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Objects="none" autoCompressPictures="0" defaultThemeVersion="124226"/>
  <bookViews>
    <workbookView xWindow="-108" yWindow="-48" windowWidth="23256" windowHeight="12516" tabRatio="847" activeTab="1"/>
  </bookViews>
  <sheets>
    <sheet name="CompDetail" sheetId="132" r:id="rId1"/>
    <sheet name="AWARDS" sheetId="150" r:id="rId2"/>
    <sheet name="IND Open" sheetId="148" r:id="rId3"/>
    <sheet name="IND Adv" sheetId="145" r:id="rId4"/>
    <sheet name="IND Int" sheetId="146" r:id="rId5"/>
    <sheet name="IND Nov" sheetId="47" r:id="rId6"/>
    <sheet name="IND PreNov" sheetId="96" r:id="rId7"/>
    <sheet name="IND Prelim A" sheetId="121" r:id="rId8"/>
    <sheet name="IND Prelim B" sheetId="141" r:id="rId9"/>
    <sheet name="PDD Walk A" sheetId="133" r:id="rId10"/>
    <sheet name="PDD Walk B" sheetId="124" r:id="rId11"/>
    <sheet name="SQ Adv Free" sheetId="147" r:id="rId12"/>
    <sheet name="SQ Nov Comp" sheetId="130" r:id="rId13"/>
    <sheet name="SQ Nov Free" sheetId="149" r:id="rId14"/>
    <sheet name="SQ Prelim Comp" sheetId="102" r:id="rId15"/>
    <sheet name="SQ Prelim Free" sheetId="129" r:id="rId16"/>
    <sheet name="Lungers Canter" sheetId="144" r:id="rId17"/>
    <sheet name="Lungers Walk " sheetId="143" r:id="rId18"/>
    <sheet name="Barrel PDD A" sheetId="138" r:id="rId19"/>
    <sheet name="Barrel PDD B" sheetId="140" r:id="rId20"/>
    <sheet name="Barrel SQ" sheetId="142" r:id="rId21"/>
  </sheets>
  <definedNames>
    <definedName name="_xlnm.Print_Area" localSheetId="18">'Barrel PDD A'!$P:$S</definedName>
    <definedName name="_xlnm.Print_Area" localSheetId="19">'Barrel PDD B'!$P:$S</definedName>
    <definedName name="_xlnm.Print_Area" localSheetId="20">'Barrel SQ'!$P:$Q</definedName>
    <definedName name="_xlnm.Print_Area" localSheetId="3">'IND Adv'!$DR:$DV</definedName>
    <definedName name="_xlnm.Print_Area" localSheetId="4">'IND Int'!$CD:$CI</definedName>
    <definedName name="_xlnm.Print_Area" localSheetId="5">'IND Nov'!$BO:$BX</definedName>
    <definedName name="_xlnm.Print_Area" localSheetId="2">'IND Open'!$DE:$DL</definedName>
    <definedName name="_xlnm.Print_Area" localSheetId="7">'IND Prelim A'!$BC:$BK</definedName>
    <definedName name="_xlnm.Print_Area" localSheetId="8">'IND Prelim B'!$BC:$BK</definedName>
    <definedName name="_xlnm.Print_Area" localSheetId="6">'IND PreNov'!$BC:$BK</definedName>
    <definedName name="_xlnm.Print_Area" localSheetId="16">'Lungers Canter'!$AA:$AE</definedName>
    <definedName name="_xlnm.Print_Area" localSheetId="17">'Lungers Walk '!$AA:$AE</definedName>
    <definedName name="_xlnm.Print_Area" localSheetId="9">'PDD Walk A'!$AA:$AE</definedName>
    <definedName name="_xlnm.Print_Area" localSheetId="10">'PDD Walk B'!$AA:$AE</definedName>
    <definedName name="_xlnm.Print_Area" localSheetId="11">'SQ Adv Free'!$AI:$AP</definedName>
    <definedName name="_xlnm.Print_Area" localSheetId="12">'SQ Nov Comp'!$AR:$AX</definedName>
    <definedName name="_xlnm.Print_Area" localSheetId="13">'SQ Nov Free'!$AC:$AJ</definedName>
    <definedName name="_xlnm.Print_Area" localSheetId="14">'SQ Prelim Comp'!$AI:$AO</definedName>
    <definedName name="_xlnm.Print_Area" localSheetId="15">'SQ Prelim Free'!$Y:$AD</definedName>
    <definedName name="_xlnm.Print_Titles" localSheetId="18">'Barrel PDD A'!$A:$C,'Barrel PDD A'!$1:$6</definedName>
    <definedName name="_xlnm.Print_Titles" localSheetId="19">'Barrel PDD B'!$A:$C,'Barrel PDD B'!$1:$6</definedName>
    <definedName name="_xlnm.Print_Titles" localSheetId="20">'Barrel SQ'!$A:$C,'Barrel SQ'!$1:$8</definedName>
    <definedName name="_xlnm.Print_Titles" localSheetId="3">'IND Adv'!$A:$E,'IND Adv'!$1:$7</definedName>
    <definedName name="_xlnm.Print_Titles" localSheetId="4">'IND Int'!$A:$E,'IND Int'!$1:$6</definedName>
    <definedName name="_xlnm.Print_Titles" localSheetId="5">'IND Nov'!$A:$E,'IND Nov'!$1:$11</definedName>
    <definedName name="_xlnm.Print_Titles" localSheetId="2">'IND Open'!$A:$E,'IND Open'!$1:$3</definedName>
    <definedName name="_xlnm.Print_Titles" localSheetId="7">'IND Prelim A'!$A:$E,'IND Prelim A'!$1:$7</definedName>
    <definedName name="_xlnm.Print_Titles" localSheetId="8">'IND Prelim B'!$A:$E,'IND Prelim B'!$1:$7</definedName>
    <definedName name="_xlnm.Print_Titles" localSheetId="6">'IND PreNov'!$A:$E,'IND PreNov'!$1:$10</definedName>
    <definedName name="_xlnm.Print_Titles" localSheetId="16">'Lungers Canter'!$A:$E,'Lungers Canter'!$1:$6</definedName>
    <definedName name="_xlnm.Print_Titles" localSheetId="17">'Lungers Walk '!$A:$E,'Lungers Walk '!$1:$7</definedName>
    <definedName name="_xlnm.Print_Titles" localSheetId="9">'PDD Walk A'!$A:$E,'PDD Walk A'!$1:$6</definedName>
    <definedName name="_xlnm.Print_Titles" localSheetId="10">'PDD Walk B'!$A:$E,'PDD Walk B'!$1:$6</definedName>
    <definedName name="_xlnm.Print_Titles" localSheetId="11">'SQ Adv Free'!$A:$E,'SQ Adv Free'!$1:$9</definedName>
    <definedName name="_xlnm.Print_Titles" localSheetId="12">'SQ Nov Comp'!$A:$E,'SQ Nov Comp'!$1:$8</definedName>
    <definedName name="_xlnm.Print_Titles" localSheetId="13">'SQ Nov Free'!$A:$E,'SQ Nov Free'!$1:$9</definedName>
    <definedName name="_xlnm.Print_Titles" localSheetId="14">'SQ Prelim Comp'!$A:$E,'SQ Prelim Comp'!$1:$7</definedName>
    <definedName name="_xlnm.Print_Titles" localSheetId="15">'SQ Prelim Free'!$A:$E,'SQ Prelim Free'!$1:$8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J14" i="145" l="1"/>
  <c r="DJ13" i="145"/>
  <c r="DJ12" i="145"/>
  <c r="DJ11" i="145"/>
  <c r="F7" i="142" l="1"/>
  <c r="M7" i="142"/>
  <c r="O7" i="147"/>
  <c r="L32" i="129" l="1"/>
  <c r="L18" i="129"/>
  <c r="L46" i="129"/>
  <c r="AH19" i="149" l="1"/>
  <c r="AF19" i="149"/>
  <c r="AD19" i="149"/>
  <c r="CH17" i="146"/>
  <c r="CH16" i="146"/>
  <c r="CH15" i="146"/>
  <c r="CH14" i="146"/>
  <c r="CH13" i="146"/>
  <c r="CH12" i="146"/>
  <c r="CF17" i="146"/>
  <c r="CF16" i="146"/>
  <c r="CF15" i="146"/>
  <c r="CF14" i="146"/>
  <c r="CF13" i="146"/>
  <c r="CF12" i="146"/>
  <c r="CD19" i="146"/>
  <c r="CD18" i="146"/>
  <c r="CD17" i="146"/>
  <c r="CD16" i="146"/>
  <c r="CD15" i="146"/>
  <c r="CD14" i="146"/>
  <c r="CD13" i="146"/>
  <c r="CD12" i="146"/>
  <c r="AB10" i="144"/>
  <c r="AA10" i="144"/>
  <c r="Y14" i="143"/>
  <c r="AC14" i="143" s="1"/>
  <c r="Y13" i="143"/>
  <c r="AC13" i="143" s="1"/>
  <c r="U8" i="143"/>
  <c r="U5" i="144"/>
  <c r="Y10" i="144"/>
  <c r="AC10" i="144" s="1"/>
  <c r="AD10" i="144" s="1"/>
  <c r="K19" i="146" l="1"/>
  <c r="BT19" i="146" s="1"/>
  <c r="H7" i="102"/>
  <c r="L11" i="133"/>
  <c r="BL7" i="47"/>
  <c r="BM12" i="47"/>
  <c r="BM13" i="47"/>
  <c r="BM14" i="47"/>
  <c r="BB7" i="47"/>
  <c r="BH12" i="47"/>
  <c r="BI12" i="47" s="1"/>
  <c r="BH13" i="47"/>
  <c r="BI13" i="47" s="1"/>
  <c r="BH14" i="47"/>
  <c r="BI14" i="47" s="1"/>
  <c r="BR12" i="47" l="1"/>
  <c r="BR13" i="47"/>
  <c r="BR14" i="47"/>
  <c r="AP24" i="130"/>
  <c r="AP17" i="130"/>
  <c r="AF24" i="130"/>
  <c r="AF17" i="130"/>
  <c r="V17" i="130"/>
  <c r="AI5" i="130"/>
  <c r="Y5" i="130"/>
  <c r="AO16" i="130"/>
  <c r="AO15" i="130"/>
  <c r="AO14" i="130"/>
  <c r="AO13" i="130"/>
  <c r="AO12" i="130"/>
  <c r="AO11" i="130"/>
  <c r="AO23" i="130"/>
  <c r="AO22" i="130"/>
  <c r="AO21" i="130"/>
  <c r="AO20" i="130"/>
  <c r="AO19" i="130"/>
  <c r="AO18" i="130"/>
  <c r="AE16" i="130"/>
  <c r="AE15" i="130"/>
  <c r="AE14" i="130"/>
  <c r="AE13" i="130"/>
  <c r="AE12" i="130"/>
  <c r="AE11" i="130"/>
  <c r="AE23" i="130"/>
  <c r="AE22" i="130"/>
  <c r="AE21" i="130"/>
  <c r="AE20" i="130"/>
  <c r="AE19" i="130"/>
  <c r="AE18" i="130"/>
  <c r="AO17" i="130" l="1"/>
  <c r="AE17" i="130"/>
  <c r="AT17" i="130" s="1"/>
  <c r="AU17" i="130"/>
  <c r="AO24" i="130"/>
  <c r="AE24" i="130"/>
  <c r="AT24" i="130" s="1"/>
  <c r="AY12" i="141"/>
  <c r="BA12" i="141" s="1"/>
  <c r="AQ12" i="141"/>
  <c r="AR12" i="141" s="1"/>
  <c r="AG12" i="141"/>
  <c r="AB12" i="141"/>
  <c r="AC12" i="141" s="1"/>
  <c r="R12" i="141"/>
  <c r="K12" i="141"/>
  <c r="BE12" i="141" l="1"/>
  <c r="BH12" i="141"/>
  <c r="BD12" i="141"/>
  <c r="BC12" i="141"/>
  <c r="AU24" i="130"/>
  <c r="BF12" i="141"/>
  <c r="BJ12" i="141" s="1"/>
  <c r="BW7" i="148"/>
  <c r="CZ7" i="148"/>
  <c r="U7" i="148"/>
  <c r="A3" i="147"/>
  <c r="A1" i="147"/>
  <c r="CI6" i="145"/>
  <c r="CC6" i="145"/>
  <c r="CQ6" i="145"/>
  <c r="BV6" i="145"/>
  <c r="AB7" i="148"/>
  <c r="CP7" i="148"/>
  <c r="BN7" i="148"/>
  <c r="BP6" i="145"/>
  <c r="AW6" i="145"/>
  <c r="AF6" i="145"/>
  <c r="N6" i="145"/>
  <c r="N6" i="146"/>
  <c r="M5" i="140"/>
  <c r="K16" i="146"/>
  <c r="R16" i="146"/>
  <c r="BZ16" i="146" s="1"/>
  <c r="AA16" i="146"/>
  <c r="AB16" i="146" s="1"/>
  <c r="BU16" i="146" s="1"/>
  <c r="AF16" i="146"/>
  <c r="AO16" i="146"/>
  <c r="AP16" i="146" s="1"/>
  <c r="AV16" i="146"/>
  <c r="AX16" i="146" s="1"/>
  <c r="BG16" i="146"/>
  <c r="BH16" i="146" s="1"/>
  <c r="BW16" i="146" s="1"/>
  <c r="BL16" i="146"/>
  <c r="CC16" i="146" s="1"/>
  <c r="BT16" i="146"/>
  <c r="CA16" i="146"/>
  <c r="AY11" i="121"/>
  <c r="BA11" i="121" s="1"/>
  <c r="AQ11" i="121"/>
  <c r="AR11" i="121" s="1"/>
  <c r="AG11" i="121"/>
  <c r="AB11" i="121"/>
  <c r="AC11" i="121" s="1"/>
  <c r="R11" i="121"/>
  <c r="K11" i="121"/>
  <c r="BC11" i="121" l="1"/>
  <c r="BD11" i="121"/>
  <c r="BE11" i="121"/>
  <c r="BH11" i="121"/>
  <c r="BN16" i="146"/>
  <c r="BV16" i="146"/>
  <c r="BX16" i="146" s="1"/>
  <c r="CB16" i="146"/>
  <c r="BP16" i="146"/>
  <c r="BF11" i="121"/>
  <c r="A3" i="149"/>
  <c r="A1" i="149"/>
  <c r="A3" i="130"/>
  <c r="A1" i="130"/>
  <c r="AA19" i="149"/>
  <c r="W19" i="149"/>
  <c r="AE19" i="149" s="1"/>
  <c r="P19" i="149"/>
  <c r="L19" i="149"/>
  <c r="AC19" i="149" s="1"/>
  <c r="AF11" i="149"/>
  <c r="AE11" i="149"/>
  <c r="AD11" i="149"/>
  <c r="AC11" i="149"/>
  <c r="AC10" i="149"/>
  <c r="Z7" i="149"/>
  <c r="S7" i="149"/>
  <c r="O7" i="149"/>
  <c r="H7" i="149"/>
  <c r="AJ2" i="149"/>
  <c r="AJ1" i="149"/>
  <c r="L17" i="130"/>
  <c r="U16" i="130"/>
  <c r="U15" i="130"/>
  <c r="U14" i="130"/>
  <c r="U13" i="130"/>
  <c r="U12" i="130"/>
  <c r="U11" i="130"/>
  <c r="L24" i="130"/>
  <c r="U23" i="130"/>
  <c r="U22" i="130"/>
  <c r="U21" i="130"/>
  <c r="U20" i="130"/>
  <c r="U19" i="130"/>
  <c r="U18" i="130"/>
  <c r="O5" i="130"/>
  <c r="H5" i="130"/>
  <c r="AX2" i="130"/>
  <c r="AX1" i="130"/>
  <c r="A3" i="148"/>
  <c r="A1" i="148"/>
  <c r="DA12" i="148"/>
  <c r="DC12" i="148" s="1"/>
  <c r="CT12" i="148"/>
  <c r="CV12" i="148" s="1"/>
  <c r="CW12" i="148" s="1"/>
  <c r="DU12" i="148" s="1"/>
  <c r="CL12" i="148"/>
  <c r="CM12" i="148" s="1"/>
  <c r="DP12" i="148" s="1"/>
  <c r="BZ12" i="148"/>
  <c r="CB12" i="148" s="1"/>
  <c r="BR12" i="148"/>
  <c r="BT12" i="148" s="1"/>
  <c r="DT12" i="148" s="1"/>
  <c r="BJ12" i="148"/>
  <c r="BK12" i="148" s="1"/>
  <c r="DO12" i="148" s="1"/>
  <c r="AX12" i="148"/>
  <c r="AZ12" i="148" s="1"/>
  <c r="AQ12" i="148"/>
  <c r="AS12" i="148" s="1"/>
  <c r="AT12" i="148" s="1"/>
  <c r="DS12" i="148" s="1"/>
  <c r="AI12" i="148"/>
  <c r="AJ12" i="148" s="1"/>
  <c r="DN12" i="148" s="1"/>
  <c r="Y12" i="148"/>
  <c r="R12" i="148"/>
  <c r="DR12" i="148" s="1"/>
  <c r="K12" i="148"/>
  <c r="DM12" i="148" s="1"/>
  <c r="DA13" i="148"/>
  <c r="DC13" i="148" s="1"/>
  <c r="CT13" i="148"/>
  <c r="CV13" i="148" s="1"/>
  <c r="CW13" i="148" s="1"/>
  <c r="DU13" i="148" s="1"/>
  <c r="CL13" i="148"/>
  <c r="CM13" i="148" s="1"/>
  <c r="DP13" i="148" s="1"/>
  <c r="BZ13" i="148"/>
  <c r="CB13" i="148" s="1"/>
  <c r="BR13" i="148"/>
  <c r="BT13" i="148" s="1"/>
  <c r="DT13" i="148" s="1"/>
  <c r="BJ13" i="148"/>
  <c r="BK13" i="148" s="1"/>
  <c r="DO13" i="148" s="1"/>
  <c r="AX13" i="148"/>
  <c r="AZ13" i="148" s="1"/>
  <c r="AQ13" i="148"/>
  <c r="AS13" i="148" s="1"/>
  <c r="AT13" i="148" s="1"/>
  <c r="AI13" i="148"/>
  <c r="AJ13" i="148" s="1"/>
  <c r="DN13" i="148" s="1"/>
  <c r="Y13" i="148"/>
  <c r="R13" i="148"/>
  <c r="DR13" i="148" s="1"/>
  <c r="K13" i="148"/>
  <c r="DM13" i="148" s="1"/>
  <c r="CE7" i="148"/>
  <c r="BC7" i="148"/>
  <c r="AW7" i="148"/>
  <c r="AM7" i="148"/>
  <c r="N7" i="148"/>
  <c r="G7" i="148"/>
  <c r="DL2" i="148"/>
  <c r="DL1" i="148"/>
  <c r="DI12" i="148" l="1"/>
  <c r="U17" i="130"/>
  <c r="AS17" i="130" s="1"/>
  <c r="AR17" i="130"/>
  <c r="AV17" i="130"/>
  <c r="AR24" i="130"/>
  <c r="BJ11" i="121"/>
  <c r="BR16" i="146"/>
  <c r="U24" i="130"/>
  <c r="V24" i="130" s="1"/>
  <c r="DG12" i="148"/>
  <c r="DV12" i="148" s="1"/>
  <c r="DE12" i="148"/>
  <c r="DI13" i="148"/>
  <c r="DS13" i="148"/>
  <c r="DG13" i="148"/>
  <c r="DV13" i="148" s="1"/>
  <c r="DE13" i="148"/>
  <c r="AC19" i="147"/>
  <c r="AE19" i="147" s="1"/>
  <c r="AL19" i="147" s="1"/>
  <c r="Y19" i="147"/>
  <c r="AK19" i="147" s="1"/>
  <c r="P19" i="147"/>
  <c r="R19" i="147" s="1"/>
  <c r="AJ19" i="147" s="1"/>
  <c r="L19" i="147"/>
  <c r="AI19" i="147" s="1"/>
  <c r="AL11" i="147"/>
  <c r="AK11" i="147"/>
  <c r="AJ11" i="147"/>
  <c r="AI11" i="147"/>
  <c r="AI10" i="147"/>
  <c r="AB7" i="147"/>
  <c r="U7" i="147"/>
  <c r="H7" i="147"/>
  <c r="AP2" i="147"/>
  <c r="AP1" i="147"/>
  <c r="BL12" i="146"/>
  <c r="CC12" i="146" s="1"/>
  <c r="BG12" i="146"/>
  <c r="BH12" i="146" s="1"/>
  <c r="BW12" i="146" s="1"/>
  <c r="AV12" i="146"/>
  <c r="AX12" i="146" s="1"/>
  <c r="CB12" i="146" s="1"/>
  <c r="AO12" i="146"/>
  <c r="AP12" i="146" s="1"/>
  <c r="BV12" i="146" s="1"/>
  <c r="AF12" i="146"/>
  <c r="CA12" i="146" s="1"/>
  <c r="AA12" i="146"/>
  <c r="AB12" i="146" s="1"/>
  <c r="BU12" i="146" s="1"/>
  <c r="R12" i="146"/>
  <c r="K12" i="146"/>
  <c r="BT12" i="146" s="1"/>
  <c r="BL19" i="146"/>
  <c r="CC19" i="146" s="1"/>
  <c r="BG19" i="146"/>
  <c r="BH19" i="146" s="1"/>
  <c r="BW19" i="146" s="1"/>
  <c r="AV19" i="146"/>
  <c r="AX19" i="146" s="1"/>
  <c r="CB19" i="146" s="1"/>
  <c r="AO19" i="146"/>
  <c r="AP19" i="146" s="1"/>
  <c r="BV19" i="146" s="1"/>
  <c r="AF19" i="146"/>
  <c r="CA19" i="146" s="1"/>
  <c r="AA19" i="146"/>
  <c r="AB19" i="146" s="1"/>
  <c r="BU19" i="146" s="1"/>
  <c r="R19" i="146"/>
  <c r="BL17" i="146"/>
  <c r="CC17" i="146" s="1"/>
  <c r="BG17" i="146"/>
  <c r="BH17" i="146" s="1"/>
  <c r="BW17" i="146" s="1"/>
  <c r="AV17" i="146"/>
  <c r="AX17" i="146" s="1"/>
  <c r="CB17" i="146" s="1"/>
  <c r="AO17" i="146"/>
  <c r="AP17" i="146" s="1"/>
  <c r="BV17" i="146" s="1"/>
  <c r="AF17" i="146"/>
  <c r="CA17" i="146" s="1"/>
  <c r="AA17" i="146"/>
  <c r="AB17" i="146" s="1"/>
  <c r="BU17" i="146" s="1"/>
  <c r="R17" i="146"/>
  <c r="K17" i="146"/>
  <c r="BT17" i="146" s="1"/>
  <c r="BL18" i="146"/>
  <c r="CC18" i="146" s="1"/>
  <c r="BG18" i="146"/>
  <c r="BH18" i="146" s="1"/>
  <c r="BW18" i="146" s="1"/>
  <c r="AV18" i="146"/>
  <c r="AX18" i="146" s="1"/>
  <c r="CB18" i="146" s="1"/>
  <c r="AO18" i="146"/>
  <c r="AP18" i="146" s="1"/>
  <c r="BV18" i="146" s="1"/>
  <c r="AF18" i="146"/>
  <c r="CA18" i="146" s="1"/>
  <c r="AA18" i="146"/>
  <c r="AB18" i="146" s="1"/>
  <c r="BU18" i="146" s="1"/>
  <c r="R18" i="146"/>
  <c r="BZ18" i="146" s="1"/>
  <c r="K18" i="146"/>
  <c r="BT18" i="146" s="1"/>
  <c r="BL11" i="146"/>
  <c r="CC11" i="146" s="1"/>
  <c r="BG11" i="146"/>
  <c r="BH11" i="146" s="1"/>
  <c r="BW11" i="146" s="1"/>
  <c r="AV11" i="146"/>
  <c r="AX11" i="146" s="1"/>
  <c r="CB11" i="146" s="1"/>
  <c r="AO11" i="146"/>
  <c r="AP11" i="146" s="1"/>
  <c r="BV11" i="146" s="1"/>
  <c r="AF11" i="146"/>
  <c r="CA11" i="146" s="1"/>
  <c r="AA11" i="146"/>
  <c r="AB11" i="146" s="1"/>
  <c r="BU11" i="146" s="1"/>
  <c r="R11" i="146"/>
  <c r="BZ11" i="146" s="1"/>
  <c r="K11" i="146"/>
  <c r="BT11" i="146" s="1"/>
  <c r="BL13" i="146"/>
  <c r="CC13" i="146" s="1"/>
  <c r="BG13" i="146"/>
  <c r="BH13" i="146" s="1"/>
  <c r="BW13" i="146" s="1"/>
  <c r="AV13" i="146"/>
  <c r="AX13" i="146" s="1"/>
  <c r="CB13" i="146" s="1"/>
  <c r="AO13" i="146"/>
  <c r="AP13" i="146" s="1"/>
  <c r="BV13" i="146" s="1"/>
  <c r="AF13" i="146"/>
  <c r="CA13" i="146" s="1"/>
  <c r="AA13" i="146"/>
  <c r="AB13" i="146" s="1"/>
  <c r="BU13" i="146" s="1"/>
  <c r="R13" i="146"/>
  <c r="BZ13" i="146" s="1"/>
  <c r="K13" i="146"/>
  <c r="BT13" i="146" s="1"/>
  <c r="BL15" i="146"/>
  <c r="CC15" i="146" s="1"/>
  <c r="BG15" i="146"/>
  <c r="BH15" i="146" s="1"/>
  <c r="BW15" i="146" s="1"/>
  <c r="AV15" i="146"/>
  <c r="AX15" i="146" s="1"/>
  <c r="CB15" i="146" s="1"/>
  <c r="AO15" i="146"/>
  <c r="AP15" i="146" s="1"/>
  <c r="BV15" i="146" s="1"/>
  <c r="AF15" i="146"/>
  <c r="CA15" i="146" s="1"/>
  <c r="AA15" i="146"/>
  <c r="AB15" i="146" s="1"/>
  <c r="BU15" i="146" s="1"/>
  <c r="R15" i="146"/>
  <c r="BZ15" i="146" s="1"/>
  <c r="K15" i="146"/>
  <c r="BT15" i="146" s="1"/>
  <c r="A3" i="146"/>
  <c r="A1" i="146"/>
  <c r="BL14" i="146"/>
  <c r="CC14" i="146" s="1"/>
  <c r="BG14" i="146"/>
  <c r="BH14" i="146" s="1"/>
  <c r="BW14" i="146" s="1"/>
  <c r="AV14" i="146"/>
  <c r="AX14" i="146" s="1"/>
  <c r="CB14" i="146" s="1"/>
  <c r="AO14" i="146"/>
  <c r="AP14" i="146" s="1"/>
  <c r="BV14" i="146" s="1"/>
  <c r="AF14" i="146"/>
  <c r="CA14" i="146" s="1"/>
  <c r="AA14" i="146"/>
  <c r="AB14" i="146" s="1"/>
  <c r="BU14" i="146" s="1"/>
  <c r="R14" i="146"/>
  <c r="K14" i="146"/>
  <c r="BT14" i="146" s="1"/>
  <c r="BK6" i="146"/>
  <c r="BA6" i="146"/>
  <c r="AS6" i="146"/>
  <c r="AI6" i="146"/>
  <c r="AE6" i="146"/>
  <c r="U6" i="146"/>
  <c r="G6" i="146"/>
  <c r="CI2" i="146"/>
  <c r="CI1" i="146"/>
  <c r="CR11" i="145"/>
  <c r="CT11" i="145" s="1"/>
  <c r="DO11" i="145" s="1"/>
  <c r="CL11" i="145"/>
  <c r="CN11" i="145" s="1"/>
  <c r="DN11" i="145" s="1"/>
  <c r="CD11" i="145"/>
  <c r="CF11" i="145" s="1"/>
  <c r="DM11" i="145" s="1"/>
  <c r="BZ11" i="145"/>
  <c r="DL11" i="145" s="1"/>
  <c r="DP11" i="145" s="1"/>
  <c r="DT11" i="145" s="1"/>
  <c r="BQ11" i="145"/>
  <c r="BS11" i="145" s="1"/>
  <c r="DE11" i="145" s="1"/>
  <c r="BL11" i="145"/>
  <c r="BM11" i="145" s="1"/>
  <c r="CY11" i="145" s="1"/>
  <c r="AZ11" i="145"/>
  <c r="BB11" i="145" s="1"/>
  <c r="DD11" i="145" s="1"/>
  <c r="AS11" i="145"/>
  <c r="AT11" i="145" s="1"/>
  <c r="CX11" i="145" s="1"/>
  <c r="AG11" i="145"/>
  <c r="AI11" i="145" s="1"/>
  <c r="DC11" i="145" s="1"/>
  <c r="AB11" i="145"/>
  <c r="AC11" i="145" s="1"/>
  <c r="CW11" i="145" s="1"/>
  <c r="R11" i="145"/>
  <c r="DB11" i="145" s="1"/>
  <c r="DF11" i="145" s="1"/>
  <c r="K11" i="145"/>
  <c r="DH11" i="145" s="1"/>
  <c r="CR12" i="145"/>
  <c r="CT12" i="145" s="1"/>
  <c r="DO12" i="145" s="1"/>
  <c r="CL12" i="145"/>
  <c r="CN12" i="145" s="1"/>
  <c r="DN12" i="145" s="1"/>
  <c r="CD12" i="145"/>
  <c r="CF12" i="145" s="1"/>
  <c r="DM12" i="145" s="1"/>
  <c r="BZ12" i="145"/>
  <c r="DL12" i="145" s="1"/>
  <c r="DP12" i="145" s="1"/>
  <c r="DT12" i="145" s="1"/>
  <c r="BQ12" i="145"/>
  <c r="BS12" i="145" s="1"/>
  <c r="DE12" i="145" s="1"/>
  <c r="BL12" i="145"/>
  <c r="BM12" i="145" s="1"/>
  <c r="CY12" i="145" s="1"/>
  <c r="AZ12" i="145"/>
  <c r="BB12" i="145" s="1"/>
  <c r="DD12" i="145" s="1"/>
  <c r="AS12" i="145"/>
  <c r="AT12" i="145" s="1"/>
  <c r="CX12" i="145" s="1"/>
  <c r="AG12" i="145"/>
  <c r="AI12" i="145" s="1"/>
  <c r="DC12" i="145" s="1"/>
  <c r="AB12" i="145"/>
  <c r="AC12" i="145" s="1"/>
  <c r="CW12" i="145" s="1"/>
  <c r="R12" i="145"/>
  <c r="DI12" i="145" s="1"/>
  <c r="K12" i="145"/>
  <c r="DH12" i="145" s="1"/>
  <c r="CR14" i="145"/>
  <c r="CT14" i="145" s="1"/>
  <c r="DO14" i="145" s="1"/>
  <c r="CL14" i="145"/>
  <c r="CN14" i="145" s="1"/>
  <c r="DN14" i="145" s="1"/>
  <c r="CD14" i="145"/>
  <c r="CF14" i="145" s="1"/>
  <c r="DM14" i="145" s="1"/>
  <c r="BZ14" i="145"/>
  <c r="DL14" i="145" s="1"/>
  <c r="DP14" i="145" s="1"/>
  <c r="DT14" i="145" s="1"/>
  <c r="BQ14" i="145"/>
  <c r="BS14" i="145" s="1"/>
  <c r="DE14" i="145" s="1"/>
  <c r="BL14" i="145"/>
  <c r="BM14" i="145" s="1"/>
  <c r="CY14" i="145" s="1"/>
  <c r="AZ14" i="145"/>
  <c r="BB14" i="145" s="1"/>
  <c r="DD14" i="145" s="1"/>
  <c r="AS14" i="145"/>
  <c r="AT14" i="145" s="1"/>
  <c r="CX14" i="145" s="1"/>
  <c r="AG14" i="145"/>
  <c r="AI14" i="145" s="1"/>
  <c r="DC14" i="145" s="1"/>
  <c r="AB14" i="145"/>
  <c r="AC14" i="145" s="1"/>
  <c r="CW14" i="145" s="1"/>
  <c r="R14" i="145"/>
  <c r="DB14" i="145" s="1"/>
  <c r="K14" i="145"/>
  <c r="DH14" i="145" s="1"/>
  <c r="A3" i="145"/>
  <c r="A1" i="145"/>
  <c r="CR13" i="145"/>
  <c r="CT13" i="145" s="1"/>
  <c r="DO13" i="145" s="1"/>
  <c r="CL13" i="145"/>
  <c r="CN13" i="145" s="1"/>
  <c r="DN13" i="145" s="1"/>
  <c r="CD13" i="145"/>
  <c r="CF13" i="145" s="1"/>
  <c r="BZ13" i="145"/>
  <c r="DL13" i="145" s="1"/>
  <c r="BQ13" i="145"/>
  <c r="BS13" i="145" s="1"/>
  <c r="DE13" i="145" s="1"/>
  <c r="BL13" i="145"/>
  <c r="BM13" i="145" s="1"/>
  <c r="CY13" i="145" s="1"/>
  <c r="AZ13" i="145"/>
  <c r="BB13" i="145" s="1"/>
  <c r="DD13" i="145" s="1"/>
  <c r="AS13" i="145"/>
  <c r="AT13" i="145" s="1"/>
  <c r="CX13" i="145" s="1"/>
  <c r="AG13" i="145"/>
  <c r="AI13" i="145" s="1"/>
  <c r="DC13" i="145" s="1"/>
  <c r="AB13" i="145"/>
  <c r="AC13" i="145" s="1"/>
  <c r="CW13" i="145" s="1"/>
  <c r="R13" i="145"/>
  <c r="DB13" i="145" s="1"/>
  <c r="K13" i="145"/>
  <c r="DO9" i="145"/>
  <c r="DN9" i="145"/>
  <c r="DM9" i="145"/>
  <c r="DL9" i="145"/>
  <c r="CZ8" i="145"/>
  <c r="CZ7" i="145"/>
  <c r="CY7" i="145"/>
  <c r="CX7" i="145"/>
  <c r="CW7" i="145"/>
  <c r="CV7" i="145"/>
  <c r="BE6" i="145"/>
  <c r="AL6" i="145"/>
  <c r="U6" i="145"/>
  <c r="G6" i="145"/>
  <c r="DV2" i="145"/>
  <c r="DV1" i="145"/>
  <c r="CZ11" i="145" l="1"/>
  <c r="DR11" i="145"/>
  <c r="DF13" i="145"/>
  <c r="DB12" i="145"/>
  <c r="DF12" i="145" s="1"/>
  <c r="AV24" i="130"/>
  <c r="DH13" i="145"/>
  <c r="DR13" i="145" s="1"/>
  <c r="CV13" i="145"/>
  <c r="AN19" i="147"/>
  <c r="BP14" i="146"/>
  <c r="DQ12" i="148"/>
  <c r="DK12" i="148"/>
  <c r="DW12" i="148" s="1"/>
  <c r="DQ13" i="148"/>
  <c r="DK13" i="148"/>
  <c r="DW13" i="148" s="1"/>
  <c r="AG19" i="147"/>
  <c r="BX14" i="146"/>
  <c r="BN13" i="146"/>
  <c r="BN17" i="146"/>
  <c r="BP19" i="146"/>
  <c r="CF19" i="146" s="1"/>
  <c r="BP12" i="146"/>
  <c r="BX15" i="146"/>
  <c r="BX11" i="146"/>
  <c r="BX18" i="146"/>
  <c r="BN15" i="146"/>
  <c r="BX13" i="146"/>
  <c r="BN11" i="146"/>
  <c r="CD11" i="146" s="1"/>
  <c r="BP15" i="146"/>
  <c r="BP13" i="146"/>
  <c r="BP11" i="146"/>
  <c r="CF11" i="146" s="1"/>
  <c r="BP18" i="146"/>
  <c r="CF18" i="146" s="1"/>
  <c r="BX19" i="146"/>
  <c r="BX12" i="146"/>
  <c r="BN18" i="146"/>
  <c r="BP17" i="146"/>
  <c r="BZ17" i="146"/>
  <c r="BX17" i="146"/>
  <c r="BN19" i="146"/>
  <c r="BN12" i="146"/>
  <c r="BZ19" i="146"/>
  <c r="BZ12" i="146"/>
  <c r="BN14" i="146"/>
  <c r="BZ14" i="146"/>
  <c r="DI14" i="145"/>
  <c r="DS12" i="145"/>
  <c r="DR14" i="145"/>
  <c r="CZ14" i="145"/>
  <c r="DF14" i="145"/>
  <c r="DR12" i="145"/>
  <c r="CZ12" i="145"/>
  <c r="CV14" i="145"/>
  <c r="CV12" i="145"/>
  <c r="CV11" i="145"/>
  <c r="DI11" i="145"/>
  <c r="DS11" i="145" s="1"/>
  <c r="DM13" i="145"/>
  <c r="DP13" i="145" s="1"/>
  <c r="DT13" i="145" s="1"/>
  <c r="DI13" i="145"/>
  <c r="CZ13" i="145" l="1"/>
  <c r="AS24" i="130"/>
  <c r="BR14" i="146"/>
  <c r="BR19" i="146"/>
  <c r="CH19" i="146" s="1"/>
  <c r="BR18" i="146"/>
  <c r="CH18" i="146" s="1"/>
  <c r="BR17" i="146"/>
  <c r="BR12" i="146"/>
  <c r="BR13" i="146"/>
  <c r="BR11" i="146"/>
  <c r="CH11" i="146" s="1"/>
  <c r="BR15" i="146"/>
  <c r="DU12" i="145"/>
  <c r="DU11" i="145"/>
  <c r="DS14" i="145"/>
  <c r="DU14" i="145" s="1"/>
  <c r="DS13" i="145"/>
  <c r="DU13" i="145"/>
  <c r="DV14" i="145" l="1"/>
  <c r="DV12" i="145"/>
  <c r="DV13" i="145"/>
  <c r="DV11" i="145"/>
  <c r="CI11" i="146"/>
  <c r="CI16" i="146"/>
  <c r="CI15" i="146"/>
  <c r="CI13" i="146"/>
  <c r="CI12" i="146"/>
  <c r="CI14" i="146"/>
  <c r="N46" i="142"/>
  <c r="N53" i="142"/>
  <c r="N25" i="142"/>
  <c r="N39" i="142"/>
  <c r="N32" i="142"/>
  <c r="N18" i="142"/>
  <c r="N19" i="138"/>
  <c r="J46" i="142"/>
  <c r="J53" i="142"/>
  <c r="A3" i="142"/>
  <c r="A1" i="142"/>
  <c r="A3" i="144"/>
  <c r="A1" i="144"/>
  <c r="A3" i="143"/>
  <c r="A1" i="143"/>
  <c r="R14" i="143"/>
  <c r="AB14" i="143" s="1"/>
  <c r="K14" i="143"/>
  <c r="J25" i="142"/>
  <c r="J39" i="142"/>
  <c r="J32" i="142"/>
  <c r="J18" i="142"/>
  <c r="R10" i="144"/>
  <c r="K10" i="144"/>
  <c r="N5" i="144"/>
  <c r="G5" i="144"/>
  <c r="AJ2" i="144"/>
  <c r="AJ1" i="144"/>
  <c r="R13" i="143"/>
  <c r="AB13" i="143" s="1"/>
  <c r="K13" i="143"/>
  <c r="N8" i="143"/>
  <c r="G8" i="143"/>
  <c r="P32" i="142" l="1"/>
  <c r="P46" i="142"/>
  <c r="P39" i="142"/>
  <c r="P53" i="142"/>
  <c r="P25" i="142"/>
  <c r="P18" i="142"/>
  <c r="AA14" i="143"/>
  <c r="AD14" i="143" s="1"/>
  <c r="AA13" i="143"/>
  <c r="AD13" i="143" s="1"/>
  <c r="AE13" i="143" l="1"/>
  <c r="AE14" i="143"/>
  <c r="N17" i="140"/>
  <c r="J17" i="140"/>
  <c r="P17" i="140" s="1"/>
  <c r="N27" i="140"/>
  <c r="Q27" i="140" s="1"/>
  <c r="J27" i="140"/>
  <c r="N11" i="140"/>
  <c r="J11" i="140"/>
  <c r="P11" i="140" s="1"/>
  <c r="N25" i="138"/>
  <c r="J25" i="138"/>
  <c r="P25" i="138" s="1"/>
  <c r="N23" i="138"/>
  <c r="Q23" i="138" s="1"/>
  <c r="J23" i="138"/>
  <c r="Y32" i="129"/>
  <c r="W32" i="129"/>
  <c r="AA32" i="129" s="1"/>
  <c r="P32" i="129"/>
  <c r="Z32" i="129" s="1"/>
  <c r="AY17" i="96"/>
  <c r="BA17" i="96" s="1"/>
  <c r="AQ17" i="96"/>
  <c r="AR17" i="96" s="1"/>
  <c r="AG17" i="96"/>
  <c r="AB17" i="96"/>
  <c r="AC17" i="96" s="1"/>
  <c r="R17" i="96"/>
  <c r="BH17" i="96" s="1"/>
  <c r="K17" i="96"/>
  <c r="W13" i="133"/>
  <c r="Y13" i="133" s="1"/>
  <c r="AC13" i="133" s="1"/>
  <c r="P13" i="133"/>
  <c r="AB13" i="133" s="1"/>
  <c r="L13" i="133"/>
  <c r="W15" i="133"/>
  <c r="Y15" i="133" s="1"/>
  <c r="AC15" i="133" s="1"/>
  <c r="P15" i="133"/>
  <c r="AB15" i="133" s="1"/>
  <c r="L15" i="133"/>
  <c r="W11" i="133"/>
  <c r="Y11" i="133" s="1"/>
  <c r="AC11" i="133" s="1"/>
  <c r="P11" i="133"/>
  <c r="AB11" i="133" s="1"/>
  <c r="W17" i="133"/>
  <c r="Y17" i="133" s="1"/>
  <c r="AC17" i="133" s="1"/>
  <c r="P17" i="133"/>
  <c r="AB17" i="133" s="1"/>
  <c r="L17" i="133"/>
  <c r="W21" i="133"/>
  <c r="Y21" i="133" s="1"/>
  <c r="AC21" i="133" s="1"/>
  <c r="P21" i="133"/>
  <c r="AB21" i="133" s="1"/>
  <c r="L21" i="133"/>
  <c r="W19" i="133"/>
  <c r="Y19" i="133" s="1"/>
  <c r="AC19" i="133" s="1"/>
  <c r="P19" i="133"/>
  <c r="AB19" i="133" s="1"/>
  <c r="L19" i="133"/>
  <c r="S5" i="133"/>
  <c r="O5" i="133"/>
  <c r="H5" i="133"/>
  <c r="A3" i="133"/>
  <c r="AE2" i="133"/>
  <c r="AE1" i="133"/>
  <c r="A1" i="133"/>
  <c r="W13" i="124"/>
  <c r="Y13" i="124" s="1"/>
  <c r="AC13" i="124" s="1"/>
  <c r="P13" i="124"/>
  <c r="AB13" i="124" s="1"/>
  <c r="L13" i="124"/>
  <c r="W17" i="124"/>
  <c r="Y17" i="124" s="1"/>
  <c r="AC17" i="124" s="1"/>
  <c r="P17" i="124"/>
  <c r="AB17" i="124" s="1"/>
  <c r="L17" i="124"/>
  <c r="W11" i="124"/>
  <c r="Y11" i="124" s="1"/>
  <c r="AC11" i="124" s="1"/>
  <c r="P11" i="124"/>
  <c r="AB11" i="124" s="1"/>
  <c r="L11" i="124"/>
  <c r="W15" i="124"/>
  <c r="Y15" i="124" s="1"/>
  <c r="AC15" i="124" s="1"/>
  <c r="P15" i="124"/>
  <c r="AB15" i="124" s="1"/>
  <c r="L15" i="124"/>
  <c r="W19" i="124"/>
  <c r="Y19" i="124" s="1"/>
  <c r="AC19" i="124" s="1"/>
  <c r="P19" i="124"/>
  <c r="AB19" i="124" s="1"/>
  <c r="L19" i="124"/>
  <c r="S5" i="124"/>
  <c r="O5" i="124"/>
  <c r="H5" i="124"/>
  <c r="AE2" i="124"/>
  <c r="AE1" i="124"/>
  <c r="AB32" i="129" l="1"/>
  <c r="BE17" i="96"/>
  <c r="BD17" i="96"/>
  <c r="BC17" i="96"/>
  <c r="AD13" i="124"/>
  <c r="AD11" i="124"/>
  <c r="R27" i="140"/>
  <c r="R25" i="138"/>
  <c r="R23" i="138"/>
  <c r="AD15" i="133"/>
  <c r="AD19" i="133"/>
  <c r="AD17" i="133"/>
  <c r="R11" i="140"/>
  <c r="R17" i="140"/>
  <c r="AD19" i="124"/>
  <c r="AD15" i="124"/>
  <c r="AD17" i="124"/>
  <c r="Q11" i="140"/>
  <c r="P27" i="140"/>
  <c r="Q17" i="140"/>
  <c r="P23" i="138"/>
  <c r="Q25" i="138"/>
  <c r="BF17" i="96"/>
  <c r="BJ17" i="96" s="1"/>
  <c r="AD21" i="133"/>
  <c r="AD11" i="133"/>
  <c r="AD13" i="133"/>
  <c r="AA19" i="133"/>
  <c r="AA21" i="133"/>
  <c r="AA17" i="133"/>
  <c r="AA11" i="133"/>
  <c r="AA15" i="133"/>
  <c r="AA13" i="133"/>
  <c r="AA15" i="124"/>
  <c r="AA11" i="124"/>
  <c r="AA17" i="124"/>
  <c r="AA13" i="124"/>
  <c r="AA19" i="124"/>
  <c r="L18" i="102" l="1"/>
  <c r="AI18" i="102" s="1"/>
  <c r="AG17" i="102"/>
  <c r="V17" i="102"/>
  <c r="AG16" i="102"/>
  <c r="V16" i="102"/>
  <c r="AG15" i="102"/>
  <c r="V15" i="102"/>
  <c r="AG14" i="102"/>
  <c r="V14" i="102"/>
  <c r="AG13" i="102"/>
  <c r="V13" i="102"/>
  <c r="AG12" i="102"/>
  <c r="AG18" i="102" s="1"/>
  <c r="AH18" i="102" s="1"/>
  <c r="AK18" i="102" s="1"/>
  <c r="V12" i="102"/>
  <c r="V18" i="102" s="1"/>
  <c r="W18" i="102" s="1"/>
  <c r="AJ18" i="102" s="1"/>
  <c r="L46" i="102"/>
  <c r="AI46" i="102" s="1"/>
  <c r="AG45" i="102"/>
  <c r="V45" i="102"/>
  <c r="AG44" i="102"/>
  <c r="V44" i="102"/>
  <c r="AG43" i="102"/>
  <c r="V43" i="102"/>
  <c r="AG42" i="102"/>
  <c r="V42" i="102"/>
  <c r="AG41" i="102"/>
  <c r="V41" i="102"/>
  <c r="AG40" i="102"/>
  <c r="AG46" i="102" s="1"/>
  <c r="AH46" i="102" s="1"/>
  <c r="AK46" i="102" s="1"/>
  <c r="V40" i="102"/>
  <c r="V46" i="102" s="1"/>
  <c r="W46" i="102" s="1"/>
  <c r="AJ46" i="102" s="1"/>
  <c r="AY15" i="141"/>
  <c r="BA15" i="141" s="1"/>
  <c r="AQ15" i="141"/>
  <c r="AR15" i="141" s="1"/>
  <c r="AG15" i="141"/>
  <c r="AB15" i="141"/>
  <c r="AC15" i="141" s="1"/>
  <c r="BD15" i="141" s="1"/>
  <c r="R15" i="141"/>
  <c r="K15" i="141"/>
  <c r="AY19" i="141"/>
  <c r="BA19" i="141" s="1"/>
  <c r="AQ19" i="141"/>
  <c r="AR19" i="141" s="1"/>
  <c r="AG19" i="141"/>
  <c r="AB19" i="141"/>
  <c r="AC19" i="141" s="1"/>
  <c r="R19" i="141"/>
  <c r="K19" i="141"/>
  <c r="AY13" i="121"/>
  <c r="BA13" i="121" s="1"/>
  <c r="AQ13" i="121"/>
  <c r="AR13" i="121" s="1"/>
  <c r="AG13" i="121"/>
  <c r="AB13" i="121"/>
  <c r="AC13" i="121" s="1"/>
  <c r="R13" i="121"/>
  <c r="K13" i="121"/>
  <c r="AY13" i="141"/>
  <c r="BA13" i="141" s="1"/>
  <c r="AQ13" i="141"/>
  <c r="AR13" i="141" s="1"/>
  <c r="AG13" i="141"/>
  <c r="AB13" i="141"/>
  <c r="AC13" i="141" s="1"/>
  <c r="R13" i="141"/>
  <c r="K13" i="141"/>
  <c r="AY18" i="141"/>
  <c r="BA18" i="141" s="1"/>
  <c r="AQ18" i="141"/>
  <c r="AR18" i="141" s="1"/>
  <c r="AG18" i="141"/>
  <c r="AB18" i="141"/>
  <c r="AC18" i="141" s="1"/>
  <c r="R18" i="141"/>
  <c r="K18" i="141"/>
  <c r="AY14" i="141"/>
  <c r="BA14" i="141" s="1"/>
  <c r="AQ14" i="141"/>
  <c r="AR14" i="141" s="1"/>
  <c r="AG14" i="141"/>
  <c r="AB14" i="141"/>
  <c r="AC14" i="141" s="1"/>
  <c r="R14" i="141"/>
  <c r="K14" i="141"/>
  <c r="AY17" i="141"/>
  <c r="BA17" i="141" s="1"/>
  <c r="AQ17" i="141"/>
  <c r="AR17" i="141" s="1"/>
  <c r="AG17" i="141"/>
  <c r="AB17" i="141"/>
  <c r="AC17" i="141" s="1"/>
  <c r="R17" i="141"/>
  <c r="K17" i="141"/>
  <c r="AY16" i="141"/>
  <c r="BA16" i="141" s="1"/>
  <c r="AQ16" i="141"/>
  <c r="AR16" i="141" s="1"/>
  <c r="AG16" i="141"/>
  <c r="AB16" i="141"/>
  <c r="AC16" i="141" s="1"/>
  <c r="R16" i="141"/>
  <c r="K16" i="141"/>
  <c r="AU6" i="141"/>
  <c r="AJ6" i="141"/>
  <c r="AF6" i="141"/>
  <c r="U6" i="141"/>
  <c r="N6" i="141"/>
  <c r="G6" i="141"/>
  <c r="A3" i="141"/>
  <c r="BK2" i="141"/>
  <c r="BK1" i="141"/>
  <c r="A1" i="141"/>
  <c r="BC15" i="141" l="1"/>
  <c r="BD19" i="141"/>
  <c r="BD14" i="141"/>
  <c r="BC18" i="141"/>
  <c r="BD18" i="141"/>
  <c r="BD13" i="141"/>
  <c r="BC16" i="141"/>
  <c r="BD16" i="141"/>
  <c r="BC17" i="141"/>
  <c r="BD17" i="141"/>
  <c r="BC19" i="141"/>
  <c r="BH15" i="141"/>
  <c r="BE15" i="141"/>
  <c r="BC13" i="121"/>
  <c r="BD13" i="121"/>
  <c r="BE13" i="121"/>
  <c r="AM18" i="102"/>
  <c r="AM46" i="102"/>
  <c r="BH19" i="141"/>
  <c r="BE19" i="141"/>
  <c r="BF19" i="141"/>
  <c r="BJ19" i="141" s="1"/>
  <c r="BF15" i="141"/>
  <c r="BE16" i="141"/>
  <c r="BH16" i="141"/>
  <c r="BH17" i="141"/>
  <c r="BE17" i="141"/>
  <c r="BC14" i="141"/>
  <c r="BH18" i="141"/>
  <c r="BE18" i="141"/>
  <c r="BC13" i="141"/>
  <c r="BH13" i="121"/>
  <c r="BF13" i="121"/>
  <c r="BH14" i="141"/>
  <c r="BE14" i="141"/>
  <c r="BH13" i="141"/>
  <c r="BE13" i="141"/>
  <c r="BF16" i="141"/>
  <c r="BF17" i="141"/>
  <c r="BF14" i="141"/>
  <c r="BJ14" i="141" s="1"/>
  <c r="BF18" i="141"/>
  <c r="BF13" i="141"/>
  <c r="BJ13" i="141" s="1"/>
  <c r="BJ16" i="141" l="1"/>
  <c r="BJ13" i="121"/>
  <c r="BJ17" i="141"/>
  <c r="BK13" i="141" s="1"/>
  <c r="BJ15" i="141"/>
  <c r="BJ18" i="141"/>
  <c r="BK17" i="141" l="1"/>
  <c r="BK14" i="141"/>
  <c r="BK15" i="141"/>
  <c r="BK12" i="141"/>
  <c r="BK16" i="141"/>
  <c r="N25" i="140"/>
  <c r="Q25" i="140" s="1"/>
  <c r="J25" i="140"/>
  <c r="N23" i="140"/>
  <c r="J23" i="140"/>
  <c r="P23" i="140" s="1"/>
  <c r="N13" i="140"/>
  <c r="Q13" i="140" s="1"/>
  <c r="J13" i="140"/>
  <c r="N15" i="140"/>
  <c r="J15" i="140"/>
  <c r="P15" i="140" s="1"/>
  <c r="N19" i="140"/>
  <c r="J19" i="140"/>
  <c r="P19" i="140" s="1"/>
  <c r="N21" i="140"/>
  <c r="J21" i="140"/>
  <c r="P21" i="140" s="1"/>
  <c r="F5" i="140"/>
  <c r="M5" i="138"/>
  <c r="F5" i="138"/>
  <c r="N17" i="138"/>
  <c r="J17" i="138"/>
  <c r="P17" i="138" s="1"/>
  <c r="N13" i="138"/>
  <c r="Q13" i="138" s="1"/>
  <c r="J13" i="138"/>
  <c r="N15" i="138"/>
  <c r="J15" i="138"/>
  <c r="P15" i="138" s="1"/>
  <c r="N21" i="138"/>
  <c r="Q21" i="138" s="1"/>
  <c r="J21" i="138"/>
  <c r="N11" i="138"/>
  <c r="J11" i="138"/>
  <c r="P11" i="138" s="1"/>
  <c r="A3" i="140"/>
  <c r="A1" i="140"/>
  <c r="A3" i="138"/>
  <c r="A1" i="138"/>
  <c r="J19" i="138"/>
  <c r="P19" i="138" s="1"/>
  <c r="R25" i="140" l="1"/>
  <c r="R21" i="138"/>
  <c r="R13" i="138"/>
  <c r="R17" i="138"/>
  <c r="R15" i="138"/>
  <c r="R11" i="138"/>
  <c r="R19" i="138"/>
  <c r="R15" i="140"/>
  <c r="R13" i="140"/>
  <c r="R21" i="140"/>
  <c r="R19" i="140"/>
  <c r="R23" i="140"/>
  <c r="P13" i="140"/>
  <c r="Q23" i="140"/>
  <c r="P25" i="140"/>
  <c r="Q15" i="140"/>
  <c r="Q19" i="140"/>
  <c r="Q21" i="140"/>
  <c r="Q11" i="138"/>
  <c r="P21" i="138"/>
  <c r="Q15" i="138"/>
  <c r="P13" i="138"/>
  <c r="Q17" i="138"/>
  <c r="Q19" i="138"/>
  <c r="L25" i="102" l="1"/>
  <c r="AG24" i="102"/>
  <c r="V24" i="102"/>
  <c r="AG23" i="102"/>
  <c r="V23" i="102"/>
  <c r="AG22" i="102"/>
  <c r="V22" i="102"/>
  <c r="AG21" i="102"/>
  <c r="V21" i="102"/>
  <c r="AG20" i="102"/>
  <c r="V20" i="102"/>
  <c r="AG19" i="102"/>
  <c r="AG25" i="102" s="1"/>
  <c r="AH25" i="102" s="1"/>
  <c r="AK25" i="102" s="1"/>
  <c r="V19" i="102"/>
  <c r="V25" i="102" s="1"/>
  <c r="W25" i="102" s="1"/>
  <c r="AJ25" i="102" s="1"/>
  <c r="L39" i="102"/>
  <c r="AG38" i="102"/>
  <c r="V38" i="102"/>
  <c r="AG37" i="102"/>
  <c r="V37" i="102"/>
  <c r="AG36" i="102"/>
  <c r="V36" i="102"/>
  <c r="AG35" i="102"/>
  <c r="V35" i="102"/>
  <c r="AG34" i="102"/>
  <c r="V34" i="102"/>
  <c r="AG33" i="102"/>
  <c r="AG39" i="102" s="1"/>
  <c r="AH39" i="102" s="1"/>
  <c r="AK39" i="102" s="1"/>
  <c r="V33" i="102"/>
  <c r="V39" i="102" s="1"/>
  <c r="W39" i="102" s="1"/>
  <c r="AJ39" i="102" s="1"/>
  <c r="L32" i="102"/>
  <c r="AI32" i="102" s="1"/>
  <c r="AG31" i="102"/>
  <c r="V31" i="102"/>
  <c r="AG30" i="102"/>
  <c r="V30" i="102"/>
  <c r="AG29" i="102"/>
  <c r="V29" i="102"/>
  <c r="AG28" i="102"/>
  <c r="V28" i="102"/>
  <c r="AG27" i="102"/>
  <c r="V27" i="102"/>
  <c r="AG26" i="102"/>
  <c r="AG32" i="102" s="1"/>
  <c r="AH32" i="102" s="1"/>
  <c r="AK32" i="102" s="1"/>
  <c r="V26" i="102"/>
  <c r="V32" i="102" s="1"/>
  <c r="W32" i="102" s="1"/>
  <c r="AJ32" i="102" s="1"/>
  <c r="A3" i="102"/>
  <c r="A1" i="102"/>
  <c r="A3" i="129"/>
  <c r="A1" i="129"/>
  <c r="W39" i="129"/>
  <c r="AA39" i="129" s="1"/>
  <c r="P39" i="129"/>
  <c r="Z39" i="129" s="1"/>
  <c r="L39" i="129"/>
  <c r="W25" i="129"/>
  <c r="AA25" i="129" s="1"/>
  <c r="P25" i="129"/>
  <c r="Z25" i="129" s="1"/>
  <c r="L25" i="129"/>
  <c r="W18" i="129"/>
  <c r="AA18" i="129" s="1"/>
  <c r="P18" i="129"/>
  <c r="Z18" i="129" s="1"/>
  <c r="AB18" i="129" l="1"/>
  <c r="AB39" i="129"/>
  <c r="AB25" i="129"/>
  <c r="Y18" i="129"/>
  <c r="Y39" i="129"/>
  <c r="AM25" i="102"/>
  <c r="AI25" i="102"/>
  <c r="AM39" i="102"/>
  <c r="AM32" i="102"/>
  <c r="AI39" i="102"/>
  <c r="Y25" i="129"/>
  <c r="A3" i="124" l="1"/>
  <c r="A1" i="124"/>
  <c r="AY12" i="121" l="1"/>
  <c r="BA12" i="121" s="1"/>
  <c r="AQ12" i="121"/>
  <c r="AR12" i="121" s="1"/>
  <c r="AG12" i="121"/>
  <c r="AB12" i="121"/>
  <c r="AC12" i="121" s="1"/>
  <c r="R12" i="121"/>
  <c r="K12" i="121"/>
  <c r="AY17" i="121"/>
  <c r="BA17" i="121" s="1"/>
  <c r="AQ17" i="121"/>
  <c r="AR17" i="121" s="1"/>
  <c r="AG17" i="121"/>
  <c r="AB17" i="121"/>
  <c r="AC17" i="121" s="1"/>
  <c r="R17" i="121"/>
  <c r="K17" i="121"/>
  <c r="AY16" i="121"/>
  <c r="BA16" i="121" s="1"/>
  <c r="AQ16" i="121"/>
  <c r="AR16" i="121" s="1"/>
  <c r="AG16" i="121"/>
  <c r="AB16" i="121"/>
  <c r="AC16" i="121" s="1"/>
  <c r="R16" i="121"/>
  <c r="K16" i="121"/>
  <c r="AY15" i="121"/>
  <c r="BA15" i="121" s="1"/>
  <c r="AQ15" i="121"/>
  <c r="AR15" i="121" s="1"/>
  <c r="AG15" i="121"/>
  <c r="AB15" i="121"/>
  <c r="AC15" i="121" s="1"/>
  <c r="R15" i="121"/>
  <c r="K15" i="121"/>
  <c r="AY18" i="121"/>
  <c r="BA18" i="121" s="1"/>
  <c r="AQ18" i="121"/>
  <c r="AR18" i="121" s="1"/>
  <c r="AG18" i="121"/>
  <c r="AB18" i="121"/>
  <c r="AC18" i="121" s="1"/>
  <c r="R18" i="121"/>
  <c r="K18" i="121"/>
  <c r="A3" i="121"/>
  <c r="A1" i="121"/>
  <c r="A3" i="96"/>
  <c r="A1" i="96"/>
  <c r="AY12" i="96"/>
  <c r="BA12" i="96" s="1"/>
  <c r="AQ12" i="96"/>
  <c r="AR12" i="96" s="1"/>
  <c r="AG12" i="96"/>
  <c r="AB12" i="96"/>
  <c r="AC12" i="96" s="1"/>
  <c r="BD12" i="96" s="1"/>
  <c r="R12" i="96"/>
  <c r="BH12" i="96" s="1"/>
  <c r="K12" i="96"/>
  <c r="AY11" i="96"/>
  <c r="BA11" i="96" s="1"/>
  <c r="AQ11" i="96"/>
  <c r="AR11" i="96" s="1"/>
  <c r="AG11" i="96"/>
  <c r="AB11" i="96"/>
  <c r="AC11" i="96" s="1"/>
  <c r="R11" i="96"/>
  <c r="K11" i="96"/>
  <c r="AY14" i="96"/>
  <c r="BA14" i="96" s="1"/>
  <c r="AQ14" i="96"/>
  <c r="AR14" i="96" s="1"/>
  <c r="AG14" i="96"/>
  <c r="AB14" i="96"/>
  <c r="AC14" i="96" s="1"/>
  <c r="BD14" i="96" s="1"/>
  <c r="R14" i="96"/>
  <c r="BH14" i="96" s="1"/>
  <c r="K14" i="96"/>
  <c r="AY13" i="96"/>
  <c r="BA13" i="96" s="1"/>
  <c r="AQ13" i="96"/>
  <c r="AR13" i="96" s="1"/>
  <c r="AG13" i="96"/>
  <c r="AB13" i="96"/>
  <c r="AC13" i="96" s="1"/>
  <c r="BD13" i="96" s="1"/>
  <c r="R13" i="96"/>
  <c r="K13" i="96"/>
  <c r="AY20" i="96"/>
  <c r="BA20" i="96" s="1"/>
  <c r="AQ20" i="96"/>
  <c r="AR20" i="96" s="1"/>
  <c r="AG20" i="96"/>
  <c r="AB20" i="96"/>
  <c r="AC20" i="96" s="1"/>
  <c r="R20" i="96"/>
  <c r="K20" i="96"/>
  <c r="AY18" i="96"/>
  <c r="BA18" i="96" s="1"/>
  <c r="AQ18" i="96"/>
  <c r="AR18" i="96" s="1"/>
  <c r="AG18" i="96"/>
  <c r="AB18" i="96"/>
  <c r="AC18" i="96" s="1"/>
  <c r="R18" i="96"/>
  <c r="BH18" i="96" s="1"/>
  <c r="K18" i="96"/>
  <c r="AY19" i="96"/>
  <c r="BA19" i="96" s="1"/>
  <c r="AQ19" i="96"/>
  <c r="AR19" i="96" s="1"/>
  <c r="AG19" i="96"/>
  <c r="AB19" i="96"/>
  <c r="AC19" i="96" s="1"/>
  <c r="R19" i="96"/>
  <c r="K19" i="96"/>
  <c r="AY15" i="96"/>
  <c r="BA15" i="96" s="1"/>
  <c r="AQ15" i="96"/>
  <c r="AR15" i="96" s="1"/>
  <c r="AG15" i="96"/>
  <c r="AB15" i="96"/>
  <c r="AC15" i="96" s="1"/>
  <c r="R15" i="96"/>
  <c r="BH15" i="96" s="1"/>
  <c r="K15" i="96"/>
  <c r="A3" i="47"/>
  <c r="A1" i="47"/>
  <c r="AW12" i="47"/>
  <c r="AY12" i="47" s="1"/>
  <c r="AO12" i="47"/>
  <c r="AP12" i="47" s="1"/>
  <c r="AF12" i="47"/>
  <c r="AA12" i="47"/>
  <c r="AB12" i="47" s="1"/>
  <c r="R12" i="47"/>
  <c r="K12" i="47"/>
  <c r="BS12" i="47" s="1"/>
  <c r="AW14" i="47"/>
  <c r="AY14" i="47" s="1"/>
  <c r="AO14" i="47"/>
  <c r="AP14" i="47" s="1"/>
  <c r="AF14" i="47"/>
  <c r="AA14" i="47"/>
  <c r="AB14" i="47" s="1"/>
  <c r="R14" i="47"/>
  <c r="BU14" i="47" s="1"/>
  <c r="K14" i="47"/>
  <c r="BS14" i="47" l="1"/>
  <c r="BD15" i="96"/>
  <c r="BE15" i="96"/>
  <c r="BD18" i="96"/>
  <c r="BE14" i="96"/>
  <c r="BC12" i="96"/>
  <c r="BD11" i="96"/>
  <c r="BC11" i="96"/>
  <c r="BC14" i="96"/>
  <c r="BE13" i="96"/>
  <c r="BH13" i="96"/>
  <c r="BC13" i="96"/>
  <c r="BD20" i="96"/>
  <c r="BF20" i="96"/>
  <c r="BE18" i="96"/>
  <c r="BD19" i="96"/>
  <c r="BF19" i="96"/>
  <c r="BH17" i="121"/>
  <c r="BO14" i="47"/>
  <c r="BP14" i="47"/>
  <c r="BP12" i="47"/>
  <c r="BD15" i="121"/>
  <c r="BH15" i="121"/>
  <c r="BE15" i="121"/>
  <c r="BC16" i="121"/>
  <c r="BD12" i="121"/>
  <c r="BD16" i="121"/>
  <c r="BC18" i="121"/>
  <c r="BD18" i="121"/>
  <c r="BH12" i="121"/>
  <c r="BE12" i="121"/>
  <c r="BQ14" i="47"/>
  <c r="BO12" i="47"/>
  <c r="BC15" i="121"/>
  <c r="BC17" i="121"/>
  <c r="BD17" i="121"/>
  <c r="BC12" i="121"/>
  <c r="BH18" i="121"/>
  <c r="BE18" i="121"/>
  <c r="BH16" i="121"/>
  <c r="BE16" i="121"/>
  <c r="BE17" i="121"/>
  <c r="BF18" i="121"/>
  <c r="BF15" i="121"/>
  <c r="BF16" i="121"/>
  <c r="BF17" i="121"/>
  <c r="BJ17" i="121" s="1"/>
  <c r="BF12" i="121"/>
  <c r="BE12" i="96"/>
  <c r="BF15" i="96"/>
  <c r="BJ15" i="96" s="1"/>
  <c r="BH19" i="96"/>
  <c r="BE19" i="96"/>
  <c r="BF18" i="96"/>
  <c r="BJ18" i="96" s="1"/>
  <c r="BH20" i="96"/>
  <c r="BE20" i="96"/>
  <c r="BH11" i="96"/>
  <c r="BE11" i="96"/>
  <c r="BC15" i="96"/>
  <c r="BC19" i="96"/>
  <c r="BC18" i="96"/>
  <c r="BC20" i="96"/>
  <c r="BF13" i="96"/>
  <c r="BJ13" i="96" s="1"/>
  <c r="BF14" i="96"/>
  <c r="BJ14" i="96" s="1"/>
  <c r="BF11" i="96"/>
  <c r="BJ11" i="96" s="1"/>
  <c r="BF12" i="96"/>
  <c r="BJ12" i="96" s="1"/>
  <c r="BU12" i="47"/>
  <c r="BQ12" i="47"/>
  <c r="BJ20" i="96" l="1"/>
  <c r="BJ19" i="96"/>
  <c r="BW12" i="47"/>
  <c r="BJ15" i="121"/>
  <c r="BJ12" i="121"/>
  <c r="BJ16" i="121"/>
  <c r="BJ18" i="121"/>
  <c r="BW14" i="47"/>
  <c r="AW13" i="47" l="1"/>
  <c r="AY13" i="47" s="1"/>
  <c r="AY16" i="96"/>
  <c r="BA16" i="96" s="1"/>
  <c r="AY14" i="121"/>
  <c r="BA14" i="121" s="1"/>
  <c r="S7" i="129" l="1"/>
  <c r="O7" i="129"/>
  <c r="H7" i="129"/>
  <c r="AO13" i="47" l="1"/>
  <c r="AP13" i="47" s="1"/>
  <c r="BQ13" i="47" s="1"/>
  <c r="AF13" i="47"/>
  <c r="AA13" i="47"/>
  <c r="AB13" i="47" s="1"/>
  <c r="R13" i="47"/>
  <c r="K13" i="47"/>
  <c r="BS13" i="47" s="1"/>
  <c r="AQ16" i="96"/>
  <c r="AR16" i="96" s="1"/>
  <c r="AG16" i="96"/>
  <c r="AB16" i="96"/>
  <c r="AC16" i="96" s="1"/>
  <c r="R16" i="96"/>
  <c r="K16" i="96"/>
  <c r="BO13" i="47" l="1"/>
  <c r="BP13" i="47"/>
  <c r="BD16" i="96"/>
  <c r="BE16" i="96"/>
  <c r="BH16" i="96"/>
  <c r="BF16" i="96"/>
  <c r="BU13" i="47"/>
  <c r="BC16" i="96"/>
  <c r="L53" i="102"/>
  <c r="AI53" i="102" s="1"/>
  <c r="AG52" i="102"/>
  <c r="V52" i="102"/>
  <c r="AG51" i="102"/>
  <c r="V51" i="102"/>
  <c r="AG50" i="102"/>
  <c r="V50" i="102"/>
  <c r="AG49" i="102"/>
  <c r="V49" i="102"/>
  <c r="AG48" i="102"/>
  <c r="V48" i="102"/>
  <c r="AG47" i="102"/>
  <c r="V47" i="102"/>
  <c r="Z7" i="102"/>
  <c r="O7" i="102"/>
  <c r="BJ16" i="96" l="1"/>
  <c r="BW13" i="47"/>
  <c r="V53" i="102"/>
  <c r="W53" i="102" s="1"/>
  <c r="AJ53" i="102" s="1"/>
  <c r="AG53" i="102"/>
  <c r="AH53" i="102" s="1"/>
  <c r="AK53" i="102" s="1"/>
  <c r="BK11" i="96" l="1"/>
  <c r="BK12" i="96"/>
  <c r="BK16" i="96"/>
  <c r="BK14" i="96"/>
  <c r="BK13" i="96"/>
  <c r="BK15" i="96"/>
  <c r="AM53" i="102"/>
  <c r="W46" i="129" l="1"/>
  <c r="AA46" i="129" s="1"/>
  <c r="P46" i="129"/>
  <c r="Z46" i="129" s="1"/>
  <c r="Y46" i="129"/>
  <c r="AB46" i="129" l="1"/>
  <c r="AQ14" i="121"/>
  <c r="AR14" i="121" s="1"/>
  <c r="AG14" i="121"/>
  <c r="AB14" i="121"/>
  <c r="AC14" i="121" s="1"/>
  <c r="R14" i="121"/>
  <c r="BH14" i="121" s="1"/>
  <c r="K14" i="121"/>
  <c r="BC14" i="121" l="1"/>
  <c r="BE14" i="121"/>
  <c r="BD14" i="121"/>
  <c r="BF14" i="121"/>
  <c r="BJ14" i="121" l="1"/>
  <c r="BK14" i="121" l="1"/>
  <c r="BK16" i="121"/>
  <c r="BK11" i="121"/>
  <c r="BK15" i="121"/>
  <c r="BK12" i="121"/>
  <c r="BK13" i="121"/>
  <c r="AU6" i="121" l="1"/>
  <c r="AJ6" i="121"/>
  <c r="AF6" i="121"/>
  <c r="U6" i="121"/>
  <c r="N6" i="121"/>
  <c r="G6" i="121"/>
  <c r="BK2" i="121"/>
  <c r="BK1" i="121"/>
  <c r="N7" i="47" l="1"/>
  <c r="N6" i="96"/>
  <c r="G7" i="47"/>
  <c r="G6" i="96"/>
  <c r="AU6" i="96" l="1"/>
  <c r="AJ6" i="96"/>
  <c r="AF6" i="96"/>
  <c r="U6" i="96"/>
  <c r="AS7" i="47"/>
  <c r="AI7" i="47"/>
  <c r="AE7" i="47"/>
  <c r="U7" i="47"/>
  <c r="BK2" i="96" l="1"/>
  <c r="BK1" i="96"/>
  <c r="BX2" i="47" l="1"/>
  <c r="BX1" i="47"/>
</calcChain>
</file>

<file path=xl/sharedStrings.xml><?xml version="1.0" encoding="utf-8"?>
<sst xmlns="http://schemas.openxmlformats.org/spreadsheetml/2006/main" count="1795" uniqueCount="296">
  <si>
    <t>Judges</t>
    <phoneticPr fontId="28" type="noConversion"/>
  </si>
  <si>
    <t>DoD</t>
  </si>
  <si>
    <t>A1</t>
  </si>
  <si>
    <t>A2</t>
  </si>
  <si>
    <t>A3</t>
  </si>
  <si>
    <t>A4</t>
  </si>
  <si>
    <t>A5</t>
  </si>
  <si>
    <t>C1</t>
  </si>
  <si>
    <t>C2</t>
  </si>
  <si>
    <t>C3</t>
  </si>
  <si>
    <t>C4</t>
  </si>
  <si>
    <t>C5</t>
  </si>
  <si>
    <t>Comp</t>
  </si>
  <si>
    <t>falls</t>
  </si>
  <si>
    <t>Deduct</t>
  </si>
  <si>
    <t>FREESTYLE</t>
  </si>
  <si>
    <t>Final Scores</t>
  </si>
  <si>
    <t>Technique</t>
  </si>
  <si>
    <t>Artistic</t>
  </si>
  <si>
    <t>Final</t>
  </si>
  <si>
    <t>Div. by</t>
  </si>
  <si>
    <t>1/2 Fl</t>
  </si>
  <si>
    <t>V'lt Off</t>
  </si>
  <si>
    <t>No&amp;Ex</t>
  </si>
  <si>
    <t>Sub-total</t>
  </si>
  <si>
    <t>COMPULSORIES</t>
  </si>
  <si>
    <t>FINAL</t>
  </si>
  <si>
    <t>No.</t>
  </si>
  <si>
    <t>Vaulter</t>
  </si>
  <si>
    <t>Horse</t>
  </si>
  <si>
    <t>Lunger</t>
  </si>
  <si>
    <t>Club</t>
  </si>
  <si>
    <t>V'ltOn</t>
  </si>
  <si>
    <t>Bas S</t>
  </si>
  <si>
    <t>Kneel</t>
  </si>
  <si>
    <t>Score</t>
  </si>
  <si>
    <t>Art.</t>
  </si>
  <si>
    <t>SCORE</t>
  </si>
  <si>
    <t>Place</t>
  </si>
  <si>
    <t>Perf</t>
  </si>
  <si>
    <t>Ex Sc</t>
  </si>
  <si>
    <t>Sub</t>
  </si>
  <si>
    <t>Stand</t>
  </si>
  <si>
    <t>S Bwd</t>
  </si>
  <si>
    <t>S Fwd</t>
  </si>
  <si>
    <t>Flag</t>
  </si>
  <si>
    <t>Sw fw</t>
  </si>
  <si>
    <t>1/2 Mill</t>
  </si>
  <si>
    <t>Sw bw</t>
  </si>
  <si>
    <t>Novice Individual</t>
  </si>
  <si>
    <t>Art</t>
  </si>
  <si>
    <t>Judge B</t>
  </si>
  <si>
    <t>Judge A</t>
  </si>
  <si>
    <t>Judge C</t>
  </si>
  <si>
    <t>Total</t>
  </si>
  <si>
    <t>Compulsory</t>
  </si>
  <si>
    <t>Freestyle</t>
  </si>
  <si>
    <t>Overall</t>
  </si>
  <si>
    <t>Class</t>
  </si>
  <si>
    <t>Club/Team</t>
  </si>
  <si>
    <t>PreNovice</t>
  </si>
  <si>
    <t>Tech</t>
  </si>
  <si>
    <t>Plank</t>
  </si>
  <si>
    <t>Dism't</t>
  </si>
  <si>
    <t>D'm't</t>
  </si>
  <si>
    <t>Flank</t>
  </si>
  <si>
    <t>I's S</t>
  </si>
  <si>
    <t>O's S</t>
  </si>
  <si>
    <t>F/Sw</t>
  </si>
  <si>
    <t>1/2 mill</t>
  </si>
  <si>
    <t>Falls</t>
  </si>
  <si>
    <t>B/Sw</t>
  </si>
  <si>
    <t>I/S Seat</t>
  </si>
  <si>
    <t>O/S Seat</t>
  </si>
  <si>
    <t>O/S</t>
  </si>
  <si>
    <t>Judges</t>
    <phoneticPr fontId="0" type="noConversion"/>
  </si>
  <si>
    <t>Mill</t>
    <phoneticPr fontId="0" type="noConversion"/>
  </si>
  <si>
    <t>Stand</t>
    <phoneticPr fontId="0" type="noConversion"/>
  </si>
  <si>
    <t>A</t>
  </si>
  <si>
    <t>B</t>
  </si>
  <si>
    <t>C</t>
  </si>
  <si>
    <t>Judges</t>
  </si>
  <si>
    <t>SQ Preliminary Compulsories</t>
  </si>
  <si>
    <t>Judge A:</t>
  </si>
  <si>
    <t>Judge B:</t>
  </si>
  <si>
    <t xml:space="preserve">Class </t>
  </si>
  <si>
    <t>Deductions</t>
  </si>
  <si>
    <t>PDD Walk B</t>
  </si>
  <si>
    <t>Judge</t>
  </si>
  <si>
    <t>PDD  Barrel A</t>
  </si>
  <si>
    <t>PDD  Barrel B</t>
  </si>
  <si>
    <t>NSW State Championships</t>
  </si>
  <si>
    <t>June 8 to 9 2019</t>
  </si>
  <si>
    <t>Aysha Pietersz</t>
  </si>
  <si>
    <t>BAIBERRALEY RULES</t>
  </si>
  <si>
    <t>Karen Mitchell</t>
  </si>
  <si>
    <t>Capriole</t>
  </si>
  <si>
    <t>Shay Newman</t>
  </si>
  <si>
    <t xml:space="preserve">Capriole </t>
  </si>
  <si>
    <t>Kallie Hasselmann</t>
  </si>
  <si>
    <t>KAMILAROI YORKSHIRE</t>
  </si>
  <si>
    <t>Dodi Rogan</t>
  </si>
  <si>
    <t>Equiste</t>
  </si>
  <si>
    <t>Isla Mcgregor</t>
  </si>
  <si>
    <t>KERRABEE LEROY</t>
  </si>
  <si>
    <t>Karen Ford</t>
  </si>
  <si>
    <t>National Equestrian Centre</t>
  </si>
  <si>
    <t>Megan Nicholson</t>
  </si>
  <si>
    <t>Isabelle Steinman</t>
  </si>
  <si>
    <t>Grace Pratley</t>
  </si>
  <si>
    <t>CREME BRULEE</t>
  </si>
  <si>
    <t>Gracie Bates</t>
  </si>
  <si>
    <t>NEqC</t>
  </si>
  <si>
    <t>SEVT</t>
  </si>
  <si>
    <t>Matilda Robinson</t>
  </si>
  <si>
    <t>HAYES PARK TEXAS</t>
  </si>
  <si>
    <t>Monique Miller</t>
  </si>
  <si>
    <t>Regal Vaulting Team</t>
  </si>
  <si>
    <t>Tara Mustapic</t>
  </si>
  <si>
    <t>Lauren Ford</t>
  </si>
  <si>
    <t>Erin Parker-weller</t>
  </si>
  <si>
    <t>Elyse Macdonald</t>
  </si>
  <si>
    <t>Mali Mustapic</t>
  </si>
  <si>
    <t>Jasmine Shirlaw</t>
  </si>
  <si>
    <t>Eloise Milton</t>
  </si>
  <si>
    <t>Isabella Darby</t>
  </si>
  <si>
    <t>Maddison Kearney</t>
  </si>
  <si>
    <t>Miranda Kearney</t>
  </si>
  <si>
    <t>Erin Ryan</t>
  </si>
  <si>
    <t>Imogen Fowler</t>
  </si>
  <si>
    <t>Lauren Steinman</t>
  </si>
  <si>
    <t>Ceridwen Fenemore</t>
  </si>
  <si>
    <t>Imogen Milton</t>
  </si>
  <si>
    <t>Chelsie Milton</t>
  </si>
  <si>
    <t>Amelia Milton</t>
  </si>
  <si>
    <t>Ella Fin</t>
  </si>
  <si>
    <t>Anna Schindler</t>
  </si>
  <si>
    <t>Bronagh Miskelly</t>
  </si>
  <si>
    <t>Sarah Clark</t>
  </si>
  <si>
    <t>Charlotte Clark</t>
  </si>
  <si>
    <t>Daytona Halloran</t>
  </si>
  <si>
    <t>Ella Bennett</t>
  </si>
  <si>
    <t>Peyton Halloran</t>
  </si>
  <si>
    <t>Ella Darmanin</t>
  </si>
  <si>
    <t>Amelia Slattery</t>
  </si>
  <si>
    <t>Eartha Bagnell</t>
  </si>
  <si>
    <t>Taylor Kearney</t>
  </si>
  <si>
    <t>Ella Engelhardt</t>
  </si>
  <si>
    <t>Phillippa svea Mecker</t>
  </si>
  <si>
    <t>Ivy Sykes</t>
  </si>
  <si>
    <t>Lili Tamai</t>
  </si>
  <si>
    <t>Kaitlyn Jones</t>
  </si>
  <si>
    <t>Madison Foster</t>
  </si>
  <si>
    <t>Caitlin Fraser</t>
  </si>
  <si>
    <t>Sienna Ardis</t>
  </si>
  <si>
    <t>EP MORGAN</t>
  </si>
  <si>
    <t>Sally Paragalli</t>
  </si>
  <si>
    <t>SHVT Team Gold</t>
  </si>
  <si>
    <t>ANDRE</t>
  </si>
  <si>
    <t>SHVT Team Maroon</t>
  </si>
  <si>
    <t>Melinda Osborn</t>
  </si>
  <si>
    <t>Scone Thoroughbreds</t>
  </si>
  <si>
    <t>SHVT Team Green</t>
  </si>
  <si>
    <t>Now Noah</t>
  </si>
  <si>
    <t>Gina Sykes</t>
  </si>
  <si>
    <t>Licorice Allsorts</t>
  </si>
  <si>
    <t>Elyssa O'hanlon</t>
  </si>
  <si>
    <t>NOW NOAH</t>
  </si>
  <si>
    <t>Bathurst &amp; District Vaulters</t>
  </si>
  <si>
    <t>BaD Vaulters</t>
  </si>
  <si>
    <t>Judge C:</t>
  </si>
  <si>
    <t>Madelaine Ohare</t>
  </si>
  <si>
    <t>Nicole Collett</t>
  </si>
  <si>
    <t>Tegan Davis</t>
  </si>
  <si>
    <t>Lucia Rogan</t>
  </si>
  <si>
    <t>Violet Levett</t>
  </si>
  <si>
    <t>Riverina Equiste Vaulters</t>
  </si>
  <si>
    <t>Southern Highlands</t>
  </si>
  <si>
    <t>STATFORD D’ARTANGAN</t>
  </si>
  <si>
    <t>Nicole Connor</t>
  </si>
  <si>
    <t>Preliminary A</t>
  </si>
  <si>
    <t>Preliminary B</t>
  </si>
  <si>
    <t>8B</t>
  </si>
  <si>
    <t>8A</t>
  </si>
  <si>
    <t>PDD Walk A</t>
  </si>
  <si>
    <t>TEP CONNOR</t>
  </si>
  <si>
    <t>Ruth Skrzypek</t>
  </si>
  <si>
    <t>NEMO</t>
  </si>
  <si>
    <t>Tiannah Witney</t>
  </si>
  <si>
    <t>CRÈME BRULEE</t>
  </si>
  <si>
    <t>THE PUZZLER</t>
  </si>
  <si>
    <t>Gillian Burns</t>
  </si>
  <si>
    <t>SHVT</t>
  </si>
  <si>
    <t>Sabine Osmotherly</t>
  </si>
  <si>
    <t>Martine Fogg</t>
  </si>
  <si>
    <t>Naomi Yamaguchi</t>
  </si>
  <si>
    <t>Zoe Caddis</t>
  </si>
  <si>
    <t>Eloise Tate</t>
  </si>
  <si>
    <t>Mei Davey</t>
  </si>
  <si>
    <t>Lydia George</t>
  </si>
  <si>
    <t>Poppy Loveland</t>
  </si>
  <si>
    <t>Hunter Valley Vaulting Team</t>
  </si>
  <si>
    <t>Sydney Vaulting Group</t>
  </si>
  <si>
    <t>Kallie Hassleman</t>
  </si>
  <si>
    <t>Jazmine Sherlaw</t>
  </si>
  <si>
    <t>Bathurst &amp; District</t>
  </si>
  <si>
    <t>Judges</t>
    <phoneticPr fontId="34" type="noConversion"/>
  </si>
  <si>
    <t>Lungers Master - Walk</t>
  </si>
  <si>
    <t>Lungers Master - Canter</t>
  </si>
  <si>
    <t>SQUAD - BARREL</t>
  </si>
  <si>
    <t>Julie Kirpichnikov</t>
  </si>
  <si>
    <t>Class 10</t>
  </si>
  <si>
    <t>Class 9</t>
  </si>
  <si>
    <t>Freestyle Round 1</t>
  </si>
  <si>
    <t>Individual Advanced</t>
  </si>
  <si>
    <t>Judge D</t>
  </si>
  <si>
    <t>Final Scores, after Round 1</t>
  </si>
  <si>
    <t>OVERALL</t>
  </si>
  <si>
    <t>Round 2</t>
  </si>
  <si>
    <t>Flank</t>
    <phoneticPr fontId="0" type="noConversion"/>
  </si>
  <si>
    <t>F/S 1</t>
  </si>
  <si>
    <t>F/S 2</t>
  </si>
  <si>
    <t>Ginger Kennett</t>
  </si>
  <si>
    <t>DONATI3</t>
  </si>
  <si>
    <t>Georgie Kennett</t>
  </si>
  <si>
    <t>Wellington Park</t>
  </si>
  <si>
    <t>SVG</t>
  </si>
  <si>
    <t>Class 3 &amp; 4</t>
  </si>
  <si>
    <t>Individual Intermediate</t>
  </si>
  <si>
    <t>COMPULSORY</t>
  </si>
  <si>
    <t>D</t>
  </si>
  <si>
    <t>Class 5</t>
  </si>
  <si>
    <t>COMIC SYMPHONY</t>
  </si>
  <si>
    <t>Tristyn Lowe</t>
  </si>
  <si>
    <t>Ella Springs</t>
  </si>
  <si>
    <t>Advance SQ</t>
  </si>
  <si>
    <t>PLACE</t>
  </si>
  <si>
    <t>Perf Tot</t>
  </si>
  <si>
    <t>Class 18</t>
  </si>
  <si>
    <t>TUFFROCK CRUISE</t>
  </si>
  <si>
    <t>Sharna Kirkham</t>
  </si>
  <si>
    <t>HVVT</t>
  </si>
  <si>
    <t>Judges</t>
    <phoneticPr fontId="19" type="noConversion"/>
  </si>
  <si>
    <t>TECH TEST</t>
  </si>
  <si>
    <t>Individual Open</t>
  </si>
  <si>
    <t>Class 1</t>
  </si>
  <si>
    <t>COMP</t>
  </si>
  <si>
    <t>TECH</t>
  </si>
  <si>
    <t>Timing/</t>
  </si>
  <si>
    <t>Tech Test</t>
  </si>
  <si>
    <t>TEST</t>
  </si>
  <si>
    <t>Mill</t>
    <phoneticPr fontId="19" type="noConversion"/>
  </si>
  <si>
    <t>Stand</t>
    <phoneticPr fontId="19" type="noConversion"/>
  </si>
  <si>
    <t>Flank1</t>
    <phoneticPr fontId="19" type="noConversion"/>
  </si>
  <si>
    <t>Flank2</t>
    <phoneticPr fontId="19" type="noConversion"/>
  </si>
  <si>
    <t>Jump F</t>
  </si>
  <si>
    <t>Coord</t>
  </si>
  <si>
    <t>S/ness</t>
  </si>
  <si>
    <t>Balance</t>
  </si>
  <si>
    <t>Strength</t>
  </si>
  <si>
    <t>Ded</t>
  </si>
  <si>
    <t>Stephanie Dore</t>
  </si>
  <si>
    <t>Novice Squad Compulsories</t>
  </si>
  <si>
    <t>Class 19</t>
  </si>
  <si>
    <t>Class 20</t>
  </si>
  <si>
    <t>Novice Squad Freestyle</t>
  </si>
  <si>
    <t>Janet Leadbeater</t>
  </si>
  <si>
    <t>Robyn Bruderer</t>
  </si>
  <si>
    <t>Jenny Scott</t>
  </si>
  <si>
    <t>Darryn Fedrick</t>
  </si>
  <si>
    <t>Robyn Boyle</t>
  </si>
  <si>
    <t xml:space="preserve"> Robyn Bruderer</t>
  </si>
  <si>
    <t>SQUAD -PRELIM FREESTYLE</t>
  </si>
  <si>
    <t>STATE AWARDS</t>
  </si>
  <si>
    <t>Individual Vaulter Awards</t>
  </si>
  <si>
    <t xml:space="preserve">Under 13 years </t>
  </si>
  <si>
    <t>13 years to 17 years</t>
  </si>
  <si>
    <t xml:space="preserve">18 years and over </t>
  </si>
  <si>
    <t>Horse &amp; Lunger Combination Awards</t>
  </si>
  <si>
    <t>Best Individual Vaulting Horse &amp; Lunger Combination of the Championships</t>
  </si>
  <si>
    <t>Best NSW Pdd Horse &amp; Lunger Combination of the Championships</t>
  </si>
  <si>
    <t xml:space="preserve">Best Squad Horse &amp; Lunger Combination of the Championships: </t>
  </si>
  <si>
    <t xml:space="preserve">25th VAULTING NSW CHAMPIONSHIPS 2018 </t>
  </si>
  <si>
    <t>SCR</t>
  </si>
  <si>
    <t>ELIMINATED</t>
  </si>
  <si>
    <t>HIGHLANDS CHEVROLET</t>
  </si>
  <si>
    <t>Angela Schindler</t>
  </si>
  <si>
    <t>ROUND 2</t>
  </si>
  <si>
    <t>Ella Finn</t>
  </si>
  <si>
    <t>Comic Symphony and Tristyn Lowe</t>
  </si>
  <si>
    <t>Tuffrock Cruise and Sharna Kirkham</t>
  </si>
  <si>
    <t>No Entries</t>
  </si>
  <si>
    <t>SIEC - Horsley Park</t>
  </si>
  <si>
    <t>Elyse Macdonald &amp; Lauren Steinman</t>
  </si>
  <si>
    <t>Squad Award - Novice</t>
  </si>
  <si>
    <t>Pas De Deux Award - 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</si>
</sst>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C09]dd\-mmm\-yy;@"/>
    <numFmt numFmtId="165" formatCode="[$-409]h:mm:ss\ AM/PM;@"/>
    <numFmt numFmtId="166" formatCode="0.0"/>
    <numFmt numFmtId="167" formatCode="0.000"/>
    <numFmt numFmtId="168" formatCode="_-* #,##0.000_-;\-* #,##0.000_-;_-* &quot;-&quot;??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</font>
    <font>
      <strike/>
      <sz val="10"/>
      <color theme="1"/>
      <name val="Arial"/>
      <family val="2"/>
    </font>
    <font>
      <strike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0" fontId="25" fillId="0" borderId="0"/>
    <xf numFmtId="0" fontId="23" fillId="0" borderId="0"/>
    <xf numFmtId="0" fontId="23" fillId="0" borderId="0"/>
    <xf numFmtId="0" fontId="21" fillId="0" borderId="0"/>
    <xf numFmtId="0" fontId="30" fillId="0" borderId="0"/>
    <xf numFmtId="0" fontId="20" fillId="0" borderId="0"/>
    <xf numFmtId="0" fontId="34" fillId="0" borderId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3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43" fontId="42" fillId="0" borderId="0" applyFont="0" applyFill="0" applyBorder="0" applyAlignment="0" applyProtection="0"/>
    <xf numFmtId="0" fontId="6" fillId="15" borderId="0" applyNumberFormat="0" applyBorder="0" applyAlignment="0" applyProtection="0"/>
    <xf numFmtId="0" fontId="39" fillId="0" borderId="0"/>
    <xf numFmtId="0" fontId="6" fillId="0" borderId="0"/>
  </cellStyleXfs>
  <cellXfs count="526">
    <xf numFmtId="0" fontId="0" fillId="0" borderId="0" xfId="0"/>
    <xf numFmtId="0" fontId="32" fillId="0" borderId="0" xfId="0" applyFont="1"/>
    <xf numFmtId="0" fontId="3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32" fillId="0" borderId="0" xfId="0" applyFont="1" applyProtection="1"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0" fontId="26" fillId="0" borderId="0" xfId="0" applyFont="1" applyProtection="1">
      <protection locked="0"/>
    </xf>
    <xf numFmtId="165" fontId="24" fillId="0" borderId="0" xfId="0" applyNumberFormat="1" applyFont="1" applyAlignment="1" applyProtection="1">
      <alignment horizontal="right"/>
      <protection locked="0"/>
    </xf>
    <xf numFmtId="0" fontId="38" fillId="0" borderId="0" xfId="8" applyFont="1" applyFill="1" applyProtection="1">
      <protection locked="0"/>
    </xf>
    <xf numFmtId="0" fontId="35" fillId="0" borderId="0" xfId="9" applyFont="1" applyFill="1" applyProtection="1">
      <protection locked="0"/>
    </xf>
    <xf numFmtId="0" fontId="35" fillId="0" borderId="0" xfId="8" applyFont="1" applyFill="1" applyProtection="1">
      <protection locked="0"/>
    </xf>
    <xf numFmtId="15" fontId="33" fillId="0" borderId="0" xfId="0" applyNumberFormat="1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/>
      <protection locked="0"/>
    </xf>
    <xf numFmtId="0" fontId="38" fillId="10" borderId="0" xfId="8" applyFont="1" applyProtection="1">
      <protection locked="0"/>
    </xf>
    <xf numFmtId="0" fontId="35" fillId="11" borderId="0" xfId="9" applyFont="1" applyProtection="1">
      <protection locked="0"/>
    </xf>
    <xf numFmtId="0" fontId="35" fillId="10" borderId="0" xfId="8" applyFont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5" borderId="0" xfId="0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166" fontId="29" fillId="6" borderId="0" xfId="0" applyNumberFormat="1" applyFont="1" applyFill="1" applyProtection="1">
      <protection locked="0"/>
    </xf>
    <xf numFmtId="166" fontId="24" fillId="6" borderId="0" xfId="0" applyNumberFormat="1" applyFont="1" applyFill="1" applyProtection="1">
      <protection locked="0"/>
    </xf>
    <xf numFmtId="0" fontId="37" fillId="0" borderId="0" xfId="3" applyFont="1" applyProtection="1">
      <protection locked="0"/>
    </xf>
    <xf numFmtId="167" fontId="24" fillId="0" borderId="0" xfId="0" applyNumberFormat="1" applyFont="1"/>
    <xf numFmtId="166" fontId="24" fillId="0" borderId="0" xfId="0" applyNumberFormat="1" applyFont="1"/>
    <xf numFmtId="166" fontId="24" fillId="5" borderId="0" xfId="0" applyNumberFormat="1" applyFont="1" applyFill="1"/>
    <xf numFmtId="167" fontId="24" fillId="0" borderId="0" xfId="0" applyNumberFormat="1" applyFont="1" applyAlignment="1">
      <alignment horizontal="left"/>
    </xf>
    <xf numFmtId="166" fontId="24" fillId="0" borderId="0" xfId="0" applyNumberFormat="1" applyFont="1" applyAlignment="1">
      <alignment horizontal="left"/>
    </xf>
    <xf numFmtId="167" fontId="26" fillId="0" borderId="0" xfId="0" applyNumberFormat="1" applyFont="1" applyAlignment="1">
      <alignment horizontal="left"/>
    </xf>
    <xf numFmtId="0" fontId="24" fillId="5" borderId="0" xfId="0" applyFont="1" applyFill="1"/>
    <xf numFmtId="167" fontId="24" fillId="5" borderId="0" xfId="0" applyNumberFormat="1" applyFont="1" applyFill="1"/>
    <xf numFmtId="0" fontId="31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2" fillId="0" borderId="0" xfId="3" applyFont="1" applyProtection="1">
      <protection locked="0"/>
    </xf>
    <xf numFmtId="167" fontId="32" fillId="0" borderId="0" xfId="0" applyNumberFormat="1" applyFont="1"/>
    <xf numFmtId="15" fontId="3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5" fillId="0" borderId="0" xfId="10" applyFont="1" applyFill="1" applyProtection="1"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35" fillId="12" borderId="0" xfId="10" applyFont="1" applyProtection="1">
      <protection locked="0"/>
    </xf>
    <xf numFmtId="0" fontId="19" fillId="11" borderId="0" xfId="9" applyProtection="1">
      <protection locked="0"/>
    </xf>
    <xf numFmtId="0" fontId="19" fillId="11" borderId="0" xfId="9" applyAlignment="1" applyProtection="1">
      <alignment horizontal="center"/>
      <protection locked="0"/>
    </xf>
    <xf numFmtId="0" fontId="19" fillId="11" borderId="0" xfId="9"/>
    <xf numFmtId="0" fontId="24" fillId="0" borderId="0" xfId="0" applyFont="1" applyAlignment="1">
      <alignment horizontal="left"/>
    </xf>
    <xf numFmtId="0" fontId="24" fillId="2" borderId="0" xfId="0" applyFont="1" applyFill="1" applyAlignment="1" applyProtection="1">
      <alignment horizontal="center"/>
      <protection locked="0"/>
    </xf>
    <xf numFmtId="0" fontId="24" fillId="2" borderId="0" xfId="0" applyFont="1" applyFill="1"/>
    <xf numFmtId="0" fontId="26" fillId="0" borderId="0" xfId="0" applyFont="1" applyAlignment="1" applyProtection="1">
      <alignment horizontal="right"/>
      <protection locked="0"/>
    </xf>
    <xf numFmtId="0" fontId="26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164" fontId="32" fillId="0" borderId="0" xfId="0" applyNumberFormat="1" applyFont="1" applyAlignment="1" applyProtection="1">
      <alignment horizontal="right"/>
      <protection locked="0"/>
    </xf>
    <xf numFmtId="165" fontId="32" fillId="0" borderId="0" xfId="0" applyNumberFormat="1" applyFont="1" applyAlignment="1" applyProtection="1">
      <alignment horizontal="right"/>
      <protection locked="0"/>
    </xf>
    <xf numFmtId="0" fontId="32" fillId="9" borderId="0" xfId="0" applyFont="1" applyFill="1" applyProtection="1"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2" fillId="5" borderId="1" xfId="0" applyFont="1" applyFill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32" fillId="5" borderId="0" xfId="0" applyFont="1" applyFill="1" applyAlignment="1" applyProtection="1">
      <alignment horizontal="center"/>
      <protection locked="0"/>
    </xf>
    <xf numFmtId="0" fontId="32" fillId="5" borderId="0" xfId="0" applyFont="1" applyFill="1" applyAlignment="1" applyProtection="1">
      <alignment horizontal="center" vertical="center"/>
      <protection locked="0"/>
    </xf>
    <xf numFmtId="0" fontId="32" fillId="5" borderId="0" xfId="0" applyFont="1" applyFill="1" applyProtection="1">
      <protection locked="0"/>
    </xf>
    <xf numFmtId="166" fontId="32" fillId="5" borderId="0" xfId="0" applyNumberFormat="1" applyFont="1" applyFill="1" applyProtection="1">
      <protection locked="0"/>
    </xf>
    <xf numFmtId="0" fontId="32" fillId="5" borderId="0" xfId="0" applyFont="1" applyFill="1"/>
    <xf numFmtId="0" fontId="32" fillId="3" borderId="0" xfId="0" applyFont="1" applyFill="1" applyProtection="1"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2" fillId="3" borderId="0" xfId="0" applyFont="1" applyFill="1" applyAlignment="1" applyProtection="1">
      <alignment horizontal="center" vertical="center"/>
      <protection locked="0"/>
    </xf>
    <xf numFmtId="167" fontId="32" fillId="5" borderId="0" xfId="0" applyNumberFormat="1" applyFont="1" applyFill="1" applyProtection="1">
      <protection locked="0"/>
    </xf>
    <xf numFmtId="0" fontId="31" fillId="0" borderId="0" xfId="11" applyFont="1" applyProtection="1">
      <protection locked="0"/>
    </xf>
    <xf numFmtId="0" fontId="24" fillId="0" borderId="0" xfId="11" applyFont="1" applyProtection="1">
      <protection locked="0"/>
    </xf>
    <xf numFmtId="0" fontId="32" fillId="0" borderId="0" xfId="11" applyFont="1" applyProtection="1">
      <protection locked="0"/>
    </xf>
    <xf numFmtId="0" fontId="27" fillId="0" borderId="0" xfId="11" applyFont="1" applyProtection="1">
      <protection locked="0"/>
    </xf>
    <xf numFmtId="15" fontId="31" fillId="0" borderId="0" xfId="11" applyNumberFormat="1" applyFont="1" applyAlignment="1" applyProtection="1">
      <alignment horizontal="right"/>
      <protection locked="0"/>
    </xf>
    <xf numFmtId="0" fontId="18" fillId="0" borderId="0" xfId="11" applyAlignment="1" applyProtection="1">
      <alignment horizontal="right"/>
      <protection locked="0"/>
    </xf>
    <xf numFmtId="0" fontId="26" fillId="0" borderId="0" xfId="11" applyFont="1" applyProtection="1">
      <protection locked="0"/>
    </xf>
    <xf numFmtId="0" fontId="27" fillId="0" borderId="0" xfId="11" applyFont="1" applyAlignment="1" applyProtection="1">
      <alignment horizontal="left"/>
      <protection locked="0"/>
    </xf>
    <xf numFmtId="0" fontId="24" fillId="0" borderId="0" xfId="11" applyFont="1" applyAlignment="1" applyProtection="1">
      <alignment horizontal="center"/>
      <protection locked="0"/>
    </xf>
    <xf numFmtId="0" fontId="26" fillId="0" borderId="0" xfId="11" applyFont="1" applyAlignment="1" applyProtection="1">
      <alignment horizontal="center" vertical="center"/>
      <protection locked="0"/>
    </xf>
    <xf numFmtId="0" fontId="24" fillId="0" borderId="0" xfId="11" applyFont="1" applyAlignment="1" applyProtection="1">
      <alignment horizontal="center" vertical="center"/>
      <protection locked="0"/>
    </xf>
    <xf numFmtId="0" fontId="24" fillId="5" borderId="0" xfId="11" applyFont="1" applyFill="1" applyAlignment="1" applyProtection="1">
      <alignment horizontal="center"/>
      <protection locked="0"/>
    </xf>
    <xf numFmtId="0" fontId="24" fillId="7" borderId="0" xfId="11" applyFont="1" applyFill="1" applyAlignment="1" applyProtection="1">
      <alignment horizontal="center"/>
      <protection locked="0"/>
    </xf>
    <xf numFmtId="167" fontId="24" fillId="0" borderId="0" xfId="11" applyNumberFormat="1" applyFont="1" applyProtection="1">
      <protection locked="0"/>
    </xf>
    <xf numFmtId="0" fontId="38" fillId="0" borderId="0" xfId="8" applyFont="1" applyFill="1"/>
    <xf numFmtId="0" fontId="31" fillId="0" borderId="0" xfId="0" applyFont="1"/>
    <xf numFmtId="0" fontId="24" fillId="0" borderId="0" xfId="3" applyFont="1"/>
    <xf numFmtId="0" fontId="24" fillId="0" borderId="0" xfId="3" applyFont="1" applyAlignment="1">
      <alignment horizontal="center"/>
    </xf>
    <xf numFmtId="167" fontId="24" fillId="0" borderId="0" xfId="3" applyNumberFormat="1" applyFont="1" applyAlignment="1">
      <alignment horizontal="center"/>
    </xf>
    <xf numFmtId="0" fontId="24" fillId="5" borderId="0" xfId="3" applyFont="1" applyFill="1" applyAlignment="1">
      <alignment horizontal="center"/>
    </xf>
    <xf numFmtId="0" fontId="24" fillId="0" borderId="1" xfId="3" applyFont="1" applyBorder="1"/>
    <xf numFmtId="0" fontId="24" fillId="0" borderId="0" xfId="3" applyFont="1" applyProtection="1">
      <protection locked="0"/>
    </xf>
    <xf numFmtId="0" fontId="24" fillId="0" borderId="0" xfId="0" applyFont="1"/>
    <xf numFmtId="0" fontId="33" fillId="0" borderId="0" xfId="0" applyFont="1"/>
    <xf numFmtId="0" fontId="27" fillId="0" borderId="0" xfId="0" applyFont="1"/>
    <xf numFmtId="0" fontId="41" fillId="0" borderId="0" xfId="0" applyFont="1"/>
    <xf numFmtId="165" fontId="32" fillId="0" borderId="0" xfId="0" applyNumberFormat="1" applyFont="1" applyAlignment="1">
      <alignment horizontal="right"/>
    </xf>
    <xf numFmtId="0" fontId="38" fillId="10" borderId="0" xfId="8" applyFont="1"/>
    <xf numFmtId="0" fontId="35" fillId="13" borderId="0" xfId="15" applyFont="1"/>
    <xf numFmtId="0" fontId="40" fillId="0" borderId="0" xfId="0" applyFont="1"/>
    <xf numFmtId="0" fontId="32" fillId="0" borderId="0" xfId="0" applyFont="1" applyAlignment="1">
      <alignment horizontal="center"/>
    </xf>
    <xf numFmtId="0" fontId="32" fillId="8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2" fillId="8" borderId="0" xfId="0" applyFont="1" applyFill="1"/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166" fontId="32" fillId="4" borderId="0" xfId="0" applyNumberFormat="1" applyFont="1" applyFill="1"/>
    <xf numFmtId="167" fontId="32" fillId="2" borderId="0" xfId="0" applyNumberFormat="1" applyFont="1" applyFill="1"/>
    <xf numFmtId="166" fontId="32" fillId="2" borderId="0" xfId="0" applyNumberFormat="1" applyFont="1" applyFill="1"/>
    <xf numFmtId="166" fontId="32" fillId="8" borderId="0" xfId="0" applyNumberFormat="1" applyFont="1" applyFill="1"/>
    <xf numFmtId="0" fontId="0" fillId="0" borderId="0" xfId="0" applyAlignment="1">
      <alignment horizontal="center"/>
    </xf>
    <xf numFmtId="0" fontId="19" fillId="10" borderId="0" xfId="8"/>
    <xf numFmtId="166" fontId="32" fillId="6" borderId="0" xfId="0" applyNumberFormat="1" applyFont="1" applyFill="1"/>
    <xf numFmtId="15" fontId="31" fillId="0" borderId="0" xfId="11" applyNumberFormat="1" applyFont="1" applyAlignment="1" applyProtection="1">
      <alignment horizontal="left"/>
      <protection locked="0"/>
    </xf>
    <xf numFmtId="0" fontId="18" fillId="0" borderId="0" xfId="11" applyAlignment="1" applyProtection="1">
      <alignment horizontal="left"/>
      <protection locked="0"/>
    </xf>
    <xf numFmtId="0" fontId="32" fillId="2" borderId="0" xfId="0" applyFont="1" applyFill="1"/>
    <xf numFmtId="0" fontId="24" fillId="0" borderId="0" xfId="0" applyFont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9" fillId="8" borderId="1" xfId="0" applyFont="1" applyFill="1" applyBorder="1"/>
    <xf numFmtId="0" fontId="29" fillId="4" borderId="1" xfId="0" applyFont="1" applyFill="1" applyBorder="1"/>
    <xf numFmtId="166" fontId="32" fillId="0" borderId="1" xfId="0" applyNumberFormat="1" applyFont="1" applyBorder="1"/>
    <xf numFmtId="167" fontId="29" fillId="8" borderId="1" xfId="0" applyNumberFormat="1" applyFont="1" applyFill="1" applyBorder="1"/>
    <xf numFmtId="166" fontId="32" fillId="4" borderId="1" xfId="0" applyNumberFormat="1" applyFont="1" applyFill="1" applyBorder="1"/>
    <xf numFmtId="167" fontId="32" fillId="0" borderId="1" xfId="0" applyNumberFormat="1" applyFont="1" applyBorder="1"/>
    <xf numFmtId="166" fontId="32" fillId="8" borderId="1" xfId="0" applyNumberFormat="1" applyFont="1" applyFill="1" applyBorder="1"/>
    <xf numFmtId="0" fontId="32" fillId="8" borderId="1" xfId="0" applyFont="1" applyFill="1" applyBorder="1"/>
    <xf numFmtId="0" fontId="32" fillId="0" borderId="1" xfId="0" applyFont="1" applyBorder="1"/>
    <xf numFmtId="0" fontId="32" fillId="2" borderId="1" xfId="0" applyFont="1" applyFill="1" applyBorder="1"/>
    <xf numFmtId="0" fontId="35" fillId="0" borderId="0" xfId="15" applyFont="1" applyFill="1"/>
    <xf numFmtId="167" fontId="29" fillId="0" borderId="1" xfId="0" applyNumberFormat="1" applyFont="1" applyBorder="1"/>
    <xf numFmtId="0" fontId="19" fillId="0" borderId="0" xfId="8" applyFill="1"/>
    <xf numFmtId="0" fontId="24" fillId="5" borderId="0" xfId="3" applyFont="1" applyFill="1"/>
    <xf numFmtId="168" fontId="24" fillId="0" borderId="0" xfId="26" applyNumberFormat="1" applyFont="1" applyAlignment="1">
      <alignment horizontal="center"/>
    </xf>
    <xf numFmtId="0" fontId="26" fillId="0" borderId="0" xfId="3" applyFont="1"/>
    <xf numFmtId="0" fontId="29" fillId="4" borderId="1" xfId="0" applyFont="1" applyFill="1" applyBorder="1" applyProtection="1">
      <protection locked="0"/>
    </xf>
    <xf numFmtId="0" fontId="32" fillId="5" borderId="1" xfId="0" applyFont="1" applyFill="1" applyBorder="1"/>
    <xf numFmtId="166" fontId="29" fillId="6" borderId="1" xfId="0" applyNumberFormat="1" applyFont="1" applyFill="1" applyBorder="1" applyProtection="1">
      <protection locked="0"/>
    </xf>
    <xf numFmtId="166" fontId="24" fillId="6" borderId="1" xfId="0" applyNumberFormat="1" applyFont="1" applyFill="1" applyBorder="1" applyProtection="1">
      <protection locked="0"/>
    </xf>
    <xf numFmtId="167" fontId="24" fillId="0" borderId="1" xfId="0" applyNumberFormat="1" applyFont="1" applyBorder="1"/>
    <xf numFmtId="166" fontId="32" fillId="5" borderId="1" xfId="0" applyNumberFormat="1" applyFont="1" applyFill="1" applyBorder="1"/>
    <xf numFmtId="166" fontId="32" fillId="4" borderId="1" xfId="0" applyNumberFormat="1" applyFont="1" applyFill="1" applyBorder="1" applyProtection="1">
      <protection locked="0"/>
    </xf>
    <xf numFmtId="166" fontId="32" fillId="3" borderId="1" xfId="0" applyNumberFormat="1" applyFont="1" applyFill="1" applyBorder="1"/>
    <xf numFmtId="167" fontId="24" fillId="0" borderId="1" xfId="3" applyNumberFormat="1" applyFont="1" applyBorder="1" applyAlignment="1">
      <alignment horizontal="center"/>
    </xf>
    <xf numFmtId="0" fontId="32" fillId="0" borderId="1" xfId="0" applyFont="1" applyBorder="1" applyProtection="1">
      <protection locked="0"/>
    </xf>
    <xf numFmtId="0" fontId="26" fillId="0" borderId="0" xfId="3" applyFont="1" applyAlignment="1">
      <alignment horizontal="center"/>
    </xf>
    <xf numFmtId="0" fontId="32" fillId="2" borderId="1" xfId="0" applyFont="1" applyFill="1" applyBorder="1"/>
    <xf numFmtId="0" fontId="0" fillId="0" borderId="1" xfId="0" applyFont="1" applyBorder="1"/>
    <xf numFmtId="0" fontId="32" fillId="0" borderId="0" xfId="0" applyFont="1"/>
    <xf numFmtId="0" fontId="24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right"/>
    </xf>
    <xf numFmtId="0" fontId="24" fillId="0" borderId="1" xfId="0" applyFont="1" applyBorder="1" applyAlignment="1">
      <alignment horizontal="left"/>
    </xf>
    <xf numFmtId="0" fontId="24" fillId="5" borderId="1" xfId="0" applyFont="1" applyFill="1" applyBorder="1" applyAlignment="1">
      <alignment horizontal="center"/>
    </xf>
    <xf numFmtId="0" fontId="24" fillId="5" borderId="1" xfId="0" applyFont="1" applyFill="1" applyBorder="1"/>
    <xf numFmtId="0" fontId="0" fillId="0" borderId="1" xfId="0" applyBorder="1"/>
    <xf numFmtId="0" fontId="24" fillId="0" borderId="0" xfId="0" applyFont="1" applyFill="1"/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167" fontId="29" fillId="0" borderId="1" xfId="0" applyNumberFormat="1" applyFont="1" applyFill="1" applyBorder="1"/>
    <xf numFmtId="0" fontId="32" fillId="0" borderId="1" xfId="0" applyFont="1" applyFill="1" applyBorder="1"/>
    <xf numFmtId="0" fontId="33" fillId="0" borderId="0" xfId="0" applyFont="1" applyFill="1" applyAlignment="1">
      <alignment horizontal="center"/>
    </xf>
    <xf numFmtId="0" fontId="34" fillId="0" borderId="0" xfId="7" applyProtection="1">
      <protection locked="0"/>
    </xf>
    <xf numFmtId="0" fontId="26" fillId="0" borderId="0" xfId="7" applyFont="1" applyProtection="1">
      <protection locked="0"/>
    </xf>
    <xf numFmtId="0" fontId="24" fillId="0" borderId="0" xfId="7" applyFont="1" applyProtection="1">
      <protection locked="0"/>
    </xf>
    <xf numFmtId="0" fontId="34" fillId="0" borderId="0" xfId="7" applyAlignment="1" applyProtection="1">
      <alignment horizontal="center"/>
      <protection locked="0"/>
    </xf>
    <xf numFmtId="0" fontId="22" fillId="0" borderId="0" xfId="7" applyFont="1" applyAlignment="1" applyProtection="1">
      <alignment horizontal="left"/>
      <protection locked="0"/>
    </xf>
    <xf numFmtId="0" fontId="34" fillId="5" borderId="0" xfId="7" applyFill="1" applyAlignment="1" applyProtection="1">
      <alignment horizontal="center"/>
      <protection locked="0"/>
    </xf>
    <xf numFmtId="0" fontId="22" fillId="0" borderId="0" xfId="7" applyFont="1" applyProtection="1">
      <protection locked="0"/>
    </xf>
    <xf numFmtId="0" fontId="22" fillId="5" borderId="0" xfId="7" applyFont="1" applyFill="1" applyProtection="1">
      <protection locked="0"/>
    </xf>
    <xf numFmtId="0" fontId="22" fillId="0" borderId="2" xfId="7" applyFont="1" applyBorder="1" applyAlignment="1" applyProtection="1">
      <alignment horizontal="right"/>
      <protection locked="0"/>
    </xf>
    <xf numFmtId="0" fontId="34" fillId="5" borderId="0" xfId="7" applyFill="1" applyProtection="1">
      <protection locked="0"/>
    </xf>
    <xf numFmtId="0" fontId="23" fillId="0" borderId="0" xfId="7" applyFont="1" applyProtection="1">
      <protection locked="0"/>
    </xf>
    <xf numFmtId="0" fontId="23" fillId="0" borderId="0" xfId="7" applyFont="1" applyAlignment="1" applyProtection="1">
      <alignment horizontal="center"/>
      <protection locked="0"/>
    </xf>
    <xf numFmtId="0" fontId="34" fillId="5" borderId="1" xfId="7" applyFill="1" applyBorder="1" applyProtection="1">
      <protection locked="0"/>
    </xf>
    <xf numFmtId="166" fontId="0" fillId="6" borderId="1" xfId="0" applyNumberFormat="1" applyFill="1" applyBorder="1" applyProtection="1">
      <protection locked="0"/>
    </xf>
    <xf numFmtId="167" fontId="34" fillId="0" borderId="1" xfId="7" applyNumberFormat="1" applyBorder="1"/>
    <xf numFmtId="167" fontId="34" fillId="5" borderId="1" xfId="7" applyNumberFormat="1" applyFill="1" applyBorder="1"/>
    <xf numFmtId="166" fontId="34" fillId="6" borderId="1" xfId="7" applyNumberFormat="1" applyFill="1" applyBorder="1" applyProtection="1">
      <protection locked="0"/>
    </xf>
    <xf numFmtId="0" fontId="34" fillId="5" borderId="1" xfId="7" applyFill="1" applyBorder="1"/>
    <xf numFmtId="167" fontId="34" fillId="0" borderId="3" xfId="7" applyNumberFormat="1" applyBorder="1" applyAlignment="1">
      <alignment horizontal="right"/>
    </xf>
    <xf numFmtId="0" fontId="34" fillId="0" borderId="1" xfId="7" applyBorder="1" applyProtection="1">
      <protection locked="0"/>
    </xf>
    <xf numFmtId="0" fontId="43" fillId="5" borderId="0" xfId="0" applyFont="1" applyFill="1" applyProtection="1">
      <protection locked="0"/>
    </xf>
    <xf numFmtId="0" fontId="24" fillId="5" borderId="0" xfId="0" applyFont="1" applyFill="1" applyProtection="1">
      <protection locked="0"/>
    </xf>
    <xf numFmtId="166" fontId="43" fillId="5" borderId="0" xfId="0" applyNumberFormat="1" applyFont="1" applyFill="1" applyProtection="1">
      <protection locked="0"/>
    </xf>
    <xf numFmtId="166" fontId="24" fillId="5" borderId="0" xfId="0" applyNumberFormat="1" applyFont="1" applyFill="1" applyProtection="1">
      <protection locked="0"/>
    </xf>
    <xf numFmtId="0" fontId="24" fillId="5" borderId="2" xfId="0" applyFont="1" applyFill="1" applyBorder="1" applyAlignment="1">
      <alignment horizontal="right"/>
    </xf>
    <xf numFmtId="0" fontId="32" fillId="5" borderId="0" xfId="0" applyFont="1" applyFill="1" applyBorder="1"/>
    <xf numFmtId="0" fontId="24" fillId="0" borderId="0" xfId="3" applyFont="1" applyAlignment="1">
      <alignment horizontal="center"/>
    </xf>
    <xf numFmtId="0" fontId="31" fillId="0" borderId="0" xfId="0" applyFont="1"/>
    <xf numFmtId="0" fontId="32" fillId="0" borderId="0" xfId="0" applyFont="1"/>
    <xf numFmtId="0" fontId="32" fillId="2" borderId="1" xfId="0" applyFont="1" applyFill="1" applyBorder="1"/>
    <xf numFmtId="0" fontId="22" fillId="0" borderId="0" xfId="0" applyFont="1"/>
    <xf numFmtId="0" fontId="0" fillId="0" borderId="0" xfId="0" applyFill="1"/>
    <xf numFmtId="0" fontId="23" fillId="0" borderId="0" xfId="0" applyFont="1"/>
    <xf numFmtId="0" fontId="23" fillId="0" borderId="1" xfId="0" applyFont="1" applyBorder="1"/>
    <xf numFmtId="0" fontId="45" fillId="5" borderId="0" xfId="4" applyFont="1" applyFill="1" applyAlignment="1">
      <alignment horizontal="left"/>
    </xf>
    <xf numFmtId="0" fontId="45" fillId="0" borderId="1" xfId="4" applyFont="1" applyFill="1" applyBorder="1" applyAlignment="1">
      <alignment horizontal="left"/>
    </xf>
    <xf numFmtId="0" fontId="45" fillId="0" borderId="1" xfId="4" applyFont="1" applyFill="1" applyBorder="1" applyAlignment="1"/>
    <xf numFmtId="15" fontId="33" fillId="0" borderId="0" xfId="0" applyNumberFormat="1" applyFont="1" applyFill="1" applyAlignment="1" applyProtection="1">
      <alignment horizontal="right"/>
      <protection locked="0"/>
    </xf>
    <xf numFmtId="0" fontId="36" fillId="0" borderId="0" xfId="0" applyFont="1" applyFill="1" applyAlignment="1" applyProtection="1">
      <alignment horizontal="right"/>
      <protection locked="0"/>
    </xf>
    <xf numFmtId="0" fontId="24" fillId="0" borderId="0" xfId="0" applyFont="1" applyFill="1" applyProtection="1">
      <protection locked="0"/>
    </xf>
    <xf numFmtId="0" fontId="32" fillId="0" borderId="0" xfId="0" applyFont="1" applyFill="1" applyProtection="1">
      <protection locked="0"/>
    </xf>
    <xf numFmtId="0" fontId="24" fillId="0" borderId="0" xfId="11" applyFont="1" applyFill="1" applyProtection="1">
      <protection locked="0"/>
    </xf>
    <xf numFmtId="0" fontId="24" fillId="0" borderId="0" xfId="11" applyFont="1" applyAlignment="1" applyProtection="1">
      <protection locked="0"/>
    </xf>
    <xf numFmtId="0" fontId="24" fillId="0" borderId="0" xfId="11" applyFont="1" applyFill="1" applyAlignment="1" applyProtection="1">
      <alignment horizontal="center"/>
      <protection locked="0"/>
    </xf>
    <xf numFmtId="0" fontId="24" fillId="0" borderId="0" xfId="11" applyFont="1" applyBorder="1" applyAlignment="1" applyProtection="1">
      <alignment horizontal="center"/>
      <protection locked="0"/>
    </xf>
    <xf numFmtId="0" fontId="24" fillId="0" borderId="0" xfId="11" applyFont="1" applyBorder="1" applyAlignment="1" applyProtection="1">
      <alignment horizontal="center" vertical="center"/>
      <protection locked="0"/>
    </xf>
    <xf numFmtId="0" fontId="24" fillId="5" borderId="0" xfId="11" applyFont="1" applyFill="1" applyBorder="1" applyAlignment="1" applyProtection="1">
      <alignment horizontal="center"/>
      <protection locked="0"/>
    </xf>
    <xf numFmtId="0" fontId="24" fillId="7" borderId="0" xfId="11" applyFont="1" applyFill="1" applyBorder="1" applyAlignment="1" applyProtection="1">
      <alignment horizontal="center"/>
      <protection locked="0"/>
    </xf>
    <xf numFmtId="0" fontId="26" fillId="0" borderId="0" xfId="11" applyFont="1" applyBorder="1" applyAlignment="1" applyProtection="1">
      <alignment horizontal="center" vertical="center"/>
      <protection locked="0"/>
    </xf>
    <xf numFmtId="0" fontId="7" fillId="0" borderId="0" xfId="16" applyFont="1" applyBorder="1"/>
    <xf numFmtId="166" fontId="29" fillId="6" borderId="0" xfId="11" applyNumberFormat="1" applyFont="1" applyFill="1" applyBorder="1" applyAlignment="1" applyProtection="1">
      <protection locked="0"/>
    </xf>
    <xf numFmtId="167" fontId="24" fillId="0" borderId="0" xfId="0" applyNumberFormat="1" applyFont="1" applyFill="1" applyProtection="1"/>
    <xf numFmtId="0" fontId="24" fillId="5" borderId="0" xfId="11" applyFont="1" applyFill="1" applyProtection="1"/>
    <xf numFmtId="166" fontId="24" fillId="7" borderId="0" xfId="11" applyNumberFormat="1" applyFont="1" applyFill="1" applyProtection="1"/>
    <xf numFmtId="167" fontId="24" fillId="0" borderId="0" xfId="11" applyNumberFormat="1" applyFont="1" applyFill="1" applyProtection="1"/>
    <xf numFmtId="0" fontId="24" fillId="0" borderId="0" xfId="0" applyFont="1" applyAlignment="1" applyProtection="1">
      <protection locked="0"/>
    </xf>
    <xf numFmtId="0" fontId="38" fillId="0" borderId="0" xfId="8" applyFont="1" applyFill="1" applyAlignment="1" applyProtection="1"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46" fillId="0" borderId="0" xfId="14" applyFont="1" applyProtection="1">
      <protection locked="0"/>
    </xf>
    <xf numFmtId="0" fontId="46" fillId="0" borderId="0" xfId="14" applyFont="1" applyBorder="1" applyProtection="1">
      <protection locked="0"/>
    </xf>
    <xf numFmtId="0" fontId="18" fillId="0" borderId="0" xfId="14" applyProtection="1">
      <protection locked="0"/>
    </xf>
    <xf numFmtId="0" fontId="46" fillId="0" borderId="0" xfId="14" applyFont="1" applyFill="1" applyBorder="1" applyProtection="1">
      <protection locked="0"/>
    </xf>
    <xf numFmtId="166" fontId="24" fillId="0" borderId="0" xfId="0" applyNumberFormat="1" applyFont="1" applyFill="1" applyProtection="1"/>
    <xf numFmtId="167" fontId="24" fillId="0" borderId="0" xfId="0" applyNumberFormat="1" applyFont="1" applyFill="1" applyAlignment="1" applyProtection="1">
      <alignment horizontal="left"/>
    </xf>
    <xf numFmtId="167" fontId="26" fillId="0" borderId="0" xfId="0" applyNumberFormat="1" applyFont="1" applyAlignment="1" applyProtection="1">
      <alignment horizontal="left"/>
    </xf>
    <xf numFmtId="0" fontId="26" fillId="0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7" fillId="0" borderId="0" xfId="16" applyFont="1" applyFill="1" applyBorder="1"/>
    <xf numFmtId="166" fontId="29" fillId="0" borderId="0" xfId="0" applyNumberFormat="1" applyFont="1" applyFill="1" applyBorder="1" applyAlignment="1" applyProtection="1">
      <protection locked="0"/>
    </xf>
    <xf numFmtId="0" fontId="24" fillId="0" borderId="0" xfId="0" applyFont="1" applyFill="1" applyProtection="1"/>
    <xf numFmtId="0" fontId="34" fillId="0" borderId="0" xfId="7" applyFill="1" applyAlignment="1" applyProtection="1">
      <alignment horizontal="center"/>
      <protection locked="0"/>
    </xf>
    <xf numFmtId="0" fontId="33" fillId="0" borderId="0" xfId="7" applyFont="1" applyAlignment="1" applyProtection="1">
      <alignment horizontal="center"/>
      <protection locked="0"/>
    </xf>
    <xf numFmtId="0" fontId="32" fillId="8" borderId="0" xfId="7" applyFont="1" applyFill="1" applyProtection="1">
      <protection locked="0"/>
    </xf>
    <xf numFmtId="0" fontId="32" fillId="0" borderId="0" xfId="7" applyFont="1" applyAlignment="1" applyProtection="1">
      <alignment horizontal="center"/>
      <protection locked="0"/>
    </xf>
    <xf numFmtId="0" fontId="32" fillId="0" borderId="0" xfId="7" applyFont="1" applyProtection="1">
      <protection locked="0"/>
    </xf>
    <xf numFmtId="0" fontId="34" fillId="0" borderId="0" xfId="7" applyFill="1" applyProtection="1">
      <protection locked="0"/>
    </xf>
    <xf numFmtId="0" fontId="32" fillId="8" borderId="0" xfId="7" applyFont="1" applyFill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2" borderId="0" xfId="0" applyFont="1" applyFill="1" applyBorder="1"/>
    <xf numFmtId="0" fontId="32" fillId="5" borderId="0" xfId="7" applyFont="1" applyFill="1" applyProtection="1">
      <protection locked="0"/>
    </xf>
    <xf numFmtId="0" fontId="32" fillId="5" borderId="0" xfId="7" applyFont="1" applyFill="1" applyProtection="1"/>
    <xf numFmtId="166" fontId="32" fillId="5" borderId="0" xfId="7" applyNumberFormat="1" applyFont="1" applyFill="1" applyProtection="1">
      <protection locked="0"/>
    </xf>
    <xf numFmtId="167" fontId="32" fillId="5" borderId="0" xfId="7" applyNumberFormat="1" applyFont="1" applyFill="1" applyProtection="1"/>
    <xf numFmtId="0" fontId="32" fillId="8" borderId="0" xfId="0" applyFont="1" applyFill="1" applyProtection="1">
      <protection locked="0"/>
    </xf>
    <xf numFmtId="0" fontId="7" fillId="0" borderId="1" xfId="16" applyFont="1" applyBorder="1"/>
    <xf numFmtId="0" fontId="34" fillId="6" borderId="1" xfId="7" applyFill="1" applyBorder="1" applyProtection="1">
      <protection locked="0"/>
    </xf>
    <xf numFmtId="0" fontId="32" fillId="8" borderId="1" xfId="7" applyFont="1" applyFill="1" applyBorder="1" applyProtection="1">
      <protection locked="0"/>
    </xf>
    <xf numFmtId="166" fontId="32" fillId="6" borderId="1" xfId="0" applyNumberFormat="1" applyFont="1" applyFill="1" applyBorder="1" applyProtection="1">
      <protection locked="0"/>
    </xf>
    <xf numFmtId="167" fontId="32" fillId="0" borderId="1" xfId="7" applyNumberFormat="1" applyFont="1" applyFill="1" applyBorder="1" applyProtection="1"/>
    <xf numFmtId="167" fontId="32" fillId="8" borderId="1" xfId="7" applyNumberFormat="1" applyFont="1" applyFill="1" applyBorder="1" applyProtection="1">
      <protection locked="0"/>
    </xf>
    <xf numFmtId="167" fontId="32" fillId="0" borderId="1" xfId="7" applyNumberFormat="1" applyFont="1" applyBorder="1" applyProtection="1"/>
    <xf numFmtId="0" fontId="32" fillId="0" borderId="1" xfId="7" applyFont="1" applyBorder="1" applyProtection="1">
      <protection locked="0"/>
    </xf>
    <xf numFmtId="0" fontId="7" fillId="0" borderId="0" xfId="11" applyFont="1" applyBorder="1" applyProtection="1"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4" fillId="0" borderId="0" xfId="11" applyFont="1" applyBorder="1" applyAlignment="1" applyProtection="1">
      <alignment horizontal="left"/>
      <protection locked="0"/>
    </xf>
    <xf numFmtId="167" fontId="32" fillId="0" borderId="1" xfId="7" applyNumberFormat="1" applyFont="1" applyFill="1" applyBorder="1" applyProtection="1">
      <protection locked="0"/>
    </xf>
    <xf numFmtId="0" fontId="32" fillId="0" borderId="0" xfId="3" applyFont="1"/>
    <xf numFmtId="164" fontId="24" fillId="0" borderId="0" xfId="3" applyNumberFormat="1" applyFont="1" applyAlignment="1">
      <alignment horizontal="right"/>
    </xf>
    <xf numFmtId="165" fontId="24" fillId="0" borderId="0" xfId="3" applyNumberFormat="1" applyFont="1" applyAlignment="1">
      <alignment horizontal="right"/>
    </xf>
    <xf numFmtId="0" fontId="35" fillId="10" borderId="0" xfId="8" applyFont="1"/>
    <xf numFmtId="0" fontId="35" fillId="11" borderId="0" xfId="13" applyFont="1"/>
    <xf numFmtId="0" fontId="27" fillId="0" borderId="0" xfId="3" applyFont="1"/>
    <xf numFmtId="0" fontId="31" fillId="0" borderId="0" xfId="3" applyFont="1"/>
    <xf numFmtId="0" fontId="26" fillId="0" borderId="0" xfId="3" applyFont="1" applyAlignment="1">
      <alignment horizontal="left"/>
    </xf>
    <xf numFmtId="0" fontId="26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4" fillId="5" borderId="0" xfId="3" applyFont="1" applyFill="1" applyAlignment="1">
      <alignment horizontal="center" vertical="center"/>
    </xf>
    <xf numFmtId="0" fontId="32" fillId="0" borderId="0" xfId="3" applyFont="1" applyAlignment="1">
      <alignment horizontal="center"/>
    </xf>
    <xf numFmtId="0" fontId="23" fillId="0" borderId="0" xfId="3" applyAlignment="1">
      <alignment horizontal="center"/>
    </xf>
    <xf numFmtId="0" fontId="32" fillId="0" borderId="0" xfId="3" applyFont="1" applyAlignment="1">
      <alignment horizontal="center" vertical="center"/>
    </xf>
    <xf numFmtId="0" fontId="24" fillId="7" borderId="0" xfId="3" applyFont="1" applyFill="1" applyAlignment="1">
      <alignment horizontal="center"/>
    </xf>
    <xf numFmtId="166" fontId="32" fillId="0" borderId="0" xfId="3" applyNumberFormat="1" applyFont="1"/>
    <xf numFmtId="167" fontId="0" fillId="0" borderId="0" xfId="0" applyNumberFormat="1"/>
    <xf numFmtId="167" fontId="35" fillId="0" borderId="0" xfId="0" applyNumberFormat="1" applyFont="1"/>
    <xf numFmtId="166" fontId="29" fillId="6" borderId="0" xfId="3" applyNumberFormat="1" applyFont="1" applyFill="1"/>
    <xf numFmtId="167" fontId="24" fillId="0" borderId="0" xfId="3" applyNumberFormat="1" applyFont="1"/>
    <xf numFmtId="166" fontId="24" fillId="5" borderId="0" xfId="3" applyNumberFormat="1" applyFont="1" applyFill="1"/>
    <xf numFmtId="166" fontId="24" fillId="0" borderId="0" xfId="3" applyNumberFormat="1" applyFont="1"/>
    <xf numFmtId="166" fontId="32" fillId="4" borderId="0" xfId="3" applyNumberFormat="1" applyFont="1" applyFill="1"/>
    <xf numFmtId="167" fontId="32" fillId="0" borderId="0" xfId="3" applyNumberFormat="1" applyFont="1"/>
    <xf numFmtId="166" fontId="24" fillId="7" borderId="0" xfId="3" applyNumberFormat="1" applyFont="1" applyFill="1"/>
    <xf numFmtId="166" fontId="24" fillId="6" borderId="0" xfId="3" applyNumberFormat="1" applyFont="1" applyFill="1"/>
    <xf numFmtId="167" fontId="26" fillId="0" borderId="0" xfId="3" applyNumberFormat="1" applyFont="1"/>
    <xf numFmtId="0" fontId="22" fillId="0" borderId="0" xfId="3" applyFont="1"/>
    <xf numFmtId="167" fontId="23" fillId="0" borderId="0" xfId="3" applyNumberFormat="1"/>
    <xf numFmtId="167" fontId="22" fillId="0" borderId="0" xfId="3" applyNumberFormat="1" applyFont="1"/>
    <xf numFmtId="0" fontId="44" fillId="0" borderId="0" xfId="3" applyFont="1"/>
    <xf numFmtId="0" fontId="46" fillId="0" borderId="0" xfId="4" applyFont="1"/>
    <xf numFmtId="0" fontId="47" fillId="0" borderId="0" xfId="16" applyFont="1"/>
    <xf numFmtId="0" fontId="21" fillId="0" borderId="0" xfId="4"/>
    <xf numFmtId="0" fontId="23" fillId="0" borderId="0" xfId="3"/>
    <xf numFmtId="0" fontId="35" fillId="0" borderId="0" xfId="8" applyFont="1" applyFill="1"/>
    <xf numFmtId="0" fontId="35" fillId="0" borderId="0" xfId="13" applyFont="1" applyFill="1"/>
    <xf numFmtId="0" fontId="32" fillId="0" borderId="0" xfId="3" applyFont="1" applyProtection="1">
      <protection locked="0"/>
    </xf>
    <xf numFmtId="0" fontId="24" fillId="0" borderId="0" xfId="3" applyFont="1" applyAlignment="1">
      <alignment horizontal="left"/>
    </xf>
    <xf numFmtId="0" fontId="26" fillId="0" borderId="0" xfId="3" applyFont="1" applyAlignment="1">
      <alignment horizontal="left" vertical="center"/>
    </xf>
    <xf numFmtId="167" fontId="24" fillId="5" borderId="0" xfId="3" applyNumberFormat="1" applyFont="1" applyFill="1"/>
    <xf numFmtId="167" fontId="24" fillId="0" borderId="0" xfId="3" applyNumberFormat="1" applyFont="1" applyAlignment="1">
      <alignment horizontal="left"/>
    </xf>
    <xf numFmtId="166" fontId="24" fillId="0" borderId="0" xfId="3" applyNumberFormat="1" applyFont="1" applyAlignment="1">
      <alignment horizontal="left"/>
    </xf>
    <xf numFmtId="167" fontId="26" fillId="0" borderId="0" xfId="3" applyNumberFormat="1" applyFont="1" applyAlignment="1">
      <alignment horizontal="left"/>
    </xf>
    <xf numFmtId="164" fontId="24" fillId="0" borderId="0" xfId="3" applyNumberFormat="1" applyFont="1" applyAlignment="1" applyProtection="1">
      <alignment horizontal="right"/>
      <protection locked="0"/>
    </xf>
    <xf numFmtId="0" fontId="33" fillId="0" borderId="0" xfId="3" applyFont="1"/>
    <xf numFmtId="165" fontId="24" fillId="0" borderId="0" xfId="3" applyNumberFormat="1" applyFont="1" applyAlignment="1" applyProtection="1">
      <alignment horizontal="right"/>
      <protection locked="0"/>
    </xf>
    <xf numFmtId="0" fontId="18" fillId="11" borderId="0" xfId="13"/>
    <xf numFmtId="0" fontId="33" fillId="0" borderId="0" xfId="3" applyFont="1" applyAlignment="1">
      <alignment horizontal="center"/>
    </xf>
    <xf numFmtId="0" fontId="32" fillId="3" borderId="0" xfId="3" applyFont="1" applyFill="1" applyAlignment="1">
      <alignment horizontal="center"/>
    </xf>
    <xf numFmtId="0" fontId="33" fillId="8" borderId="0" xfId="3" applyFont="1" applyFill="1" applyAlignment="1">
      <alignment horizontal="center" vertical="center"/>
    </xf>
    <xf numFmtId="0" fontId="32" fillId="3" borderId="0" xfId="3" applyFont="1" applyFill="1"/>
    <xf numFmtId="0" fontId="32" fillId="14" borderId="0" xfId="3" applyFont="1" applyFill="1" applyAlignment="1">
      <alignment horizontal="center"/>
    </xf>
    <xf numFmtId="0" fontId="33" fillId="0" borderId="0" xfId="3" applyFont="1" applyAlignment="1">
      <alignment horizontal="left" vertical="center"/>
    </xf>
    <xf numFmtId="0" fontId="33" fillId="0" borderId="0" xfId="3" applyFont="1" applyAlignment="1">
      <alignment horizontal="center" vertical="center"/>
    </xf>
    <xf numFmtId="0" fontId="32" fillId="14" borderId="0" xfId="3" applyFont="1" applyFill="1"/>
    <xf numFmtId="0" fontId="32" fillId="0" borderId="1" xfId="3" applyFont="1" applyBorder="1" applyAlignment="1">
      <alignment horizontal="center" vertical="center"/>
    </xf>
    <xf numFmtId="0" fontId="32" fillId="8" borderId="0" xfId="3" applyFont="1" applyFill="1"/>
    <xf numFmtId="0" fontId="32" fillId="0" borderId="1" xfId="3" applyFont="1" applyBorder="1" applyAlignment="1">
      <alignment horizontal="center"/>
    </xf>
    <xf numFmtId="0" fontId="32" fillId="2" borderId="0" xfId="3" applyFont="1" applyFill="1"/>
    <xf numFmtId="0" fontId="32" fillId="5" borderId="0" xfId="3" applyFont="1" applyFill="1"/>
    <xf numFmtId="167" fontId="32" fillId="2" borderId="0" xfId="3" applyNumberFormat="1" applyFont="1" applyFill="1"/>
    <xf numFmtId="166" fontId="32" fillId="2" borderId="0" xfId="3" applyNumberFormat="1" applyFont="1" applyFill="1"/>
    <xf numFmtId="166" fontId="32" fillId="5" borderId="0" xfId="3" applyNumberFormat="1" applyFont="1" applyFill="1"/>
    <xf numFmtId="166" fontId="32" fillId="14" borderId="0" xfId="3" applyNumberFormat="1" applyFont="1" applyFill="1"/>
    <xf numFmtId="166" fontId="32" fillId="8" borderId="0" xfId="3" applyNumberFormat="1" applyFont="1" applyFill="1"/>
    <xf numFmtId="167" fontId="32" fillId="5" borderId="0" xfId="3" applyNumberFormat="1" applyFont="1" applyFill="1"/>
    <xf numFmtId="0" fontId="23" fillId="0" borderId="1" xfId="3" applyBorder="1" applyAlignment="1">
      <alignment horizontal="center"/>
    </xf>
    <xf numFmtId="0" fontId="23" fillId="0" borderId="1" xfId="3" applyBorder="1"/>
    <xf numFmtId="0" fontId="29" fillId="14" borderId="1" xfId="3" applyFont="1" applyFill="1" applyBorder="1"/>
    <xf numFmtId="0" fontId="29" fillId="4" borderId="1" xfId="3" applyFont="1" applyFill="1" applyBorder="1"/>
    <xf numFmtId="166" fontId="32" fillId="0" borderId="1" xfId="3" applyNumberFormat="1" applyFont="1" applyBorder="1"/>
    <xf numFmtId="167" fontId="29" fillId="14" borderId="1" xfId="3" applyNumberFormat="1" applyFont="1" applyFill="1" applyBorder="1"/>
    <xf numFmtId="167" fontId="32" fillId="0" borderId="1" xfId="3" applyNumberFormat="1" applyFont="1" applyBorder="1"/>
    <xf numFmtId="0" fontId="32" fillId="3" borderId="1" xfId="3" applyFont="1" applyFill="1" applyBorder="1"/>
    <xf numFmtId="166" fontId="32" fillId="4" borderId="1" xfId="3" applyNumberFormat="1" applyFont="1" applyFill="1" applyBorder="1"/>
    <xf numFmtId="166" fontId="32" fillId="6" borderId="1" xfId="3" applyNumberFormat="1" applyFont="1" applyFill="1" applyBorder="1"/>
    <xf numFmtId="166" fontId="32" fillId="14" borderId="1" xfId="3" applyNumberFormat="1" applyFont="1" applyFill="1" applyBorder="1"/>
    <xf numFmtId="167" fontId="32" fillId="8" borderId="1" xfId="3" applyNumberFormat="1" applyFont="1" applyFill="1" applyBorder="1"/>
    <xf numFmtId="0" fontId="32" fillId="0" borderId="1" xfId="3" applyFont="1" applyBorder="1"/>
    <xf numFmtId="0" fontId="32" fillId="0" borderId="0" xfId="0" applyFont="1"/>
    <xf numFmtId="0" fontId="32" fillId="2" borderId="0" xfId="3" applyFont="1" applyFill="1" applyBorder="1"/>
    <xf numFmtId="0" fontId="32" fillId="14" borderId="1" xfId="3" applyFont="1" applyFill="1" applyBorder="1"/>
    <xf numFmtId="0" fontId="24" fillId="8" borderId="1" xfId="3" applyFont="1" applyFill="1" applyBorder="1"/>
    <xf numFmtId="0" fontId="33" fillId="0" borderId="1" xfId="3" applyFont="1" applyBorder="1" applyAlignment="1">
      <alignment horizontal="center" vertical="center"/>
    </xf>
    <xf numFmtId="0" fontId="32" fillId="0" borderId="0" xfId="0" applyFont="1"/>
    <xf numFmtId="0" fontId="32" fillId="0" borderId="0" xfId="16" applyFont="1"/>
    <xf numFmtId="0" fontId="24" fillId="0" borderId="0" xfId="16" applyFont="1"/>
    <xf numFmtId="164" fontId="24" fillId="0" borderId="0" xfId="16" applyNumberFormat="1" applyFont="1" applyAlignment="1">
      <alignment horizontal="right"/>
    </xf>
    <xf numFmtId="0" fontId="24" fillId="9" borderId="0" xfId="16" applyFont="1" applyFill="1"/>
    <xf numFmtId="165" fontId="24" fillId="0" borderId="0" xfId="16" applyNumberFormat="1" applyFont="1" applyAlignment="1">
      <alignment horizontal="right"/>
    </xf>
    <xf numFmtId="0" fontId="35" fillId="15" borderId="0" xfId="27" applyFont="1"/>
    <xf numFmtId="0" fontId="35" fillId="0" borderId="0" xfId="27" applyFont="1" applyFill="1"/>
    <xf numFmtId="0" fontId="35" fillId="12" borderId="0" xfId="10" applyFont="1"/>
    <xf numFmtId="0" fontId="19" fillId="12" borderId="0" xfId="10"/>
    <xf numFmtId="0" fontId="26" fillId="0" borderId="0" xfId="16" applyFont="1"/>
    <xf numFmtId="0" fontId="24" fillId="0" borderId="0" xfId="16" applyFont="1" applyAlignment="1">
      <alignment horizontal="center"/>
    </xf>
    <xf numFmtId="0" fontId="26" fillId="0" borderId="0" xfId="16" applyFont="1" applyAlignment="1">
      <alignment horizontal="center"/>
    </xf>
    <xf numFmtId="0" fontId="26" fillId="0" borderId="0" xfId="16" applyFont="1" applyAlignment="1">
      <alignment horizontal="left"/>
    </xf>
    <xf numFmtId="0" fontId="24" fillId="0" borderId="0" xfId="16" applyFont="1" applyAlignment="1">
      <alignment horizontal="left"/>
    </xf>
    <xf numFmtId="0" fontId="26" fillId="0" borderId="0" xfId="16" applyFont="1" applyAlignment="1">
      <alignment horizontal="left" vertical="center"/>
    </xf>
    <xf numFmtId="0" fontId="24" fillId="0" borderId="0" xfId="16" applyFont="1" applyAlignment="1">
      <alignment horizontal="center" vertical="center"/>
    </xf>
    <xf numFmtId="0" fontId="24" fillId="0" borderId="1" xfId="16" applyFont="1" applyBorder="1" applyAlignment="1">
      <alignment horizontal="center"/>
    </xf>
    <xf numFmtId="0" fontId="24" fillId="0" borderId="1" xfId="16" applyFont="1" applyBorder="1" applyAlignment="1">
      <alignment horizontal="center" vertical="center"/>
    </xf>
    <xf numFmtId="0" fontId="24" fillId="5" borderId="0" xfId="16" applyFont="1" applyFill="1" applyAlignment="1">
      <alignment horizontal="center" vertical="center"/>
    </xf>
    <xf numFmtId="0" fontId="24" fillId="5" borderId="1" xfId="16" applyFont="1" applyFill="1" applyBorder="1" applyAlignment="1">
      <alignment horizontal="center" vertical="center"/>
    </xf>
    <xf numFmtId="0" fontId="24" fillId="9" borderId="0" xfId="16" applyFont="1" applyFill="1" applyAlignment="1">
      <alignment horizontal="center" vertical="center"/>
    </xf>
    <xf numFmtId="0" fontId="32" fillId="0" borderId="1" xfId="16" applyFont="1" applyBorder="1" applyAlignment="1">
      <alignment horizontal="center"/>
    </xf>
    <xf numFmtId="0" fontId="39" fillId="0" borderId="1" xfId="16" applyBorder="1" applyAlignment="1">
      <alignment horizontal="center"/>
    </xf>
    <xf numFmtId="0" fontId="26" fillId="0" borderId="1" xfId="16" applyFont="1" applyBorder="1" applyAlignment="1">
      <alignment horizontal="center"/>
    </xf>
    <xf numFmtId="0" fontId="24" fillId="5" borderId="0" xfId="16" applyFont="1" applyFill="1" applyAlignment="1">
      <alignment horizontal="center"/>
    </xf>
    <xf numFmtId="0" fontId="33" fillId="0" borderId="1" xfId="16" applyFont="1" applyBorder="1" applyAlignment="1">
      <alignment horizontal="center" vertical="center"/>
    </xf>
    <xf numFmtId="0" fontId="32" fillId="0" borderId="0" xfId="16" applyFont="1" applyAlignment="1">
      <alignment horizontal="center"/>
    </xf>
    <xf numFmtId="0" fontId="32" fillId="0" borderId="0" xfId="16" applyFont="1" applyAlignment="1">
      <alignment horizontal="center" vertical="center"/>
    </xf>
    <xf numFmtId="0" fontId="33" fillId="0" borderId="0" xfId="16" applyFont="1" applyAlignment="1">
      <alignment horizontal="center"/>
    </xf>
    <xf numFmtId="0" fontId="24" fillId="9" borderId="0" xfId="16" applyFont="1" applyFill="1" applyAlignment="1">
      <alignment horizontal="center"/>
    </xf>
    <xf numFmtId="0" fontId="26" fillId="5" borderId="1" xfId="16" applyFont="1" applyFill="1" applyBorder="1" applyAlignment="1">
      <alignment horizontal="center"/>
    </xf>
    <xf numFmtId="0" fontId="26" fillId="0" borderId="1" xfId="16" applyFont="1" applyBorder="1" applyAlignment="1">
      <alignment horizontal="center" vertical="center"/>
    </xf>
    <xf numFmtId="0" fontId="26" fillId="0" borderId="1" xfId="16" applyFont="1" applyBorder="1" applyAlignment="1">
      <alignment horizontal="left"/>
    </xf>
    <xf numFmtId="0" fontId="26" fillId="0" borderId="1" xfId="16" applyFont="1" applyBorder="1" applyAlignment="1">
      <alignment horizontal="left" vertical="center"/>
    </xf>
    <xf numFmtId="0" fontId="24" fillId="0" borderId="0" xfId="16" applyFont="1" applyAlignment="1">
      <alignment horizontal="left" vertical="center"/>
    </xf>
    <xf numFmtId="166" fontId="32" fillId="0" borderId="0" xfId="16" applyNumberFormat="1" applyFont="1"/>
    <xf numFmtId="0" fontId="26" fillId="0" borderId="0" xfId="16" applyFont="1" applyAlignment="1">
      <alignment horizontal="center" vertical="center"/>
    </xf>
    <xf numFmtId="166" fontId="29" fillId="6" borderId="0" xfId="16" applyNumberFormat="1" applyFont="1" applyFill="1"/>
    <xf numFmtId="167" fontId="24" fillId="0" borderId="0" xfId="16" applyNumberFormat="1" applyFont="1"/>
    <xf numFmtId="167" fontId="24" fillId="5" borderId="0" xfId="16" applyNumberFormat="1" applyFont="1" applyFill="1"/>
    <xf numFmtId="166" fontId="24" fillId="9" borderId="0" xfId="16" applyNumberFormat="1" applyFont="1" applyFill="1"/>
    <xf numFmtId="166" fontId="24" fillId="0" borderId="0" xfId="16" applyNumberFormat="1" applyFont="1"/>
    <xf numFmtId="0" fontId="24" fillId="5" borderId="0" xfId="16" applyFont="1" applyFill="1"/>
    <xf numFmtId="166" fontId="32" fillId="4" borderId="0" xfId="16" applyNumberFormat="1" applyFont="1" applyFill="1"/>
    <xf numFmtId="167" fontId="32" fillId="0" borderId="0" xfId="16" applyNumberFormat="1" applyFont="1"/>
    <xf numFmtId="166" fontId="24" fillId="5" borderId="0" xfId="16" applyNumberFormat="1" applyFont="1" applyFill="1"/>
    <xf numFmtId="166" fontId="29" fillId="8" borderId="0" xfId="16" applyNumberFormat="1" applyFont="1" applyFill="1"/>
    <xf numFmtId="166" fontId="24" fillId="6" borderId="0" xfId="16" applyNumberFormat="1" applyFont="1" applyFill="1"/>
    <xf numFmtId="167" fontId="24" fillId="0" borderId="0" xfId="16" applyNumberFormat="1" applyFont="1" applyAlignment="1">
      <alignment horizontal="left"/>
    </xf>
    <xf numFmtId="166" fontId="24" fillId="0" borderId="0" xfId="16" applyNumberFormat="1" applyFont="1" applyAlignment="1">
      <alignment horizontal="left"/>
    </xf>
    <xf numFmtId="167" fontId="26" fillId="0" borderId="0" xfId="16" applyNumberFormat="1" applyFont="1" applyAlignment="1">
      <alignment horizontal="left"/>
    </xf>
    <xf numFmtId="167" fontId="24" fillId="0" borderId="2" xfId="16" applyNumberFormat="1" applyFont="1" applyBorder="1" applyAlignment="1">
      <alignment horizontal="left"/>
    </xf>
    <xf numFmtId="167" fontId="26" fillId="0" borderId="2" xfId="16" applyNumberFormat="1" applyFont="1" applyBorder="1" applyAlignment="1">
      <alignment horizontal="left"/>
    </xf>
    <xf numFmtId="0" fontId="44" fillId="0" borderId="0" xfId="16" applyFont="1"/>
    <xf numFmtId="2" fontId="46" fillId="0" borderId="0" xfId="4" applyNumberFormat="1" applyFont="1" applyAlignment="1">
      <alignment horizontal="left"/>
    </xf>
    <xf numFmtId="0" fontId="48" fillId="0" borderId="0" xfId="4" applyFont="1"/>
    <xf numFmtId="0" fontId="6" fillId="0" borderId="0" xfId="29"/>
    <xf numFmtId="0" fontId="32" fillId="8" borderId="0" xfId="3" applyFont="1" applyFill="1" applyAlignment="1">
      <alignment horizontal="center"/>
    </xf>
    <xf numFmtId="0" fontId="24" fillId="8" borderId="0" xfId="3" applyFont="1" applyFill="1"/>
    <xf numFmtId="0" fontId="32" fillId="2" borderId="4" xfId="3" applyFont="1" applyFill="1" applyBorder="1"/>
    <xf numFmtId="166" fontId="32" fillId="6" borderId="0" xfId="3" applyNumberFormat="1" applyFont="1" applyFill="1"/>
    <xf numFmtId="0" fontId="32" fillId="2" borderId="1" xfId="3" applyFont="1" applyFill="1" applyBorder="1"/>
    <xf numFmtId="0" fontId="32" fillId="8" borderId="1" xfId="3" applyFont="1" applyFill="1" applyBorder="1"/>
    <xf numFmtId="0" fontId="6" fillId="0" borderId="1" xfId="29" applyBorder="1"/>
    <xf numFmtId="0" fontId="6" fillId="0" borderId="0" xfId="29"/>
    <xf numFmtId="0" fontId="6" fillId="0" borderId="0" xfId="29"/>
    <xf numFmtId="0" fontId="6" fillId="0" borderId="0" xfId="29"/>
    <xf numFmtId="15" fontId="3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/>
    <xf numFmtId="2" fontId="49" fillId="0" borderId="0" xfId="0" applyNumberFormat="1" applyFont="1"/>
    <xf numFmtId="0" fontId="5" fillId="0" borderId="0" xfId="0" applyFont="1"/>
    <xf numFmtId="0" fontId="50" fillId="0" borderId="0" xfId="0" applyFont="1"/>
    <xf numFmtId="0" fontId="4" fillId="0" borderId="0" xfId="0" applyFont="1"/>
    <xf numFmtId="0" fontId="23" fillId="0" borderId="0" xfId="0" applyFont="1" applyFill="1"/>
    <xf numFmtId="0" fontId="51" fillId="0" borderId="0" xfId="8" applyFont="1" applyFill="1" applyProtection="1">
      <protection locked="0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24" fillId="0" borderId="1" xfId="3" applyFont="1" applyBorder="1" applyAlignment="1">
      <alignment horizontal="center"/>
    </xf>
    <xf numFmtId="0" fontId="23" fillId="0" borderId="1" xfId="0" applyFont="1" applyFill="1" applyBorder="1"/>
    <xf numFmtId="0" fontId="41" fillId="0" borderId="0" xfId="0" applyFont="1" applyFill="1"/>
    <xf numFmtId="0" fontId="32" fillId="0" borderId="0" xfId="3" applyFont="1" applyBorder="1"/>
    <xf numFmtId="0" fontId="24" fillId="5" borderId="4" xfId="3" applyFont="1" applyFill="1" applyBorder="1" applyAlignment="1">
      <alignment horizontal="center"/>
    </xf>
    <xf numFmtId="167" fontId="32" fillId="5" borderId="4" xfId="0" applyNumberFormat="1" applyFont="1" applyFill="1" applyBorder="1" applyProtection="1">
      <protection locked="0"/>
    </xf>
    <xf numFmtId="0" fontId="32" fillId="5" borderId="4" xfId="0" applyFont="1" applyFill="1" applyBorder="1" applyProtection="1">
      <protection locked="0"/>
    </xf>
    <xf numFmtId="0" fontId="52" fillId="0" borderId="0" xfId="0" applyFont="1"/>
    <xf numFmtId="0" fontId="53" fillId="0" borderId="0" xfId="0" applyFont="1"/>
    <xf numFmtId="0" fontId="24" fillId="0" borderId="0" xfId="3" applyFont="1" applyAlignment="1">
      <alignment horizontal="center"/>
    </xf>
    <xf numFmtId="0" fontId="32" fillId="2" borderId="1" xfId="3" applyFont="1" applyFill="1" applyBorder="1"/>
    <xf numFmtId="0" fontId="45" fillId="5" borderId="0" xfId="0" applyFont="1" applyFill="1" applyProtection="1">
      <protection locked="0"/>
    </xf>
    <xf numFmtId="166" fontId="29" fillId="4" borderId="1" xfId="3" applyNumberFormat="1" applyFont="1" applyFill="1" applyBorder="1"/>
    <xf numFmtId="0" fontId="54" fillId="0" borderId="0" xfId="0" applyFont="1" applyFill="1"/>
    <xf numFmtId="167" fontId="55" fillId="0" borderId="0" xfId="3" applyNumberFormat="1" applyFont="1" applyAlignment="1">
      <alignment horizontal="center"/>
    </xf>
    <xf numFmtId="167" fontId="55" fillId="0" borderId="0" xfId="0" applyNumberFormat="1" applyFont="1" applyAlignment="1">
      <alignment horizontal="left"/>
    </xf>
    <xf numFmtId="166" fontId="55" fillId="0" borderId="0" xfId="0" applyNumberFormat="1" applyFont="1" applyAlignment="1">
      <alignment horizontal="left"/>
    </xf>
    <xf numFmtId="0" fontId="55" fillId="0" borderId="0" xfId="0" applyFont="1" applyAlignment="1">
      <alignment horizontal="left"/>
    </xf>
    <xf numFmtId="167" fontId="56" fillId="0" borderId="0" xfId="0" applyNumberFormat="1" applyFont="1" applyAlignment="1">
      <alignment horizontal="left"/>
    </xf>
    <xf numFmtId="0" fontId="22" fillId="0" borderId="0" xfId="3" applyFont="1" applyAlignment="1" applyProtection="1">
      <alignment horizontal="right"/>
      <protection locked="0"/>
    </xf>
    <xf numFmtId="2" fontId="29" fillId="6" borderId="0" xfId="0" applyNumberFormat="1" applyFont="1" applyFill="1" applyProtection="1">
      <protection locked="0"/>
    </xf>
    <xf numFmtId="0" fontId="0" fillId="0" borderId="0" xfId="0" applyBorder="1"/>
    <xf numFmtId="2" fontId="29" fillId="6" borderId="1" xfId="0" applyNumberFormat="1" applyFont="1" applyFill="1" applyBorder="1" applyProtection="1">
      <protection locked="0"/>
    </xf>
    <xf numFmtId="166" fontId="29" fillId="4" borderId="1" xfId="0" applyNumberFormat="1" applyFont="1" applyFill="1" applyBorder="1" applyProtection="1">
      <protection locked="0"/>
    </xf>
    <xf numFmtId="2" fontId="24" fillId="5" borderId="0" xfId="0" applyNumberFormat="1" applyFont="1" applyFill="1" applyAlignment="1" applyProtection="1">
      <alignment horizontal="center"/>
      <protection locked="0"/>
    </xf>
    <xf numFmtId="0" fontId="54" fillId="0" borderId="0" xfId="0" applyFont="1"/>
    <xf numFmtId="0" fontId="54" fillId="0" borderId="1" xfId="0" applyFont="1" applyBorder="1"/>
    <xf numFmtId="0" fontId="33" fillId="0" borderId="1" xfId="0" applyFont="1" applyBorder="1" applyProtection="1">
      <protection locked="0"/>
    </xf>
    <xf numFmtId="0" fontId="33" fillId="5" borderId="0" xfId="0" applyFont="1" applyFill="1" applyProtection="1">
      <protection locked="0"/>
    </xf>
    <xf numFmtId="0" fontId="33" fillId="0" borderId="1" xfId="0" applyFont="1" applyBorder="1" applyAlignment="1" applyProtection="1">
      <alignment horizontal="right"/>
      <protection locked="0"/>
    </xf>
    <xf numFmtId="167" fontId="55" fillId="0" borderId="1" xfId="3" applyNumberFormat="1" applyFont="1" applyBorder="1" applyAlignment="1">
      <alignment horizontal="center"/>
    </xf>
    <xf numFmtId="167" fontId="57" fillId="0" borderId="1" xfId="0" applyNumberFormat="1" applyFont="1" applyBorder="1"/>
    <xf numFmtId="166" fontId="29" fillId="4" borderId="1" xfId="0" applyNumberFormat="1" applyFont="1" applyFill="1" applyBorder="1"/>
    <xf numFmtId="0" fontId="58" fillId="5" borderId="0" xfId="0" applyFont="1" applyFill="1" applyProtection="1">
      <protection locked="0"/>
    </xf>
    <xf numFmtId="0" fontId="22" fillId="0" borderId="1" xfId="7" applyFont="1" applyBorder="1" applyAlignment="1" applyProtection="1">
      <alignment horizontal="right"/>
      <protection locked="0"/>
    </xf>
    <xf numFmtId="2" fontId="34" fillId="6" borderId="1" xfId="7" applyNumberFormat="1" applyFill="1" applyBorder="1" applyProtection="1">
      <protection locked="0"/>
    </xf>
    <xf numFmtId="2" fontId="24" fillId="5" borderId="0" xfId="0" applyNumberFormat="1" applyFont="1" applyFill="1" applyProtection="1">
      <protection locked="0"/>
    </xf>
    <xf numFmtId="0" fontId="55" fillId="0" borderId="0" xfId="0" applyFont="1"/>
    <xf numFmtId="0" fontId="59" fillId="5" borderId="0" xfId="0" applyFont="1" applyFill="1" applyProtection="1">
      <protection locked="0"/>
    </xf>
    <xf numFmtId="0" fontId="55" fillId="0" borderId="1" xfId="0" applyFont="1" applyBorder="1"/>
    <xf numFmtId="167" fontId="54" fillId="0" borderId="3" xfId="7" applyNumberFormat="1" applyFont="1" applyBorder="1" applyAlignment="1">
      <alignment horizontal="right"/>
    </xf>
    <xf numFmtId="0" fontId="55" fillId="5" borderId="0" xfId="0" applyFont="1" applyFill="1" applyProtection="1">
      <protection locked="0"/>
    </xf>
    <xf numFmtId="166" fontId="59" fillId="5" borderId="0" xfId="0" applyNumberFormat="1" applyFont="1" applyFill="1" applyProtection="1">
      <protection locked="0"/>
    </xf>
    <xf numFmtId="167" fontId="55" fillId="5" borderId="0" xfId="0" applyNumberFormat="1" applyFont="1" applyFill="1"/>
    <xf numFmtId="166" fontId="55" fillId="5" borderId="0" xfId="0" applyNumberFormat="1" applyFont="1" applyFill="1" applyProtection="1">
      <protection locked="0"/>
    </xf>
    <xf numFmtId="0" fontId="55" fillId="5" borderId="0" xfId="0" applyFont="1" applyFill="1"/>
    <xf numFmtId="0" fontId="55" fillId="5" borderId="2" xfId="0" applyFont="1" applyFill="1" applyBorder="1" applyAlignment="1">
      <alignment horizontal="right"/>
    </xf>
    <xf numFmtId="0" fontId="54" fillId="5" borderId="1" xfId="7" applyFont="1" applyFill="1" applyBorder="1" applyProtection="1">
      <protection locked="0"/>
    </xf>
    <xf numFmtId="166" fontId="54" fillId="6" borderId="1" xfId="0" applyNumberFormat="1" applyFont="1" applyFill="1" applyBorder="1" applyProtection="1">
      <protection locked="0"/>
    </xf>
    <xf numFmtId="167" fontId="54" fillId="0" borderId="1" xfId="7" applyNumberFormat="1" applyFont="1" applyBorder="1"/>
    <xf numFmtId="167" fontId="54" fillId="5" borderId="1" xfId="7" applyNumberFormat="1" applyFont="1" applyFill="1" applyBorder="1"/>
    <xf numFmtId="166" fontId="54" fillId="6" borderId="1" xfId="7" applyNumberFormat="1" applyFont="1" applyFill="1" applyBorder="1" applyProtection="1">
      <protection locked="0"/>
    </xf>
    <xf numFmtId="0" fontId="54" fillId="5" borderId="1" xfId="7" applyFont="1" applyFill="1" applyBorder="1"/>
    <xf numFmtId="0" fontId="54" fillId="0" borderId="1" xfId="7" applyFont="1" applyBorder="1" applyProtection="1">
      <protection locked="0"/>
    </xf>
    <xf numFmtId="2" fontId="32" fillId="4" borderId="0" xfId="3" applyNumberFormat="1" applyFont="1" applyFill="1"/>
    <xf numFmtId="2" fontId="32" fillId="0" borderId="0" xfId="3" applyNumberFormat="1" applyFont="1"/>
    <xf numFmtId="2" fontId="29" fillId="6" borderId="0" xfId="3" applyNumberFormat="1" applyFont="1" applyFill="1"/>
    <xf numFmtId="2" fontId="32" fillId="4" borderId="0" xfId="16" applyNumberFormat="1" applyFont="1" applyFill="1"/>
    <xf numFmtId="2" fontId="32" fillId="6" borderId="0" xfId="0" applyNumberFormat="1" applyFont="1" applyFill="1" applyProtection="1">
      <protection locked="0"/>
    </xf>
    <xf numFmtId="2" fontId="24" fillId="0" borderId="0" xfId="0" applyNumberFormat="1" applyFont="1"/>
    <xf numFmtId="2" fontId="32" fillId="4" borderId="1" xfId="3" applyNumberFormat="1" applyFont="1" applyFill="1" applyBorder="1"/>
    <xf numFmtId="2" fontId="32" fillId="0" borderId="1" xfId="3" applyNumberFormat="1" applyFont="1" applyBorder="1"/>
    <xf numFmtId="0" fontId="3" fillId="0" borderId="0" xfId="0" applyFont="1"/>
    <xf numFmtId="167" fontId="24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2" fontId="32" fillId="4" borderId="1" xfId="0" applyNumberFormat="1" applyFont="1" applyFill="1" applyBorder="1"/>
    <xf numFmtId="2" fontId="32" fillId="0" borderId="0" xfId="16" applyNumberFormat="1" applyFont="1"/>
    <xf numFmtId="0" fontId="24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4" fillId="0" borderId="0" xfId="3" applyFont="1" applyFill="1" applyAlignment="1">
      <alignment horizontal="center" vertical="center"/>
    </xf>
    <xf numFmtId="0" fontId="2" fillId="0" borderId="0" xfId="16" applyFont="1"/>
    <xf numFmtId="0" fontId="1" fillId="0" borderId="0" xfId="0" applyFont="1"/>
    <xf numFmtId="15" fontId="3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5" fontId="31" fillId="0" borderId="0" xfId="3" applyNumberFormat="1" applyFont="1" applyAlignment="1">
      <alignment horizontal="right"/>
    </xf>
    <xf numFmtId="0" fontId="23" fillId="0" borderId="0" xfId="3" applyAlignment="1">
      <alignment horizontal="right"/>
    </xf>
    <xf numFmtId="0" fontId="24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33" fillId="0" borderId="0" xfId="3" applyFont="1" applyAlignment="1">
      <alignment horizontal="left"/>
    </xf>
    <xf numFmtId="0" fontId="32" fillId="2" borderId="1" xfId="0" applyFont="1" applyFill="1" applyBorder="1"/>
    <xf numFmtId="0" fontId="32" fillId="0" borderId="0" xfId="0" applyFont="1"/>
    <xf numFmtId="0" fontId="33" fillId="0" borderId="0" xfId="0" applyFont="1" applyAlignment="1">
      <alignment horizontal="left"/>
    </xf>
    <xf numFmtId="0" fontId="31" fillId="0" borderId="0" xfId="0" applyFont="1"/>
  </cellXfs>
  <cellStyles count="30">
    <cellStyle name="40% - Accent1" xfId="8" builtinId="31"/>
    <cellStyle name="40% - Accent1 2" xfId="12"/>
    <cellStyle name="40% - Accent2" xfId="27" builtinId="35"/>
    <cellStyle name="40% - Accent5" xfId="10" builtinId="47"/>
    <cellStyle name="60% - Accent3" xfId="9" builtinId="40"/>
    <cellStyle name="60% - Accent3 2" xfId="13"/>
    <cellStyle name="60% - Accent6" xfId="15" builtinId="52"/>
    <cellStyle name="Comma" xfId="26" builtinId="3"/>
    <cellStyle name="Normal" xfId="0" builtinId="0"/>
    <cellStyle name="Normal 2" xfId="1"/>
    <cellStyle name="Normal 2 10" xfId="23"/>
    <cellStyle name="Normal 2 11" xfId="24"/>
    <cellStyle name="Normal 2 12" xfId="25"/>
    <cellStyle name="Normal 2 2" xfId="3"/>
    <cellStyle name="Normal 2 3" xfId="7"/>
    <cellStyle name="Normal 2 4" xfId="17"/>
    <cellStyle name="Normal 2 5" xfId="18"/>
    <cellStyle name="Normal 2 6" xfId="19"/>
    <cellStyle name="Normal 2 7" xfId="20"/>
    <cellStyle name="Normal 2 8" xfId="21"/>
    <cellStyle name="Normal 2 9" xfId="22"/>
    <cellStyle name="Normal 3" xfId="4"/>
    <cellStyle name="Normal 3 2" xfId="14"/>
    <cellStyle name="Normal 4" xfId="5"/>
    <cellStyle name="Normal 5" xfId="6"/>
    <cellStyle name="Normal 6" xfId="11"/>
    <cellStyle name="Normal 7" xfId="16"/>
    <cellStyle name="Normal 8" xfId="28"/>
    <cellStyle name="Normal 9" xfId="29"/>
    <cellStyle name="Standard 2" xfId="2"/>
  </cellStyles>
  <dxfs count="0"/>
  <tableStyles count="0" defaultTableStyle="TableStyleMedium9"/>
  <colors>
    <mruColors>
      <color rgb="FFFFFF99"/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A5" sqref="A5"/>
    </sheetView>
  </sheetViews>
  <sheetFormatPr defaultRowHeight="13.2" x14ac:dyDescent="0.25"/>
  <sheetData>
    <row r="1" spans="1:5" x14ac:dyDescent="0.25">
      <c r="A1" s="203" t="s">
        <v>91</v>
      </c>
      <c r="B1" s="203"/>
      <c r="C1" s="203"/>
      <c r="D1" s="203"/>
      <c r="E1" s="203"/>
    </row>
    <row r="3" spans="1:5" x14ac:dyDescent="0.25">
      <c r="A3" s="203" t="s">
        <v>92</v>
      </c>
      <c r="B3" s="203"/>
      <c r="C3" s="203"/>
      <c r="D3" s="203"/>
      <c r="E3" s="203"/>
    </row>
    <row r="5" spans="1:5" x14ac:dyDescent="0.25">
      <c r="A5" s="203" t="s">
        <v>292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"/>
  <sheetViews>
    <sheetView workbookViewId="0">
      <selection activeCell="C19" sqref="C19:D19"/>
    </sheetView>
  </sheetViews>
  <sheetFormatPr defaultRowHeight="14.4" x14ac:dyDescent="0.3"/>
  <cols>
    <col min="1" max="1" width="5.6640625" customWidth="1"/>
    <col min="2" max="2" width="20.88671875" customWidth="1"/>
    <col min="3" max="3" width="22.5546875" customWidth="1"/>
    <col min="4" max="4" width="14.109375" customWidth="1"/>
    <col min="5" max="5" width="22.109375" customWidth="1"/>
    <col min="6" max="6" width="2.88671875" customWidth="1"/>
    <col min="7" max="11" width="7.6640625" style="4" customWidth="1"/>
    <col min="12" max="12" width="8.88671875" style="4"/>
    <col min="13" max="13" width="3.109375" style="4" customWidth="1"/>
    <col min="14" max="16" width="7.6640625" style="4" customWidth="1"/>
    <col min="17" max="17" width="3.33203125" style="4" customWidth="1"/>
    <col min="18" max="25" width="7.6640625" style="4" customWidth="1"/>
    <col min="26" max="26" width="2.88671875" style="4" customWidth="1"/>
    <col min="27" max="27" width="7.44140625" style="92" customWidth="1"/>
    <col min="28" max="29" width="7.6640625" style="92" customWidth="1"/>
    <col min="30" max="30" width="13.44140625" style="4" customWidth="1"/>
    <col min="31" max="31" width="12.44140625" style="4" customWidth="1"/>
  </cols>
  <sheetData>
    <row r="1" spans="1:31" ht="15.6" x14ac:dyDescent="0.3">
      <c r="A1" s="100" t="str">
        <f>CompDetail!A1</f>
        <v>NSW State Championships</v>
      </c>
      <c r="B1" s="3"/>
      <c r="C1" s="98"/>
      <c r="D1" s="158" t="s">
        <v>83</v>
      </c>
      <c r="E1" s="438" t="s">
        <v>267</v>
      </c>
      <c r="AE1" s="60">
        <f ca="1">NOW()</f>
        <v>43628.878263194441</v>
      </c>
    </row>
    <row r="2" spans="1:31" ht="15.6" x14ac:dyDescent="0.3">
      <c r="A2" s="100"/>
      <c r="B2" s="3"/>
      <c r="C2" s="98"/>
      <c r="D2" s="158" t="s">
        <v>84</v>
      </c>
      <c r="E2" s="438" t="s">
        <v>268</v>
      </c>
      <c r="AE2" s="61">
        <f ca="1">NOW()</f>
        <v>43628.878263194441</v>
      </c>
    </row>
    <row r="3" spans="1:31" ht="15.6" x14ac:dyDescent="0.3">
      <c r="A3" s="515" t="str">
        <f>CompDetail!A3</f>
        <v>June 8 to 9 2019</v>
      </c>
      <c r="B3" s="516"/>
      <c r="C3" s="98"/>
      <c r="D3" s="158" t="s">
        <v>170</v>
      </c>
      <c r="E3" s="438" t="s">
        <v>269</v>
      </c>
      <c r="G3" s="8"/>
      <c r="H3" s="8"/>
      <c r="I3" s="8"/>
      <c r="J3" s="8"/>
      <c r="K3" s="8"/>
    </row>
    <row r="4" spans="1:31" ht="15.6" x14ac:dyDescent="0.3">
      <c r="A4" s="100"/>
      <c r="B4" s="98"/>
      <c r="C4" s="158"/>
      <c r="D4" s="98"/>
    </row>
    <row r="5" spans="1:31" ht="15.6" x14ac:dyDescent="0.3">
      <c r="A5" s="100" t="s">
        <v>184</v>
      </c>
      <c r="B5" s="159"/>
      <c r="C5" s="98"/>
      <c r="D5" s="98"/>
      <c r="G5" s="2" t="s">
        <v>52</v>
      </c>
      <c r="H5" s="4" t="str">
        <f>E1</f>
        <v>Robyn Bruderer</v>
      </c>
      <c r="M5" s="2"/>
      <c r="N5" s="2" t="s">
        <v>51</v>
      </c>
      <c r="O5" s="4" t="str">
        <f>E2</f>
        <v>Jenny Scott</v>
      </c>
      <c r="P5" s="2"/>
      <c r="Q5" s="2"/>
      <c r="R5" s="2" t="s">
        <v>53</v>
      </c>
      <c r="S5" s="4" t="str">
        <f>E3</f>
        <v>Darryn Fedrick</v>
      </c>
      <c r="X5" s="2"/>
      <c r="Y5" s="2"/>
      <c r="AD5" s="2"/>
    </row>
    <row r="6" spans="1:31" ht="15.6" x14ac:dyDescent="0.3">
      <c r="A6" s="100" t="s">
        <v>85</v>
      </c>
      <c r="B6" s="160">
        <v>14</v>
      </c>
      <c r="C6" s="98"/>
      <c r="D6" s="98"/>
      <c r="Z6" s="72"/>
    </row>
    <row r="7" spans="1:31" x14ac:dyDescent="0.3">
      <c r="G7" s="2" t="s">
        <v>29</v>
      </c>
      <c r="M7" s="38"/>
      <c r="N7" s="63" t="s">
        <v>17</v>
      </c>
      <c r="O7" s="39"/>
      <c r="P7" s="73" t="s">
        <v>61</v>
      </c>
      <c r="Q7" s="38"/>
      <c r="R7" s="48" t="s">
        <v>18</v>
      </c>
      <c r="Y7" s="48" t="s">
        <v>50</v>
      </c>
      <c r="Z7" s="72"/>
      <c r="AA7" s="199"/>
      <c r="AB7" s="199"/>
      <c r="AC7" s="199"/>
      <c r="AD7" s="48" t="s">
        <v>26</v>
      </c>
    </row>
    <row r="8" spans="1:31" x14ac:dyDescent="0.3">
      <c r="A8" s="98"/>
      <c r="B8" s="98"/>
      <c r="C8" s="98"/>
      <c r="D8" s="98"/>
      <c r="E8" s="98"/>
      <c r="F8" s="98"/>
      <c r="G8" s="65" t="s">
        <v>2</v>
      </c>
      <c r="H8" s="65" t="s">
        <v>3</v>
      </c>
      <c r="I8" s="65" t="s">
        <v>4</v>
      </c>
      <c r="J8" s="65" t="s">
        <v>5</v>
      </c>
      <c r="K8" s="65" t="s">
        <v>6</v>
      </c>
      <c r="L8" s="65" t="s">
        <v>29</v>
      </c>
      <c r="M8" s="68"/>
      <c r="N8" s="45" t="s">
        <v>39</v>
      </c>
      <c r="O8" s="45" t="s">
        <v>70</v>
      </c>
      <c r="P8" s="47" t="s">
        <v>19</v>
      </c>
      <c r="Q8" s="64"/>
      <c r="R8" s="65" t="s">
        <v>7</v>
      </c>
      <c r="S8" s="65" t="s">
        <v>8</v>
      </c>
      <c r="T8" s="65" t="s">
        <v>9</v>
      </c>
      <c r="U8" s="65" t="s">
        <v>10</v>
      </c>
      <c r="V8" s="65" t="s">
        <v>11</v>
      </c>
      <c r="W8" s="65" t="s">
        <v>36</v>
      </c>
      <c r="X8" s="46" t="s">
        <v>14</v>
      </c>
      <c r="Y8" s="66" t="s">
        <v>19</v>
      </c>
      <c r="Z8" s="74"/>
      <c r="AA8" s="96"/>
      <c r="AB8" s="96"/>
      <c r="AC8" s="96"/>
      <c r="AD8" s="66" t="s">
        <v>37</v>
      </c>
      <c r="AE8" s="46" t="s">
        <v>38</v>
      </c>
    </row>
    <row r="9" spans="1:31" x14ac:dyDescent="0.3">
      <c r="A9" s="161" t="s">
        <v>27</v>
      </c>
      <c r="B9" s="161" t="s">
        <v>28</v>
      </c>
      <c r="C9" s="161" t="s">
        <v>29</v>
      </c>
      <c r="D9" s="161" t="s">
        <v>30</v>
      </c>
      <c r="E9" s="161" t="s">
        <v>31</v>
      </c>
      <c r="F9" s="162"/>
      <c r="G9" s="65"/>
      <c r="H9" s="65"/>
      <c r="I9" s="65"/>
      <c r="J9" s="65"/>
      <c r="K9" s="65"/>
      <c r="L9" s="65"/>
      <c r="M9" s="441"/>
      <c r="N9" s="45"/>
      <c r="O9" s="45"/>
      <c r="P9" s="45"/>
      <c r="Q9" s="64"/>
      <c r="R9" s="65"/>
      <c r="S9" s="65"/>
      <c r="T9" s="65"/>
      <c r="U9" s="65"/>
      <c r="V9" s="65"/>
      <c r="W9" s="65"/>
      <c r="X9" s="46"/>
      <c r="Y9" s="46"/>
      <c r="Z9" s="442"/>
      <c r="AA9" s="443" t="s">
        <v>78</v>
      </c>
      <c r="AB9" s="443" t="s">
        <v>79</v>
      </c>
      <c r="AC9" s="443" t="s">
        <v>80</v>
      </c>
      <c r="AD9" s="66"/>
      <c r="AE9" s="46"/>
    </row>
    <row r="10" spans="1:31" x14ac:dyDescent="0.3">
      <c r="A10">
        <v>118</v>
      </c>
      <c r="B10" t="s">
        <v>142</v>
      </c>
      <c r="C10" s="207"/>
      <c r="D10" s="207"/>
      <c r="E10" s="207"/>
      <c r="F10" s="33"/>
      <c r="G10" s="69"/>
      <c r="H10" s="69"/>
      <c r="I10" s="69"/>
      <c r="J10" s="69"/>
      <c r="K10" s="70"/>
      <c r="L10" s="71"/>
      <c r="M10" s="71"/>
      <c r="N10" s="22"/>
      <c r="O10" s="22"/>
      <c r="P10" s="22"/>
      <c r="Q10" s="70"/>
      <c r="R10" s="69"/>
      <c r="S10" s="69"/>
      <c r="T10" s="69"/>
      <c r="U10" s="69"/>
      <c r="V10" s="69"/>
      <c r="W10" s="69"/>
      <c r="X10" s="69"/>
      <c r="Y10" s="69"/>
      <c r="Z10" s="62"/>
      <c r="AA10" s="95"/>
      <c r="AB10" s="95"/>
      <c r="AC10" s="95"/>
      <c r="AD10" s="75"/>
      <c r="AE10" s="69"/>
    </row>
    <row r="11" spans="1:31" s="164" customFormat="1" x14ac:dyDescent="0.3">
      <c r="A11" s="164">
        <v>117</v>
      </c>
      <c r="B11" s="164" t="s">
        <v>138</v>
      </c>
      <c r="C11" s="164" t="s">
        <v>110</v>
      </c>
      <c r="D11" s="206" t="s">
        <v>270</v>
      </c>
      <c r="E11" s="164" t="s">
        <v>113</v>
      </c>
      <c r="F11" s="163"/>
      <c r="G11" s="144">
        <v>5.8</v>
      </c>
      <c r="H11" s="466">
        <v>6</v>
      </c>
      <c r="I11" s="466">
        <v>6</v>
      </c>
      <c r="J11" s="144">
        <v>7.2</v>
      </c>
      <c r="K11" s="466">
        <v>7</v>
      </c>
      <c r="L11" s="133">
        <f>SUM((G11*0.1),(H11*0.1),(I11*0.3),(J11*0.3),(K11*0.2))</f>
        <v>6.5400000000000009</v>
      </c>
      <c r="M11" s="145"/>
      <c r="N11" s="465">
        <v>7.36</v>
      </c>
      <c r="O11" s="147"/>
      <c r="P11" s="148">
        <f t="shared" ref="P11" si="0">N11-O11</f>
        <v>7.36</v>
      </c>
      <c r="Q11" s="149"/>
      <c r="R11" s="150">
        <v>4.5</v>
      </c>
      <c r="S11" s="150">
        <v>5.2</v>
      </c>
      <c r="T11" s="150">
        <v>5.6</v>
      </c>
      <c r="U11" s="150">
        <v>5.4</v>
      </c>
      <c r="V11" s="150">
        <v>5.4</v>
      </c>
      <c r="W11" s="133">
        <f t="shared" ref="W11" si="1">SUM((R11*0.25),(S11*0.25),(T11*0.2),(U11*0.2),(V11*0.1))</f>
        <v>5.165</v>
      </c>
      <c r="X11" s="150"/>
      <c r="Y11" s="130">
        <f t="shared" ref="Y11" si="2">W11-X11</f>
        <v>5.165</v>
      </c>
      <c r="Z11" s="151"/>
      <c r="AA11" s="152">
        <f t="shared" ref="AA11" si="3">L11</f>
        <v>6.5400000000000009</v>
      </c>
      <c r="AB11" s="152">
        <f t="shared" ref="AB11" si="4">P11</f>
        <v>7.36</v>
      </c>
      <c r="AC11" s="152">
        <f t="shared" ref="AC11" si="5">Y11</f>
        <v>5.165</v>
      </c>
      <c r="AD11" s="133">
        <f t="shared" ref="AD11" si="6">SUM((L11*0.25)+(P11*0.5)+(Y11*0.25))</f>
        <v>6.6062500000000002</v>
      </c>
      <c r="AE11" s="470">
        <v>1</v>
      </c>
    </row>
    <row r="12" spans="1:31" x14ac:dyDescent="0.3">
      <c r="A12" s="98">
        <v>93</v>
      </c>
      <c r="B12" t="s">
        <v>152</v>
      </c>
      <c r="C12" s="207"/>
      <c r="D12" s="207"/>
      <c r="E12" s="207" t="s">
        <v>176</v>
      </c>
      <c r="F12" s="33"/>
      <c r="G12" s="69"/>
      <c r="H12" s="69"/>
      <c r="I12" s="69"/>
      <c r="J12" s="69"/>
      <c r="K12" s="69"/>
      <c r="L12" s="71"/>
      <c r="M12" s="71"/>
      <c r="N12" s="467"/>
      <c r="O12" s="22"/>
      <c r="P12" s="22"/>
      <c r="Q12" s="70"/>
      <c r="R12" s="69"/>
      <c r="S12" s="69"/>
      <c r="T12" s="69"/>
      <c r="U12" s="69"/>
      <c r="V12" s="69"/>
      <c r="W12" s="69"/>
      <c r="X12" s="69"/>
      <c r="Y12" s="69"/>
      <c r="Z12" s="62"/>
      <c r="AA12" s="95"/>
      <c r="AB12" s="95"/>
      <c r="AC12" s="95"/>
      <c r="AD12" s="75"/>
      <c r="AE12" s="471"/>
    </row>
    <row r="13" spans="1:31" s="164" customFormat="1" x14ac:dyDescent="0.3">
      <c r="A13" s="444">
        <v>160</v>
      </c>
      <c r="B13" s="444" t="s">
        <v>149</v>
      </c>
      <c r="C13" s="164" t="s">
        <v>163</v>
      </c>
      <c r="D13" s="164" t="s">
        <v>164</v>
      </c>
      <c r="E13" s="206" t="s">
        <v>169</v>
      </c>
      <c r="F13" s="163"/>
      <c r="G13" s="466">
        <v>6</v>
      </c>
      <c r="H13" s="144">
        <v>6.5</v>
      </c>
      <c r="I13" s="144">
        <v>6.5</v>
      </c>
      <c r="J13" s="144">
        <v>7.3</v>
      </c>
      <c r="K13" s="144">
        <v>7.3</v>
      </c>
      <c r="L13" s="133">
        <f t="shared" ref="L13" si="7">SUM((G13*0.1),(H13*0.1),(I13*0.3),(J13*0.3),(K13*0.2))</f>
        <v>6.8500000000000005</v>
      </c>
      <c r="M13" s="145"/>
      <c r="N13" s="465">
        <v>6.75</v>
      </c>
      <c r="O13" s="147"/>
      <c r="P13" s="148">
        <f t="shared" ref="P13" si="8">N13-O13</f>
        <v>6.75</v>
      </c>
      <c r="Q13" s="149"/>
      <c r="R13" s="150">
        <v>6</v>
      </c>
      <c r="S13" s="150">
        <v>6.6</v>
      </c>
      <c r="T13" s="150">
        <v>5.8</v>
      </c>
      <c r="U13" s="150">
        <v>5.2</v>
      </c>
      <c r="V13" s="150">
        <v>4.8</v>
      </c>
      <c r="W13" s="133">
        <f t="shared" ref="W13" si="9">SUM((R13*0.25),(S13*0.25),(T13*0.2),(U13*0.2),(V13*0.1))</f>
        <v>5.83</v>
      </c>
      <c r="X13" s="150"/>
      <c r="Y13" s="130">
        <f t="shared" ref="Y13" si="10">W13-X13</f>
        <v>5.83</v>
      </c>
      <c r="Z13" s="151"/>
      <c r="AA13" s="152">
        <f t="shared" ref="AA13" si="11">L13</f>
        <v>6.8500000000000005</v>
      </c>
      <c r="AB13" s="152">
        <f t="shared" ref="AB13" si="12">P13</f>
        <v>6.75</v>
      </c>
      <c r="AC13" s="152">
        <f t="shared" ref="AC13" si="13">Y13</f>
        <v>5.83</v>
      </c>
      <c r="AD13" s="133">
        <f t="shared" ref="AD13" si="14">SUM((L13*0.25)+(P13*0.5)+(Y13*0.25))</f>
        <v>6.5449999999999999</v>
      </c>
      <c r="AE13" s="470">
        <v>2</v>
      </c>
    </row>
    <row r="14" spans="1:31" x14ac:dyDescent="0.3">
      <c r="A14">
        <v>122</v>
      </c>
      <c r="B14" t="s">
        <v>140</v>
      </c>
      <c r="C14" s="207"/>
      <c r="D14" s="207"/>
      <c r="E14" s="207"/>
      <c r="F14" s="33"/>
      <c r="G14" s="69"/>
      <c r="H14" s="70"/>
      <c r="I14" s="70"/>
      <c r="J14" s="69"/>
      <c r="K14" s="70"/>
      <c r="L14" s="71"/>
      <c r="M14" s="71"/>
      <c r="N14" s="22"/>
      <c r="O14" s="22"/>
      <c r="P14" s="22"/>
      <c r="Q14" s="70"/>
      <c r="R14" s="69"/>
      <c r="S14" s="69"/>
      <c r="T14" s="69"/>
      <c r="U14" s="69"/>
      <c r="V14" s="69"/>
      <c r="W14" s="69"/>
      <c r="X14" s="69"/>
      <c r="Y14" s="69"/>
      <c r="Z14" s="62"/>
      <c r="AA14" s="95"/>
      <c r="AB14" s="95"/>
      <c r="AC14" s="95"/>
      <c r="AD14" s="75"/>
      <c r="AE14" s="471"/>
    </row>
    <row r="15" spans="1:31" s="164" customFormat="1" x14ac:dyDescent="0.3">
      <c r="A15" s="164">
        <v>123</v>
      </c>
      <c r="B15" s="164" t="s">
        <v>139</v>
      </c>
      <c r="C15" s="164" t="s">
        <v>110</v>
      </c>
      <c r="D15" s="206" t="s">
        <v>270</v>
      </c>
      <c r="E15" s="164" t="s">
        <v>113</v>
      </c>
      <c r="F15" s="163"/>
      <c r="G15" s="144">
        <v>6.2</v>
      </c>
      <c r="H15" s="466">
        <v>6</v>
      </c>
      <c r="I15" s="466">
        <v>6</v>
      </c>
      <c r="J15" s="144">
        <v>7.2</v>
      </c>
      <c r="K15" s="466">
        <v>7</v>
      </c>
      <c r="L15" s="133">
        <f t="shared" ref="L15" si="15">SUM((G15*0.1),(H15*0.1),(I15*0.3),(J15*0.3),(K15*0.2))</f>
        <v>6.58</v>
      </c>
      <c r="M15" s="145"/>
      <c r="N15" s="465">
        <v>6.92</v>
      </c>
      <c r="O15" s="147"/>
      <c r="P15" s="148">
        <f t="shared" ref="P15" si="16">N15-O15</f>
        <v>6.92</v>
      </c>
      <c r="Q15" s="149"/>
      <c r="R15" s="150">
        <v>5</v>
      </c>
      <c r="S15" s="150">
        <v>5.6</v>
      </c>
      <c r="T15" s="150">
        <v>5.6</v>
      </c>
      <c r="U15" s="150">
        <v>5.4</v>
      </c>
      <c r="V15" s="150">
        <v>5.4</v>
      </c>
      <c r="W15" s="133">
        <f t="shared" ref="W15" si="17">SUM((R15*0.25),(S15*0.25),(T15*0.2),(U15*0.2),(V15*0.1))</f>
        <v>5.39</v>
      </c>
      <c r="X15" s="150"/>
      <c r="Y15" s="130">
        <f t="shared" ref="Y15" si="18">W15-X15</f>
        <v>5.39</v>
      </c>
      <c r="Z15" s="151"/>
      <c r="AA15" s="152">
        <f t="shared" ref="AA15" si="19">L15</f>
        <v>6.58</v>
      </c>
      <c r="AB15" s="152">
        <f t="shared" ref="AB15" si="20">P15</f>
        <v>6.92</v>
      </c>
      <c r="AC15" s="152">
        <f t="shared" ref="AC15" si="21">Y15</f>
        <v>5.39</v>
      </c>
      <c r="AD15" s="133">
        <f t="shared" ref="AD15" si="22">SUM((L15*0.25)+(P15*0.5)+(Y15*0.25))</f>
        <v>6.4525000000000006</v>
      </c>
      <c r="AE15" s="470">
        <v>3</v>
      </c>
    </row>
    <row r="16" spans="1:31" x14ac:dyDescent="0.3">
      <c r="A16">
        <v>158</v>
      </c>
      <c r="B16" t="s">
        <v>151</v>
      </c>
      <c r="C16" s="207"/>
      <c r="D16" s="207"/>
      <c r="E16" s="207"/>
      <c r="F16" s="33"/>
      <c r="G16" s="69"/>
      <c r="H16" s="69"/>
      <c r="I16" s="69"/>
      <c r="J16" s="69"/>
      <c r="K16" s="69"/>
      <c r="L16" s="71"/>
      <c r="M16" s="71"/>
      <c r="N16" s="22"/>
      <c r="O16" s="22"/>
      <c r="P16" s="22"/>
      <c r="Q16" s="70"/>
      <c r="R16" s="69"/>
      <c r="S16" s="69"/>
      <c r="T16" s="69"/>
      <c r="U16" s="69"/>
      <c r="V16" s="69"/>
      <c r="W16" s="69"/>
      <c r="X16" s="69"/>
      <c r="Y16" s="69"/>
      <c r="Z16" s="62"/>
      <c r="AA16" s="95"/>
      <c r="AB16" s="95"/>
      <c r="AC16" s="95"/>
      <c r="AD16" s="75"/>
      <c r="AE16" s="471"/>
    </row>
    <row r="17" spans="1:31" s="164" customFormat="1" x14ac:dyDescent="0.3">
      <c r="A17" s="164">
        <v>155</v>
      </c>
      <c r="B17" s="164" t="s">
        <v>175</v>
      </c>
      <c r="C17" s="164" t="s">
        <v>94</v>
      </c>
      <c r="D17" s="164" t="s">
        <v>95</v>
      </c>
      <c r="E17" s="164" t="s">
        <v>98</v>
      </c>
      <c r="F17" s="163"/>
      <c r="G17" s="144">
        <v>5.8</v>
      </c>
      <c r="H17" s="466">
        <v>6</v>
      </c>
      <c r="I17" s="466">
        <v>6</v>
      </c>
      <c r="J17" s="144">
        <v>6.5</v>
      </c>
      <c r="K17" s="466">
        <v>7</v>
      </c>
      <c r="L17" s="133">
        <f t="shared" ref="L17" si="23">SUM((G17*0.1),(H17*0.1),(I17*0.3),(J17*0.3),(K17*0.2))</f>
        <v>6.33</v>
      </c>
      <c r="M17" s="145"/>
      <c r="N17" s="465">
        <v>6.87</v>
      </c>
      <c r="O17" s="147"/>
      <c r="P17" s="148">
        <f t="shared" ref="P17" si="24">N17-O17</f>
        <v>6.87</v>
      </c>
      <c r="Q17" s="149"/>
      <c r="R17" s="150">
        <v>5.5</v>
      </c>
      <c r="S17" s="150">
        <v>5.7</v>
      </c>
      <c r="T17" s="150">
        <v>5.4</v>
      </c>
      <c r="U17" s="150">
        <v>5.4</v>
      </c>
      <c r="V17" s="150">
        <v>5</v>
      </c>
      <c r="W17" s="133">
        <f t="shared" ref="W17" si="25">SUM((R17*0.25),(S17*0.25),(T17*0.2),(U17*0.2),(V17*0.1))</f>
        <v>5.46</v>
      </c>
      <c r="X17" s="150"/>
      <c r="Y17" s="130">
        <f t="shared" ref="Y17" si="26">W17-X17</f>
        <v>5.46</v>
      </c>
      <c r="Z17" s="151"/>
      <c r="AA17" s="152">
        <f t="shared" ref="AA17" si="27">L17</f>
        <v>6.33</v>
      </c>
      <c r="AB17" s="152">
        <f t="shared" ref="AB17" si="28">P17</f>
        <v>6.87</v>
      </c>
      <c r="AC17" s="152">
        <f t="shared" ref="AC17" si="29">Y17</f>
        <v>5.46</v>
      </c>
      <c r="AD17" s="133">
        <f t="shared" ref="AD17" si="30">SUM((L17*0.25)+(P17*0.5)+(Y17*0.25))</f>
        <v>6.3825000000000003</v>
      </c>
      <c r="AE17" s="470">
        <v>4</v>
      </c>
    </row>
    <row r="18" spans="1:31" x14ac:dyDescent="0.3">
      <c r="A18">
        <v>150</v>
      </c>
      <c r="B18" t="s">
        <v>171</v>
      </c>
      <c r="C18" s="207"/>
      <c r="D18" s="207"/>
      <c r="E18" s="207"/>
      <c r="F18" s="33"/>
      <c r="G18" s="69"/>
      <c r="H18" s="69"/>
      <c r="I18" s="69"/>
      <c r="J18" s="69"/>
      <c r="K18" s="69"/>
      <c r="L18" s="71"/>
      <c r="M18" s="71"/>
      <c r="N18" s="22"/>
      <c r="O18" s="22"/>
      <c r="P18" s="22"/>
      <c r="Q18" s="70"/>
      <c r="R18" s="69"/>
      <c r="S18" s="69"/>
      <c r="T18" s="69"/>
      <c r="U18" s="69"/>
      <c r="V18" s="69"/>
      <c r="W18" s="69"/>
      <c r="X18" s="69"/>
      <c r="Y18" s="69"/>
      <c r="Z18" s="62"/>
      <c r="AA18" s="95"/>
      <c r="AB18" s="95"/>
      <c r="AC18" s="95"/>
      <c r="AD18" s="75"/>
      <c r="AE18" s="471"/>
    </row>
    <row r="19" spans="1:31" s="164" customFormat="1" x14ac:dyDescent="0.3">
      <c r="A19" s="164">
        <v>149</v>
      </c>
      <c r="B19" s="164" t="s">
        <v>172</v>
      </c>
      <c r="C19" s="164" t="s">
        <v>178</v>
      </c>
      <c r="D19" s="164" t="s">
        <v>179</v>
      </c>
      <c r="E19" s="164" t="s">
        <v>102</v>
      </c>
      <c r="F19" s="163"/>
      <c r="G19" s="466">
        <v>6</v>
      </c>
      <c r="H19" s="466">
        <v>6</v>
      </c>
      <c r="I19" s="466">
        <v>6</v>
      </c>
      <c r="J19" s="466">
        <v>6</v>
      </c>
      <c r="K19" s="144">
        <v>6.8</v>
      </c>
      <c r="L19" s="133">
        <f>SUM((G19*0.1),(H19*0.1),(I19*0.3),(J19*0.3),(K19*0.2))</f>
        <v>6.16</v>
      </c>
      <c r="M19" s="145"/>
      <c r="N19" s="465">
        <v>7.13</v>
      </c>
      <c r="O19" s="147"/>
      <c r="P19" s="148">
        <f>N19-O19</f>
        <v>7.13</v>
      </c>
      <c r="Q19" s="149"/>
      <c r="R19" s="150">
        <v>4</v>
      </c>
      <c r="S19" s="150">
        <v>5</v>
      </c>
      <c r="T19" s="150">
        <v>5.7</v>
      </c>
      <c r="U19" s="150">
        <v>5.6</v>
      </c>
      <c r="V19" s="150">
        <v>5.6</v>
      </c>
      <c r="W19" s="133">
        <f>SUM((R19*0.25),(S19*0.25),(T19*0.2),(U19*0.2),(V19*0.1))</f>
        <v>5.0699999999999994</v>
      </c>
      <c r="X19" s="150"/>
      <c r="Y19" s="130">
        <f>W19-X19</f>
        <v>5.0699999999999994</v>
      </c>
      <c r="Z19" s="151"/>
      <c r="AA19" s="152">
        <f>L19</f>
        <v>6.16</v>
      </c>
      <c r="AB19" s="152">
        <f>P19</f>
        <v>7.13</v>
      </c>
      <c r="AC19" s="152">
        <f>Y19</f>
        <v>5.0699999999999994</v>
      </c>
      <c r="AD19" s="133">
        <f>SUM((L19*0.25)+(P19*0.5)+(Y19*0.25))</f>
        <v>6.3725000000000005</v>
      </c>
      <c r="AE19" s="470">
        <v>5</v>
      </c>
    </row>
    <row r="20" spans="1:31" x14ac:dyDescent="0.3">
      <c r="A20" s="468">
        <v>148</v>
      </c>
      <c r="B20" s="468" t="s">
        <v>173</v>
      </c>
      <c r="C20" s="207"/>
      <c r="D20" s="207"/>
      <c r="E20" s="207"/>
      <c r="F20" s="33"/>
      <c r="G20" s="69"/>
      <c r="H20" s="69"/>
      <c r="I20" s="69"/>
      <c r="J20" s="69"/>
      <c r="K20" s="69"/>
      <c r="L20" s="71"/>
      <c r="M20" s="71"/>
      <c r="N20" s="22"/>
      <c r="O20" s="22"/>
      <c r="P20" s="22"/>
      <c r="Q20" s="70"/>
      <c r="R20" s="69"/>
      <c r="S20" s="69"/>
      <c r="T20" s="69"/>
      <c r="U20" s="69"/>
      <c r="V20" s="69"/>
      <c r="W20" s="69"/>
      <c r="X20" s="69"/>
      <c r="Y20" s="69"/>
      <c r="Z20" s="62"/>
      <c r="AA20" s="95"/>
      <c r="AB20" s="95"/>
      <c r="AC20" s="95"/>
      <c r="AD20" s="75"/>
      <c r="AE20" s="471"/>
    </row>
    <row r="21" spans="1:31" s="164" customFormat="1" x14ac:dyDescent="0.3">
      <c r="A21" s="469">
        <v>151</v>
      </c>
      <c r="B21" s="469" t="s">
        <v>174</v>
      </c>
      <c r="C21" s="469" t="s">
        <v>100</v>
      </c>
      <c r="D21" s="469" t="s">
        <v>101</v>
      </c>
      <c r="E21" s="469" t="s">
        <v>102</v>
      </c>
      <c r="F21" s="163"/>
      <c r="G21" s="144"/>
      <c r="H21" s="144"/>
      <c r="I21" s="144"/>
      <c r="J21" s="144"/>
      <c r="K21" s="144"/>
      <c r="L21" s="133">
        <f t="shared" ref="L21" si="31">SUM((G21*0.1),(H21*0.1),(I21*0.3),(J21*0.3),(K21*0.2))</f>
        <v>0</v>
      </c>
      <c r="M21" s="145"/>
      <c r="N21" s="146"/>
      <c r="O21" s="147"/>
      <c r="P21" s="148">
        <f t="shared" ref="P21" si="32">N21-O21</f>
        <v>0</v>
      </c>
      <c r="Q21" s="149"/>
      <c r="R21" s="150"/>
      <c r="S21" s="150"/>
      <c r="T21" s="150"/>
      <c r="U21" s="150"/>
      <c r="V21" s="150"/>
      <c r="W21" s="133">
        <f t="shared" ref="W21" si="33">SUM((R21*0.25),(S21*0.25),(T21*0.2),(U21*0.2),(V21*0.1))</f>
        <v>0</v>
      </c>
      <c r="X21" s="150"/>
      <c r="Y21" s="130">
        <f t="shared" ref="Y21" si="34">W21-X21</f>
        <v>0</v>
      </c>
      <c r="Z21" s="151"/>
      <c r="AA21" s="473">
        <f t="shared" ref="AA21" si="35">L21</f>
        <v>0</v>
      </c>
      <c r="AB21" s="473">
        <f t="shared" ref="AB21" si="36">P21</f>
        <v>0</v>
      </c>
      <c r="AC21" s="473">
        <f t="shared" ref="AC21" si="37">Y21</f>
        <v>0</v>
      </c>
      <c r="AD21" s="474">
        <f t="shared" ref="AD21" si="38">SUM((L21*0.25)+(P21*0.5)+(Y21*0.25))</f>
        <v>0</v>
      </c>
      <c r="AE21" s="472" t="s">
        <v>283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horizontalDpi="4294967293" verticalDpi="0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workbookViewId="0">
      <selection activeCell="AF19" sqref="AF19"/>
    </sheetView>
  </sheetViews>
  <sheetFormatPr defaultRowHeight="14.4" x14ac:dyDescent="0.3"/>
  <cols>
    <col min="1" max="1" width="5.6640625" customWidth="1"/>
    <col min="2" max="2" width="20.88671875" customWidth="1"/>
    <col min="3" max="3" width="22.5546875" customWidth="1"/>
    <col min="4" max="4" width="14.109375" customWidth="1"/>
    <col min="5" max="5" width="19.6640625" customWidth="1"/>
    <col min="6" max="6" width="2.88671875" customWidth="1"/>
    <col min="7" max="11" width="7.6640625" style="4" customWidth="1"/>
    <col min="12" max="12" width="8.88671875" style="4"/>
    <col min="13" max="13" width="3.109375" style="4" customWidth="1"/>
    <col min="14" max="16" width="7.6640625" style="4" customWidth="1"/>
    <col min="17" max="17" width="3.33203125" style="4" customWidth="1"/>
    <col min="18" max="25" width="7.6640625" style="4" customWidth="1"/>
    <col min="26" max="26" width="2.88671875" style="4" customWidth="1"/>
    <col min="27" max="27" width="7.44140625" style="92" customWidth="1"/>
    <col min="28" max="29" width="7.6640625" style="92" customWidth="1"/>
    <col min="30" max="30" width="13.44140625" style="4" customWidth="1"/>
    <col min="31" max="31" width="12.44140625" style="4" customWidth="1"/>
  </cols>
  <sheetData>
    <row r="1" spans="1:31" ht="15.6" x14ac:dyDescent="0.3">
      <c r="A1" s="100" t="str">
        <f>CompDetail!A1</f>
        <v>NSW State Championships</v>
      </c>
      <c r="B1" s="3"/>
      <c r="C1" s="98"/>
      <c r="D1" s="158" t="s">
        <v>83</v>
      </c>
      <c r="E1" s="438" t="s">
        <v>268</v>
      </c>
      <c r="AE1" s="60">
        <f ca="1">NOW()</f>
        <v>43628.878263194441</v>
      </c>
    </row>
    <row r="2" spans="1:31" ht="15.6" x14ac:dyDescent="0.3">
      <c r="A2" s="100"/>
      <c r="B2" s="3"/>
      <c r="C2" s="98"/>
      <c r="D2" s="158" t="s">
        <v>84</v>
      </c>
      <c r="E2" s="438" t="s">
        <v>269</v>
      </c>
      <c r="AE2" s="61">
        <f ca="1">NOW()</f>
        <v>43628.878263194441</v>
      </c>
    </row>
    <row r="3" spans="1:31" ht="15.6" x14ac:dyDescent="0.3">
      <c r="A3" s="515" t="str">
        <f>CompDetail!A3</f>
        <v>June 8 to 9 2019</v>
      </c>
      <c r="B3" s="516"/>
      <c r="C3" s="98"/>
      <c r="D3" s="158" t="s">
        <v>170</v>
      </c>
      <c r="E3" s="438" t="s">
        <v>266</v>
      </c>
      <c r="G3" s="8"/>
      <c r="H3" s="8"/>
      <c r="I3" s="8"/>
      <c r="J3" s="8"/>
      <c r="K3" s="8"/>
    </row>
    <row r="4" spans="1:31" ht="15.6" x14ac:dyDescent="0.3">
      <c r="A4" s="100"/>
      <c r="B4" s="98"/>
      <c r="C4" s="158"/>
      <c r="D4" s="98"/>
    </row>
    <row r="5" spans="1:31" ht="15.6" x14ac:dyDescent="0.3">
      <c r="A5" s="100" t="s">
        <v>87</v>
      </c>
      <c r="B5" s="159"/>
      <c r="C5" s="98"/>
      <c r="D5" s="98"/>
      <c r="G5" s="2" t="s">
        <v>52</v>
      </c>
      <c r="H5" s="4" t="str">
        <f>E1</f>
        <v>Jenny Scott</v>
      </c>
      <c r="M5" s="2"/>
      <c r="N5" s="2" t="s">
        <v>51</v>
      </c>
      <c r="O5" s="4" t="str">
        <f>E2</f>
        <v>Darryn Fedrick</v>
      </c>
      <c r="P5" s="2"/>
      <c r="Q5" s="2"/>
      <c r="R5" s="2" t="s">
        <v>53</v>
      </c>
      <c r="S5" s="4" t="str">
        <f>E3</f>
        <v>Janet Leadbeater</v>
      </c>
      <c r="X5" s="2"/>
      <c r="Y5" s="2"/>
      <c r="AD5" s="2"/>
    </row>
    <row r="6" spans="1:31" ht="15.6" x14ac:dyDescent="0.3">
      <c r="A6" s="100" t="s">
        <v>85</v>
      </c>
      <c r="B6" s="160">
        <v>15</v>
      </c>
      <c r="C6" s="98"/>
      <c r="D6" s="98"/>
      <c r="Z6" s="72"/>
    </row>
    <row r="7" spans="1:31" x14ac:dyDescent="0.3">
      <c r="G7" s="2" t="s">
        <v>29</v>
      </c>
      <c r="M7" s="38"/>
      <c r="N7" s="63" t="s">
        <v>17</v>
      </c>
      <c r="O7" s="39"/>
      <c r="P7" s="73" t="s">
        <v>61</v>
      </c>
      <c r="Q7" s="38"/>
      <c r="R7" s="48" t="s">
        <v>18</v>
      </c>
      <c r="Y7" s="48" t="s">
        <v>50</v>
      </c>
      <c r="Z7" s="72"/>
      <c r="AA7" s="199"/>
      <c r="AB7" s="199"/>
      <c r="AC7" s="199"/>
      <c r="AD7" s="48" t="s">
        <v>26</v>
      </c>
    </row>
    <row r="8" spans="1:31" x14ac:dyDescent="0.3">
      <c r="A8" s="98"/>
      <c r="B8" s="98"/>
      <c r="C8" s="98"/>
      <c r="D8" s="98"/>
      <c r="E8" s="98"/>
      <c r="F8" s="98"/>
      <c r="G8" s="65" t="s">
        <v>2</v>
      </c>
      <c r="H8" s="65" t="s">
        <v>3</v>
      </c>
      <c r="I8" s="65" t="s">
        <v>4</v>
      </c>
      <c r="J8" s="65" t="s">
        <v>5</v>
      </c>
      <c r="K8" s="65" t="s">
        <v>6</v>
      </c>
      <c r="L8" s="65" t="s">
        <v>29</v>
      </c>
      <c r="M8" s="68"/>
      <c r="N8" s="45" t="s">
        <v>39</v>
      </c>
      <c r="O8" s="45" t="s">
        <v>70</v>
      </c>
      <c r="P8" s="47" t="s">
        <v>19</v>
      </c>
      <c r="Q8" s="64"/>
      <c r="R8" s="65" t="s">
        <v>7</v>
      </c>
      <c r="S8" s="65" t="s">
        <v>8</v>
      </c>
      <c r="T8" s="65" t="s">
        <v>9</v>
      </c>
      <c r="U8" s="65" t="s">
        <v>10</v>
      </c>
      <c r="V8" s="65" t="s">
        <v>11</v>
      </c>
      <c r="W8" s="65" t="s">
        <v>36</v>
      </c>
      <c r="X8" s="46" t="s">
        <v>14</v>
      </c>
      <c r="Y8" s="66" t="s">
        <v>19</v>
      </c>
      <c r="Z8" s="74"/>
      <c r="AA8" s="96"/>
      <c r="AB8" s="96"/>
      <c r="AC8" s="96"/>
      <c r="AD8" s="66" t="s">
        <v>37</v>
      </c>
      <c r="AE8" s="46" t="s">
        <v>38</v>
      </c>
    </row>
    <row r="9" spans="1:31" x14ac:dyDescent="0.3">
      <c r="A9" s="161" t="s">
        <v>27</v>
      </c>
      <c r="B9" s="161" t="s">
        <v>28</v>
      </c>
      <c r="C9" s="161" t="s">
        <v>29</v>
      </c>
      <c r="D9" s="161" t="s">
        <v>30</v>
      </c>
      <c r="E9" s="161" t="s">
        <v>31</v>
      </c>
      <c r="F9" s="162"/>
      <c r="G9" s="39"/>
      <c r="H9" s="39"/>
      <c r="I9" s="39"/>
      <c r="J9" s="39"/>
      <c r="K9" s="39"/>
      <c r="L9" s="39"/>
      <c r="M9" s="68"/>
      <c r="N9" s="17"/>
      <c r="O9" s="17"/>
      <c r="P9" s="17"/>
      <c r="Q9" s="67"/>
      <c r="R9" s="39"/>
      <c r="S9" s="39"/>
      <c r="T9" s="39"/>
      <c r="U9" s="39"/>
      <c r="V9" s="39"/>
      <c r="W9" s="39"/>
      <c r="X9" s="38"/>
      <c r="Y9" s="38"/>
      <c r="Z9" s="74"/>
      <c r="AA9" s="199" t="s">
        <v>78</v>
      </c>
      <c r="AB9" s="199" t="s">
        <v>79</v>
      </c>
      <c r="AC9" s="199" t="s">
        <v>80</v>
      </c>
      <c r="AD9" s="48"/>
      <c r="AE9" s="38"/>
    </row>
    <row r="10" spans="1:31" x14ac:dyDescent="0.3">
      <c r="A10" s="205">
        <v>137</v>
      </c>
      <c r="B10" s="205" t="s">
        <v>121</v>
      </c>
      <c r="C10" s="207"/>
      <c r="D10" s="207"/>
      <c r="E10" s="207"/>
      <c r="F10" s="33"/>
      <c r="G10" s="69"/>
      <c r="H10" s="69"/>
      <c r="I10" s="69"/>
      <c r="J10" s="69"/>
      <c r="K10" s="69"/>
      <c r="L10" s="71"/>
      <c r="M10" s="71"/>
      <c r="N10" s="467"/>
      <c r="O10" s="22"/>
      <c r="P10" s="22"/>
      <c r="Q10" s="70"/>
      <c r="R10" s="69"/>
      <c r="S10" s="69"/>
      <c r="T10" s="69"/>
      <c r="U10" s="69"/>
      <c r="V10" s="69"/>
      <c r="W10" s="69"/>
      <c r="X10" s="69"/>
      <c r="Y10" s="69"/>
      <c r="Z10" s="62"/>
      <c r="AA10" s="95"/>
      <c r="AB10" s="95"/>
      <c r="AC10" s="95"/>
      <c r="AD10" s="75"/>
      <c r="AE10" s="69"/>
    </row>
    <row r="11" spans="1:31" s="164" customFormat="1" x14ac:dyDescent="0.3">
      <c r="A11" s="206">
        <v>132</v>
      </c>
      <c r="B11" s="206" t="s">
        <v>130</v>
      </c>
      <c r="C11" s="206" t="s">
        <v>104</v>
      </c>
      <c r="D11" s="206" t="s">
        <v>105</v>
      </c>
      <c r="E11" s="206" t="s">
        <v>112</v>
      </c>
      <c r="F11" s="163"/>
      <c r="G11" s="144">
        <v>5.8</v>
      </c>
      <c r="H11" s="144">
        <v>4.5</v>
      </c>
      <c r="I11" s="466">
        <v>6</v>
      </c>
      <c r="J11" s="466">
        <v>6</v>
      </c>
      <c r="K11" s="144">
        <v>6.5</v>
      </c>
      <c r="L11" s="133">
        <f t="shared" ref="L11" si="0">SUM((G11*0.1),(H11*0.1),(I11*0.3),(J11*0.3),(K11*0.2))</f>
        <v>5.93</v>
      </c>
      <c r="M11" s="145"/>
      <c r="N11" s="465">
        <v>8.11</v>
      </c>
      <c r="O11" s="147"/>
      <c r="P11" s="148">
        <f t="shared" ref="P11" si="1">N11-O11</f>
        <v>8.11</v>
      </c>
      <c r="Q11" s="149"/>
      <c r="R11" s="150">
        <v>6</v>
      </c>
      <c r="S11" s="150">
        <v>6</v>
      </c>
      <c r="T11" s="150">
        <v>5</v>
      </c>
      <c r="U11" s="150">
        <v>4</v>
      </c>
      <c r="V11" s="150">
        <v>4.5</v>
      </c>
      <c r="W11" s="133">
        <f t="shared" ref="W11" si="2">SUM((R11*0.25),(S11*0.25),(T11*0.2),(U11*0.2),(V11*0.1))</f>
        <v>5.25</v>
      </c>
      <c r="X11" s="150"/>
      <c r="Y11" s="130">
        <f t="shared" ref="Y11" si="3">W11-X11</f>
        <v>5.25</v>
      </c>
      <c r="Z11" s="151"/>
      <c r="AA11" s="152">
        <f t="shared" ref="AA11" si="4">L11</f>
        <v>5.93</v>
      </c>
      <c r="AB11" s="152">
        <f t="shared" ref="AB11" si="5">P11</f>
        <v>8.11</v>
      </c>
      <c r="AC11" s="152">
        <f t="shared" ref="AC11" si="6">Y11</f>
        <v>5.25</v>
      </c>
      <c r="AD11" s="133">
        <f t="shared" ref="AD11" si="7">SUM((L11*0.25)+(P11*0.5)+(Y11*0.25))</f>
        <v>6.85</v>
      </c>
      <c r="AE11" s="153">
        <v>1</v>
      </c>
    </row>
    <row r="12" spans="1:31" x14ac:dyDescent="0.3">
      <c r="A12" s="205">
        <v>125</v>
      </c>
      <c r="B12" s="205" t="s">
        <v>114</v>
      </c>
      <c r="C12" s="207"/>
      <c r="D12" s="207"/>
      <c r="E12" s="207"/>
      <c r="F12" s="33"/>
      <c r="G12" s="69"/>
      <c r="H12" s="69"/>
      <c r="I12" s="69"/>
      <c r="J12" s="69"/>
      <c r="K12" s="69"/>
      <c r="L12" s="71"/>
      <c r="M12" s="71"/>
      <c r="N12" s="467"/>
      <c r="O12" s="22"/>
      <c r="P12" s="22"/>
      <c r="Q12" s="70"/>
      <c r="R12" s="69"/>
      <c r="S12" s="69"/>
      <c r="T12" s="69"/>
      <c r="U12" s="69"/>
      <c r="V12" s="69"/>
      <c r="W12" s="69"/>
      <c r="X12" s="69"/>
      <c r="Y12" s="69"/>
      <c r="Z12" s="62"/>
      <c r="AA12" s="95"/>
      <c r="AB12" s="95"/>
      <c r="AC12" s="95"/>
      <c r="AD12" s="75"/>
      <c r="AE12" s="69"/>
    </row>
    <row r="13" spans="1:31" s="164" customFormat="1" x14ac:dyDescent="0.3">
      <c r="A13" s="206">
        <v>127</v>
      </c>
      <c r="B13" s="206" t="s">
        <v>123</v>
      </c>
      <c r="C13" s="206" t="s">
        <v>115</v>
      </c>
      <c r="D13" s="206" t="s">
        <v>116</v>
      </c>
      <c r="E13" s="206" t="s">
        <v>117</v>
      </c>
      <c r="F13" s="163"/>
      <c r="G13" s="144">
        <v>5.5</v>
      </c>
      <c r="H13" s="466">
        <v>6</v>
      </c>
      <c r="I13" s="144">
        <v>6.5</v>
      </c>
      <c r="J13" s="144">
        <v>6.2</v>
      </c>
      <c r="K13" s="144">
        <v>6.2</v>
      </c>
      <c r="L13" s="133">
        <f t="shared" ref="L13" si="8">SUM((G13*0.1),(H13*0.1),(I13*0.3),(J13*0.3),(K13*0.2))</f>
        <v>6.2</v>
      </c>
      <c r="M13" s="145"/>
      <c r="N13" s="465">
        <v>7.87</v>
      </c>
      <c r="O13" s="147"/>
      <c r="P13" s="148">
        <f t="shared" ref="P13" si="9">N13-O13</f>
        <v>7.87</v>
      </c>
      <c r="Q13" s="149"/>
      <c r="R13" s="150">
        <v>5.8</v>
      </c>
      <c r="S13" s="150">
        <v>5.8</v>
      </c>
      <c r="T13" s="150">
        <v>5</v>
      </c>
      <c r="U13" s="150">
        <v>3</v>
      </c>
      <c r="V13" s="150">
        <v>3</v>
      </c>
      <c r="W13" s="133">
        <f t="shared" ref="W13" si="10">SUM((R13*0.25),(S13*0.25),(T13*0.2),(U13*0.2),(V13*0.1))</f>
        <v>4.8</v>
      </c>
      <c r="X13" s="150"/>
      <c r="Y13" s="130">
        <f t="shared" ref="Y13" si="11">W13-X13</f>
        <v>4.8</v>
      </c>
      <c r="Z13" s="151"/>
      <c r="AA13" s="152">
        <f t="shared" ref="AA13" si="12">L13</f>
        <v>6.2</v>
      </c>
      <c r="AB13" s="152">
        <f t="shared" ref="AB13" si="13">P13</f>
        <v>7.87</v>
      </c>
      <c r="AC13" s="152">
        <f t="shared" ref="AC13" si="14">Y13</f>
        <v>4.8</v>
      </c>
      <c r="AD13" s="133">
        <f t="shared" ref="AD13" si="15">SUM((L13*0.25)+(P13*0.5)+(Y13*0.25))</f>
        <v>6.6850000000000005</v>
      </c>
      <c r="AE13" s="153">
        <v>2</v>
      </c>
    </row>
    <row r="14" spans="1:31" x14ac:dyDescent="0.3">
      <c r="A14" s="205">
        <v>133</v>
      </c>
      <c r="B14" s="205" t="s">
        <v>119</v>
      </c>
      <c r="C14" s="207"/>
      <c r="D14" s="207"/>
      <c r="E14" s="207"/>
      <c r="F14" s="33"/>
      <c r="G14" s="69"/>
      <c r="H14" s="69"/>
      <c r="I14" s="69"/>
      <c r="J14" s="69"/>
      <c r="K14" s="69"/>
      <c r="L14" s="71"/>
      <c r="M14" s="71"/>
      <c r="N14" s="467"/>
      <c r="O14" s="22"/>
      <c r="P14" s="22"/>
      <c r="Q14" s="70"/>
      <c r="R14" s="69"/>
      <c r="S14" s="69"/>
      <c r="T14" s="69"/>
      <c r="U14" s="69"/>
      <c r="V14" s="69"/>
      <c r="W14" s="69"/>
      <c r="X14" s="69"/>
      <c r="Y14" s="69"/>
      <c r="Z14" s="62"/>
      <c r="AA14" s="95"/>
      <c r="AB14" s="95"/>
      <c r="AC14" s="95"/>
      <c r="AD14" s="75"/>
      <c r="AE14" s="69"/>
    </row>
    <row r="15" spans="1:31" s="164" customFormat="1" x14ac:dyDescent="0.3">
      <c r="A15" s="206">
        <v>138</v>
      </c>
      <c r="B15" s="206" t="s">
        <v>131</v>
      </c>
      <c r="C15" s="206" t="s">
        <v>104</v>
      </c>
      <c r="D15" s="206" t="s">
        <v>105</v>
      </c>
      <c r="E15" s="206" t="s">
        <v>112</v>
      </c>
      <c r="F15" s="163"/>
      <c r="G15" s="466">
        <v>6</v>
      </c>
      <c r="H15" s="466">
        <v>5</v>
      </c>
      <c r="I15" s="144">
        <v>5.8</v>
      </c>
      <c r="J15" s="144">
        <v>6.5</v>
      </c>
      <c r="K15" s="144">
        <v>6.5</v>
      </c>
      <c r="L15" s="133">
        <f t="shared" ref="L15" si="16">SUM((G15*0.1),(H15*0.1),(I15*0.3),(J15*0.3),(K15*0.2))</f>
        <v>6.09</v>
      </c>
      <c r="M15" s="145"/>
      <c r="N15" s="465">
        <v>6.5</v>
      </c>
      <c r="O15" s="147"/>
      <c r="P15" s="148">
        <f t="shared" ref="P15" si="17">N15-O15</f>
        <v>6.5</v>
      </c>
      <c r="Q15" s="149"/>
      <c r="R15" s="150">
        <v>6.5</v>
      </c>
      <c r="S15" s="150">
        <v>6</v>
      </c>
      <c r="T15" s="150">
        <v>5.5</v>
      </c>
      <c r="U15" s="150">
        <v>4.8</v>
      </c>
      <c r="V15" s="150">
        <v>5</v>
      </c>
      <c r="W15" s="133">
        <f t="shared" ref="W15" si="18">SUM((R15*0.25),(S15*0.25),(T15*0.2),(U15*0.2),(V15*0.1))</f>
        <v>5.6849999999999996</v>
      </c>
      <c r="X15" s="150"/>
      <c r="Y15" s="130">
        <f t="shared" ref="Y15" si="19">W15-X15</f>
        <v>5.6849999999999996</v>
      </c>
      <c r="Z15" s="151"/>
      <c r="AA15" s="152">
        <f t="shared" ref="AA15" si="20">L15</f>
        <v>6.09</v>
      </c>
      <c r="AB15" s="152">
        <f t="shared" ref="AB15" si="21">P15</f>
        <v>6.5</v>
      </c>
      <c r="AC15" s="152">
        <f t="shared" ref="AC15" si="22">Y15</f>
        <v>5.6849999999999996</v>
      </c>
      <c r="AD15" s="133">
        <f t="shared" ref="AD15" si="23">SUM((L15*0.25)+(P15*0.5)+(Y15*0.25))</f>
        <v>6.1937499999999996</v>
      </c>
      <c r="AE15" s="153">
        <v>3</v>
      </c>
    </row>
    <row r="16" spans="1:31" x14ac:dyDescent="0.3">
      <c r="A16" s="205">
        <v>134</v>
      </c>
      <c r="B16" s="205" t="s">
        <v>103</v>
      </c>
      <c r="C16" s="207"/>
      <c r="D16" s="207"/>
      <c r="E16" s="207"/>
      <c r="F16" s="33"/>
      <c r="G16" s="69"/>
      <c r="H16" s="69"/>
      <c r="I16" s="70"/>
      <c r="J16" s="70"/>
      <c r="K16" s="69"/>
      <c r="L16" s="71"/>
      <c r="M16" s="71"/>
      <c r="N16" s="467"/>
      <c r="O16" s="22"/>
      <c r="P16" s="22"/>
      <c r="Q16" s="70"/>
      <c r="R16" s="69"/>
      <c r="S16" s="69"/>
      <c r="T16" s="69"/>
      <c r="U16" s="69"/>
      <c r="V16" s="69"/>
      <c r="W16" s="69"/>
      <c r="X16" s="69"/>
      <c r="Y16" s="69"/>
      <c r="Z16" s="62"/>
      <c r="AA16" s="95"/>
      <c r="AB16" s="95"/>
      <c r="AC16" s="95"/>
      <c r="AD16" s="75"/>
      <c r="AE16" s="69"/>
    </row>
    <row r="17" spans="1:31" s="164" customFormat="1" x14ac:dyDescent="0.3">
      <c r="A17" s="206">
        <v>135</v>
      </c>
      <c r="B17" s="206" t="s">
        <v>108</v>
      </c>
      <c r="C17" s="206" t="s">
        <v>104</v>
      </c>
      <c r="D17" s="206" t="s">
        <v>105</v>
      </c>
      <c r="E17" s="206" t="s">
        <v>112</v>
      </c>
      <c r="F17" s="163"/>
      <c r="G17" s="466">
        <v>5</v>
      </c>
      <c r="H17" s="144">
        <v>4.8</v>
      </c>
      <c r="I17" s="466">
        <v>6</v>
      </c>
      <c r="J17" s="466">
        <v>6</v>
      </c>
      <c r="K17" s="144">
        <v>6.5</v>
      </c>
      <c r="L17" s="133">
        <f t="shared" ref="L17" si="24">SUM((G17*0.1),(H17*0.1),(I17*0.3),(J17*0.3),(K17*0.2))</f>
        <v>5.88</v>
      </c>
      <c r="M17" s="145"/>
      <c r="N17" s="465">
        <v>6.5</v>
      </c>
      <c r="O17" s="147"/>
      <c r="P17" s="148">
        <f t="shared" ref="P17" si="25">N17-O17</f>
        <v>6.5</v>
      </c>
      <c r="Q17" s="149"/>
      <c r="R17" s="150">
        <v>6</v>
      </c>
      <c r="S17" s="150">
        <v>6</v>
      </c>
      <c r="T17" s="150">
        <v>4.8</v>
      </c>
      <c r="U17" s="150">
        <v>4.5</v>
      </c>
      <c r="V17" s="150">
        <v>4</v>
      </c>
      <c r="W17" s="133">
        <f t="shared" ref="W17" si="26">SUM((R17*0.25),(S17*0.25),(T17*0.2),(U17*0.2),(V17*0.1))</f>
        <v>5.2600000000000007</v>
      </c>
      <c r="X17" s="150"/>
      <c r="Y17" s="130">
        <f t="shared" ref="Y17" si="27">W17-X17</f>
        <v>5.2600000000000007</v>
      </c>
      <c r="Z17" s="151"/>
      <c r="AA17" s="152">
        <f t="shared" ref="AA17" si="28">L17</f>
        <v>5.88</v>
      </c>
      <c r="AB17" s="152">
        <f t="shared" ref="AB17" si="29">P17</f>
        <v>6.5</v>
      </c>
      <c r="AC17" s="152">
        <f t="shared" ref="AC17" si="30">Y17</f>
        <v>5.2600000000000007</v>
      </c>
      <c r="AD17" s="133">
        <f t="shared" ref="AD17" si="31">SUM((L17*0.25)+(P17*0.5)+(Y17*0.25))</f>
        <v>6.0350000000000001</v>
      </c>
      <c r="AE17" s="153">
        <v>4</v>
      </c>
    </row>
    <row r="18" spans="1:31" x14ac:dyDescent="0.3">
      <c r="A18" s="205">
        <v>152</v>
      </c>
      <c r="B18" s="205" t="s">
        <v>99</v>
      </c>
      <c r="C18" s="207"/>
      <c r="D18" s="207"/>
      <c r="E18" s="207"/>
      <c r="F18" s="33"/>
      <c r="G18" s="69"/>
      <c r="H18" s="69"/>
      <c r="I18" s="69"/>
      <c r="J18" s="69"/>
      <c r="K18" s="69"/>
      <c r="L18" s="71"/>
      <c r="M18" s="71"/>
      <c r="N18" s="22"/>
      <c r="O18" s="22"/>
      <c r="P18" s="22"/>
      <c r="Q18" s="70"/>
      <c r="R18" s="69"/>
      <c r="S18" s="69"/>
      <c r="T18" s="69"/>
      <c r="U18" s="69"/>
      <c r="V18" s="69"/>
      <c r="W18" s="69"/>
      <c r="X18" s="69"/>
      <c r="Y18" s="69"/>
      <c r="Z18" s="62"/>
      <c r="AA18" s="447"/>
      <c r="AB18" s="447"/>
      <c r="AC18" s="447"/>
      <c r="AD18" s="448"/>
      <c r="AE18" s="449"/>
    </row>
    <row r="19" spans="1:31" s="164" customFormat="1" x14ac:dyDescent="0.3">
      <c r="A19" s="209">
        <v>153</v>
      </c>
      <c r="B19" s="208" t="s">
        <v>166</v>
      </c>
      <c r="C19" s="428" t="s">
        <v>178</v>
      </c>
      <c r="D19" s="428" t="s">
        <v>179</v>
      </c>
      <c r="E19" s="208" t="s">
        <v>102</v>
      </c>
      <c r="F19" s="163"/>
      <c r="G19" s="144">
        <v>5.8</v>
      </c>
      <c r="H19" s="466">
        <v>6</v>
      </c>
      <c r="I19" s="144">
        <v>6.2</v>
      </c>
      <c r="J19" s="466">
        <v>6</v>
      </c>
      <c r="K19" s="144">
        <v>6.2</v>
      </c>
      <c r="L19" s="133">
        <f>SUM((G19*0.1),(H19*0.1),(I19*0.3),(J19*0.3),(K19*0.2))</f>
        <v>6.08</v>
      </c>
      <c r="M19" s="145"/>
      <c r="N19" s="465">
        <v>7.2</v>
      </c>
      <c r="O19" s="147"/>
      <c r="P19" s="148">
        <f>N19-O19</f>
        <v>7.2</v>
      </c>
      <c r="Q19" s="149"/>
      <c r="R19" s="150">
        <v>4.5</v>
      </c>
      <c r="S19" s="150">
        <v>5</v>
      </c>
      <c r="T19" s="150">
        <v>4</v>
      </c>
      <c r="U19" s="150">
        <v>3</v>
      </c>
      <c r="V19" s="150">
        <v>3.5</v>
      </c>
      <c r="W19" s="133">
        <f>SUM((R19*0.25),(S19*0.25),(T19*0.2),(U19*0.2),(V19*0.1))</f>
        <v>4.125</v>
      </c>
      <c r="X19" s="150">
        <v>1</v>
      </c>
      <c r="Y19" s="130">
        <f>W19-X19</f>
        <v>3.125</v>
      </c>
      <c r="Z19" s="151"/>
      <c r="AA19" s="152">
        <f>L19</f>
        <v>6.08</v>
      </c>
      <c r="AB19" s="152">
        <f>P19</f>
        <v>7.2</v>
      </c>
      <c r="AC19" s="152">
        <f>Y19</f>
        <v>3.125</v>
      </c>
      <c r="AD19" s="133">
        <f>SUM((L19*0.25)+(P19*0.5)+(Y19*0.25))</f>
        <v>5.9012500000000001</v>
      </c>
      <c r="AE19" s="153">
        <v>5</v>
      </c>
    </row>
    <row r="23" spans="1:31" ht="15.6" x14ac:dyDescent="0.3">
      <c r="B23" s="434"/>
    </row>
    <row r="24" spans="1:31" ht="15.6" x14ac:dyDescent="0.3">
      <c r="B24" s="434"/>
    </row>
    <row r="25" spans="1:31" ht="15.6" x14ac:dyDescent="0.3">
      <c r="B25" s="434"/>
    </row>
    <row r="26" spans="1:31" ht="15.6" x14ac:dyDescent="0.3">
      <c r="B26" s="434"/>
    </row>
    <row r="27" spans="1:31" ht="15.6" x14ac:dyDescent="0.3">
      <c r="B27" s="434"/>
    </row>
    <row r="28" spans="1:31" ht="15.6" x14ac:dyDescent="0.3">
      <c r="B28" s="434"/>
    </row>
    <row r="29" spans="1:31" ht="15.6" x14ac:dyDescent="0.3">
      <c r="B29" s="434"/>
    </row>
    <row r="30" spans="1:31" ht="15.6" x14ac:dyDescent="0.3">
      <c r="B30" s="434"/>
    </row>
    <row r="31" spans="1:31" ht="15.6" x14ac:dyDescent="0.3">
      <c r="B31" s="434"/>
    </row>
    <row r="32" spans="1:31" ht="15.6" x14ac:dyDescent="0.3">
      <c r="B32" s="434"/>
    </row>
    <row r="33" spans="2:2" ht="15.6" x14ac:dyDescent="0.3">
      <c r="B33" s="434"/>
    </row>
    <row r="34" spans="2:2" ht="15.6" x14ac:dyDescent="0.3">
      <c r="B34" s="434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3"/>
  <sheetViews>
    <sheetView workbookViewId="0">
      <selection activeCell="AB19" sqref="AB19"/>
    </sheetView>
  </sheetViews>
  <sheetFormatPr defaultColWidth="8.88671875" defaultRowHeight="13.2" x14ac:dyDescent="0.25"/>
  <cols>
    <col min="1" max="1" width="5.44140625" style="313" customWidth="1"/>
    <col min="2" max="2" width="19.33203125" style="313" customWidth="1"/>
    <col min="3" max="3" width="23.5546875" style="313" customWidth="1"/>
    <col min="4" max="4" width="21" style="313" customWidth="1"/>
    <col min="5" max="5" width="18.88671875" style="313" customWidth="1"/>
    <col min="6" max="6" width="3.33203125" style="313" customWidth="1"/>
    <col min="7" max="12" width="7.6640625" style="313" customWidth="1"/>
    <col min="13" max="13" width="3.33203125" style="313" customWidth="1"/>
    <col min="14" max="18" width="8.88671875" style="313"/>
    <col min="19" max="19" width="3.44140625" style="313" customWidth="1"/>
    <col min="20" max="25" width="8.88671875" style="313"/>
    <col min="26" max="26" width="3.33203125" style="313" customWidth="1"/>
    <col min="27" max="31" width="8.88671875" style="313"/>
    <col min="32" max="32" width="2.88671875" style="313" customWidth="1"/>
    <col min="33" max="33" width="8.88671875" style="313"/>
    <col min="34" max="34" width="2.88671875" style="313" customWidth="1"/>
    <col min="35" max="38" width="8.88671875" style="313"/>
    <col min="39" max="39" width="3.109375" style="313" customWidth="1"/>
    <col min="40" max="40" width="8.88671875" style="313"/>
    <col min="41" max="41" width="2.6640625" style="313" customWidth="1"/>
    <col min="42" max="42" width="11.44140625" style="313" customWidth="1"/>
    <col min="43" max="16384" width="8.88671875" style="313"/>
  </cols>
  <sheetData>
    <row r="1" spans="1:42" s="92" customFormat="1" ht="15.6" x14ac:dyDescent="0.3">
      <c r="A1" s="100" t="str">
        <f>CompDetail!A1</f>
        <v>NSW State Championships</v>
      </c>
      <c r="B1" s="3"/>
      <c r="C1" s="97"/>
      <c r="D1" s="316" t="s">
        <v>75</v>
      </c>
      <c r="E1" s="438" t="s">
        <v>269</v>
      </c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M1" s="279"/>
      <c r="AN1" s="279"/>
      <c r="AO1" s="279"/>
      <c r="AP1" s="323">
        <f ca="1">NOW()</f>
        <v>43628.878263194441</v>
      </c>
    </row>
    <row r="2" spans="1:42" s="92" customFormat="1" ht="15.6" x14ac:dyDescent="0.3">
      <c r="A2" s="100"/>
      <c r="B2" s="3"/>
      <c r="C2" s="97"/>
      <c r="D2" s="316"/>
      <c r="E2" s="438" t="s">
        <v>267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M2" s="279"/>
      <c r="AN2" s="279"/>
      <c r="AO2" s="279"/>
      <c r="AP2" s="325">
        <f ca="1">NOW()</f>
        <v>43628.878263194441</v>
      </c>
    </row>
    <row r="3" spans="1:42" s="92" customFormat="1" ht="15.6" x14ac:dyDescent="0.3">
      <c r="A3" s="515" t="str">
        <f>CompDetail!A3</f>
        <v>June 8 to 9 2019</v>
      </c>
      <c r="B3" s="516"/>
      <c r="C3" s="97"/>
      <c r="D3" s="316"/>
      <c r="E3" s="438" t="s">
        <v>268</v>
      </c>
      <c r="F3" s="90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M3" s="279"/>
      <c r="AN3" s="279"/>
      <c r="AO3" s="279"/>
    </row>
    <row r="4" spans="1:42" s="92" customFormat="1" ht="15.6" x14ac:dyDescent="0.3">
      <c r="A4" s="80"/>
      <c r="B4" s="81"/>
      <c r="C4" s="97"/>
      <c r="D4" s="316"/>
      <c r="E4" s="438" t="s">
        <v>266</v>
      </c>
      <c r="F4" s="279"/>
      <c r="AH4" s="279"/>
      <c r="AM4" s="279"/>
      <c r="AN4" s="279"/>
      <c r="AO4" s="279"/>
    </row>
    <row r="5" spans="1:42" s="92" customFormat="1" ht="15.6" x14ac:dyDescent="0.3">
      <c r="A5" s="80"/>
      <c r="B5" s="81"/>
      <c r="C5" s="97"/>
      <c r="D5" s="316"/>
      <c r="E5" s="279"/>
      <c r="F5" s="279"/>
      <c r="G5" s="283" t="s">
        <v>15</v>
      </c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326"/>
      <c r="AE5" s="326"/>
      <c r="AF5" s="283"/>
      <c r="AG5" s="283"/>
      <c r="AH5" s="279"/>
      <c r="AM5" s="279"/>
      <c r="AN5" s="279"/>
      <c r="AO5" s="279"/>
    </row>
    <row r="6" spans="1:42" s="92" customFormat="1" ht="15.6" x14ac:dyDescent="0.3">
      <c r="A6" s="80"/>
      <c r="B6" s="81"/>
      <c r="C6" s="97"/>
      <c r="D6" s="316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M6" s="279"/>
      <c r="AN6" s="279"/>
      <c r="AO6" s="279"/>
    </row>
    <row r="7" spans="1:42" s="92" customFormat="1" ht="15.6" x14ac:dyDescent="0.3">
      <c r="A7" s="79"/>
      <c r="B7" s="77"/>
      <c r="C7" s="316"/>
      <c r="D7" s="316"/>
      <c r="E7" s="279"/>
      <c r="F7" s="279"/>
      <c r="G7" s="324" t="s">
        <v>52</v>
      </c>
      <c r="H7" s="279" t="str">
        <f>E2</f>
        <v>Robyn Bruderer</v>
      </c>
      <c r="I7" s="324"/>
      <c r="J7" s="324"/>
      <c r="K7" s="324"/>
      <c r="L7" s="324"/>
      <c r="M7" s="324"/>
      <c r="N7" s="324" t="s">
        <v>51</v>
      </c>
      <c r="O7" s="279" t="str">
        <f>E2</f>
        <v>Robyn Bruderer</v>
      </c>
      <c r="P7" s="279"/>
      <c r="Q7" s="279"/>
      <c r="R7" s="279"/>
      <c r="S7" s="279"/>
      <c r="T7" s="324" t="s">
        <v>53</v>
      </c>
      <c r="U7" s="279" t="str">
        <f>E4</f>
        <v>Janet Leadbeater</v>
      </c>
      <c r="V7" s="279"/>
      <c r="W7" s="279"/>
      <c r="X7" s="279"/>
      <c r="Y7" s="279"/>
      <c r="Z7" s="324"/>
      <c r="AA7" s="324" t="s">
        <v>215</v>
      </c>
      <c r="AB7" s="279" t="str">
        <f>E1</f>
        <v>Darryn Fedrick</v>
      </c>
      <c r="AC7" s="279"/>
      <c r="AD7" s="279"/>
      <c r="AE7" s="279"/>
      <c r="AF7" s="279"/>
      <c r="AG7" s="279"/>
      <c r="AH7" s="279"/>
      <c r="AM7" s="279"/>
      <c r="AN7" s="279"/>
      <c r="AO7" s="279"/>
    </row>
    <row r="8" spans="1:42" s="92" customFormat="1" ht="15.6" x14ac:dyDescent="0.3">
      <c r="A8" s="76" t="s">
        <v>235</v>
      </c>
      <c r="B8" s="82"/>
      <c r="C8" s="316"/>
      <c r="D8" s="316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M8" s="279"/>
      <c r="AN8" s="279"/>
      <c r="AO8" s="279"/>
      <c r="AP8" s="97"/>
    </row>
    <row r="9" spans="1:42" s="92" customFormat="1" ht="15.6" x14ac:dyDescent="0.3">
      <c r="A9" s="79" t="s">
        <v>238</v>
      </c>
      <c r="B9" s="83"/>
      <c r="C9" s="316"/>
      <c r="D9" s="316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329"/>
      <c r="AG9" s="324" t="s">
        <v>56</v>
      </c>
      <c r="AH9" s="330"/>
      <c r="AM9" s="327"/>
      <c r="AN9" s="327" t="s">
        <v>217</v>
      </c>
      <c r="AO9" s="327"/>
      <c r="AP9" s="97"/>
    </row>
    <row r="10" spans="1:42" s="92" customFormat="1" ht="15.6" x14ac:dyDescent="0.3">
      <c r="A10" s="79"/>
      <c r="B10" s="83"/>
      <c r="C10" s="316"/>
      <c r="D10" s="316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329"/>
      <c r="AG10" s="324"/>
      <c r="AH10" s="330"/>
      <c r="AI10" s="519" t="str">
        <f>G5</f>
        <v>FREESTYLE</v>
      </c>
      <c r="AJ10" s="519"/>
      <c r="AK10" s="519"/>
      <c r="AL10" s="519"/>
      <c r="AM10" s="327"/>
      <c r="AN10" s="327"/>
      <c r="AO10" s="327"/>
      <c r="AP10" s="201"/>
    </row>
    <row r="11" spans="1:42" s="92" customFormat="1" ht="14.4" x14ac:dyDescent="0.3">
      <c r="A11" s="290" t="s">
        <v>27</v>
      </c>
      <c r="B11" s="290" t="s">
        <v>28</v>
      </c>
      <c r="C11" s="290" t="s">
        <v>29</v>
      </c>
      <c r="D11" s="290" t="s">
        <v>30</v>
      </c>
      <c r="E11" s="290" t="s">
        <v>59</v>
      </c>
      <c r="F11" s="331"/>
      <c r="G11" s="290" t="s">
        <v>29</v>
      </c>
      <c r="H11" s="290"/>
      <c r="I11" s="290"/>
      <c r="J11" s="290"/>
      <c r="K11" s="290"/>
      <c r="L11" s="290"/>
      <c r="M11" s="331"/>
      <c r="N11" s="332" t="s">
        <v>17</v>
      </c>
      <c r="O11" s="332"/>
      <c r="P11" s="332"/>
      <c r="Q11" s="332"/>
      <c r="R11" s="290"/>
      <c r="S11" s="331"/>
      <c r="T11" s="521" t="s">
        <v>18</v>
      </c>
      <c r="U11" s="521"/>
      <c r="V11" s="279"/>
      <c r="W11" s="279"/>
      <c r="X11" s="279"/>
      <c r="Y11" s="279"/>
      <c r="Z11" s="331"/>
      <c r="AA11" s="332" t="s">
        <v>17</v>
      </c>
      <c r="AB11" s="332"/>
      <c r="AC11" s="332"/>
      <c r="AD11" s="332"/>
      <c r="AE11" s="290"/>
      <c r="AF11" s="329"/>
      <c r="AG11" s="333" t="s">
        <v>35</v>
      </c>
      <c r="AH11" s="328"/>
      <c r="AI11" s="92" t="str">
        <f>G7</f>
        <v>Judge A</v>
      </c>
      <c r="AJ11" s="92" t="str">
        <f>N7</f>
        <v>Judge B</v>
      </c>
      <c r="AK11" s="92" t="str">
        <f>T7</f>
        <v>Judge C</v>
      </c>
      <c r="AL11" s="92" t="str">
        <f>AA7</f>
        <v>Judge D</v>
      </c>
      <c r="AM11" s="327"/>
      <c r="AN11" s="327" t="s">
        <v>37</v>
      </c>
      <c r="AO11" s="327"/>
      <c r="AP11" s="108" t="s">
        <v>236</v>
      </c>
    </row>
    <row r="12" spans="1:42" s="96" customFormat="1" ht="14.4" x14ac:dyDescent="0.3">
      <c r="A12" s="358"/>
      <c r="B12" s="358"/>
      <c r="C12" s="358"/>
      <c r="D12" s="358"/>
      <c r="E12" s="358"/>
      <c r="F12" s="361"/>
      <c r="G12" s="335" t="s">
        <v>2</v>
      </c>
      <c r="H12" s="335" t="s">
        <v>3</v>
      </c>
      <c r="I12" s="335" t="s">
        <v>4</v>
      </c>
      <c r="J12" s="335" t="s">
        <v>5</v>
      </c>
      <c r="K12" s="335" t="s">
        <v>6</v>
      </c>
      <c r="L12" s="335" t="s">
        <v>29</v>
      </c>
      <c r="M12" s="361"/>
      <c r="N12" s="337" t="s">
        <v>39</v>
      </c>
      <c r="O12" s="337" t="s">
        <v>70</v>
      </c>
      <c r="P12" s="337" t="s">
        <v>237</v>
      </c>
      <c r="Q12" s="337" t="s">
        <v>1</v>
      </c>
      <c r="R12" s="337" t="s">
        <v>17</v>
      </c>
      <c r="S12" s="361"/>
      <c r="T12" s="335" t="s">
        <v>7</v>
      </c>
      <c r="U12" s="335" t="s">
        <v>8</v>
      </c>
      <c r="V12" s="335" t="s">
        <v>9</v>
      </c>
      <c r="W12" s="335" t="s">
        <v>10</v>
      </c>
      <c r="X12" s="335" t="s">
        <v>11</v>
      </c>
      <c r="Y12" s="335" t="s">
        <v>36</v>
      </c>
      <c r="Z12" s="361"/>
      <c r="AA12" s="337" t="s">
        <v>39</v>
      </c>
      <c r="AB12" s="337" t="s">
        <v>70</v>
      </c>
      <c r="AC12" s="337" t="s">
        <v>237</v>
      </c>
      <c r="AD12" s="337" t="s">
        <v>1</v>
      </c>
      <c r="AE12" s="337" t="s">
        <v>17</v>
      </c>
      <c r="AF12" s="362"/>
      <c r="AG12" s="363"/>
      <c r="AH12" s="353"/>
      <c r="AM12" s="358"/>
      <c r="AN12" s="358"/>
      <c r="AO12" s="358"/>
      <c r="AP12" s="358"/>
    </row>
    <row r="13" spans="1:42" s="92" customFormat="1" ht="14.4" x14ac:dyDescent="0.3">
      <c r="A13" s="119"/>
      <c r="B13" t="s">
        <v>193</v>
      </c>
      <c r="C13" s="360"/>
      <c r="D13" s="338"/>
      <c r="E13" s="338"/>
      <c r="F13" s="334"/>
      <c r="G13" s="338"/>
      <c r="H13" s="338"/>
      <c r="I13" s="338"/>
      <c r="J13" s="338"/>
      <c r="K13" s="338"/>
      <c r="L13" s="338"/>
      <c r="M13" s="334"/>
      <c r="N13" s="341"/>
      <c r="O13" s="341"/>
      <c r="P13" s="341"/>
      <c r="Q13" s="342"/>
      <c r="R13" s="341"/>
      <c r="S13" s="343"/>
      <c r="T13" s="341"/>
      <c r="U13" s="341"/>
      <c r="V13" s="341"/>
      <c r="W13" s="341"/>
      <c r="X13" s="341"/>
      <c r="Y13" s="340"/>
      <c r="Z13" s="334"/>
      <c r="AA13" s="341"/>
      <c r="AB13" s="341"/>
      <c r="AC13" s="341"/>
      <c r="AD13" s="342"/>
      <c r="AE13" s="341"/>
      <c r="AF13" s="344"/>
      <c r="AG13" s="341"/>
      <c r="AH13" s="330"/>
      <c r="AI13" s="341"/>
      <c r="AJ13" s="341"/>
      <c r="AK13" s="341"/>
      <c r="AL13" s="341"/>
      <c r="AM13" s="345"/>
      <c r="AN13" s="340"/>
      <c r="AO13" s="340"/>
      <c r="AP13" s="338"/>
    </row>
    <row r="14" spans="1:42" s="92" customFormat="1" ht="14.4" x14ac:dyDescent="0.3">
      <c r="A14" s="119"/>
      <c r="B14" t="s">
        <v>197</v>
      </c>
      <c r="C14" s="338"/>
      <c r="D14" s="338"/>
      <c r="E14" s="338"/>
      <c r="F14" s="334"/>
      <c r="G14" s="338"/>
      <c r="H14" s="338"/>
      <c r="I14" s="338"/>
      <c r="J14" s="338"/>
      <c r="K14" s="338"/>
      <c r="L14" s="338"/>
      <c r="M14" s="334"/>
      <c r="N14" s="338"/>
      <c r="O14" s="338"/>
      <c r="P14" s="338"/>
      <c r="Q14" s="339"/>
      <c r="R14" s="338"/>
      <c r="S14" s="334"/>
      <c r="T14" s="338"/>
      <c r="U14" s="338"/>
      <c r="V14" s="338"/>
      <c r="W14" s="338"/>
      <c r="X14" s="338"/>
      <c r="Y14" s="338"/>
      <c r="Z14" s="334"/>
      <c r="AA14" s="338"/>
      <c r="AB14" s="338"/>
      <c r="AC14" s="338"/>
      <c r="AD14" s="339"/>
      <c r="AE14" s="338"/>
      <c r="AF14" s="336"/>
      <c r="AG14" s="338"/>
      <c r="AH14" s="330"/>
      <c r="AI14" s="341"/>
      <c r="AJ14" s="341"/>
      <c r="AK14" s="341"/>
      <c r="AL14" s="341"/>
      <c r="AM14" s="339"/>
      <c r="AN14" s="338"/>
      <c r="AO14" s="338"/>
      <c r="AP14" s="338"/>
    </row>
    <row r="15" spans="1:42" s="92" customFormat="1" ht="14.4" x14ac:dyDescent="0.3">
      <c r="A15" s="119"/>
      <c r="B15" t="s">
        <v>194</v>
      </c>
      <c r="C15" s="338"/>
      <c r="D15" s="338"/>
      <c r="E15" s="338"/>
      <c r="F15" s="334"/>
      <c r="G15" s="338"/>
      <c r="H15" s="338"/>
      <c r="I15" s="338"/>
      <c r="J15" s="338"/>
      <c r="K15" s="338"/>
      <c r="L15" s="338"/>
      <c r="M15" s="334"/>
      <c r="N15" s="338"/>
      <c r="O15" s="338"/>
      <c r="P15" s="338"/>
      <c r="Q15" s="339"/>
      <c r="R15" s="338"/>
      <c r="S15" s="334"/>
      <c r="T15" s="338"/>
      <c r="U15" s="338"/>
      <c r="V15" s="338"/>
      <c r="W15" s="338"/>
      <c r="X15" s="338"/>
      <c r="Y15" s="338"/>
      <c r="Z15" s="334"/>
      <c r="AA15" s="338"/>
      <c r="AB15" s="338"/>
      <c r="AC15" s="338"/>
      <c r="AD15" s="339"/>
      <c r="AE15" s="338"/>
      <c r="AF15" s="336"/>
      <c r="AG15" s="338"/>
      <c r="AH15" s="330"/>
      <c r="AI15" s="341"/>
      <c r="AJ15" s="341"/>
      <c r="AK15" s="341"/>
      <c r="AL15" s="341"/>
      <c r="AM15" s="339"/>
      <c r="AN15" s="338"/>
      <c r="AO15" s="338"/>
      <c r="AP15" s="338"/>
    </row>
    <row r="16" spans="1:42" s="92" customFormat="1" ht="14.4" x14ac:dyDescent="0.3">
      <c r="A16" s="119"/>
      <c r="B16" t="s">
        <v>199</v>
      </c>
      <c r="C16" s="338"/>
      <c r="D16" s="338"/>
      <c r="E16" s="338"/>
      <c r="F16" s="334"/>
      <c r="G16" s="338"/>
      <c r="H16" s="338"/>
      <c r="I16" s="338"/>
      <c r="J16" s="338"/>
      <c r="K16" s="338"/>
      <c r="L16" s="338"/>
      <c r="M16" s="334"/>
      <c r="N16" s="338"/>
      <c r="O16" s="338"/>
      <c r="P16" s="338"/>
      <c r="Q16" s="339"/>
      <c r="R16" s="338"/>
      <c r="S16" s="334"/>
      <c r="T16" s="338"/>
      <c r="U16" s="338"/>
      <c r="V16" s="338"/>
      <c r="W16" s="338"/>
      <c r="X16" s="338"/>
      <c r="Y16" s="338"/>
      <c r="Z16" s="334"/>
      <c r="AA16" s="338"/>
      <c r="AB16" s="338"/>
      <c r="AC16" s="338"/>
      <c r="AD16" s="339"/>
      <c r="AE16" s="338"/>
      <c r="AF16" s="336"/>
      <c r="AG16" s="338"/>
      <c r="AH16" s="330"/>
      <c r="AI16" s="341"/>
      <c r="AJ16" s="341"/>
      <c r="AK16" s="341"/>
      <c r="AL16" s="341"/>
      <c r="AM16" s="339"/>
      <c r="AN16" s="338"/>
      <c r="AO16" s="338"/>
      <c r="AP16" s="338"/>
    </row>
    <row r="17" spans="1:42" s="92" customFormat="1" ht="14.4" x14ac:dyDescent="0.3">
      <c r="A17" s="119"/>
      <c r="B17" t="s">
        <v>196</v>
      </c>
      <c r="C17" s="338"/>
      <c r="D17" s="338"/>
      <c r="E17" s="338"/>
      <c r="F17" s="334"/>
      <c r="G17" s="338"/>
      <c r="H17" s="338"/>
      <c r="I17" s="338"/>
      <c r="J17" s="338"/>
      <c r="K17" s="338"/>
      <c r="L17" s="338"/>
      <c r="M17" s="334"/>
      <c r="N17" s="338"/>
      <c r="O17" s="338"/>
      <c r="P17" s="338"/>
      <c r="Q17" s="339"/>
      <c r="R17" s="338"/>
      <c r="S17" s="334"/>
      <c r="T17" s="338"/>
      <c r="U17" s="338"/>
      <c r="V17" s="338"/>
      <c r="W17" s="338"/>
      <c r="X17" s="338"/>
      <c r="Y17" s="338"/>
      <c r="Z17" s="334"/>
      <c r="AA17" s="338"/>
      <c r="AB17" s="338"/>
      <c r="AC17" s="338"/>
      <c r="AD17" s="339"/>
      <c r="AE17" s="338"/>
      <c r="AF17" s="336"/>
      <c r="AG17" s="338"/>
      <c r="AH17" s="330"/>
      <c r="AI17" s="341"/>
      <c r="AJ17" s="341"/>
      <c r="AK17" s="341"/>
      <c r="AL17" s="341"/>
      <c r="AM17" s="339"/>
      <c r="AN17" s="338"/>
      <c r="AO17" s="338"/>
      <c r="AP17" s="338"/>
    </row>
    <row r="18" spans="1:42" s="92" customFormat="1" ht="14.4" x14ac:dyDescent="0.3">
      <c r="A18" s="119"/>
      <c r="B18" t="s">
        <v>200</v>
      </c>
      <c r="C18" s="338"/>
      <c r="D18" s="338"/>
      <c r="E18" s="338"/>
      <c r="F18" s="334"/>
      <c r="G18" s="338"/>
      <c r="H18" s="338"/>
      <c r="I18" s="338"/>
      <c r="J18" s="338"/>
      <c r="K18" s="338"/>
      <c r="L18" s="338"/>
      <c r="M18" s="334"/>
      <c r="N18" s="338"/>
      <c r="O18" s="338"/>
      <c r="P18" s="338"/>
      <c r="Q18" s="339"/>
      <c r="R18" s="338"/>
      <c r="S18" s="334"/>
      <c r="T18" s="338"/>
      <c r="U18" s="338"/>
      <c r="V18" s="338"/>
      <c r="W18" s="338"/>
      <c r="X18" s="338"/>
      <c r="Y18" s="338"/>
      <c r="Z18" s="334"/>
      <c r="AA18" s="338"/>
      <c r="AB18" s="338"/>
      <c r="AC18" s="338"/>
      <c r="AD18" s="339"/>
      <c r="AE18" s="338"/>
      <c r="AF18" s="336"/>
      <c r="AG18" s="338"/>
      <c r="AH18" s="330"/>
      <c r="AI18" s="341"/>
      <c r="AJ18" s="341"/>
      <c r="AK18" s="341"/>
      <c r="AL18" s="341"/>
      <c r="AM18" s="339"/>
      <c r="AN18" s="338"/>
      <c r="AO18" s="338"/>
      <c r="AP18" s="338"/>
    </row>
    <row r="19" spans="1:42" s="96" customFormat="1" ht="14.4" x14ac:dyDescent="0.3">
      <c r="A19" s="346"/>
      <c r="B19" s="347"/>
      <c r="C19" s="164" t="s">
        <v>239</v>
      </c>
      <c r="D19" s="164" t="s">
        <v>240</v>
      </c>
      <c r="E19" s="164" t="s">
        <v>241</v>
      </c>
      <c r="F19" s="348"/>
      <c r="G19" s="349">
        <v>5.9</v>
      </c>
      <c r="H19" s="349">
        <v>5.5</v>
      </c>
      <c r="I19" s="349">
        <v>5.7</v>
      </c>
      <c r="J19" s="349">
        <v>6.7</v>
      </c>
      <c r="K19" s="455">
        <v>7</v>
      </c>
      <c r="L19" s="350">
        <f>SUM((G19*0.3),(H19*0.25),(I19*0.25),(J19*0.15),(K19*0.05))</f>
        <v>5.9249999999999998</v>
      </c>
      <c r="M19" s="351"/>
      <c r="N19" s="503">
        <v>7.3</v>
      </c>
      <c r="O19" s="354">
        <v>0.1</v>
      </c>
      <c r="P19" s="504">
        <f>N19-O19</f>
        <v>7.2</v>
      </c>
      <c r="Q19" s="355">
        <v>6.3</v>
      </c>
      <c r="R19" s="352">
        <f>SUM((P19*0.7),(Q19*0.3))</f>
        <v>6.93</v>
      </c>
      <c r="S19" s="356"/>
      <c r="T19" s="354">
        <v>8</v>
      </c>
      <c r="U19" s="354">
        <v>7.8</v>
      </c>
      <c r="V19" s="354">
        <v>8</v>
      </c>
      <c r="W19" s="354">
        <v>7.5</v>
      </c>
      <c r="X19" s="354">
        <v>7</v>
      </c>
      <c r="Y19" s="352">
        <f>SUM((T19*0.25),(U19*0.25),(V19*0.2),(W19*0.2),(X19*0.1))</f>
        <v>7.7500000000000009</v>
      </c>
      <c r="Z19" s="351"/>
      <c r="AA19" s="354">
        <v>7.42</v>
      </c>
      <c r="AB19" s="354">
        <v>0.4</v>
      </c>
      <c r="AC19" s="350">
        <f>AA19-AB19</f>
        <v>7.02</v>
      </c>
      <c r="AD19" s="355"/>
      <c r="AE19" s="352">
        <f>SUM((AC19*0.7),(AD19*0.3))</f>
        <v>4.9139999999999997</v>
      </c>
      <c r="AF19" s="357"/>
      <c r="AG19" s="352">
        <f>SUM(L19*0.25)+(R19*0.25)+(Y19*0.25)+(AE19*0.25)</f>
        <v>6.3797499999999996</v>
      </c>
      <c r="AH19" s="353"/>
      <c r="AI19" s="352">
        <f>L19</f>
        <v>5.9249999999999998</v>
      </c>
      <c r="AJ19" s="352">
        <f>R19</f>
        <v>6.93</v>
      </c>
      <c r="AK19" s="352">
        <f>Y19</f>
        <v>7.7500000000000009</v>
      </c>
      <c r="AL19" s="352">
        <f>AE19</f>
        <v>4.9139999999999997</v>
      </c>
      <c r="AM19" s="352"/>
      <c r="AN19" s="352">
        <f>AVERAGE(AI19:AL19)</f>
        <v>6.3797499999999996</v>
      </c>
      <c r="AO19" s="352"/>
      <c r="AP19" s="358">
        <v>1</v>
      </c>
    </row>
    <row r="20" spans="1:42" s="92" customFormat="1" ht="14.4" x14ac:dyDescent="0.3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M20" s="279"/>
      <c r="AN20" s="279"/>
      <c r="AO20" s="279"/>
      <c r="AP20" s="279"/>
    </row>
    <row r="21" spans="1:42" s="92" customFormat="1" ht="14.4" x14ac:dyDescent="0.3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M21" s="279"/>
      <c r="AN21" s="279"/>
      <c r="AO21" s="279"/>
      <c r="AP21" s="279"/>
    </row>
    <row r="22" spans="1:42" s="92" customFormat="1" ht="14.4" x14ac:dyDescent="0.3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M22" s="279"/>
      <c r="AN22" s="279"/>
      <c r="AO22" s="279"/>
      <c r="AP22" s="279"/>
    </row>
    <row r="23" spans="1:42" s="92" customFormat="1" ht="14.4" x14ac:dyDescent="0.3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M23" s="279"/>
      <c r="AN23" s="279"/>
      <c r="AO23" s="279"/>
      <c r="AP23" s="279"/>
    </row>
    <row r="24" spans="1:42" s="92" customFormat="1" ht="14.4" x14ac:dyDescent="0.3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M24" s="279"/>
      <c r="AN24" s="279"/>
      <c r="AO24" s="279"/>
      <c r="AP24" s="279"/>
    </row>
    <row r="25" spans="1:42" s="92" customFormat="1" ht="14.4" x14ac:dyDescent="0.3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M25" s="279"/>
      <c r="AN25" s="279"/>
      <c r="AO25" s="279"/>
      <c r="AP25" s="279"/>
    </row>
    <row r="26" spans="1:42" s="92" customFormat="1" ht="14.4" x14ac:dyDescent="0.3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M26" s="279"/>
      <c r="AN26" s="279"/>
      <c r="AO26" s="279"/>
      <c r="AP26" s="279"/>
    </row>
    <row r="27" spans="1:42" s="92" customFormat="1" ht="14.4" x14ac:dyDescent="0.3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M27" s="279"/>
      <c r="AN27" s="279"/>
      <c r="AO27" s="279"/>
      <c r="AP27" s="279"/>
    </row>
    <row r="28" spans="1:42" s="92" customFormat="1" ht="14.4" x14ac:dyDescent="0.3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M28" s="279"/>
      <c r="AN28" s="279"/>
      <c r="AO28" s="279"/>
      <c r="AP28" s="279"/>
    </row>
    <row r="29" spans="1:42" s="92" customFormat="1" ht="14.4" x14ac:dyDescent="0.3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M29" s="279"/>
      <c r="AN29" s="279"/>
      <c r="AO29" s="279"/>
      <c r="AP29" s="279"/>
    </row>
    <row r="30" spans="1:42" s="92" customFormat="1" ht="14.4" x14ac:dyDescent="0.3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M30" s="279"/>
      <c r="AN30" s="279"/>
      <c r="AO30" s="279"/>
      <c r="AP30" s="279"/>
    </row>
    <row r="31" spans="1:42" s="92" customFormat="1" ht="14.4" x14ac:dyDescent="0.3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M31" s="279"/>
      <c r="AN31" s="279"/>
      <c r="AO31" s="279"/>
      <c r="AP31" s="279"/>
    </row>
    <row r="32" spans="1:42" s="92" customFormat="1" ht="14.4" x14ac:dyDescent="0.3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M32" s="279"/>
      <c r="AN32" s="279"/>
      <c r="AO32" s="279"/>
      <c r="AP32" s="279"/>
    </row>
    <row r="33" spans="1:42" s="92" customFormat="1" ht="14.4" x14ac:dyDescent="0.3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M33" s="279"/>
      <c r="AN33" s="279"/>
      <c r="AO33" s="279"/>
      <c r="AP33" s="279"/>
    </row>
    <row r="34" spans="1:42" s="92" customFormat="1" ht="14.4" x14ac:dyDescent="0.3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M34" s="279"/>
      <c r="AN34" s="279"/>
      <c r="AO34" s="279"/>
      <c r="AP34" s="279"/>
    </row>
    <row r="35" spans="1:42" s="92" customFormat="1" ht="14.4" x14ac:dyDescent="0.3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M35" s="279"/>
      <c r="AN35" s="279"/>
      <c r="AO35" s="279"/>
      <c r="AP35" s="279"/>
    </row>
    <row r="36" spans="1:42" s="92" customFormat="1" ht="14.4" x14ac:dyDescent="0.3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M36" s="279"/>
      <c r="AN36" s="279"/>
      <c r="AO36" s="279"/>
      <c r="AP36" s="279"/>
    </row>
    <row r="37" spans="1:42" s="92" customFormat="1" ht="14.4" x14ac:dyDescent="0.3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M37" s="279"/>
      <c r="AN37" s="279"/>
      <c r="AO37" s="279"/>
      <c r="AP37" s="279"/>
    </row>
    <row r="38" spans="1:42" s="92" customFormat="1" ht="14.4" x14ac:dyDescent="0.3">
      <c r="A38" s="27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M38" s="279"/>
      <c r="AN38" s="279"/>
      <c r="AO38" s="279"/>
      <c r="AP38" s="279"/>
    </row>
    <row r="39" spans="1:42" s="92" customFormat="1" ht="14.4" x14ac:dyDescent="0.3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M39" s="279"/>
      <c r="AN39" s="279"/>
      <c r="AO39" s="279"/>
      <c r="AP39" s="279"/>
    </row>
    <row r="40" spans="1:42" s="92" customFormat="1" ht="14.4" x14ac:dyDescent="0.3">
      <c r="A40" s="279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M40" s="279"/>
      <c r="AN40" s="279"/>
      <c r="AO40" s="279"/>
      <c r="AP40" s="279"/>
    </row>
    <row r="41" spans="1:42" s="92" customFormat="1" ht="14.4" x14ac:dyDescent="0.3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M41" s="279"/>
      <c r="AN41" s="279"/>
      <c r="AO41" s="279"/>
      <c r="AP41" s="279"/>
    </row>
    <row r="42" spans="1:42" s="92" customFormat="1" ht="14.4" x14ac:dyDescent="0.3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M42" s="279"/>
      <c r="AN42" s="279"/>
      <c r="AO42" s="279"/>
      <c r="AP42" s="279"/>
    </row>
    <row r="43" spans="1:42" s="92" customFormat="1" ht="14.4" x14ac:dyDescent="0.3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M43" s="279"/>
      <c r="AN43" s="279"/>
      <c r="AO43" s="279"/>
      <c r="AP43" s="279"/>
    </row>
    <row r="44" spans="1:42" s="92" customFormat="1" ht="14.4" x14ac:dyDescent="0.3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M44" s="279"/>
      <c r="AN44" s="279"/>
      <c r="AO44" s="279"/>
      <c r="AP44" s="279"/>
    </row>
    <row r="45" spans="1:42" s="92" customFormat="1" ht="14.4" x14ac:dyDescent="0.3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M45" s="279"/>
      <c r="AN45" s="279"/>
      <c r="AO45" s="279"/>
      <c r="AP45" s="279"/>
    </row>
    <row r="46" spans="1:42" s="92" customFormat="1" ht="14.4" x14ac:dyDescent="0.3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M46" s="279"/>
      <c r="AN46" s="279"/>
      <c r="AO46" s="279"/>
      <c r="AP46" s="279"/>
    </row>
    <row r="47" spans="1:42" s="92" customFormat="1" ht="14.4" x14ac:dyDescent="0.3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M47" s="279"/>
      <c r="AN47" s="279"/>
      <c r="AO47" s="279"/>
      <c r="AP47" s="279"/>
    </row>
    <row r="48" spans="1:42" s="92" customFormat="1" ht="14.4" x14ac:dyDescent="0.3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M48" s="279"/>
      <c r="AN48" s="279"/>
      <c r="AO48" s="279"/>
      <c r="AP48" s="279"/>
    </row>
    <row r="49" spans="1:42" s="92" customFormat="1" ht="14.4" x14ac:dyDescent="0.3">
      <c r="A49" s="279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M49" s="279"/>
      <c r="AN49" s="279"/>
      <c r="AO49" s="279"/>
      <c r="AP49" s="279"/>
    </row>
    <row r="50" spans="1:42" s="92" customFormat="1" ht="14.4" x14ac:dyDescent="0.3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M50" s="279"/>
      <c r="AN50" s="279"/>
      <c r="AO50" s="279"/>
      <c r="AP50" s="279"/>
    </row>
    <row r="51" spans="1:42" s="92" customFormat="1" ht="14.4" x14ac:dyDescent="0.3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M51" s="279"/>
      <c r="AN51" s="279"/>
      <c r="AO51" s="279"/>
      <c r="AP51" s="279"/>
    </row>
    <row r="52" spans="1:42" s="92" customFormat="1" ht="14.4" x14ac:dyDescent="0.3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M52" s="279"/>
      <c r="AN52" s="279"/>
      <c r="AO52" s="279"/>
      <c r="AP52" s="279"/>
    </row>
    <row r="53" spans="1:42" s="92" customFormat="1" ht="14.4" x14ac:dyDescent="0.3">
      <c r="A53" s="279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M53" s="279"/>
      <c r="AN53" s="279"/>
      <c r="AO53" s="279"/>
      <c r="AP53" s="279"/>
    </row>
    <row r="54" spans="1:42" s="92" customFormat="1" ht="14.4" x14ac:dyDescent="0.3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M54" s="279"/>
      <c r="AN54" s="279"/>
      <c r="AO54" s="279"/>
      <c r="AP54" s="279"/>
    </row>
    <row r="55" spans="1:42" s="92" customFormat="1" ht="14.4" x14ac:dyDescent="0.3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M55" s="279"/>
      <c r="AN55" s="279"/>
      <c r="AO55" s="279"/>
      <c r="AP55" s="279"/>
    </row>
    <row r="56" spans="1:42" s="92" customFormat="1" ht="14.4" x14ac:dyDescent="0.3">
      <c r="A56" s="279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M56" s="279"/>
      <c r="AN56" s="279"/>
      <c r="AO56" s="279"/>
      <c r="AP56" s="279"/>
    </row>
    <row r="57" spans="1:42" s="92" customFormat="1" ht="14.4" x14ac:dyDescent="0.3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M57" s="279"/>
      <c r="AN57" s="279"/>
      <c r="AO57" s="279"/>
      <c r="AP57" s="279"/>
    </row>
    <row r="58" spans="1:42" s="92" customFormat="1" ht="14.4" x14ac:dyDescent="0.3">
      <c r="A58" s="27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M58" s="279"/>
      <c r="AN58" s="279"/>
      <c r="AO58" s="279"/>
      <c r="AP58" s="279"/>
    </row>
    <row r="59" spans="1:42" s="92" customFormat="1" ht="14.4" x14ac:dyDescent="0.3">
      <c r="A59" s="279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M59" s="279"/>
      <c r="AN59" s="279"/>
      <c r="AO59" s="279"/>
      <c r="AP59" s="279"/>
    </row>
    <row r="60" spans="1:42" s="92" customFormat="1" ht="14.4" x14ac:dyDescent="0.3">
      <c r="A60" s="279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M60" s="279"/>
      <c r="AN60" s="279"/>
      <c r="AO60" s="279"/>
      <c r="AP60" s="279"/>
    </row>
    <row r="61" spans="1:42" s="92" customFormat="1" ht="14.4" x14ac:dyDescent="0.3">
      <c r="A61" s="279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M61" s="279"/>
      <c r="AN61" s="279"/>
      <c r="AO61" s="279"/>
      <c r="AP61" s="279"/>
    </row>
    <row r="62" spans="1:42" s="92" customFormat="1" ht="14.4" x14ac:dyDescent="0.3">
      <c r="A62" s="279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M62" s="279"/>
      <c r="AN62" s="279"/>
      <c r="AO62" s="279"/>
      <c r="AP62" s="279"/>
    </row>
    <row r="63" spans="1:42" s="92" customFormat="1" ht="14.4" x14ac:dyDescent="0.3">
      <c r="A63" s="279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M63" s="279"/>
      <c r="AN63" s="279"/>
      <c r="AO63" s="279"/>
      <c r="AP63" s="279"/>
    </row>
    <row r="64" spans="1:42" s="92" customFormat="1" ht="14.4" x14ac:dyDescent="0.3">
      <c r="A64" s="279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M64" s="279"/>
      <c r="AN64" s="279"/>
      <c r="AO64" s="279"/>
      <c r="AP64" s="279"/>
    </row>
    <row r="65" spans="1:42" s="92" customFormat="1" ht="14.4" x14ac:dyDescent="0.3">
      <c r="A65" s="279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M65" s="279"/>
      <c r="AN65" s="279"/>
      <c r="AO65" s="279"/>
      <c r="AP65" s="279"/>
    </row>
    <row r="66" spans="1:42" s="92" customFormat="1" ht="14.4" x14ac:dyDescent="0.3">
      <c r="A66" s="279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M66" s="279"/>
      <c r="AN66" s="279"/>
      <c r="AO66" s="279"/>
      <c r="AP66" s="279"/>
    </row>
    <row r="67" spans="1:42" s="92" customFormat="1" ht="14.4" x14ac:dyDescent="0.3">
      <c r="A67" s="279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M67" s="279"/>
      <c r="AN67" s="279"/>
      <c r="AO67" s="279"/>
      <c r="AP67" s="279"/>
    </row>
    <row r="68" spans="1:42" s="92" customFormat="1" ht="14.4" x14ac:dyDescent="0.3">
      <c r="A68" s="279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G68" s="279"/>
      <c r="AH68" s="279"/>
      <c r="AM68" s="279"/>
      <c r="AN68" s="279"/>
      <c r="AO68" s="279"/>
      <c r="AP68" s="279"/>
    </row>
    <row r="69" spans="1:42" s="92" customFormat="1" ht="14.4" x14ac:dyDescent="0.3">
      <c r="AG69" s="279"/>
      <c r="AH69" s="279"/>
      <c r="AM69" s="279"/>
      <c r="AN69" s="279"/>
      <c r="AO69" s="279"/>
      <c r="AP69" s="279"/>
    </row>
    <row r="70" spans="1:42" s="92" customFormat="1" ht="14.4" x14ac:dyDescent="0.3">
      <c r="AG70" s="279"/>
      <c r="AH70" s="279"/>
      <c r="AM70" s="279"/>
      <c r="AN70" s="279"/>
      <c r="AO70" s="279"/>
      <c r="AP70" s="279"/>
    </row>
    <row r="71" spans="1:42" s="92" customFormat="1" ht="14.4" x14ac:dyDescent="0.3">
      <c r="AG71" s="279"/>
      <c r="AH71" s="279"/>
      <c r="AM71" s="279"/>
      <c r="AN71" s="279"/>
      <c r="AO71" s="279"/>
      <c r="AP71" s="279"/>
    </row>
    <row r="72" spans="1:42" s="92" customFormat="1" ht="14.4" x14ac:dyDescent="0.3">
      <c r="AG72" s="279"/>
      <c r="AH72" s="279"/>
      <c r="AM72" s="279"/>
      <c r="AN72" s="279"/>
      <c r="AO72" s="279"/>
      <c r="AP72" s="279"/>
    </row>
    <row r="73" spans="1:42" s="92" customFormat="1" ht="14.4" x14ac:dyDescent="0.3">
      <c r="AG73" s="279"/>
      <c r="AH73" s="279"/>
      <c r="AM73" s="279"/>
      <c r="AN73" s="279"/>
      <c r="AO73" s="279"/>
      <c r="AP73" s="279"/>
    </row>
    <row r="74" spans="1:42" s="92" customFormat="1" ht="14.4" x14ac:dyDescent="0.3">
      <c r="AG74" s="279"/>
      <c r="AH74" s="279"/>
      <c r="AM74" s="279"/>
      <c r="AN74" s="279"/>
      <c r="AO74" s="279"/>
      <c r="AP74" s="279"/>
    </row>
    <row r="75" spans="1:42" s="92" customFormat="1" ht="14.4" x14ac:dyDescent="0.3">
      <c r="AG75" s="279"/>
      <c r="AH75" s="279"/>
      <c r="AM75" s="279"/>
      <c r="AN75" s="279"/>
      <c r="AO75" s="279"/>
      <c r="AP75" s="279"/>
    </row>
    <row r="76" spans="1:42" s="92" customFormat="1" ht="14.4" x14ac:dyDescent="0.3">
      <c r="AG76" s="279"/>
      <c r="AH76" s="279"/>
      <c r="AM76" s="279"/>
      <c r="AN76" s="279"/>
      <c r="AO76" s="279"/>
      <c r="AP76" s="279"/>
    </row>
    <row r="77" spans="1:42" s="92" customFormat="1" ht="14.4" x14ac:dyDescent="0.3">
      <c r="AG77" s="279"/>
      <c r="AH77" s="279"/>
      <c r="AM77" s="279"/>
      <c r="AN77" s="279"/>
      <c r="AO77" s="279"/>
      <c r="AP77" s="279"/>
    </row>
    <row r="78" spans="1:42" s="92" customFormat="1" ht="14.4" x14ac:dyDescent="0.3">
      <c r="AG78" s="279"/>
      <c r="AH78" s="279"/>
      <c r="AM78" s="279"/>
      <c r="AN78" s="279"/>
      <c r="AO78" s="279"/>
      <c r="AP78" s="279"/>
    </row>
    <row r="79" spans="1:42" s="92" customFormat="1" ht="14.4" x14ac:dyDescent="0.3">
      <c r="AG79" s="279"/>
      <c r="AH79" s="279"/>
      <c r="AM79" s="279"/>
      <c r="AN79" s="279"/>
      <c r="AO79" s="279"/>
      <c r="AP79" s="279"/>
    </row>
    <row r="80" spans="1:42" s="92" customFormat="1" ht="14.4" x14ac:dyDescent="0.3">
      <c r="AF80" s="313"/>
      <c r="AG80" s="279"/>
      <c r="AH80" s="279"/>
      <c r="AM80" s="279"/>
      <c r="AN80" s="279"/>
      <c r="AO80" s="279"/>
      <c r="AP80" s="279"/>
    </row>
    <row r="81" spans="33:42" ht="14.4" x14ac:dyDescent="0.3">
      <c r="AG81" s="279"/>
      <c r="AH81" s="279"/>
      <c r="AM81" s="279"/>
      <c r="AN81" s="279"/>
      <c r="AO81" s="279"/>
      <c r="AP81" s="279"/>
    </row>
    <row r="82" spans="33:42" ht="14.4" x14ac:dyDescent="0.3">
      <c r="AG82" s="92"/>
      <c r="AH82" s="92"/>
      <c r="AM82" s="92"/>
      <c r="AN82" s="92"/>
      <c r="AO82" s="92"/>
      <c r="AP82" s="92"/>
    </row>
    <row r="83" spans="33:42" ht="14.4" x14ac:dyDescent="0.3">
      <c r="AG83" s="92"/>
      <c r="AH83" s="92"/>
      <c r="AM83" s="92"/>
      <c r="AN83" s="92"/>
      <c r="AO83" s="92"/>
      <c r="AP83" s="92"/>
    </row>
    <row r="84" spans="33:42" ht="14.4" x14ac:dyDescent="0.3">
      <c r="AG84" s="92"/>
      <c r="AH84" s="92"/>
      <c r="AM84" s="92"/>
      <c r="AN84" s="92"/>
      <c r="AO84" s="92"/>
      <c r="AP84" s="92"/>
    </row>
    <row r="85" spans="33:42" ht="14.4" x14ac:dyDescent="0.3">
      <c r="AG85" s="92"/>
      <c r="AH85" s="92"/>
      <c r="AM85" s="92"/>
      <c r="AN85" s="92"/>
      <c r="AO85" s="92"/>
      <c r="AP85" s="92"/>
    </row>
    <row r="86" spans="33:42" ht="14.4" x14ac:dyDescent="0.3">
      <c r="AG86" s="92"/>
      <c r="AH86" s="92"/>
      <c r="AM86" s="92"/>
      <c r="AN86" s="92"/>
      <c r="AO86" s="92"/>
      <c r="AP86" s="92"/>
    </row>
    <row r="87" spans="33:42" ht="14.4" x14ac:dyDescent="0.3">
      <c r="AG87" s="92"/>
      <c r="AH87" s="92"/>
      <c r="AM87" s="92"/>
      <c r="AN87" s="92"/>
      <c r="AO87" s="92"/>
      <c r="AP87" s="92"/>
    </row>
    <row r="88" spans="33:42" ht="14.4" x14ac:dyDescent="0.3">
      <c r="AG88" s="92"/>
      <c r="AH88" s="92"/>
      <c r="AM88" s="92"/>
      <c r="AN88" s="92"/>
      <c r="AO88" s="92"/>
      <c r="AP88" s="92"/>
    </row>
    <row r="89" spans="33:42" ht="14.4" x14ac:dyDescent="0.3">
      <c r="AG89" s="92"/>
      <c r="AH89" s="92"/>
      <c r="AM89" s="92"/>
      <c r="AN89" s="92"/>
      <c r="AO89" s="92"/>
      <c r="AP89" s="92"/>
    </row>
    <row r="90" spans="33:42" ht="14.4" x14ac:dyDescent="0.3">
      <c r="AG90" s="92"/>
      <c r="AH90" s="92"/>
      <c r="AM90" s="92"/>
      <c r="AN90" s="92"/>
      <c r="AO90" s="92"/>
      <c r="AP90" s="92"/>
    </row>
    <row r="91" spans="33:42" ht="14.4" x14ac:dyDescent="0.3">
      <c r="AG91" s="92"/>
      <c r="AH91" s="92"/>
      <c r="AM91" s="92"/>
      <c r="AN91" s="92"/>
      <c r="AO91" s="92"/>
      <c r="AP91" s="92"/>
    </row>
    <row r="92" spans="33:42" ht="14.4" x14ac:dyDescent="0.3">
      <c r="AG92" s="92"/>
      <c r="AH92" s="92"/>
      <c r="AM92" s="92"/>
      <c r="AN92" s="92"/>
      <c r="AO92" s="92"/>
      <c r="AP92" s="92"/>
    </row>
    <row r="93" spans="33:42" ht="14.4" x14ac:dyDescent="0.3">
      <c r="AG93" s="92"/>
      <c r="AH93" s="92"/>
      <c r="AM93" s="92"/>
      <c r="AN93" s="92"/>
      <c r="AO93" s="92"/>
      <c r="AP93" s="92"/>
    </row>
  </sheetData>
  <mergeCells count="3">
    <mergeCell ref="A3:B3"/>
    <mergeCell ref="AI10:AL10"/>
    <mergeCell ref="T11:U1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4294967293" verticalDpi="0" r:id="rId1"/>
  <headerFoot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1"/>
  <sheetViews>
    <sheetView topLeftCell="AA1" workbookViewId="0">
      <selection activeCell="AV24" sqref="AV24"/>
    </sheetView>
  </sheetViews>
  <sheetFormatPr defaultColWidth="8.88671875" defaultRowHeight="13.2" x14ac:dyDescent="0.25"/>
  <cols>
    <col min="1" max="1" width="5.44140625" style="313" customWidth="1"/>
    <col min="2" max="2" width="19.33203125" style="313" customWidth="1"/>
    <col min="3" max="3" width="23.5546875" style="313" customWidth="1"/>
    <col min="4" max="4" width="21" style="313" customWidth="1"/>
    <col min="5" max="5" width="18.88671875" style="313" customWidth="1"/>
    <col min="6" max="6" width="3.33203125" style="313" customWidth="1"/>
    <col min="7" max="11" width="7.6640625" style="313" customWidth="1"/>
    <col min="12" max="12" width="7.44140625" style="313" customWidth="1"/>
    <col min="13" max="13" width="3.109375" style="313" customWidth="1"/>
    <col min="14" max="20" width="7.6640625" style="313" customWidth="1"/>
    <col min="21" max="21" width="9.6640625" style="313" customWidth="1"/>
    <col min="22" max="22" width="6.44140625" style="313" customWidth="1"/>
    <col min="23" max="23" width="3.109375" style="313" customWidth="1"/>
    <col min="24" max="30" width="7.6640625" style="313" customWidth="1"/>
    <col min="31" max="31" width="9.6640625" style="313" customWidth="1"/>
    <col min="32" max="32" width="6.44140625" style="313" customWidth="1"/>
    <col min="33" max="33" width="3.109375" style="313" customWidth="1"/>
    <col min="34" max="40" width="7.6640625" style="313" customWidth="1"/>
    <col min="41" max="41" width="9.6640625" style="313" customWidth="1"/>
    <col min="42" max="42" width="6.44140625" style="313" customWidth="1"/>
    <col min="43" max="43" width="3.109375" style="313" customWidth="1"/>
    <col min="44" max="47" width="8.88671875" style="313"/>
    <col min="48" max="48" width="13.88671875" style="313" customWidth="1"/>
    <col min="49" max="49" width="2.6640625" style="313" customWidth="1"/>
    <col min="50" max="50" width="11.44140625" style="313" customWidth="1"/>
    <col min="51" max="16384" width="8.88671875" style="313"/>
  </cols>
  <sheetData>
    <row r="1" spans="1:50" s="92" customFormat="1" ht="15.6" x14ac:dyDescent="0.3">
      <c r="A1" s="100" t="str">
        <f>CompDetail!A1</f>
        <v>NSW State Championships</v>
      </c>
      <c r="B1" s="3"/>
      <c r="C1" s="97"/>
      <c r="D1" s="316" t="s">
        <v>75</v>
      </c>
      <c r="E1" s="436" t="s">
        <v>269</v>
      </c>
      <c r="F1" s="434"/>
      <c r="G1" s="435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V1" s="279"/>
      <c r="AW1" s="279"/>
      <c r="AX1" s="323">
        <f ca="1">NOW()</f>
        <v>43628.878263194441</v>
      </c>
    </row>
    <row r="2" spans="1:50" s="92" customFormat="1" ht="15.6" x14ac:dyDescent="0.3">
      <c r="A2" s="100"/>
      <c r="B2" s="3"/>
      <c r="C2" s="97"/>
      <c r="D2" s="316"/>
      <c r="E2" s="279" t="s">
        <v>266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324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V2" s="279"/>
      <c r="AW2" s="279"/>
      <c r="AX2" s="325">
        <f ca="1">NOW()</f>
        <v>43628.878263194441</v>
      </c>
    </row>
    <row r="3" spans="1:50" s="92" customFormat="1" ht="15.6" x14ac:dyDescent="0.3">
      <c r="A3" s="515" t="str">
        <f>CompDetail!A3</f>
        <v>June 8 to 9 2019</v>
      </c>
      <c r="B3" s="516"/>
      <c r="C3" s="97"/>
      <c r="D3" s="316"/>
      <c r="E3" s="279" t="s">
        <v>267</v>
      </c>
      <c r="F3" s="90"/>
      <c r="G3" s="103" t="s">
        <v>25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20"/>
      <c r="AV3" s="140"/>
      <c r="AW3" s="279"/>
    </row>
    <row r="4" spans="1:50" s="92" customFormat="1" ht="15.6" x14ac:dyDescent="0.3">
      <c r="A4" s="80"/>
      <c r="B4" s="81"/>
      <c r="C4" s="97"/>
      <c r="D4" s="316"/>
      <c r="E4" s="279" t="s">
        <v>268</v>
      </c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V4" s="279"/>
      <c r="AW4" s="279"/>
    </row>
    <row r="5" spans="1:50" s="92" customFormat="1" ht="15.6" x14ac:dyDescent="0.3">
      <c r="A5" s="79"/>
      <c r="B5" s="77"/>
      <c r="C5" s="316"/>
      <c r="D5" s="316"/>
      <c r="E5" s="279"/>
      <c r="F5" s="279"/>
      <c r="G5" s="324" t="s">
        <v>52</v>
      </c>
      <c r="H5" s="279" t="str">
        <f>E1</f>
        <v>Darryn Fedrick</v>
      </c>
      <c r="I5" s="324"/>
      <c r="J5" s="324"/>
      <c r="K5" s="324"/>
      <c r="L5" s="324"/>
      <c r="M5" s="324"/>
      <c r="N5" s="324" t="s">
        <v>51</v>
      </c>
      <c r="O5" s="279" t="str">
        <f>E2</f>
        <v>Janet Leadbeater</v>
      </c>
      <c r="P5" s="279"/>
      <c r="Q5" s="279"/>
      <c r="R5" s="324"/>
      <c r="S5" s="279"/>
      <c r="T5" s="324"/>
      <c r="U5" s="279"/>
      <c r="V5" s="279"/>
      <c r="W5" s="279"/>
      <c r="X5" s="324" t="s">
        <v>53</v>
      </c>
      <c r="Y5" s="279" t="str">
        <f>E3</f>
        <v>Robyn Bruderer</v>
      </c>
      <c r="Z5" s="279"/>
      <c r="AA5" s="279"/>
      <c r="AB5" s="324"/>
      <c r="AC5" s="279"/>
      <c r="AD5" s="324"/>
      <c r="AE5" s="279"/>
      <c r="AF5" s="279"/>
      <c r="AG5" s="324"/>
      <c r="AH5" s="324" t="s">
        <v>215</v>
      </c>
      <c r="AI5" s="279" t="str">
        <f>E4</f>
        <v>Jenny Scott</v>
      </c>
      <c r="AJ5" s="279"/>
      <c r="AK5" s="279"/>
      <c r="AL5" s="324"/>
      <c r="AM5" s="279"/>
      <c r="AN5" s="324"/>
      <c r="AO5" s="279"/>
      <c r="AP5" s="279"/>
      <c r="AQ5" s="279"/>
      <c r="AV5" s="279"/>
      <c r="AW5" s="279"/>
    </row>
    <row r="6" spans="1:50" s="92" customFormat="1" ht="15.6" x14ac:dyDescent="0.3">
      <c r="A6" s="76" t="s">
        <v>262</v>
      </c>
      <c r="B6" s="82"/>
      <c r="C6" s="316"/>
      <c r="D6" s="316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V6" s="279"/>
      <c r="AW6" s="279"/>
      <c r="AX6" s="97"/>
    </row>
    <row r="7" spans="1:50" s="92" customFormat="1" ht="15.6" x14ac:dyDescent="0.3">
      <c r="A7" s="79" t="s">
        <v>263</v>
      </c>
      <c r="B7" s="83"/>
      <c r="C7" s="316"/>
      <c r="D7" s="316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90" t="s">
        <v>20</v>
      </c>
      <c r="W7" s="290"/>
      <c r="X7" s="279"/>
      <c r="Y7" s="279"/>
      <c r="Z7" s="279"/>
      <c r="AA7" s="279"/>
      <c r="AB7" s="279"/>
      <c r="AC7" s="279"/>
      <c r="AD7" s="279"/>
      <c r="AE7" s="279"/>
      <c r="AF7" s="290" t="s">
        <v>20</v>
      </c>
      <c r="AG7" s="279"/>
      <c r="AH7" s="279"/>
      <c r="AI7" s="279"/>
      <c r="AJ7" s="279"/>
      <c r="AK7" s="279"/>
      <c r="AL7" s="279"/>
      <c r="AM7" s="279"/>
      <c r="AN7" s="279"/>
      <c r="AO7" s="279"/>
      <c r="AP7" s="290" t="s">
        <v>20</v>
      </c>
      <c r="AQ7" s="422"/>
      <c r="AV7" s="327"/>
      <c r="AW7" s="327"/>
      <c r="AX7" s="97"/>
    </row>
    <row r="8" spans="1:50" s="92" customFormat="1" ht="15.6" x14ac:dyDescent="0.3">
      <c r="A8" s="79"/>
      <c r="B8" s="83"/>
      <c r="C8" s="316"/>
      <c r="D8" s="316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90"/>
      <c r="W8" s="290"/>
      <c r="X8" s="279"/>
      <c r="Y8" s="279"/>
      <c r="Z8" s="279"/>
      <c r="AA8" s="279"/>
      <c r="AB8" s="279"/>
      <c r="AC8" s="279"/>
      <c r="AD8" s="279"/>
      <c r="AE8" s="279"/>
      <c r="AF8" s="290"/>
      <c r="AG8" s="279"/>
      <c r="AH8" s="279"/>
      <c r="AI8" s="279"/>
      <c r="AJ8" s="279"/>
      <c r="AK8" s="279"/>
      <c r="AL8" s="279"/>
      <c r="AM8" s="279"/>
      <c r="AN8" s="279"/>
      <c r="AO8" s="279"/>
      <c r="AP8" s="290"/>
      <c r="AQ8" s="422"/>
      <c r="AR8" s="519"/>
      <c r="AS8" s="519"/>
      <c r="AT8" s="519"/>
      <c r="AU8" s="519"/>
      <c r="AV8" s="327" t="s">
        <v>57</v>
      </c>
      <c r="AW8" s="327"/>
      <c r="AX8" s="359"/>
    </row>
    <row r="9" spans="1:50" s="92" customFormat="1" ht="14.4" x14ac:dyDescent="0.3">
      <c r="A9" s="290" t="s">
        <v>27</v>
      </c>
      <c r="B9" s="290" t="s">
        <v>28</v>
      </c>
      <c r="C9" s="290" t="s">
        <v>29</v>
      </c>
      <c r="D9" s="290" t="s">
        <v>30</v>
      </c>
      <c r="E9" s="290" t="s">
        <v>59</v>
      </c>
      <c r="F9" s="331"/>
      <c r="G9" s="290" t="s">
        <v>29</v>
      </c>
      <c r="H9" s="290"/>
      <c r="I9" s="290"/>
      <c r="J9" s="290"/>
      <c r="K9" s="290"/>
      <c r="L9" s="290"/>
      <c r="M9" s="331"/>
      <c r="N9" s="17" t="s">
        <v>32</v>
      </c>
      <c r="O9" s="17" t="s">
        <v>33</v>
      </c>
      <c r="P9" s="17" t="s">
        <v>45</v>
      </c>
      <c r="Q9" s="17" t="s">
        <v>42</v>
      </c>
      <c r="R9" s="17" t="s">
        <v>46</v>
      </c>
      <c r="S9" s="17" t="s">
        <v>47</v>
      </c>
      <c r="T9" s="17" t="s">
        <v>48</v>
      </c>
      <c r="U9" s="290" t="s">
        <v>54</v>
      </c>
      <c r="V9" s="290" t="s">
        <v>23</v>
      </c>
      <c r="W9" s="422"/>
      <c r="X9" s="17" t="s">
        <v>32</v>
      </c>
      <c r="Y9" s="17" t="s">
        <v>33</v>
      </c>
      <c r="Z9" s="17" t="s">
        <v>45</v>
      </c>
      <c r="AA9" s="17" t="s">
        <v>42</v>
      </c>
      <c r="AB9" s="17" t="s">
        <v>46</v>
      </c>
      <c r="AC9" s="17" t="s">
        <v>47</v>
      </c>
      <c r="AD9" s="17" t="s">
        <v>48</v>
      </c>
      <c r="AE9" s="290" t="s">
        <v>54</v>
      </c>
      <c r="AF9" s="290" t="s">
        <v>23</v>
      </c>
      <c r="AG9" s="331"/>
      <c r="AH9" s="17" t="s">
        <v>32</v>
      </c>
      <c r="AI9" s="17" t="s">
        <v>33</v>
      </c>
      <c r="AJ9" s="17" t="s">
        <v>45</v>
      </c>
      <c r="AK9" s="17" t="s">
        <v>42</v>
      </c>
      <c r="AL9" s="17" t="s">
        <v>46</v>
      </c>
      <c r="AM9" s="17" t="s">
        <v>47</v>
      </c>
      <c r="AN9" s="17" t="s">
        <v>48</v>
      </c>
      <c r="AO9" s="290" t="s">
        <v>54</v>
      </c>
      <c r="AP9" s="290" t="s">
        <v>23</v>
      </c>
      <c r="AQ9" s="422"/>
      <c r="AR9" s="92" t="s">
        <v>52</v>
      </c>
      <c r="AS9" s="92" t="s">
        <v>51</v>
      </c>
      <c r="AT9" s="92" t="s">
        <v>53</v>
      </c>
      <c r="AU9" s="92" t="s">
        <v>215</v>
      </c>
      <c r="AV9" s="327" t="s">
        <v>35</v>
      </c>
      <c r="AW9" s="327"/>
      <c r="AX9" s="108" t="s">
        <v>236</v>
      </c>
    </row>
    <row r="10" spans="1:50" s="92" customFormat="1" ht="14.4" x14ac:dyDescent="0.3">
      <c r="A10" s="279"/>
      <c r="B10" s="279"/>
      <c r="C10" s="279"/>
      <c r="D10" s="279"/>
      <c r="E10" s="279"/>
      <c r="F10" s="334"/>
      <c r="G10" s="335" t="s">
        <v>2</v>
      </c>
      <c r="H10" s="335" t="s">
        <v>3</v>
      </c>
      <c r="I10" s="335" t="s">
        <v>4</v>
      </c>
      <c r="J10" s="335" t="s">
        <v>5</v>
      </c>
      <c r="K10" s="335" t="s">
        <v>6</v>
      </c>
      <c r="L10" s="335" t="s">
        <v>29</v>
      </c>
      <c r="M10" s="334"/>
      <c r="N10" s="279"/>
      <c r="O10" s="279"/>
      <c r="P10" s="279"/>
      <c r="Q10" s="279"/>
      <c r="R10" s="279"/>
      <c r="S10" s="279"/>
      <c r="T10" s="279"/>
      <c r="U10" s="279"/>
      <c r="V10" s="279"/>
      <c r="W10" s="336"/>
      <c r="X10" s="279"/>
      <c r="Y10" s="279"/>
      <c r="Z10" s="279"/>
      <c r="AA10" s="279"/>
      <c r="AB10" s="279"/>
      <c r="AC10" s="279"/>
      <c r="AD10" s="279"/>
      <c r="AE10" s="279"/>
      <c r="AF10" s="279"/>
      <c r="AG10" s="334"/>
      <c r="AH10" s="279"/>
      <c r="AI10" s="279"/>
      <c r="AJ10" s="279"/>
      <c r="AK10" s="279"/>
      <c r="AL10" s="279"/>
      <c r="AM10" s="279"/>
      <c r="AN10" s="279"/>
      <c r="AO10" s="279"/>
      <c r="AP10" s="279"/>
      <c r="AQ10" s="336"/>
      <c r="AV10" s="279"/>
      <c r="AW10" s="279"/>
      <c r="AX10" s="279"/>
    </row>
    <row r="11" spans="1:50" s="92" customFormat="1" ht="14.4" x14ac:dyDescent="0.3">
      <c r="A11" s="119"/>
      <c r="B11" s="430" t="s">
        <v>193</v>
      </c>
      <c r="C11" s="360"/>
      <c r="D11" s="338"/>
      <c r="E11" s="338"/>
      <c r="F11" s="334"/>
      <c r="G11" s="338"/>
      <c r="H11" s="338"/>
      <c r="I11" s="338"/>
      <c r="J11" s="338"/>
      <c r="K11" s="338"/>
      <c r="L11" s="339"/>
      <c r="M11" s="334"/>
      <c r="N11" s="301">
        <v>5.5</v>
      </c>
      <c r="O11" s="301">
        <v>6.8</v>
      </c>
      <c r="P11" s="301">
        <v>5</v>
      </c>
      <c r="Q11" s="301">
        <v>6.8</v>
      </c>
      <c r="R11" s="301">
        <v>7</v>
      </c>
      <c r="S11" s="425">
        <v>6.5</v>
      </c>
      <c r="T11" s="301">
        <v>6.5</v>
      </c>
      <c r="U11" s="302">
        <f t="shared" ref="U11:U16" si="0">SUM(N11:T11)</f>
        <v>44.1</v>
      </c>
      <c r="V11" s="340"/>
      <c r="W11" s="336"/>
      <c r="X11" s="301">
        <v>5.5</v>
      </c>
      <c r="Y11" s="301">
        <v>7.2</v>
      </c>
      <c r="Z11" s="301">
        <v>6.5</v>
      </c>
      <c r="AA11" s="301">
        <v>7</v>
      </c>
      <c r="AB11" s="301">
        <v>7</v>
      </c>
      <c r="AC11" s="425">
        <v>6.8</v>
      </c>
      <c r="AD11" s="301">
        <v>6.8</v>
      </c>
      <c r="AE11" s="302">
        <f t="shared" ref="AE11:AE16" si="1">SUM(X11:AD11)</f>
        <v>46.8</v>
      </c>
      <c r="AF11" s="340"/>
      <c r="AG11" s="334"/>
      <c r="AH11" s="301">
        <v>5</v>
      </c>
      <c r="AI11" s="301">
        <v>6.2</v>
      </c>
      <c r="AJ11" s="301">
        <v>6</v>
      </c>
      <c r="AK11" s="301">
        <v>6</v>
      </c>
      <c r="AL11" s="301">
        <v>7</v>
      </c>
      <c r="AM11" s="425">
        <v>6</v>
      </c>
      <c r="AN11" s="301">
        <v>5.5</v>
      </c>
      <c r="AO11" s="302">
        <f t="shared" ref="AO11:AO16" si="2">SUM(AH11:AN11)</f>
        <v>41.7</v>
      </c>
      <c r="AP11" s="340"/>
      <c r="AQ11" s="336"/>
      <c r="AR11" s="339"/>
      <c r="AS11" s="339"/>
      <c r="AT11" s="339"/>
      <c r="AU11" s="339"/>
      <c r="AV11" s="339"/>
      <c r="AW11" s="340"/>
      <c r="AX11" s="338"/>
    </row>
    <row r="12" spans="1:50" s="92" customFormat="1" ht="14.4" x14ac:dyDescent="0.3">
      <c r="A12" s="119"/>
      <c r="B12" s="430" t="s">
        <v>197</v>
      </c>
      <c r="C12" s="338"/>
      <c r="D12" s="338"/>
      <c r="E12" s="338"/>
      <c r="F12" s="334"/>
      <c r="G12" s="338"/>
      <c r="H12" s="338"/>
      <c r="I12" s="338"/>
      <c r="J12" s="338"/>
      <c r="K12" s="338"/>
      <c r="L12" s="338"/>
      <c r="M12" s="334"/>
      <c r="N12" s="301">
        <v>5</v>
      </c>
      <c r="O12" s="301">
        <v>6</v>
      </c>
      <c r="P12" s="301">
        <v>5.8</v>
      </c>
      <c r="Q12" s="301">
        <v>6.5</v>
      </c>
      <c r="R12" s="301">
        <v>6.8</v>
      </c>
      <c r="S12" s="301">
        <v>6.5</v>
      </c>
      <c r="T12" s="301">
        <v>6</v>
      </c>
      <c r="U12" s="302">
        <f t="shared" si="0"/>
        <v>42.6</v>
      </c>
      <c r="V12" s="340"/>
      <c r="W12" s="336"/>
      <c r="X12" s="301">
        <v>6.2</v>
      </c>
      <c r="Y12" s="301">
        <v>7</v>
      </c>
      <c r="Z12" s="301">
        <v>7</v>
      </c>
      <c r="AA12" s="301">
        <v>7</v>
      </c>
      <c r="AB12" s="301">
        <v>6.2</v>
      </c>
      <c r="AC12" s="301">
        <v>6.5</v>
      </c>
      <c r="AD12" s="301">
        <v>6.5</v>
      </c>
      <c r="AE12" s="302">
        <f t="shared" si="1"/>
        <v>46.4</v>
      </c>
      <c r="AF12" s="340"/>
      <c r="AG12" s="334"/>
      <c r="AH12" s="301">
        <v>5</v>
      </c>
      <c r="AI12" s="301">
        <v>6.5</v>
      </c>
      <c r="AJ12" s="301">
        <v>7.5</v>
      </c>
      <c r="AK12" s="301">
        <v>6</v>
      </c>
      <c r="AL12" s="301">
        <v>6.5</v>
      </c>
      <c r="AM12" s="301">
        <v>6</v>
      </c>
      <c r="AN12" s="301">
        <v>5.5</v>
      </c>
      <c r="AO12" s="302">
        <f t="shared" si="2"/>
        <v>43</v>
      </c>
      <c r="AP12" s="340"/>
      <c r="AQ12" s="336"/>
      <c r="AR12" s="339"/>
      <c r="AS12" s="339"/>
      <c r="AT12" s="339"/>
      <c r="AU12" s="339"/>
      <c r="AV12" s="339"/>
      <c r="AW12" s="338"/>
      <c r="AX12" s="338"/>
    </row>
    <row r="13" spans="1:50" s="92" customFormat="1" ht="14.4" x14ac:dyDescent="0.3">
      <c r="A13" s="119"/>
      <c r="B13" s="430" t="s">
        <v>194</v>
      </c>
      <c r="C13" s="338"/>
      <c r="D13" s="338"/>
      <c r="E13" s="338"/>
      <c r="F13" s="334"/>
      <c r="G13" s="338"/>
      <c r="H13" s="338"/>
      <c r="I13" s="338"/>
      <c r="J13" s="338"/>
      <c r="K13" s="338"/>
      <c r="L13" s="338"/>
      <c r="M13" s="334"/>
      <c r="N13" s="301">
        <v>6</v>
      </c>
      <c r="O13" s="301">
        <v>7</v>
      </c>
      <c r="P13" s="301">
        <v>5</v>
      </c>
      <c r="Q13" s="301">
        <v>5.5</v>
      </c>
      <c r="R13" s="301">
        <v>5.8</v>
      </c>
      <c r="S13" s="301">
        <v>6</v>
      </c>
      <c r="T13" s="301">
        <v>5.8</v>
      </c>
      <c r="U13" s="302">
        <f t="shared" si="0"/>
        <v>41.099999999999994</v>
      </c>
      <c r="V13" s="340"/>
      <c r="W13" s="336"/>
      <c r="X13" s="301">
        <v>6.2</v>
      </c>
      <c r="Y13" s="301">
        <v>7.3</v>
      </c>
      <c r="Z13" s="301">
        <v>6.2</v>
      </c>
      <c r="AA13" s="301">
        <v>6.8</v>
      </c>
      <c r="AB13" s="301">
        <v>6.2</v>
      </c>
      <c r="AC13" s="301">
        <v>6.5</v>
      </c>
      <c r="AD13" s="301">
        <v>6</v>
      </c>
      <c r="AE13" s="302">
        <f t="shared" si="1"/>
        <v>45.2</v>
      </c>
      <c r="AF13" s="340"/>
      <c r="AG13" s="334"/>
      <c r="AH13" s="301">
        <v>6</v>
      </c>
      <c r="AI13" s="301">
        <v>6.5</v>
      </c>
      <c r="AJ13" s="301">
        <v>6</v>
      </c>
      <c r="AK13" s="301">
        <v>7</v>
      </c>
      <c r="AL13" s="301">
        <v>5</v>
      </c>
      <c r="AM13" s="301">
        <v>5.5</v>
      </c>
      <c r="AN13" s="301">
        <v>6</v>
      </c>
      <c r="AO13" s="302">
        <f t="shared" si="2"/>
        <v>42</v>
      </c>
      <c r="AP13" s="340"/>
      <c r="AQ13" s="336"/>
      <c r="AR13" s="339"/>
      <c r="AS13" s="339"/>
      <c r="AT13" s="339"/>
      <c r="AU13" s="339"/>
      <c r="AV13" s="339"/>
      <c r="AW13" s="338"/>
      <c r="AX13" s="338"/>
    </row>
    <row r="14" spans="1:50" s="92" customFormat="1" ht="14.4" x14ac:dyDescent="0.3">
      <c r="A14" s="119"/>
      <c r="B14" s="430" t="s">
        <v>199</v>
      </c>
      <c r="C14" s="338"/>
      <c r="D14" s="338"/>
      <c r="E14" s="338"/>
      <c r="F14" s="334"/>
      <c r="G14" s="338"/>
      <c r="H14" s="338"/>
      <c r="I14" s="338"/>
      <c r="J14" s="338"/>
      <c r="K14" s="338"/>
      <c r="L14" s="338"/>
      <c r="M14" s="334"/>
      <c r="N14" s="301">
        <v>6.8</v>
      </c>
      <c r="O14" s="301">
        <v>7</v>
      </c>
      <c r="P14" s="301">
        <v>5</v>
      </c>
      <c r="Q14" s="301">
        <v>6.8</v>
      </c>
      <c r="R14" s="301">
        <v>6</v>
      </c>
      <c r="S14" s="301">
        <v>6.8</v>
      </c>
      <c r="T14" s="301">
        <v>5</v>
      </c>
      <c r="U14" s="302">
        <f t="shared" si="0"/>
        <v>43.4</v>
      </c>
      <c r="V14" s="340"/>
      <c r="W14" s="336"/>
      <c r="X14" s="301">
        <v>6.8</v>
      </c>
      <c r="Y14" s="301">
        <v>7.5</v>
      </c>
      <c r="Z14" s="301">
        <v>6.8</v>
      </c>
      <c r="AA14" s="301">
        <v>7.8</v>
      </c>
      <c r="AB14" s="301">
        <v>6.5</v>
      </c>
      <c r="AC14" s="301">
        <v>6.5</v>
      </c>
      <c r="AD14" s="301">
        <v>6.5</v>
      </c>
      <c r="AE14" s="302">
        <f t="shared" si="1"/>
        <v>48.400000000000006</v>
      </c>
      <c r="AF14" s="340"/>
      <c r="AG14" s="334"/>
      <c r="AH14" s="301">
        <v>5.5</v>
      </c>
      <c r="AI14" s="301">
        <v>6.5</v>
      </c>
      <c r="AJ14" s="301">
        <v>6.2</v>
      </c>
      <c r="AK14" s="301">
        <v>6.2</v>
      </c>
      <c r="AL14" s="301">
        <v>7</v>
      </c>
      <c r="AM14" s="301">
        <v>6.5</v>
      </c>
      <c r="AN14" s="301">
        <v>5.5</v>
      </c>
      <c r="AO14" s="302">
        <f t="shared" si="2"/>
        <v>43.4</v>
      </c>
      <c r="AP14" s="340"/>
      <c r="AQ14" s="336"/>
      <c r="AR14" s="339"/>
      <c r="AS14" s="339"/>
      <c r="AT14" s="339"/>
      <c r="AU14" s="339"/>
      <c r="AV14" s="339"/>
      <c r="AW14" s="338"/>
      <c r="AX14" s="338"/>
    </row>
    <row r="15" spans="1:50" s="92" customFormat="1" ht="14.4" x14ac:dyDescent="0.3">
      <c r="A15" s="119"/>
      <c r="B15" s="430" t="s">
        <v>196</v>
      </c>
      <c r="C15" s="338"/>
      <c r="D15" s="338"/>
      <c r="E15" s="338"/>
      <c r="F15" s="334"/>
      <c r="G15" s="338"/>
      <c r="H15" s="338"/>
      <c r="I15" s="338"/>
      <c r="J15" s="338"/>
      <c r="K15" s="338"/>
      <c r="L15" s="338"/>
      <c r="M15" s="334"/>
      <c r="N15" s="301">
        <v>5.8</v>
      </c>
      <c r="O15" s="301">
        <v>5.5</v>
      </c>
      <c r="P15" s="301">
        <v>5</v>
      </c>
      <c r="Q15" s="301">
        <v>5</v>
      </c>
      <c r="R15" s="301">
        <v>5.8</v>
      </c>
      <c r="S15" s="301">
        <v>5</v>
      </c>
      <c r="T15" s="301">
        <v>5.8</v>
      </c>
      <c r="U15" s="302">
        <f t="shared" si="0"/>
        <v>37.9</v>
      </c>
      <c r="V15" s="340"/>
      <c r="W15" s="336"/>
      <c r="X15" s="301">
        <v>6</v>
      </c>
      <c r="Y15" s="301">
        <v>6.5</v>
      </c>
      <c r="Z15" s="301">
        <v>6</v>
      </c>
      <c r="AA15" s="301">
        <v>5</v>
      </c>
      <c r="AB15" s="301">
        <v>5</v>
      </c>
      <c r="AC15" s="301">
        <v>6</v>
      </c>
      <c r="AD15" s="301">
        <v>6.2</v>
      </c>
      <c r="AE15" s="302">
        <f t="shared" si="1"/>
        <v>40.700000000000003</v>
      </c>
      <c r="AF15" s="340"/>
      <c r="AG15" s="334"/>
      <c r="AH15" s="301">
        <v>4.5</v>
      </c>
      <c r="AI15" s="301">
        <v>4</v>
      </c>
      <c r="AJ15" s="301">
        <v>5</v>
      </c>
      <c r="AK15" s="301">
        <v>4</v>
      </c>
      <c r="AL15" s="301">
        <v>6</v>
      </c>
      <c r="AM15" s="301">
        <v>6</v>
      </c>
      <c r="AN15" s="301">
        <v>5.5</v>
      </c>
      <c r="AO15" s="302">
        <f t="shared" si="2"/>
        <v>35</v>
      </c>
      <c r="AP15" s="340"/>
      <c r="AQ15" s="336"/>
      <c r="AR15" s="339"/>
      <c r="AS15" s="339"/>
      <c r="AT15" s="339"/>
      <c r="AU15" s="339"/>
      <c r="AV15" s="339"/>
      <c r="AW15" s="338"/>
      <c r="AX15" s="338"/>
    </row>
    <row r="16" spans="1:50" s="92" customFormat="1" ht="14.4" x14ac:dyDescent="0.3">
      <c r="A16" s="119"/>
      <c r="B16" s="430" t="s">
        <v>200</v>
      </c>
      <c r="C16" s="338"/>
      <c r="D16" s="338"/>
      <c r="E16" s="338"/>
      <c r="F16" s="334"/>
      <c r="G16" s="338"/>
      <c r="H16" s="338"/>
      <c r="I16" s="338"/>
      <c r="J16" s="338"/>
      <c r="K16" s="338"/>
      <c r="L16" s="338"/>
      <c r="M16" s="334"/>
      <c r="N16" s="301">
        <v>5.5</v>
      </c>
      <c r="O16" s="301">
        <v>6.8</v>
      </c>
      <c r="P16" s="301">
        <v>5</v>
      </c>
      <c r="Q16" s="301">
        <v>6.5</v>
      </c>
      <c r="R16" s="301">
        <v>6</v>
      </c>
      <c r="S16" s="301">
        <v>6</v>
      </c>
      <c r="T16" s="301">
        <v>5.8</v>
      </c>
      <c r="U16" s="302">
        <f t="shared" si="0"/>
        <v>41.599999999999994</v>
      </c>
      <c r="V16" s="340"/>
      <c r="W16" s="336"/>
      <c r="X16" s="301">
        <v>6.3</v>
      </c>
      <c r="Y16" s="301">
        <v>7</v>
      </c>
      <c r="Z16" s="301">
        <v>6.2</v>
      </c>
      <c r="AA16" s="301">
        <v>7</v>
      </c>
      <c r="AB16" s="301">
        <v>6</v>
      </c>
      <c r="AC16" s="301">
        <v>5.8</v>
      </c>
      <c r="AD16" s="301">
        <v>6.8</v>
      </c>
      <c r="AE16" s="302">
        <f t="shared" si="1"/>
        <v>45.099999999999994</v>
      </c>
      <c r="AF16" s="340"/>
      <c r="AG16" s="334"/>
      <c r="AH16" s="301">
        <v>5.5</v>
      </c>
      <c r="AI16" s="301">
        <v>6.2</v>
      </c>
      <c r="AJ16" s="301">
        <v>5</v>
      </c>
      <c r="AK16" s="301">
        <v>6.5</v>
      </c>
      <c r="AL16" s="301">
        <v>6.5</v>
      </c>
      <c r="AM16" s="301">
        <v>5.5</v>
      </c>
      <c r="AN16" s="301">
        <v>5</v>
      </c>
      <c r="AO16" s="302">
        <f t="shared" si="2"/>
        <v>40.200000000000003</v>
      </c>
      <c r="AP16" s="340"/>
      <c r="AQ16" s="336"/>
      <c r="AR16" s="339"/>
      <c r="AS16" s="339"/>
      <c r="AT16" s="339"/>
      <c r="AU16" s="339"/>
      <c r="AV16" s="339"/>
      <c r="AW16" s="338"/>
      <c r="AX16" s="338"/>
    </row>
    <row r="17" spans="1:50" s="92" customFormat="1" ht="14.4" x14ac:dyDescent="0.3">
      <c r="A17" s="346"/>
      <c r="B17" s="347"/>
      <c r="C17" s="428" t="s">
        <v>239</v>
      </c>
      <c r="D17" s="428" t="s">
        <v>240</v>
      </c>
      <c r="E17" s="428" t="s">
        <v>241</v>
      </c>
      <c r="F17" s="348"/>
      <c r="G17" s="349">
        <v>6.3</v>
      </c>
      <c r="H17" s="349">
        <v>5.3</v>
      </c>
      <c r="I17" s="349">
        <v>6.8</v>
      </c>
      <c r="J17" s="455">
        <v>7</v>
      </c>
      <c r="K17" s="455">
        <v>7</v>
      </c>
      <c r="L17" s="352">
        <f>SUM((G17*0.3),(H17*0.25),(I17*0.25),(J17*0.15),(K17*0.05))</f>
        <v>6.3149999999999995</v>
      </c>
      <c r="M17" s="351"/>
      <c r="N17" s="426"/>
      <c r="O17" s="426"/>
      <c r="P17" s="426"/>
      <c r="Q17" s="426"/>
      <c r="R17" s="426"/>
      <c r="S17" s="426"/>
      <c r="T17" s="453" t="s">
        <v>24</v>
      </c>
      <c r="U17" s="352">
        <f>SUM(U11:U16)</f>
        <v>250.7</v>
      </c>
      <c r="V17" s="352">
        <f>(U17/6)/7</f>
        <v>5.9690476190476192</v>
      </c>
      <c r="W17" s="427"/>
      <c r="X17" s="453"/>
      <c r="Y17" s="453"/>
      <c r="Z17" s="453"/>
      <c r="AA17" s="453"/>
      <c r="AB17" s="453"/>
      <c r="AC17" s="453"/>
      <c r="AD17" s="453" t="s">
        <v>24</v>
      </c>
      <c r="AE17" s="352">
        <f>SUM(AE11:AE16)</f>
        <v>272.60000000000002</v>
      </c>
      <c r="AF17" s="352">
        <f>(AE17/6)/7</f>
        <v>6.4904761904761914</v>
      </c>
      <c r="AG17" s="351"/>
      <c r="AH17" s="453"/>
      <c r="AI17" s="453"/>
      <c r="AJ17" s="453"/>
      <c r="AK17" s="453"/>
      <c r="AL17" s="453"/>
      <c r="AM17" s="453"/>
      <c r="AN17" s="453" t="s">
        <v>24</v>
      </c>
      <c r="AO17" s="352">
        <f>SUM(AO11:AO16)</f>
        <v>245.3</v>
      </c>
      <c r="AP17" s="352">
        <f>(AO17/6)/7</f>
        <v>5.8404761904761902</v>
      </c>
      <c r="AQ17" s="427"/>
      <c r="AR17" s="352">
        <f>L17</f>
        <v>6.3149999999999995</v>
      </c>
      <c r="AS17" s="352">
        <f>V17</f>
        <v>5.9690476190476192</v>
      </c>
      <c r="AT17" s="352">
        <f>AF17</f>
        <v>6.4904761904761914</v>
      </c>
      <c r="AU17" s="352">
        <f>AP17</f>
        <v>5.8404761904761902</v>
      </c>
      <c r="AV17" s="352">
        <f>SUM((L17*0.25)+(V17*0.25)+(AF17*0.25)+(AP17*0.25))</f>
        <v>6.1537500000000005</v>
      </c>
      <c r="AW17" s="352"/>
      <c r="AX17" s="358">
        <v>1</v>
      </c>
    </row>
    <row r="18" spans="1:50" s="92" customFormat="1" ht="14.4" x14ac:dyDescent="0.3">
      <c r="A18" s="119"/>
      <c r="B18" s="429" t="s">
        <v>171</v>
      </c>
      <c r="C18" s="424"/>
      <c r="D18" s="338"/>
      <c r="E18" s="338"/>
      <c r="F18" s="334"/>
      <c r="G18" s="338"/>
      <c r="H18" s="338"/>
      <c r="I18" s="338"/>
      <c r="J18" s="338"/>
      <c r="K18" s="338"/>
      <c r="L18" s="339"/>
      <c r="M18" s="334"/>
      <c r="N18" s="301">
        <v>4.5</v>
      </c>
      <c r="O18" s="301">
        <v>6</v>
      </c>
      <c r="P18" s="301">
        <v>5</v>
      </c>
      <c r="Q18" s="301">
        <v>5.5</v>
      </c>
      <c r="R18" s="301">
        <v>5</v>
      </c>
      <c r="S18" s="425">
        <v>4.5</v>
      </c>
      <c r="T18" s="301">
        <v>5</v>
      </c>
      <c r="U18" s="302">
        <f t="shared" ref="U18:U23" si="3">SUM(N18:T18)</f>
        <v>35.5</v>
      </c>
      <c r="V18" s="340"/>
      <c r="W18" s="336"/>
      <c r="X18" s="301">
        <v>5</v>
      </c>
      <c r="Y18" s="301">
        <v>6.5</v>
      </c>
      <c r="Z18" s="301">
        <v>5.2</v>
      </c>
      <c r="AA18" s="301">
        <v>4.5</v>
      </c>
      <c r="AB18" s="301">
        <v>4.8</v>
      </c>
      <c r="AC18" s="425">
        <v>5.2</v>
      </c>
      <c r="AD18" s="301">
        <v>5.3</v>
      </c>
      <c r="AE18" s="302">
        <f t="shared" ref="AE18:AE23" si="4">SUM(X18:AD18)</f>
        <v>36.5</v>
      </c>
      <c r="AF18" s="340"/>
      <c r="AG18" s="334"/>
      <c r="AH18" s="301">
        <v>4.8</v>
      </c>
      <c r="AI18" s="301">
        <v>6</v>
      </c>
      <c r="AJ18" s="301">
        <v>5.5</v>
      </c>
      <c r="AK18" s="301">
        <v>6</v>
      </c>
      <c r="AL18" s="301">
        <v>4</v>
      </c>
      <c r="AM18" s="425">
        <v>5</v>
      </c>
      <c r="AN18" s="301">
        <v>6</v>
      </c>
      <c r="AO18" s="302">
        <f t="shared" ref="AO18:AO23" si="5">SUM(AH18:AN18)</f>
        <v>37.299999999999997</v>
      </c>
      <c r="AP18" s="340"/>
      <c r="AQ18" s="336"/>
      <c r="AR18" s="339"/>
      <c r="AS18" s="339"/>
      <c r="AT18" s="339"/>
      <c r="AU18" s="339"/>
      <c r="AV18" s="339"/>
      <c r="AW18" s="340"/>
      <c r="AX18" s="338"/>
    </row>
    <row r="19" spans="1:50" s="92" customFormat="1" ht="14.4" x14ac:dyDescent="0.3">
      <c r="A19" s="119"/>
      <c r="B19" s="429" t="s">
        <v>173</v>
      </c>
      <c r="C19" s="338"/>
      <c r="D19" s="338"/>
      <c r="E19" s="338"/>
      <c r="F19" s="334"/>
      <c r="G19" s="338"/>
      <c r="H19" s="338"/>
      <c r="I19" s="338"/>
      <c r="J19" s="338"/>
      <c r="K19" s="338"/>
      <c r="L19" s="338"/>
      <c r="M19" s="334"/>
      <c r="N19" s="301">
        <v>6.8</v>
      </c>
      <c r="O19" s="301">
        <v>6.5</v>
      </c>
      <c r="P19" s="301">
        <v>5</v>
      </c>
      <c r="Q19" s="301">
        <v>0</v>
      </c>
      <c r="R19" s="301">
        <v>3.5</v>
      </c>
      <c r="S19" s="301">
        <v>6</v>
      </c>
      <c r="T19" s="301">
        <v>6.5</v>
      </c>
      <c r="U19" s="302">
        <f t="shared" si="3"/>
        <v>34.299999999999997</v>
      </c>
      <c r="V19" s="340"/>
      <c r="W19" s="336"/>
      <c r="X19" s="301">
        <v>6.5</v>
      </c>
      <c r="Y19" s="301">
        <v>8</v>
      </c>
      <c r="Z19" s="301">
        <v>7</v>
      </c>
      <c r="AA19" s="301">
        <v>0</v>
      </c>
      <c r="AB19" s="301">
        <v>4</v>
      </c>
      <c r="AC19" s="301">
        <v>6</v>
      </c>
      <c r="AD19" s="301">
        <v>7</v>
      </c>
      <c r="AE19" s="302">
        <f t="shared" si="4"/>
        <v>38.5</v>
      </c>
      <c r="AF19" s="340"/>
      <c r="AG19" s="334"/>
      <c r="AH19" s="301">
        <v>5.5</v>
      </c>
      <c r="AI19" s="301">
        <v>6.5</v>
      </c>
      <c r="AJ19" s="301">
        <v>5.5</v>
      </c>
      <c r="AK19" s="301">
        <v>0</v>
      </c>
      <c r="AL19" s="301">
        <v>7</v>
      </c>
      <c r="AM19" s="301">
        <v>6</v>
      </c>
      <c r="AN19" s="301">
        <v>6.5</v>
      </c>
      <c r="AO19" s="302">
        <f t="shared" si="5"/>
        <v>37</v>
      </c>
      <c r="AP19" s="340"/>
      <c r="AQ19" s="336"/>
      <c r="AR19" s="339"/>
      <c r="AS19" s="339"/>
      <c r="AT19" s="339"/>
      <c r="AU19" s="339"/>
      <c r="AV19" s="339"/>
      <c r="AW19" s="338"/>
      <c r="AX19" s="338"/>
    </row>
    <row r="20" spans="1:50" s="92" customFormat="1" ht="14.4" x14ac:dyDescent="0.3">
      <c r="A20" s="119"/>
      <c r="B20" s="429" t="s">
        <v>174</v>
      </c>
      <c r="C20" s="338"/>
      <c r="D20" s="338"/>
      <c r="E20" s="338"/>
      <c r="F20" s="334"/>
      <c r="G20" s="338"/>
      <c r="H20" s="338"/>
      <c r="I20" s="338"/>
      <c r="J20" s="338"/>
      <c r="K20" s="338"/>
      <c r="L20" s="338"/>
      <c r="M20" s="334"/>
      <c r="N20" s="301">
        <v>5.5</v>
      </c>
      <c r="O20" s="301">
        <v>6</v>
      </c>
      <c r="P20" s="301">
        <v>5</v>
      </c>
      <c r="Q20" s="301">
        <v>5</v>
      </c>
      <c r="R20" s="301">
        <v>4.5</v>
      </c>
      <c r="S20" s="301">
        <v>5.8</v>
      </c>
      <c r="T20" s="301">
        <v>5.5</v>
      </c>
      <c r="U20" s="302">
        <f t="shared" si="3"/>
        <v>37.299999999999997</v>
      </c>
      <c r="V20" s="340"/>
      <c r="W20" s="336"/>
      <c r="X20" s="301">
        <v>5.2</v>
      </c>
      <c r="Y20" s="301">
        <v>6.5</v>
      </c>
      <c r="Z20" s="301">
        <v>6</v>
      </c>
      <c r="AA20" s="301">
        <v>6.2</v>
      </c>
      <c r="AB20" s="301">
        <v>3.45</v>
      </c>
      <c r="AC20" s="301">
        <v>6.5</v>
      </c>
      <c r="AD20" s="301">
        <v>6.2</v>
      </c>
      <c r="AE20" s="302">
        <f t="shared" si="4"/>
        <v>40.049999999999997</v>
      </c>
      <c r="AF20" s="340"/>
      <c r="AG20" s="334"/>
      <c r="AH20" s="301">
        <v>5.5</v>
      </c>
      <c r="AI20" s="301">
        <v>5.5</v>
      </c>
      <c r="AJ20" s="301">
        <v>6</v>
      </c>
      <c r="AK20" s="301">
        <v>5.5</v>
      </c>
      <c r="AL20" s="301">
        <v>4.5</v>
      </c>
      <c r="AM20" s="301">
        <v>5.5</v>
      </c>
      <c r="AN20" s="301">
        <v>4.5</v>
      </c>
      <c r="AO20" s="302">
        <f t="shared" si="5"/>
        <v>37</v>
      </c>
      <c r="AP20" s="340"/>
      <c r="AQ20" s="336"/>
      <c r="AR20" s="339"/>
      <c r="AS20" s="339"/>
      <c r="AT20" s="339"/>
      <c r="AU20" s="339"/>
      <c r="AV20" s="339"/>
      <c r="AW20" s="338"/>
      <c r="AX20" s="338"/>
    </row>
    <row r="21" spans="1:50" s="92" customFormat="1" ht="14.4" x14ac:dyDescent="0.3">
      <c r="A21" s="119"/>
      <c r="B21" s="429" t="s">
        <v>166</v>
      </c>
      <c r="C21" s="338"/>
      <c r="D21" s="338"/>
      <c r="E21" s="338"/>
      <c r="F21" s="334"/>
      <c r="G21" s="338"/>
      <c r="H21" s="338"/>
      <c r="I21" s="338"/>
      <c r="J21" s="338"/>
      <c r="K21" s="338"/>
      <c r="L21" s="338"/>
      <c r="M21" s="334"/>
      <c r="N21" s="301">
        <v>5.8</v>
      </c>
      <c r="O21" s="301">
        <v>6.5</v>
      </c>
      <c r="P21" s="301">
        <v>6</v>
      </c>
      <c r="Q21" s="301">
        <v>6</v>
      </c>
      <c r="R21" s="301">
        <v>5</v>
      </c>
      <c r="S21" s="301">
        <v>5</v>
      </c>
      <c r="T21" s="301">
        <v>5</v>
      </c>
      <c r="U21" s="302">
        <f t="shared" si="3"/>
        <v>39.299999999999997</v>
      </c>
      <c r="V21" s="340"/>
      <c r="W21" s="336"/>
      <c r="X21" s="301">
        <v>6.2</v>
      </c>
      <c r="Y21" s="301">
        <v>6.5</v>
      </c>
      <c r="Z21" s="301">
        <v>6</v>
      </c>
      <c r="AA21" s="301">
        <v>6</v>
      </c>
      <c r="AB21" s="301">
        <v>6</v>
      </c>
      <c r="AC21" s="301">
        <v>5.8</v>
      </c>
      <c r="AD21" s="301">
        <v>6</v>
      </c>
      <c r="AE21" s="302">
        <f t="shared" si="4"/>
        <v>42.5</v>
      </c>
      <c r="AF21" s="340"/>
      <c r="AG21" s="334"/>
      <c r="AH21" s="301">
        <v>5.5</v>
      </c>
      <c r="AI21" s="301">
        <v>6</v>
      </c>
      <c r="AJ21" s="301">
        <v>6.2</v>
      </c>
      <c r="AK21" s="301">
        <v>6</v>
      </c>
      <c r="AL21" s="301">
        <v>6</v>
      </c>
      <c r="AM21" s="301">
        <v>5.5</v>
      </c>
      <c r="AN21" s="301">
        <v>5.5</v>
      </c>
      <c r="AO21" s="302">
        <f t="shared" si="5"/>
        <v>40.700000000000003</v>
      </c>
      <c r="AP21" s="340"/>
      <c r="AQ21" s="336"/>
      <c r="AR21" s="339"/>
      <c r="AS21" s="339"/>
      <c r="AT21" s="339"/>
      <c r="AU21" s="339"/>
      <c r="AV21" s="339"/>
      <c r="AW21" s="338"/>
      <c r="AX21" s="338"/>
    </row>
    <row r="22" spans="1:50" s="92" customFormat="1" ht="14.4" x14ac:dyDescent="0.3">
      <c r="A22" s="119"/>
      <c r="B22" s="429" t="s">
        <v>261</v>
      </c>
      <c r="C22" s="338"/>
      <c r="D22" s="338"/>
      <c r="E22" s="338"/>
      <c r="F22" s="334"/>
      <c r="G22" s="338"/>
      <c r="H22" s="338"/>
      <c r="I22" s="338"/>
      <c r="J22" s="338"/>
      <c r="K22" s="338"/>
      <c r="L22" s="338"/>
      <c r="M22" s="334"/>
      <c r="N22" s="301">
        <v>5</v>
      </c>
      <c r="O22" s="301">
        <v>5.5</v>
      </c>
      <c r="P22" s="301">
        <v>5</v>
      </c>
      <c r="Q22" s="301">
        <v>6</v>
      </c>
      <c r="R22" s="301">
        <v>6</v>
      </c>
      <c r="S22" s="301">
        <v>6.5</v>
      </c>
      <c r="T22" s="301">
        <v>6</v>
      </c>
      <c r="U22" s="302">
        <f t="shared" si="3"/>
        <v>40</v>
      </c>
      <c r="V22" s="340"/>
      <c r="W22" s="336"/>
      <c r="X22" s="301">
        <v>5.2</v>
      </c>
      <c r="Y22" s="301">
        <v>7</v>
      </c>
      <c r="Z22" s="301">
        <v>6.5</v>
      </c>
      <c r="AA22" s="301">
        <v>6</v>
      </c>
      <c r="AB22" s="301">
        <v>5.8</v>
      </c>
      <c r="AC22" s="301">
        <v>5.8</v>
      </c>
      <c r="AD22" s="301">
        <v>6.2</v>
      </c>
      <c r="AE22" s="302">
        <f t="shared" si="4"/>
        <v>42.5</v>
      </c>
      <c r="AF22" s="340"/>
      <c r="AG22" s="334"/>
      <c r="AH22" s="301">
        <v>4.5</v>
      </c>
      <c r="AI22" s="301">
        <v>4.5</v>
      </c>
      <c r="AJ22" s="301">
        <v>5.2</v>
      </c>
      <c r="AK22" s="301">
        <v>7</v>
      </c>
      <c r="AL22" s="301">
        <v>6.5</v>
      </c>
      <c r="AM22" s="301">
        <v>6.5</v>
      </c>
      <c r="AN22" s="301">
        <v>6</v>
      </c>
      <c r="AO22" s="302">
        <f t="shared" si="5"/>
        <v>40.200000000000003</v>
      </c>
      <c r="AP22" s="340"/>
      <c r="AQ22" s="336"/>
      <c r="AR22" s="339"/>
      <c r="AS22" s="339"/>
      <c r="AT22" s="339"/>
      <c r="AU22" s="339"/>
      <c r="AV22" s="339"/>
      <c r="AW22" s="338"/>
      <c r="AX22" s="338"/>
    </row>
    <row r="23" spans="1:50" s="92" customFormat="1" ht="14.4" x14ac:dyDescent="0.3">
      <c r="A23" s="119"/>
      <c r="B23" s="429" t="s">
        <v>172</v>
      </c>
      <c r="C23" s="338"/>
      <c r="D23" s="338"/>
      <c r="E23" s="338"/>
      <c r="F23" s="334"/>
      <c r="G23" s="338"/>
      <c r="H23" s="338"/>
      <c r="I23" s="338"/>
      <c r="J23" s="338"/>
      <c r="K23" s="338"/>
      <c r="L23" s="338"/>
      <c r="M23" s="334"/>
      <c r="N23" s="301">
        <v>4.5</v>
      </c>
      <c r="O23" s="301">
        <v>5.8</v>
      </c>
      <c r="P23" s="301">
        <v>5</v>
      </c>
      <c r="Q23" s="301">
        <v>6</v>
      </c>
      <c r="R23" s="301">
        <v>6.8</v>
      </c>
      <c r="S23" s="301">
        <v>6</v>
      </c>
      <c r="T23" s="301">
        <v>6.5</v>
      </c>
      <c r="U23" s="302">
        <f t="shared" si="3"/>
        <v>40.6</v>
      </c>
      <c r="V23" s="340"/>
      <c r="W23" s="336"/>
      <c r="X23" s="301">
        <v>5</v>
      </c>
      <c r="Y23" s="301">
        <v>6.3</v>
      </c>
      <c r="Z23" s="301">
        <v>6.8</v>
      </c>
      <c r="AA23" s="301">
        <v>6.8</v>
      </c>
      <c r="AB23" s="301">
        <v>6.8</v>
      </c>
      <c r="AC23" s="301">
        <v>5.5</v>
      </c>
      <c r="AD23" s="301">
        <v>6.2</v>
      </c>
      <c r="AE23" s="302">
        <f t="shared" si="4"/>
        <v>43.400000000000006</v>
      </c>
      <c r="AF23" s="340"/>
      <c r="AG23" s="334"/>
      <c r="AH23" s="301">
        <v>4</v>
      </c>
      <c r="AI23" s="301">
        <v>5</v>
      </c>
      <c r="AJ23" s="301">
        <v>5</v>
      </c>
      <c r="AK23" s="301">
        <v>6</v>
      </c>
      <c r="AL23" s="301">
        <v>7</v>
      </c>
      <c r="AM23" s="301">
        <v>6</v>
      </c>
      <c r="AN23" s="301">
        <v>7</v>
      </c>
      <c r="AO23" s="302">
        <f t="shared" si="5"/>
        <v>40</v>
      </c>
      <c r="AP23" s="340"/>
      <c r="AQ23" s="336"/>
      <c r="AR23" s="339"/>
      <c r="AS23" s="339"/>
      <c r="AT23" s="339"/>
      <c r="AU23" s="339"/>
      <c r="AV23" s="339"/>
      <c r="AW23" s="338"/>
      <c r="AX23" s="338"/>
    </row>
    <row r="24" spans="1:50" s="92" customFormat="1" ht="14.4" x14ac:dyDescent="0.3">
      <c r="A24" s="346"/>
      <c r="B24" s="347"/>
      <c r="C24" s="428" t="s">
        <v>178</v>
      </c>
      <c r="D24" s="428" t="s">
        <v>179</v>
      </c>
      <c r="E24" s="428" t="s">
        <v>102</v>
      </c>
      <c r="F24" s="348"/>
      <c r="G24" s="349">
        <v>5.7</v>
      </c>
      <c r="H24" s="349">
        <v>4.8</v>
      </c>
      <c r="I24" s="349">
        <v>6.3</v>
      </c>
      <c r="J24" s="455">
        <v>7</v>
      </c>
      <c r="K24" s="349">
        <v>6.8</v>
      </c>
      <c r="L24" s="352">
        <f>SUM((G24*0.3),(H24*0.25),(I24*0.25),(J24*0.15),(K24*0.05))</f>
        <v>5.875</v>
      </c>
      <c r="M24" s="351"/>
      <c r="N24" s="426"/>
      <c r="O24" s="426"/>
      <c r="P24" s="426"/>
      <c r="Q24" s="426"/>
      <c r="R24" s="426"/>
      <c r="S24" s="426"/>
      <c r="T24" s="453" t="s">
        <v>24</v>
      </c>
      <c r="U24" s="352">
        <f>SUM(U18:U23)</f>
        <v>226.99999999999997</v>
      </c>
      <c r="V24" s="352">
        <f>(U24/6)/7</f>
        <v>5.4047619047619042</v>
      </c>
      <c r="W24" s="427"/>
      <c r="X24" s="453"/>
      <c r="Y24" s="453"/>
      <c r="Z24" s="453"/>
      <c r="AA24" s="453"/>
      <c r="AB24" s="453"/>
      <c r="AC24" s="453"/>
      <c r="AD24" s="453" t="s">
        <v>24</v>
      </c>
      <c r="AE24" s="352">
        <f>SUM(AE18:AE23)</f>
        <v>243.45000000000002</v>
      </c>
      <c r="AF24" s="352">
        <f>(AE24/6)/7</f>
        <v>5.7964285714285717</v>
      </c>
      <c r="AG24" s="351"/>
      <c r="AH24" s="453"/>
      <c r="AI24" s="453"/>
      <c r="AJ24" s="453"/>
      <c r="AK24" s="453"/>
      <c r="AL24" s="453"/>
      <c r="AM24" s="453"/>
      <c r="AN24" s="453" t="s">
        <v>24</v>
      </c>
      <c r="AO24" s="352">
        <f>SUM(AO18:AO23)</f>
        <v>232.2</v>
      </c>
      <c r="AP24" s="352">
        <f>(AO24/6)/7</f>
        <v>5.5285714285714276</v>
      </c>
      <c r="AQ24" s="427"/>
      <c r="AR24" s="352">
        <f>L24</f>
        <v>5.875</v>
      </c>
      <c r="AS24" s="352">
        <f>V24</f>
        <v>5.4047619047619042</v>
      </c>
      <c r="AT24" s="352">
        <f>AF24</f>
        <v>5.7964285714285717</v>
      </c>
      <c r="AU24" s="352">
        <f>AP24</f>
        <v>5.5285714285714276</v>
      </c>
      <c r="AV24" s="352">
        <f>SUM((L24*0.25)+(V24*0.25)+(AF24*0.25)+(AP24*0.25))</f>
        <v>5.6511904761904761</v>
      </c>
      <c r="AW24" s="352"/>
      <c r="AX24" s="358">
        <v>2</v>
      </c>
    </row>
    <row r="25" spans="1:50" s="92" customFormat="1" ht="14.4" x14ac:dyDescent="0.3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V25" s="279"/>
      <c r="AW25" s="279"/>
      <c r="AX25" s="279"/>
    </row>
    <row r="26" spans="1:50" s="92" customFormat="1" ht="14.4" x14ac:dyDescent="0.3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V26" s="279"/>
      <c r="AW26" s="279"/>
      <c r="AX26" s="279"/>
    </row>
    <row r="27" spans="1:50" s="92" customFormat="1" ht="14.4" x14ac:dyDescent="0.3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V27" s="279"/>
      <c r="AW27" s="279"/>
      <c r="AX27" s="279"/>
    </row>
    <row r="28" spans="1:50" s="92" customFormat="1" ht="14.4" x14ac:dyDescent="0.3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V28" s="279"/>
      <c r="AW28" s="279"/>
      <c r="AX28" s="279"/>
    </row>
    <row r="29" spans="1:50" s="92" customFormat="1" ht="14.4" x14ac:dyDescent="0.3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V29" s="279"/>
      <c r="AW29" s="279"/>
      <c r="AX29" s="279"/>
    </row>
    <row r="30" spans="1:50" s="92" customFormat="1" ht="14.4" x14ac:dyDescent="0.3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V30" s="279"/>
      <c r="AW30" s="279"/>
      <c r="AX30" s="279"/>
    </row>
    <row r="31" spans="1:50" s="92" customFormat="1" ht="14.4" x14ac:dyDescent="0.3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V31" s="279"/>
      <c r="AW31" s="279"/>
      <c r="AX31" s="279"/>
    </row>
    <row r="32" spans="1:50" s="92" customFormat="1" ht="14.4" x14ac:dyDescent="0.3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V32" s="279"/>
      <c r="AW32" s="279"/>
      <c r="AX32" s="279"/>
    </row>
    <row r="33" spans="1:50" s="92" customFormat="1" ht="14.4" x14ac:dyDescent="0.3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V33" s="279"/>
      <c r="AW33" s="279"/>
      <c r="AX33" s="279"/>
    </row>
    <row r="34" spans="1:50" s="92" customFormat="1" ht="14.4" x14ac:dyDescent="0.3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V34" s="279"/>
      <c r="AW34" s="279"/>
      <c r="AX34" s="279"/>
    </row>
    <row r="35" spans="1:50" s="92" customFormat="1" ht="14.4" x14ac:dyDescent="0.3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V35" s="279"/>
      <c r="AW35" s="279"/>
      <c r="AX35" s="279"/>
    </row>
    <row r="36" spans="1:50" s="92" customFormat="1" ht="14.4" x14ac:dyDescent="0.3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V36" s="279"/>
      <c r="AW36" s="279"/>
      <c r="AX36" s="279"/>
    </row>
    <row r="37" spans="1:50" s="92" customFormat="1" ht="14.4" x14ac:dyDescent="0.3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V37" s="279"/>
      <c r="AW37" s="279"/>
      <c r="AX37" s="279"/>
    </row>
    <row r="38" spans="1:50" s="92" customFormat="1" ht="14.4" x14ac:dyDescent="0.3">
      <c r="A38" s="27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V38" s="279"/>
      <c r="AW38" s="279"/>
      <c r="AX38" s="279"/>
    </row>
    <row r="39" spans="1:50" s="92" customFormat="1" ht="14.4" x14ac:dyDescent="0.3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V39" s="279"/>
      <c r="AW39" s="279"/>
      <c r="AX39" s="279"/>
    </row>
    <row r="40" spans="1:50" s="92" customFormat="1" ht="14.4" x14ac:dyDescent="0.3">
      <c r="A40" s="279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V40" s="279"/>
      <c r="AW40" s="279"/>
      <c r="AX40" s="279"/>
    </row>
    <row r="41" spans="1:50" s="92" customFormat="1" ht="14.4" x14ac:dyDescent="0.3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V41" s="279"/>
      <c r="AW41" s="279"/>
      <c r="AX41" s="279"/>
    </row>
    <row r="42" spans="1:50" s="92" customFormat="1" ht="14.4" x14ac:dyDescent="0.3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V42" s="279"/>
      <c r="AW42" s="279"/>
      <c r="AX42" s="279"/>
    </row>
    <row r="43" spans="1:50" s="92" customFormat="1" ht="14.4" x14ac:dyDescent="0.3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V43" s="279"/>
      <c r="AW43" s="279"/>
      <c r="AX43" s="279"/>
    </row>
    <row r="44" spans="1:50" s="92" customFormat="1" ht="14.4" x14ac:dyDescent="0.3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V44" s="279"/>
      <c r="AW44" s="279"/>
      <c r="AX44" s="279"/>
    </row>
    <row r="45" spans="1:50" s="92" customFormat="1" ht="14.4" x14ac:dyDescent="0.3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V45" s="279"/>
      <c r="AW45" s="279"/>
      <c r="AX45" s="279"/>
    </row>
    <row r="46" spans="1:50" s="92" customFormat="1" ht="14.4" x14ac:dyDescent="0.3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V46" s="279"/>
      <c r="AW46" s="279"/>
      <c r="AX46" s="279"/>
    </row>
    <row r="47" spans="1:50" s="92" customFormat="1" ht="14.4" x14ac:dyDescent="0.3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V47" s="279"/>
      <c r="AW47" s="279"/>
      <c r="AX47" s="279"/>
    </row>
    <row r="48" spans="1:50" s="92" customFormat="1" ht="14.4" x14ac:dyDescent="0.3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V48" s="279"/>
      <c r="AW48" s="279"/>
      <c r="AX48" s="279"/>
    </row>
    <row r="49" spans="1:50" s="92" customFormat="1" ht="14.4" x14ac:dyDescent="0.3">
      <c r="A49" s="279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V49" s="279"/>
      <c r="AW49" s="279"/>
      <c r="AX49" s="279"/>
    </row>
    <row r="50" spans="1:50" s="92" customFormat="1" ht="14.4" x14ac:dyDescent="0.3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V50" s="279"/>
      <c r="AW50" s="279"/>
      <c r="AX50" s="279"/>
    </row>
    <row r="51" spans="1:50" s="92" customFormat="1" ht="14.4" x14ac:dyDescent="0.3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V51" s="279"/>
      <c r="AW51" s="279"/>
      <c r="AX51" s="279"/>
    </row>
    <row r="52" spans="1:50" s="92" customFormat="1" ht="14.4" x14ac:dyDescent="0.3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V52" s="279"/>
      <c r="AW52" s="279"/>
      <c r="AX52" s="279"/>
    </row>
    <row r="53" spans="1:50" s="92" customFormat="1" ht="14.4" x14ac:dyDescent="0.3">
      <c r="A53" s="279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V53" s="279"/>
      <c r="AW53" s="279"/>
      <c r="AX53" s="279"/>
    </row>
    <row r="54" spans="1:50" s="92" customFormat="1" ht="14.4" x14ac:dyDescent="0.3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V54" s="279"/>
      <c r="AW54" s="279"/>
      <c r="AX54" s="279"/>
    </row>
    <row r="55" spans="1:50" s="92" customFormat="1" ht="14.4" x14ac:dyDescent="0.3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V55" s="279"/>
      <c r="AW55" s="279"/>
      <c r="AX55" s="279"/>
    </row>
    <row r="56" spans="1:50" s="92" customFormat="1" ht="14.4" x14ac:dyDescent="0.3">
      <c r="A56" s="279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V56" s="279"/>
      <c r="AW56" s="279"/>
      <c r="AX56" s="279"/>
    </row>
    <row r="57" spans="1:50" s="92" customFormat="1" ht="14.4" x14ac:dyDescent="0.3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V57" s="279"/>
      <c r="AW57" s="279"/>
      <c r="AX57" s="279"/>
    </row>
    <row r="58" spans="1:50" s="92" customFormat="1" ht="14.4" x14ac:dyDescent="0.3">
      <c r="A58" s="27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V58" s="279"/>
      <c r="AW58" s="279"/>
      <c r="AX58" s="279"/>
    </row>
    <row r="59" spans="1:50" s="92" customFormat="1" ht="14.4" x14ac:dyDescent="0.3">
      <c r="A59" s="279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V59" s="279"/>
      <c r="AW59" s="279"/>
      <c r="AX59" s="279"/>
    </row>
    <row r="60" spans="1:50" s="92" customFormat="1" ht="14.4" x14ac:dyDescent="0.3">
      <c r="A60" s="279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V60" s="279"/>
      <c r="AW60" s="279"/>
      <c r="AX60" s="279"/>
    </row>
    <row r="61" spans="1:50" s="92" customFormat="1" ht="14.4" x14ac:dyDescent="0.3">
      <c r="A61" s="279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V61" s="279"/>
      <c r="AW61" s="279"/>
      <c r="AX61" s="279"/>
    </row>
    <row r="62" spans="1:50" s="92" customFormat="1" ht="14.4" x14ac:dyDescent="0.3">
      <c r="A62" s="279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V62" s="279"/>
      <c r="AW62" s="279"/>
      <c r="AX62" s="279"/>
    </row>
    <row r="63" spans="1:50" s="92" customFormat="1" ht="14.4" x14ac:dyDescent="0.3">
      <c r="A63" s="279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V63" s="279"/>
      <c r="AW63" s="279"/>
      <c r="AX63" s="279"/>
    </row>
    <row r="64" spans="1:50" s="92" customFormat="1" ht="14.4" x14ac:dyDescent="0.3">
      <c r="A64" s="279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V64" s="279"/>
      <c r="AW64" s="279"/>
      <c r="AX64" s="279"/>
    </row>
    <row r="65" spans="1:50" s="92" customFormat="1" ht="14.4" x14ac:dyDescent="0.3">
      <c r="A65" s="279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V65" s="279"/>
      <c r="AW65" s="279"/>
      <c r="AX65" s="279"/>
    </row>
    <row r="66" spans="1:50" s="92" customFormat="1" ht="14.4" x14ac:dyDescent="0.3">
      <c r="A66" s="279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V66" s="279"/>
      <c r="AW66" s="279"/>
      <c r="AX66" s="279"/>
    </row>
    <row r="67" spans="1:50" s="92" customFormat="1" ht="14.4" x14ac:dyDescent="0.3">
      <c r="AW67" s="279"/>
      <c r="AX67" s="279"/>
    </row>
    <row r="68" spans="1:50" s="92" customFormat="1" ht="14.4" x14ac:dyDescent="0.3">
      <c r="AW68" s="279"/>
      <c r="AX68" s="279"/>
    </row>
    <row r="69" spans="1:50" s="92" customFormat="1" ht="14.4" x14ac:dyDescent="0.3">
      <c r="AW69" s="279"/>
      <c r="AX69" s="279"/>
    </row>
    <row r="70" spans="1:50" s="92" customFormat="1" ht="14.4" x14ac:dyDescent="0.3">
      <c r="AW70" s="279"/>
      <c r="AX70" s="279"/>
    </row>
    <row r="71" spans="1:50" s="92" customFormat="1" ht="14.4" x14ac:dyDescent="0.3">
      <c r="AW71" s="279"/>
      <c r="AX71" s="279"/>
    </row>
    <row r="72" spans="1:50" s="92" customFormat="1" ht="14.4" x14ac:dyDescent="0.3">
      <c r="AW72" s="279"/>
      <c r="AX72" s="279"/>
    </row>
    <row r="73" spans="1:50" s="92" customFormat="1" ht="14.4" x14ac:dyDescent="0.3">
      <c r="AW73" s="279"/>
      <c r="AX73" s="279"/>
    </row>
    <row r="74" spans="1:50" s="92" customFormat="1" ht="14.4" x14ac:dyDescent="0.3">
      <c r="AW74" s="279"/>
      <c r="AX74" s="279"/>
    </row>
    <row r="75" spans="1:50" s="92" customFormat="1" ht="14.4" x14ac:dyDescent="0.3">
      <c r="AW75" s="279"/>
      <c r="AX75" s="279"/>
    </row>
    <row r="76" spans="1:50" s="92" customFormat="1" ht="14.4" x14ac:dyDescent="0.3">
      <c r="AW76" s="279"/>
      <c r="AX76" s="279"/>
    </row>
    <row r="77" spans="1:50" s="92" customFormat="1" ht="14.4" x14ac:dyDescent="0.3">
      <c r="AW77" s="279"/>
      <c r="AX77" s="279"/>
    </row>
    <row r="78" spans="1:50" s="92" customFormat="1" ht="14.4" x14ac:dyDescent="0.3">
      <c r="AW78" s="279"/>
      <c r="AX78" s="279"/>
    </row>
    <row r="79" spans="1:50" ht="14.4" x14ac:dyDescent="0.3">
      <c r="AW79" s="279"/>
      <c r="AX79" s="279"/>
    </row>
    <row r="80" spans="1:50" ht="14.4" x14ac:dyDescent="0.3">
      <c r="AW80" s="92"/>
      <c r="AX80" s="92"/>
    </row>
    <row r="81" spans="49:50" ht="14.4" x14ac:dyDescent="0.3">
      <c r="AW81" s="92"/>
      <c r="AX81" s="92"/>
    </row>
    <row r="82" spans="49:50" ht="14.4" x14ac:dyDescent="0.3">
      <c r="AW82" s="92"/>
      <c r="AX82" s="92"/>
    </row>
    <row r="83" spans="49:50" ht="14.4" x14ac:dyDescent="0.3">
      <c r="AW83" s="92"/>
      <c r="AX83" s="92"/>
    </row>
    <row r="84" spans="49:50" ht="14.4" x14ac:dyDescent="0.3">
      <c r="AW84" s="92"/>
      <c r="AX84" s="92"/>
    </row>
    <row r="85" spans="49:50" ht="14.4" x14ac:dyDescent="0.3">
      <c r="AW85" s="92"/>
      <c r="AX85" s="92"/>
    </row>
    <row r="86" spans="49:50" ht="14.4" x14ac:dyDescent="0.3">
      <c r="AW86" s="92"/>
      <c r="AX86" s="92"/>
    </row>
    <row r="87" spans="49:50" ht="14.4" x14ac:dyDescent="0.3">
      <c r="AW87" s="92"/>
      <c r="AX87" s="92"/>
    </row>
    <row r="88" spans="49:50" ht="14.4" x14ac:dyDescent="0.3">
      <c r="AW88" s="92"/>
      <c r="AX88" s="92"/>
    </row>
    <row r="89" spans="49:50" ht="14.4" x14ac:dyDescent="0.3">
      <c r="AW89" s="92"/>
      <c r="AX89" s="92"/>
    </row>
    <row r="90" spans="49:50" ht="14.4" x14ac:dyDescent="0.3">
      <c r="AW90" s="92"/>
      <c r="AX90" s="92"/>
    </row>
    <row r="91" spans="49:50" ht="14.4" x14ac:dyDescent="0.3">
      <c r="AW91" s="92"/>
      <c r="AX91" s="92"/>
    </row>
  </sheetData>
  <mergeCells count="2">
    <mergeCell ref="A3:B3"/>
    <mergeCell ref="AR8:AU8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6"/>
  <sheetViews>
    <sheetView topLeftCell="M1" workbookViewId="0">
      <selection activeCell="D25" sqref="D25"/>
    </sheetView>
  </sheetViews>
  <sheetFormatPr defaultColWidth="8.88671875" defaultRowHeight="13.2" x14ac:dyDescent="0.25"/>
  <cols>
    <col min="1" max="1" width="5.44140625" style="313" customWidth="1"/>
    <col min="2" max="2" width="19.33203125" style="313" customWidth="1"/>
    <col min="3" max="3" width="23.5546875" style="313" customWidth="1"/>
    <col min="4" max="4" width="21" style="313" customWidth="1"/>
    <col min="5" max="5" width="18.88671875" style="313" customWidth="1"/>
    <col min="6" max="6" width="3.33203125" style="313" customWidth="1"/>
    <col min="7" max="12" width="7.6640625" style="313" customWidth="1"/>
    <col min="13" max="13" width="3.33203125" style="313" customWidth="1"/>
    <col min="14" max="16" width="8.88671875" style="313"/>
    <col min="17" max="17" width="3.44140625" style="313" customWidth="1"/>
    <col min="18" max="23" width="8.88671875" style="313"/>
    <col min="24" max="24" width="3.33203125" style="313" customWidth="1"/>
    <col min="25" max="27" width="8.88671875" style="313"/>
    <col min="28" max="28" width="2.88671875" style="313" customWidth="1"/>
    <col min="29" max="32" width="8.88671875" style="313"/>
    <col min="33" max="33" width="3" style="313" customWidth="1"/>
    <col min="34" max="34" width="8.88671875" style="313"/>
    <col min="35" max="35" width="2.6640625" style="313" customWidth="1"/>
    <col min="36" max="36" width="11.44140625" style="313" customWidth="1"/>
    <col min="37" max="16384" width="8.88671875" style="313"/>
  </cols>
  <sheetData>
    <row r="1" spans="1:36" s="92" customFormat="1" ht="15.6" x14ac:dyDescent="0.3">
      <c r="A1" s="100" t="str">
        <f>CompDetail!A1</f>
        <v>NSW State Championships</v>
      </c>
      <c r="B1" s="3"/>
      <c r="C1" s="97"/>
      <c r="D1" s="316" t="s">
        <v>75</v>
      </c>
      <c r="E1" s="438" t="s">
        <v>268</v>
      </c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G1" s="279"/>
      <c r="AH1" s="279"/>
      <c r="AI1" s="279"/>
      <c r="AJ1" s="323">
        <f ca="1">NOW()</f>
        <v>43628.878263194441</v>
      </c>
    </row>
    <row r="2" spans="1:36" s="92" customFormat="1" ht="15.6" x14ac:dyDescent="0.3">
      <c r="A2" s="100"/>
      <c r="B2" s="3"/>
      <c r="C2" s="97"/>
      <c r="D2" s="316"/>
      <c r="E2" s="438" t="s">
        <v>269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G2" s="279"/>
      <c r="AH2" s="279"/>
      <c r="AI2" s="279"/>
      <c r="AJ2" s="325">
        <f ca="1">NOW()</f>
        <v>43628.878263194441</v>
      </c>
    </row>
    <row r="3" spans="1:36" s="92" customFormat="1" ht="15.6" x14ac:dyDescent="0.3">
      <c r="A3" s="515" t="str">
        <f>CompDetail!A3</f>
        <v>June 8 to 9 2019</v>
      </c>
      <c r="B3" s="516"/>
      <c r="C3" s="97"/>
      <c r="D3" s="316"/>
      <c r="E3" s="438" t="s">
        <v>267</v>
      </c>
      <c r="F3" s="90"/>
      <c r="AG3" s="279"/>
      <c r="AH3" s="315"/>
      <c r="AI3" s="279"/>
    </row>
    <row r="4" spans="1:36" s="92" customFormat="1" ht="15.6" x14ac:dyDescent="0.3">
      <c r="A4" s="432"/>
      <c r="B4" s="433"/>
      <c r="C4" s="97"/>
      <c r="D4" s="316"/>
      <c r="E4" s="438" t="s">
        <v>266</v>
      </c>
      <c r="F4" s="90"/>
      <c r="AG4" s="279"/>
      <c r="AH4" s="315"/>
      <c r="AI4" s="279"/>
    </row>
    <row r="5" spans="1:36" s="92" customFormat="1" ht="15.6" x14ac:dyDescent="0.3">
      <c r="A5" s="432"/>
      <c r="B5" s="433"/>
      <c r="C5" s="97"/>
      <c r="D5" s="316"/>
      <c r="E5" s="279"/>
      <c r="F5" s="90"/>
      <c r="G5" s="283" t="s">
        <v>15</v>
      </c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G5" s="279"/>
      <c r="AH5" s="315"/>
      <c r="AI5" s="279"/>
    </row>
    <row r="6" spans="1:36" s="92" customFormat="1" ht="15.6" x14ac:dyDescent="0.3">
      <c r="A6" s="80"/>
      <c r="B6" s="81"/>
      <c r="C6" s="97"/>
      <c r="D6" s="316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G6" s="279"/>
      <c r="AH6" s="279"/>
      <c r="AI6" s="279"/>
    </row>
    <row r="7" spans="1:36" s="92" customFormat="1" ht="15.6" x14ac:dyDescent="0.3">
      <c r="A7" s="79"/>
      <c r="B7" s="77"/>
      <c r="C7" s="316"/>
      <c r="D7" s="316"/>
      <c r="E7" s="279"/>
      <c r="F7" s="279"/>
      <c r="G7" s="324" t="s">
        <v>52</v>
      </c>
      <c r="H7" s="279" t="str">
        <f>E2</f>
        <v>Darryn Fedrick</v>
      </c>
      <c r="I7" s="324"/>
      <c r="J7" s="324"/>
      <c r="K7" s="324"/>
      <c r="L7" s="324"/>
      <c r="M7" s="324"/>
      <c r="N7" s="324" t="s">
        <v>51</v>
      </c>
      <c r="O7" s="279" t="str">
        <f>E3</f>
        <v>Robyn Bruderer</v>
      </c>
      <c r="P7" s="279"/>
      <c r="Q7" s="279"/>
      <c r="R7" s="324" t="s">
        <v>53</v>
      </c>
      <c r="S7" s="279">
        <f>E6</f>
        <v>0</v>
      </c>
      <c r="T7" s="279"/>
      <c r="U7" s="279"/>
      <c r="V7" s="279"/>
      <c r="W7" s="279"/>
      <c r="X7" s="324"/>
      <c r="Y7" s="324" t="s">
        <v>215</v>
      </c>
      <c r="Z7" s="279" t="str">
        <f>E1</f>
        <v>Jenny Scott</v>
      </c>
      <c r="AA7" s="279"/>
      <c r="AB7" s="279"/>
      <c r="AG7" s="279"/>
      <c r="AH7" s="279"/>
      <c r="AI7" s="279"/>
    </row>
    <row r="8" spans="1:36" s="92" customFormat="1" ht="15.6" x14ac:dyDescent="0.3">
      <c r="A8" s="76" t="s">
        <v>265</v>
      </c>
      <c r="B8" s="82"/>
      <c r="C8" s="316"/>
      <c r="D8" s="316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G8" s="279"/>
      <c r="AH8" s="279"/>
      <c r="AI8" s="279"/>
      <c r="AJ8" s="97"/>
    </row>
    <row r="9" spans="1:36" s="92" customFormat="1" ht="15.6" x14ac:dyDescent="0.3">
      <c r="A9" s="79" t="s">
        <v>264</v>
      </c>
      <c r="B9" s="83"/>
      <c r="C9" s="316"/>
      <c r="D9" s="316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329"/>
      <c r="AG9" s="327"/>
      <c r="AH9" s="324" t="s">
        <v>57</v>
      </c>
      <c r="AI9" s="327"/>
      <c r="AJ9" s="97"/>
    </row>
    <row r="10" spans="1:36" s="92" customFormat="1" ht="15.6" x14ac:dyDescent="0.3">
      <c r="A10" s="79"/>
      <c r="B10" s="83"/>
      <c r="C10" s="316"/>
      <c r="D10" s="316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329"/>
      <c r="AC10" s="519" t="str">
        <f>G5</f>
        <v>FREESTYLE</v>
      </c>
      <c r="AD10" s="519"/>
      <c r="AE10" s="519"/>
      <c r="AF10" s="519"/>
      <c r="AG10" s="327"/>
      <c r="AH10" s="324"/>
      <c r="AI10" s="327"/>
      <c r="AJ10" s="359"/>
    </row>
    <row r="11" spans="1:36" s="92" customFormat="1" ht="14.4" x14ac:dyDescent="0.3">
      <c r="A11" s="290" t="s">
        <v>27</v>
      </c>
      <c r="B11" s="290" t="s">
        <v>28</v>
      </c>
      <c r="C11" s="290" t="s">
        <v>29</v>
      </c>
      <c r="D11" s="290" t="s">
        <v>30</v>
      </c>
      <c r="E11" s="290" t="s">
        <v>59</v>
      </c>
      <c r="F11" s="331"/>
      <c r="G11" s="290" t="s">
        <v>29</v>
      </c>
      <c r="H11" s="290"/>
      <c r="I11" s="290"/>
      <c r="J11" s="290"/>
      <c r="K11" s="290"/>
      <c r="L11" s="290"/>
      <c r="M11" s="331"/>
      <c r="N11" s="332" t="s">
        <v>17</v>
      </c>
      <c r="O11" s="332"/>
      <c r="P11" s="332"/>
      <c r="Q11" s="331"/>
      <c r="R11" s="521" t="s">
        <v>18</v>
      </c>
      <c r="S11" s="521"/>
      <c r="T11" s="279"/>
      <c r="U11" s="279"/>
      <c r="V11" s="279"/>
      <c r="W11" s="279"/>
      <c r="X11" s="331"/>
      <c r="Y11" s="332" t="s">
        <v>17</v>
      </c>
      <c r="Z11" s="332"/>
      <c r="AA11" s="332"/>
      <c r="AB11" s="329"/>
      <c r="AC11" s="92" t="str">
        <f>G7</f>
        <v>Judge A</v>
      </c>
      <c r="AD11" s="92" t="str">
        <f>N7</f>
        <v>Judge B</v>
      </c>
      <c r="AE11" s="92" t="str">
        <f>R7</f>
        <v>Judge C</v>
      </c>
      <c r="AF11" s="92" t="str">
        <f>Y7</f>
        <v>Judge D</v>
      </c>
      <c r="AG11" s="327"/>
      <c r="AH11" s="333" t="s">
        <v>35</v>
      </c>
      <c r="AI11" s="327"/>
      <c r="AJ11" s="108" t="s">
        <v>236</v>
      </c>
    </row>
    <row r="12" spans="1:36" s="92" customFormat="1" ht="14.4" x14ac:dyDescent="0.3">
      <c r="A12" s="279"/>
      <c r="B12" s="279"/>
      <c r="C12" s="446"/>
      <c r="D12" s="279"/>
      <c r="E12" s="279"/>
      <c r="F12" s="334"/>
      <c r="G12" s="335" t="s">
        <v>2</v>
      </c>
      <c r="H12" s="335" t="s">
        <v>3</v>
      </c>
      <c r="I12" s="335" t="s">
        <v>4</v>
      </c>
      <c r="J12" s="335" t="s">
        <v>5</v>
      </c>
      <c r="K12" s="335" t="s">
        <v>6</v>
      </c>
      <c r="L12" s="335" t="s">
        <v>29</v>
      </c>
      <c r="M12" s="334"/>
      <c r="N12" s="337" t="s">
        <v>39</v>
      </c>
      <c r="O12" s="337" t="s">
        <v>70</v>
      </c>
      <c r="P12" s="337" t="s">
        <v>237</v>
      </c>
      <c r="Q12" s="334"/>
      <c r="R12" s="335" t="s">
        <v>7</v>
      </c>
      <c r="S12" s="335" t="s">
        <v>8</v>
      </c>
      <c r="T12" s="335" t="s">
        <v>9</v>
      </c>
      <c r="U12" s="335" t="s">
        <v>10</v>
      </c>
      <c r="V12" s="335" t="s">
        <v>11</v>
      </c>
      <c r="W12" s="335" t="s">
        <v>36</v>
      </c>
      <c r="X12" s="334"/>
      <c r="Y12" s="337" t="s">
        <v>39</v>
      </c>
      <c r="Z12" s="337" t="s">
        <v>70</v>
      </c>
      <c r="AA12" s="337" t="s">
        <v>237</v>
      </c>
      <c r="AB12" s="423"/>
      <c r="AG12" s="279"/>
      <c r="AH12" s="333"/>
      <c r="AI12" s="279"/>
      <c r="AJ12" s="279"/>
    </row>
    <row r="13" spans="1:36" s="92" customFormat="1" ht="14.4" x14ac:dyDescent="0.3">
      <c r="A13" s="119"/>
      <c r="B13" s="431" t="s">
        <v>171</v>
      </c>
      <c r="C13" s="360"/>
      <c r="D13" s="338"/>
      <c r="E13" s="338"/>
      <c r="F13" s="334"/>
      <c r="G13" s="338"/>
      <c r="H13" s="338"/>
      <c r="I13" s="338"/>
      <c r="J13" s="338"/>
      <c r="K13" s="338"/>
      <c r="L13" s="338"/>
      <c r="M13" s="334"/>
      <c r="N13" s="341"/>
      <c r="O13" s="341"/>
      <c r="P13" s="341"/>
      <c r="Q13" s="343"/>
      <c r="R13" s="341"/>
      <c r="S13" s="341"/>
      <c r="T13" s="341"/>
      <c r="U13" s="341"/>
      <c r="V13" s="341"/>
      <c r="W13" s="340"/>
      <c r="X13" s="334"/>
      <c r="Y13" s="341"/>
      <c r="Z13" s="341"/>
      <c r="AA13" s="341"/>
      <c r="AB13" s="344"/>
      <c r="AC13" s="339"/>
      <c r="AD13" s="339"/>
      <c r="AE13" s="339"/>
      <c r="AF13" s="339"/>
      <c r="AG13" s="345"/>
      <c r="AH13" s="341"/>
      <c r="AI13" s="340"/>
      <c r="AJ13" s="338"/>
    </row>
    <row r="14" spans="1:36" s="92" customFormat="1" ht="14.4" x14ac:dyDescent="0.3">
      <c r="A14" s="119"/>
      <c r="B14" s="431" t="s">
        <v>173</v>
      </c>
      <c r="C14" s="338"/>
      <c r="D14" s="338"/>
      <c r="E14" s="338"/>
      <c r="F14" s="334"/>
      <c r="G14" s="338"/>
      <c r="H14" s="338"/>
      <c r="I14" s="338"/>
      <c r="J14" s="338"/>
      <c r="K14" s="338"/>
      <c r="L14" s="338"/>
      <c r="M14" s="334"/>
      <c r="N14" s="338"/>
      <c r="O14" s="338"/>
      <c r="P14" s="338"/>
      <c r="Q14" s="334"/>
      <c r="R14" s="338"/>
      <c r="S14" s="338"/>
      <c r="T14" s="338"/>
      <c r="U14" s="338"/>
      <c r="V14" s="338"/>
      <c r="W14" s="338"/>
      <c r="X14" s="334"/>
      <c r="Y14" s="338"/>
      <c r="Z14" s="338"/>
      <c r="AA14" s="338"/>
      <c r="AB14" s="336"/>
      <c r="AC14" s="339"/>
      <c r="AD14" s="339"/>
      <c r="AE14" s="339"/>
      <c r="AF14" s="339"/>
      <c r="AG14" s="339"/>
      <c r="AH14" s="338"/>
      <c r="AI14" s="338"/>
      <c r="AJ14" s="338"/>
    </row>
    <row r="15" spans="1:36" s="92" customFormat="1" ht="14.4" x14ac:dyDescent="0.3">
      <c r="A15" s="119"/>
      <c r="B15" s="431" t="s">
        <v>174</v>
      </c>
      <c r="C15" s="338"/>
      <c r="D15" s="338"/>
      <c r="E15" s="338"/>
      <c r="F15" s="334"/>
      <c r="G15" s="338"/>
      <c r="H15" s="338"/>
      <c r="I15" s="338"/>
      <c r="J15" s="338"/>
      <c r="K15" s="338"/>
      <c r="L15" s="338"/>
      <c r="M15" s="334"/>
      <c r="N15" s="338"/>
      <c r="O15" s="338"/>
      <c r="P15" s="338"/>
      <c r="Q15" s="334"/>
      <c r="R15" s="338"/>
      <c r="S15" s="338"/>
      <c r="T15" s="338"/>
      <c r="U15" s="338"/>
      <c r="V15" s="338"/>
      <c r="W15" s="338"/>
      <c r="X15" s="334"/>
      <c r="Y15" s="338"/>
      <c r="Z15" s="338"/>
      <c r="AA15" s="338"/>
      <c r="AB15" s="336"/>
      <c r="AC15" s="339"/>
      <c r="AD15" s="339"/>
      <c r="AE15" s="339"/>
      <c r="AF15" s="339"/>
      <c r="AG15" s="339"/>
      <c r="AH15" s="338"/>
      <c r="AI15" s="338"/>
      <c r="AJ15" s="338"/>
    </row>
    <row r="16" spans="1:36" s="92" customFormat="1" ht="14.4" x14ac:dyDescent="0.3">
      <c r="A16" s="119"/>
      <c r="B16" s="431" t="s">
        <v>166</v>
      </c>
      <c r="C16" s="338"/>
      <c r="D16" s="338"/>
      <c r="E16" s="338"/>
      <c r="F16" s="334"/>
      <c r="G16" s="338"/>
      <c r="H16" s="338"/>
      <c r="I16" s="338"/>
      <c r="J16" s="338"/>
      <c r="K16" s="338"/>
      <c r="L16" s="338"/>
      <c r="M16" s="334"/>
      <c r="N16" s="338"/>
      <c r="O16" s="338"/>
      <c r="P16" s="338"/>
      <c r="Q16" s="334"/>
      <c r="R16" s="338"/>
      <c r="S16" s="338"/>
      <c r="T16" s="338"/>
      <c r="U16" s="338"/>
      <c r="V16" s="338"/>
      <c r="W16" s="338"/>
      <c r="X16" s="334"/>
      <c r="Y16" s="338"/>
      <c r="Z16" s="338"/>
      <c r="AA16" s="338"/>
      <c r="AB16" s="336"/>
      <c r="AC16" s="339"/>
      <c r="AD16" s="339"/>
      <c r="AE16" s="339"/>
      <c r="AF16" s="339"/>
      <c r="AG16" s="339"/>
      <c r="AH16" s="338"/>
      <c r="AI16" s="338"/>
      <c r="AJ16" s="338"/>
    </row>
    <row r="17" spans="1:36" s="92" customFormat="1" ht="14.4" x14ac:dyDescent="0.3">
      <c r="A17" s="119"/>
      <c r="B17" s="514" t="s">
        <v>99</v>
      </c>
      <c r="C17" s="338"/>
      <c r="D17" s="338"/>
      <c r="E17" s="338"/>
      <c r="F17" s="334"/>
      <c r="G17" s="338"/>
      <c r="H17" s="338"/>
      <c r="I17" s="338"/>
      <c r="J17" s="338"/>
      <c r="K17" s="338"/>
      <c r="L17" s="338"/>
      <c r="M17" s="334"/>
      <c r="N17" s="338"/>
      <c r="O17" s="338"/>
      <c r="P17" s="338"/>
      <c r="Q17" s="334"/>
      <c r="R17" s="338"/>
      <c r="S17" s="338"/>
      <c r="T17" s="338"/>
      <c r="U17" s="338"/>
      <c r="V17" s="338"/>
      <c r="W17" s="338"/>
      <c r="X17" s="334"/>
      <c r="Y17" s="338"/>
      <c r="Z17" s="338"/>
      <c r="AA17" s="338"/>
      <c r="AB17" s="336"/>
      <c r="AC17" s="339"/>
      <c r="AD17" s="339"/>
      <c r="AE17" s="339"/>
      <c r="AF17" s="339"/>
      <c r="AG17" s="339"/>
      <c r="AH17" s="338"/>
      <c r="AI17" s="338"/>
      <c r="AJ17" s="338"/>
    </row>
    <row r="18" spans="1:36" s="92" customFormat="1" ht="14.4" x14ac:dyDescent="0.3">
      <c r="A18" s="119"/>
      <c r="B18" s="431" t="s">
        <v>172</v>
      </c>
      <c r="C18" s="338"/>
      <c r="D18" s="338"/>
      <c r="E18" s="338"/>
      <c r="F18" s="334"/>
      <c r="G18" s="338"/>
      <c r="H18" s="338"/>
      <c r="I18" s="338"/>
      <c r="J18" s="338"/>
      <c r="K18" s="338"/>
      <c r="L18" s="338"/>
      <c r="M18" s="334"/>
      <c r="N18" s="338"/>
      <c r="O18" s="338"/>
      <c r="P18" s="338"/>
      <c r="Q18" s="334"/>
      <c r="R18" s="338"/>
      <c r="S18" s="338"/>
      <c r="T18" s="338"/>
      <c r="U18" s="338"/>
      <c r="V18" s="338"/>
      <c r="W18" s="338"/>
      <c r="X18" s="334"/>
      <c r="Y18" s="338"/>
      <c r="Z18" s="338"/>
      <c r="AA18" s="338"/>
      <c r="AB18" s="336"/>
      <c r="AC18" s="339"/>
      <c r="AD18" s="339"/>
      <c r="AE18" s="339"/>
      <c r="AF18" s="339"/>
      <c r="AG18" s="339"/>
      <c r="AH18" s="338"/>
      <c r="AI18" s="338"/>
      <c r="AJ18" s="338"/>
    </row>
    <row r="19" spans="1:36" s="92" customFormat="1" ht="14.4" x14ac:dyDescent="0.3">
      <c r="A19" s="346"/>
      <c r="B19" s="347"/>
      <c r="C19" s="428" t="s">
        <v>178</v>
      </c>
      <c r="D19" s="428" t="s">
        <v>179</v>
      </c>
      <c r="E19" s="428" t="s">
        <v>102</v>
      </c>
      <c r="F19" s="348"/>
      <c r="G19" s="349">
        <v>5.5</v>
      </c>
      <c r="H19" s="455">
        <v>6</v>
      </c>
      <c r="I19" s="455">
        <v>6</v>
      </c>
      <c r="J19" s="455">
        <v>6</v>
      </c>
      <c r="K19" s="349">
        <v>7.5</v>
      </c>
      <c r="L19" s="352">
        <f>SUM((G19*0.3),(H19*0.25),(I19*0.25),(J19*0.15),(K19*0.05))</f>
        <v>5.9250000000000007</v>
      </c>
      <c r="M19" s="351"/>
      <c r="N19" s="503">
        <v>6.48</v>
      </c>
      <c r="O19" s="354"/>
      <c r="P19" s="352">
        <f>N19-O19</f>
        <v>6.48</v>
      </c>
      <c r="Q19" s="356"/>
      <c r="R19" s="354">
        <v>6</v>
      </c>
      <c r="S19" s="354">
        <v>6.5</v>
      </c>
      <c r="T19" s="354">
        <v>5</v>
      </c>
      <c r="U19" s="354">
        <v>4.5</v>
      </c>
      <c r="V19" s="354">
        <v>5</v>
      </c>
      <c r="W19" s="352">
        <f>SUM((R19*0.25),(S19*0.25),(T19*0.2),(U19*0.2),(V19*0.1))</f>
        <v>5.5250000000000004</v>
      </c>
      <c r="X19" s="351"/>
      <c r="Y19" s="503">
        <v>6.63</v>
      </c>
      <c r="Z19" s="354"/>
      <c r="AA19" s="352">
        <f>Y19-Z19</f>
        <v>6.63</v>
      </c>
      <c r="AB19" s="357"/>
      <c r="AC19" s="352">
        <f>L19</f>
        <v>5.9250000000000007</v>
      </c>
      <c r="AD19" s="352">
        <f>P19</f>
        <v>6.48</v>
      </c>
      <c r="AE19" s="352">
        <f>W19</f>
        <v>5.5250000000000004</v>
      </c>
      <c r="AF19" s="352">
        <f>AA19</f>
        <v>6.63</v>
      </c>
      <c r="AG19" s="352"/>
      <c r="AH19" s="352">
        <f>SUM(L19*0.25)+(P19*0.25)+(W19*0.25)+(AA19*0.25)</f>
        <v>6.14</v>
      </c>
      <c r="AI19" s="352"/>
      <c r="AJ19" s="358">
        <v>1</v>
      </c>
    </row>
    <row r="20" spans="1:36" s="92" customFormat="1" ht="14.4" x14ac:dyDescent="0.3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G20" s="279"/>
      <c r="AH20" s="279"/>
      <c r="AI20" s="279"/>
      <c r="AJ20" s="279"/>
    </row>
    <row r="21" spans="1:36" s="92" customFormat="1" ht="14.4" x14ac:dyDescent="0.3">
      <c r="A21" s="279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G21" s="279"/>
      <c r="AH21" s="279"/>
      <c r="AI21" s="279"/>
      <c r="AJ21" s="279"/>
    </row>
    <row r="22" spans="1:36" s="92" customFormat="1" ht="14.4" x14ac:dyDescent="0.3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G22" s="279"/>
      <c r="AH22" s="279"/>
      <c r="AI22" s="279"/>
      <c r="AJ22" s="279"/>
    </row>
    <row r="23" spans="1:36" s="92" customFormat="1" ht="14.4" x14ac:dyDescent="0.3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G23" s="279"/>
      <c r="AH23" s="279"/>
      <c r="AI23" s="279"/>
      <c r="AJ23" s="279"/>
    </row>
    <row r="24" spans="1:36" s="92" customFormat="1" ht="14.4" x14ac:dyDescent="0.3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G24" s="279"/>
      <c r="AH24" s="279"/>
      <c r="AI24" s="279"/>
      <c r="AJ24" s="279"/>
    </row>
    <row r="25" spans="1:36" s="92" customFormat="1" ht="14.4" x14ac:dyDescent="0.3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G25" s="279"/>
      <c r="AH25" s="279"/>
      <c r="AI25" s="279"/>
      <c r="AJ25" s="279"/>
    </row>
    <row r="26" spans="1:36" s="92" customFormat="1" ht="14.4" x14ac:dyDescent="0.3">
      <c r="A26" s="279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G26" s="279"/>
      <c r="AH26" s="279"/>
      <c r="AI26" s="279"/>
      <c r="AJ26" s="279"/>
    </row>
    <row r="27" spans="1:36" s="92" customFormat="1" ht="14.4" x14ac:dyDescent="0.3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G27" s="279"/>
      <c r="AH27" s="279"/>
      <c r="AI27" s="279"/>
      <c r="AJ27" s="279"/>
    </row>
    <row r="28" spans="1:36" s="92" customFormat="1" ht="14.4" x14ac:dyDescent="0.3">
      <c r="A28" s="279"/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G28" s="279"/>
      <c r="AH28" s="279"/>
      <c r="AI28" s="279"/>
      <c r="AJ28" s="279"/>
    </row>
    <row r="29" spans="1:36" s="92" customFormat="1" ht="14.4" x14ac:dyDescent="0.3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G29" s="279"/>
      <c r="AH29" s="279"/>
      <c r="AI29" s="279"/>
      <c r="AJ29" s="279"/>
    </row>
    <row r="30" spans="1:36" s="92" customFormat="1" ht="14.4" x14ac:dyDescent="0.3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G30" s="279"/>
      <c r="AH30" s="279"/>
      <c r="AI30" s="279"/>
      <c r="AJ30" s="279"/>
    </row>
    <row r="31" spans="1:36" s="92" customFormat="1" ht="14.4" x14ac:dyDescent="0.3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G31" s="279"/>
      <c r="AH31" s="279"/>
      <c r="AI31" s="279"/>
      <c r="AJ31" s="279"/>
    </row>
    <row r="32" spans="1:36" s="92" customFormat="1" ht="14.4" x14ac:dyDescent="0.3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G32" s="279"/>
      <c r="AH32" s="279"/>
      <c r="AI32" s="279"/>
      <c r="AJ32" s="279"/>
    </row>
    <row r="33" spans="1:36" s="92" customFormat="1" ht="14.4" x14ac:dyDescent="0.3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G33" s="279"/>
      <c r="AH33" s="279"/>
      <c r="AI33" s="279"/>
      <c r="AJ33" s="279"/>
    </row>
    <row r="34" spans="1:36" s="92" customFormat="1" ht="14.4" x14ac:dyDescent="0.3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G34" s="279"/>
      <c r="AH34" s="279"/>
      <c r="AI34" s="279"/>
      <c r="AJ34" s="279"/>
    </row>
    <row r="35" spans="1:36" s="92" customFormat="1" ht="14.4" x14ac:dyDescent="0.3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G35" s="279"/>
      <c r="AH35" s="279"/>
      <c r="AI35" s="279"/>
      <c r="AJ35" s="279"/>
    </row>
    <row r="36" spans="1:36" s="92" customFormat="1" ht="14.4" x14ac:dyDescent="0.3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G36" s="279"/>
      <c r="AH36" s="279"/>
      <c r="AI36" s="279"/>
      <c r="AJ36" s="279"/>
    </row>
    <row r="37" spans="1:36" s="92" customFormat="1" ht="14.4" x14ac:dyDescent="0.3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G37" s="279"/>
      <c r="AH37" s="279"/>
      <c r="AI37" s="279"/>
      <c r="AJ37" s="279"/>
    </row>
    <row r="38" spans="1:36" s="92" customFormat="1" ht="14.4" x14ac:dyDescent="0.3">
      <c r="A38" s="27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G38" s="279"/>
      <c r="AH38" s="279"/>
      <c r="AI38" s="279"/>
      <c r="AJ38" s="279"/>
    </row>
    <row r="39" spans="1:36" s="92" customFormat="1" ht="14.4" x14ac:dyDescent="0.3">
      <c r="A39" s="279"/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G39" s="279"/>
      <c r="AH39" s="279"/>
      <c r="AI39" s="279"/>
      <c r="AJ39" s="279"/>
    </row>
    <row r="40" spans="1:36" s="92" customFormat="1" ht="14.4" x14ac:dyDescent="0.3">
      <c r="A40" s="279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G40" s="279"/>
      <c r="AH40" s="279"/>
      <c r="AI40" s="279"/>
      <c r="AJ40" s="279"/>
    </row>
    <row r="41" spans="1:36" s="92" customFormat="1" ht="14.4" x14ac:dyDescent="0.3">
      <c r="A41" s="279"/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G41" s="279"/>
      <c r="AH41" s="279"/>
      <c r="AI41" s="279"/>
      <c r="AJ41" s="279"/>
    </row>
    <row r="42" spans="1:36" s="92" customFormat="1" ht="14.4" x14ac:dyDescent="0.3">
      <c r="A42" s="279"/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G42" s="279"/>
      <c r="AH42" s="279"/>
      <c r="AI42" s="279"/>
      <c r="AJ42" s="279"/>
    </row>
    <row r="43" spans="1:36" s="92" customFormat="1" ht="14.4" x14ac:dyDescent="0.3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G43" s="279"/>
      <c r="AH43" s="279"/>
      <c r="AI43" s="279"/>
      <c r="AJ43" s="279"/>
    </row>
    <row r="44" spans="1:36" s="92" customFormat="1" ht="14.4" x14ac:dyDescent="0.3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G44" s="279"/>
      <c r="AH44" s="279"/>
      <c r="AI44" s="279"/>
      <c r="AJ44" s="279"/>
    </row>
    <row r="45" spans="1:36" s="92" customFormat="1" ht="14.4" x14ac:dyDescent="0.3">
      <c r="A45" s="279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G45" s="279"/>
      <c r="AH45" s="279"/>
      <c r="AI45" s="279"/>
      <c r="AJ45" s="279"/>
    </row>
    <row r="46" spans="1:36" s="92" customFormat="1" ht="14.4" x14ac:dyDescent="0.3">
      <c r="A46" s="279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G46" s="279"/>
      <c r="AH46" s="279"/>
      <c r="AI46" s="279"/>
      <c r="AJ46" s="279"/>
    </row>
    <row r="47" spans="1:36" s="92" customFormat="1" ht="14.4" x14ac:dyDescent="0.3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G47" s="279"/>
      <c r="AH47" s="279"/>
      <c r="AI47" s="279"/>
      <c r="AJ47" s="279"/>
    </row>
    <row r="48" spans="1:36" s="92" customFormat="1" ht="14.4" x14ac:dyDescent="0.3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G48" s="279"/>
      <c r="AH48" s="279"/>
      <c r="AI48" s="279"/>
      <c r="AJ48" s="279"/>
    </row>
    <row r="49" spans="1:36" s="92" customFormat="1" ht="14.4" x14ac:dyDescent="0.3">
      <c r="A49" s="279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G49" s="279"/>
      <c r="AH49" s="279"/>
      <c r="AI49" s="279"/>
      <c r="AJ49" s="279"/>
    </row>
    <row r="50" spans="1:36" s="92" customFormat="1" ht="14.4" x14ac:dyDescent="0.3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G50" s="279"/>
      <c r="AH50" s="279"/>
      <c r="AI50" s="279"/>
      <c r="AJ50" s="279"/>
    </row>
    <row r="51" spans="1:36" s="92" customFormat="1" ht="14.4" x14ac:dyDescent="0.3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G51" s="279"/>
      <c r="AH51" s="279"/>
      <c r="AI51" s="279"/>
      <c r="AJ51" s="279"/>
    </row>
    <row r="52" spans="1:36" s="92" customFormat="1" ht="14.4" x14ac:dyDescent="0.3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G52" s="279"/>
      <c r="AH52" s="279"/>
      <c r="AI52" s="279"/>
      <c r="AJ52" s="279"/>
    </row>
    <row r="53" spans="1:36" s="92" customFormat="1" ht="14.4" x14ac:dyDescent="0.3">
      <c r="A53" s="279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G53" s="279"/>
      <c r="AH53" s="279"/>
      <c r="AI53" s="279"/>
      <c r="AJ53" s="279"/>
    </row>
    <row r="54" spans="1:36" s="92" customFormat="1" ht="14.4" x14ac:dyDescent="0.3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G54" s="279"/>
      <c r="AH54" s="279"/>
      <c r="AI54" s="279"/>
      <c r="AJ54" s="279"/>
    </row>
    <row r="55" spans="1:36" s="92" customFormat="1" ht="14.4" x14ac:dyDescent="0.3">
      <c r="A55" s="279"/>
      <c r="B55" s="279"/>
      <c r="C55" s="279"/>
      <c r="D55" s="279"/>
      <c r="E55" s="279"/>
      <c r="F55" s="279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G55" s="279"/>
      <c r="AH55" s="279"/>
      <c r="AI55" s="279"/>
      <c r="AJ55" s="279"/>
    </row>
    <row r="56" spans="1:36" s="92" customFormat="1" ht="14.4" x14ac:dyDescent="0.3">
      <c r="A56" s="279"/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G56" s="279"/>
      <c r="AH56" s="279"/>
      <c r="AI56" s="279"/>
      <c r="AJ56" s="279"/>
    </row>
    <row r="57" spans="1:36" s="92" customFormat="1" ht="14.4" x14ac:dyDescent="0.3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G57" s="279"/>
      <c r="AH57" s="279"/>
      <c r="AI57" s="279"/>
      <c r="AJ57" s="279"/>
    </row>
    <row r="58" spans="1:36" s="92" customFormat="1" ht="14.4" x14ac:dyDescent="0.3">
      <c r="A58" s="279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G58" s="279"/>
      <c r="AH58" s="279"/>
      <c r="AI58" s="279"/>
      <c r="AJ58" s="279"/>
    </row>
    <row r="59" spans="1:36" s="92" customFormat="1" ht="14.4" x14ac:dyDescent="0.3">
      <c r="A59" s="279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G59" s="279"/>
      <c r="AH59" s="279"/>
      <c r="AI59" s="279"/>
      <c r="AJ59" s="279"/>
    </row>
    <row r="60" spans="1:36" s="92" customFormat="1" ht="14.4" x14ac:dyDescent="0.3">
      <c r="A60" s="279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G60" s="279"/>
      <c r="AH60" s="279"/>
      <c r="AI60" s="279"/>
      <c r="AJ60" s="279"/>
    </row>
    <row r="61" spans="1:36" s="92" customFormat="1" ht="14.4" x14ac:dyDescent="0.3">
      <c r="A61" s="279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G61" s="279"/>
      <c r="AH61" s="279"/>
      <c r="AI61" s="279"/>
      <c r="AJ61" s="279"/>
    </row>
    <row r="62" spans="1:36" s="92" customFormat="1" ht="14.4" x14ac:dyDescent="0.3">
      <c r="AG62" s="279"/>
      <c r="AH62" s="279"/>
      <c r="AI62" s="279"/>
      <c r="AJ62" s="279"/>
    </row>
    <row r="63" spans="1:36" s="92" customFormat="1" ht="14.4" x14ac:dyDescent="0.3">
      <c r="AG63" s="279"/>
      <c r="AH63" s="279"/>
      <c r="AI63" s="279"/>
      <c r="AJ63" s="279"/>
    </row>
    <row r="64" spans="1:36" s="92" customFormat="1" ht="14.4" x14ac:dyDescent="0.3">
      <c r="AG64" s="279"/>
      <c r="AH64" s="279"/>
      <c r="AI64" s="279"/>
      <c r="AJ64" s="279"/>
    </row>
    <row r="65" spans="28:36" s="92" customFormat="1" ht="14.4" x14ac:dyDescent="0.3">
      <c r="AG65" s="279"/>
      <c r="AH65" s="279"/>
      <c r="AI65" s="279"/>
      <c r="AJ65" s="279"/>
    </row>
    <row r="66" spans="28:36" s="92" customFormat="1" ht="14.4" x14ac:dyDescent="0.3">
      <c r="AG66" s="279"/>
      <c r="AH66" s="279"/>
      <c r="AI66" s="279"/>
      <c r="AJ66" s="279"/>
    </row>
    <row r="67" spans="28:36" s="92" customFormat="1" ht="14.4" x14ac:dyDescent="0.3">
      <c r="AG67" s="279"/>
      <c r="AH67" s="279"/>
      <c r="AI67" s="279"/>
      <c r="AJ67" s="279"/>
    </row>
    <row r="68" spans="28:36" s="92" customFormat="1" ht="14.4" x14ac:dyDescent="0.3">
      <c r="AG68" s="279"/>
      <c r="AH68" s="279"/>
      <c r="AI68" s="279"/>
      <c r="AJ68" s="279"/>
    </row>
    <row r="69" spans="28:36" s="92" customFormat="1" ht="14.4" x14ac:dyDescent="0.3">
      <c r="AG69" s="279"/>
      <c r="AH69" s="279"/>
      <c r="AI69" s="279"/>
      <c r="AJ69" s="279"/>
    </row>
    <row r="70" spans="28:36" s="92" customFormat="1" ht="14.4" x14ac:dyDescent="0.3">
      <c r="AG70" s="279"/>
      <c r="AH70" s="279"/>
      <c r="AI70" s="279"/>
      <c r="AJ70" s="279"/>
    </row>
    <row r="71" spans="28:36" s="92" customFormat="1" ht="14.4" x14ac:dyDescent="0.3">
      <c r="AG71" s="279"/>
      <c r="AH71" s="279"/>
      <c r="AI71" s="279"/>
      <c r="AJ71" s="279"/>
    </row>
    <row r="72" spans="28:36" s="92" customFormat="1" ht="14.4" x14ac:dyDescent="0.3">
      <c r="AG72" s="279"/>
      <c r="AH72" s="279"/>
      <c r="AI72" s="279"/>
      <c r="AJ72" s="279"/>
    </row>
    <row r="73" spans="28:36" s="92" customFormat="1" ht="14.4" x14ac:dyDescent="0.3">
      <c r="AB73" s="313"/>
      <c r="AG73" s="279"/>
      <c r="AH73" s="279"/>
      <c r="AI73" s="279"/>
      <c r="AJ73" s="279"/>
    </row>
    <row r="74" spans="28:36" ht="14.4" x14ac:dyDescent="0.3">
      <c r="AG74" s="279"/>
      <c r="AH74" s="279"/>
      <c r="AI74" s="279"/>
      <c r="AJ74" s="279"/>
    </row>
    <row r="75" spans="28:36" ht="14.4" x14ac:dyDescent="0.3">
      <c r="AG75" s="92"/>
      <c r="AH75" s="92"/>
      <c r="AI75" s="92"/>
      <c r="AJ75" s="92"/>
    </row>
    <row r="76" spans="28:36" ht="14.4" x14ac:dyDescent="0.3">
      <c r="AG76" s="92"/>
      <c r="AH76" s="92"/>
      <c r="AI76" s="92"/>
      <c r="AJ76" s="92"/>
    </row>
    <row r="77" spans="28:36" ht="14.4" x14ac:dyDescent="0.3">
      <c r="AG77" s="92"/>
      <c r="AH77" s="92"/>
      <c r="AI77" s="92"/>
      <c r="AJ77" s="92"/>
    </row>
    <row r="78" spans="28:36" ht="14.4" x14ac:dyDescent="0.3">
      <c r="AG78" s="92"/>
      <c r="AH78" s="92"/>
      <c r="AI78" s="92"/>
      <c r="AJ78" s="92"/>
    </row>
    <row r="79" spans="28:36" ht="14.4" x14ac:dyDescent="0.3">
      <c r="AG79" s="92"/>
      <c r="AH79" s="92"/>
      <c r="AI79" s="92"/>
      <c r="AJ79" s="92"/>
    </row>
    <row r="80" spans="28:36" ht="14.4" x14ac:dyDescent="0.3">
      <c r="AG80" s="92"/>
      <c r="AH80" s="92"/>
      <c r="AI80" s="92"/>
      <c r="AJ80" s="92"/>
    </row>
    <row r="81" spans="33:36" ht="14.4" x14ac:dyDescent="0.3">
      <c r="AG81" s="92"/>
      <c r="AH81" s="92"/>
      <c r="AI81" s="92"/>
      <c r="AJ81" s="92"/>
    </row>
    <row r="82" spans="33:36" ht="14.4" x14ac:dyDescent="0.3">
      <c r="AG82" s="92"/>
      <c r="AH82" s="92"/>
      <c r="AI82" s="92"/>
      <c r="AJ82" s="92"/>
    </row>
    <row r="83" spans="33:36" ht="14.4" x14ac:dyDescent="0.3">
      <c r="AG83" s="92"/>
      <c r="AH83" s="92"/>
      <c r="AI83" s="92"/>
      <c r="AJ83" s="92"/>
    </row>
    <row r="84" spans="33:36" ht="14.4" x14ac:dyDescent="0.3">
      <c r="AG84" s="92"/>
      <c r="AH84" s="92"/>
      <c r="AI84" s="92"/>
      <c r="AJ84" s="92"/>
    </row>
    <row r="85" spans="33:36" ht="14.4" x14ac:dyDescent="0.3">
      <c r="AG85" s="92"/>
      <c r="AH85" s="92"/>
      <c r="AI85" s="92"/>
      <c r="AJ85" s="92"/>
    </row>
    <row r="86" spans="33:36" ht="14.4" x14ac:dyDescent="0.3">
      <c r="AG86" s="92"/>
      <c r="AH86" s="92"/>
      <c r="AI86" s="92"/>
      <c r="AJ86" s="92"/>
    </row>
  </sheetData>
  <mergeCells count="3">
    <mergeCell ref="A3:B3"/>
    <mergeCell ref="AC10:AF10"/>
    <mergeCell ref="R11:S1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4294967293" verticalDpi="0" r:id="rId1"/>
  <headerFooter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zoomScalePageLayoutView="80" workbookViewId="0">
      <pane xSplit="2" ySplit="1" topLeftCell="C35" activePane="bottomRight" state="frozen"/>
      <selection activeCell="U17" sqref="U17"/>
      <selection pane="topRight" activeCell="U17" sqref="U17"/>
      <selection pane="bottomLeft" activeCell="U17" sqref="U17"/>
      <selection pane="bottomRight" activeCell="L46" sqref="L46"/>
    </sheetView>
  </sheetViews>
  <sheetFormatPr defaultColWidth="8.88671875" defaultRowHeight="13.2" x14ac:dyDescent="0.25"/>
  <cols>
    <col min="2" max="2" width="22.21875" customWidth="1"/>
    <col min="3" max="3" width="23.77734375" customWidth="1"/>
    <col min="4" max="4" width="15.44140625" customWidth="1"/>
    <col min="5" max="5" width="19.33203125" customWidth="1"/>
    <col min="6" max="6" width="3.5546875" customWidth="1"/>
    <col min="13" max="13" width="2.6640625" customWidth="1"/>
    <col min="24" max="24" width="3" customWidth="1"/>
    <col min="35" max="35" width="9.88671875" customWidth="1"/>
    <col min="36" max="36" width="10.88671875" customWidth="1"/>
    <col min="37" max="37" width="8" customWidth="1"/>
    <col min="38" max="38" width="2.6640625" customWidth="1"/>
    <col min="40" max="40" width="2.88671875" customWidth="1"/>
  </cols>
  <sheetData>
    <row r="1" spans="1:41" ht="15.6" x14ac:dyDescent="0.3">
      <c r="A1" s="100" t="str">
        <f>CompDetail!A1</f>
        <v>NSW State Championships</v>
      </c>
      <c r="B1" s="3"/>
      <c r="C1" s="97"/>
      <c r="D1" s="1" t="s">
        <v>0</v>
      </c>
      <c r="E1" s="364" t="s">
        <v>266</v>
      </c>
      <c r="F1" s="4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.6" x14ac:dyDescent="0.3">
      <c r="A2" s="100"/>
      <c r="B2" s="3"/>
      <c r="C2" s="97"/>
      <c r="D2" s="1"/>
      <c r="E2" t="s">
        <v>268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99"/>
      <c r="V2" s="1"/>
      <c r="W2" s="1"/>
      <c r="X2" s="99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6" x14ac:dyDescent="0.3">
      <c r="A3" s="515" t="str">
        <f>CompDetail!A3</f>
        <v>June 8 to 9 2019</v>
      </c>
      <c r="B3" s="516"/>
      <c r="C3" s="97"/>
      <c r="D3" s="1"/>
      <c r="E3" s="364" t="s">
        <v>269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99"/>
      <c r="V3" s="1"/>
      <c r="W3" s="1"/>
      <c r="X3" s="99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.6" x14ac:dyDescent="0.3">
      <c r="A4" s="79"/>
      <c r="B4" s="77"/>
      <c r="C4" s="9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99"/>
      <c r="V4" s="1"/>
      <c r="W4" s="1"/>
      <c r="X4" s="9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6" x14ac:dyDescent="0.3">
      <c r="A5" s="91" t="s">
        <v>82</v>
      </c>
      <c r="B5" s="91"/>
      <c r="C5" s="98"/>
      <c r="D5" s="1"/>
      <c r="E5" s="1"/>
      <c r="F5" s="90"/>
      <c r="G5" s="103" t="s">
        <v>25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20"/>
      <c r="AI5" s="90"/>
      <c r="AJ5" s="90"/>
      <c r="AK5" s="90"/>
      <c r="AL5" s="90"/>
      <c r="AM5" s="140"/>
      <c r="AN5" s="1"/>
      <c r="AO5" s="1"/>
    </row>
    <row r="6" spans="1:41" ht="15.6" x14ac:dyDescent="0.3">
      <c r="A6" s="91" t="s">
        <v>58</v>
      </c>
      <c r="B6" s="91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02"/>
      <c r="AI6" s="1"/>
      <c r="AJ6" s="1"/>
      <c r="AK6" s="1"/>
      <c r="AL6" s="1"/>
      <c r="AM6" s="1"/>
      <c r="AN6" s="1"/>
      <c r="AO6" s="1"/>
    </row>
    <row r="7" spans="1:41" ht="14.4" x14ac:dyDescent="0.3">
      <c r="A7" s="98"/>
      <c r="B7" s="98"/>
      <c r="C7" s="1"/>
      <c r="D7" s="1"/>
      <c r="E7" s="1"/>
      <c r="F7" s="1"/>
      <c r="G7" s="99" t="s">
        <v>52</v>
      </c>
      <c r="H7" s="1" t="str">
        <f>E1</f>
        <v>Janet Leadbeater</v>
      </c>
      <c r="I7" s="99"/>
      <c r="J7" s="99"/>
      <c r="K7" s="99"/>
      <c r="L7" s="99"/>
      <c r="M7" s="99"/>
      <c r="N7" s="99" t="s">
        <v>51</v>
      </c>
      <c r="O7" s="1" t="str">
        <f>E1</f>
        <v>Janet Leadbeater</v>
      </c>
      <c r="P7" s="1"/>
      <c r="Q7" s="1"/>
      <c r="R7" s="99"/>
      <c r="S7" s="1"/>
      <c r="T7" s="99"/>
      <c r="U7" s="1"/>
      <c r="V7" s="1"/>
      <c r="W7" s="1"/>
      <c r="X7" s="1"/>
      <c r="Y7" s="99" t="s">
        <v>53</v>
      </c>
      <c r="Z7" s="1" t="str">
        <f>E3</f>
        <v>Darryn Fedrick</v>
      </c>
      <c r="AA7" s="1"/>
      <c r="AB7" s="1"/>
      <c r="AC7" s="1"/>
      <c r="AD7" s="1"/>
      <c r="AE7" s="1"/>
      <c r="AF7" s="1"/>
      <c r="AG7" s="1"/>
      <c r="AH7" s="1"/>
      <c r="AI7" s="99"/>
      <c r="AJ7" s="99"/>
      <c r="AK7" s="99"/>
      <c r="AL7" s="99"/>
      <c r="AM7" s="1"/>
      <c r="AN7" s="1"/>
      <c r="AO7" s="1"/>
    </row>
    <row r="8" spans="1:41" ht="14.4" x14ac:dyDescent="0.3">
      <c r="A8" s="98"/>
      <c r="B8" s="9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4.4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06" t="s">
        <v>20</v>
      </c>
      <c r="X9" s="107"/>
      <c r="Y9" s="1"/>
      <c r="Z9" s="1"/>
      <c r="AA9" s="1"/>
      <c r="AB9" s="1"/>
      <c r="AC9" s="1"/>
      <c r="AD9" s="1"/>
      <c r="AE9" s="1"/>
      <c r="AF9" s="1"/>
      <c r="AG9" s="1"/>
      <c r="AH9" s="106" t="s">
        <v>20</v>
      </c>
      <c r="AI9" s="166" t="s">
        <v>52</v>
      </c>
      <c r="AJ9" s="1" t="s">
        <v>51</v>
      </c>
      <c r="AK9" s="1" t="s">
        <v>53</v>
      </c>
      <c r="AL9" s="168"/>
      <c r="AM9" s="108" t="s">
        <v>57</v>
      </c>
      <c r="AN9" s="172"/>
      <c r="AO9" s="1"/>
    </row>
    <row r="10" spans="1:41" ht="14.4" x14ac:dyDescent="0.3">
      <c r="A10" s="106" t="s">
        <v>27</v>
      </c>
      <c r="B10" s="106" t="s">
        <v>28</v>
      </c>
      <c r="C10" s="106" t="s">
        <v>29</v>
      </c>
      <c r="D10" s="106" t="s">
        <v>30</v>
      </c>
      <c r="E10" s="106" t="s">
        <v>59</v>
      </c>
      <c r="F10" s="107"/>
      <c r="G10" s="106" t="s">
        <v>29</v>
      </c>
      <c r="H10" s="106"/>
      <c r="I10" s="106"/>
      <c r="J10" s="106"/>
      <c r="K10" s="106"/>
      <c r="L10" s="106"/>
      <c r="M10" s="107"/>
      <c r="N10" s="106" t="s">
        <v>32</v>
      </c>
      <c r="O10" s="106" t="s">
        <v>33</v>
      </c>
      <c r="P10" s="106" t="s">
        <v>21</v>
      </c>
      <c r="Q10" s="106" t="s">
        <v>62</v>
      </c>
      <c r="R10" s="106" t="s">
        <v>72</v>
      </c>
      <c r="S10" s="106" t="s">
        <v>74</v>
      </c>
      <c r="T10" s="106" t="s">
        <v>34</v>
      </c>
      <c r="U10" s="106" t="s">
        <v>22</v>
      </c>
      <c r="V10" s="106" t="s">
        <v>54</v>
      </c>
      <c r="W10" s="106" t="s">
        <v>23</v>
      </c>
      <c r="X10" s="107"/>
      <c r="Y10" s="106" t="s">
        <v>32</v>
      </c>
      <c r="Z10" s="106" t="s">
        <v>33</v>
      </c>
      <c r="AA10" s="106" t="s">
        <v>21</v>
      </c>
      <c r="AB10" s="106" t="s">
        <v>62</v>
      </c>
      <c r="AC10" s="106" t="s">
        <v>72</v>
      </c>
      <c r="AD10" s="106" t="s">
        <v>73</v>
      </c>
      <c r="AE10" s="106" t="s">
        <v>34</v>
      </c>
      <c r="AF10" s="106" t="s">
        <v>22</v>
      </c>
      <c r="AG10" s="106" t="s">
        <v>54</v>
      </c>
      <c r="AH10" s="106" t="s">
        <v>23</v>
      </c>
      <c r="AI10" s="167"/>
      <c r="AJ10" s="106"/>
      <c r="AK10" s="106"/>
      <c r="AL10" s="169"/>
      <c r="AM10" s="108" t="s">
        <v>35</v>
      </c>
      <c r="AN10" s="172"/>
      <c r="AO10" s="108" t="s">
        <v>38</v>
      </c>
    </row>
    <row r="11" spans="1:41" ht="14.4" x14ac:dyDescent="0.3">
      <c r="A11" s="1"/>
      <c r="B11" s="1"/>
      <c r="C11" s="1"/>
      <c r="D11" s="1"/>
      <c r="E11" s="1"/>
      <c r="F11" s="109"/>
      <c r="G11" s="113" t="s">
        <v>2</v>
      </c>
      <c r="H11" s="113" t="s">
        <v>3</v>
      </c>
      <c r="I11" s="113" t="s">
        <v>4</v>
      </c>
      <c r="J11" s="113" t="s">
        <v>5</v>
      </c>
      <c r="K11" s="113" t="s">
        <v>6</v>
      </c>
      <c r="L11" s="113" t="s">
        <v>29</v>
      </c>
      <c r="M11" s="109"/>
      <c r="N11" s="1"/>
      <c r="O11" s="1"/>
      <c r="P11" s="1"/>
      <c r="Q11" s="1"/>
      <c r="R11" s="1"/>
      <c r="S11" s="1"/>
      <c r="T11" s="1"/>
      <c r="U11" s="1"/>
      <c r="V11" s="1"/>
      <c r="W11" s="1"/>
      <c r="X11" s="109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66"/>
      <c r="AJ11" s="1"/>
      <c r="AK11" s="1"/>
      <c r="AL11" s="168"/>
      <c r="AM11" s="1"/>
      <c r="AN11" s="168"/>
      <c r="AO11" s="1"/>
    </row>
    <row r="12" spans="1:41" ht="14.4" x14ac:dyDescent="0.3">
      <c r="A12" s="125">
        <v>1</v>
      </c>
      <c r="B12" t="s">
        <v>149</v>
      </c>
      <c r="C12" s="56"/>
      <c r="D12" s="56"/>
      <c r="E12" s="56"/>
      <c r="F12" s="109"/>
      <c r="G12" s="124"/>
      <c r="H12" s="124"/>
      <c r="I12" s="124"/>
      <c r="J12" s="124"/>
      <c r="K12" s="124"/>
      <c r="L12" s="71"/>
      <c r="M12" s="109"/>
      <c r="N12" s="115">
        <v>7.5</v>
      </c>
      <c r="O12" s="115">
        <v>6.8</v>
      </c>
      <c r="P12" s="115">
        <v>7</v>
      </c>
      <c r="Q12" s="115">
        <v>6.2</v>
      </c>
      <c r="R12" s="115">
        <v>6.8</v>
      </c>
      <c r="S12" s="121">
        <v>6.5</v>
      </c>
      <c r="T12" s="115">
        <v>6.2</v>
      </c>
      <c r="U12" s="115">
        <v>7.5</v>
      </c>
      <c r="V12" s="41">
        <f t="shared" ref="V12:V17" si="0">SUM(N12:U12)</f>
        <v>54.5</v>
      </c>
      <c r="W12" s="116"/>
      <c r="X12" s="109"/>
      <c r="Y12" s="115">
        <v>6.4</v>
      </c>
      <c r="Z12" s="115">
        <v>6</v>
      </c>
      <c r="AA12" s="115">
        <v>6.5</v>
      </c>
      <c r="AB12" s="115">
        <v>6</v>
      </c>
      <c r="AC12" s="115">
        <v>6.2</v>
      </c>
      <c r="AD12" s="115">
        <v>6.2</v>
      </c>
      <c r="AE12" s="115">
        <v>6.4</v>
      </c>
      <c r="AF12" s="115">
        <v>5.8</v>
      </c>
      <c r="AG12" s="41">
        <f t="shared" ref="AG12:AG17" si="1">SUM(Y12:AF12)</f>
        <v>49.499999999999993</v>
      </c>
      <c r="AH12" s="116"/>
      <c r="AI12" s="198"/>
      <c r="AJ12" s="71"/>
      <c r="AK12" s="71"/>
      <c r="AL12" s="71"/>
      <c r="AM12" s="71"/>
      <c r="AN12" s="71"/>
      <c r="AO12" s="124"/>
    </row>
    <row r="13" spans="1:41" ht="14.4" x14ac:dyDescent="0.3">
      <c r="A13" s="125">
        <v>2</v>
      </c>
      <c r="B13" t="s">
        <v>150</v>
      </c>
      <c r="C13" s="56"/>
      <c r="D13" s="56"/>
      <c r="E13" s="56"/>
      <c r="F13" s="109"/>
      <c r="G13" s="124"/>
      <c r="H13" s="124"/>
      <c r="I13" s="124"/>
      <c r="J13" s="124"/>
      <c r="K13" s="124"/>
      <c r="L13" s="124"/>
      <c r="M13" s="109"/>
      <c r="N13" s="115">
        <v>6.5</v>
      </c>
      <c r="O13" s="115">
        <v>6.5</v>
      </c>
      <c r="P13" s="115">
        <v>6</v>
      </c>
      <c r="Q13" s="115">
        <v>6.2</v>
      </c>
      <c r="R13" s="115">
        <v>6</v>
      </c>
      <c r="S13" s="115">
        <v>6.2</v>
      </c>
      <c r="T13" s="115">
        <v>7.2</v>
      </c>
      <c r="U13" s="115">
        <v>7.2</v>
      </c>
      <c r="V13" s="41">
        <f t="shared" si="0"/>
        <v>51.800000000000004</v>
      </c>
      <c r="W13" s="116"/>
      <c r="X13" s="109"/>
      <c r="Y13" s="115">
        <v>6.2</v>
      </c>
      <c r="Z13" s="115">
        <v>6</v>
      </c>
      <c r="AA13" s="115">
        <v>5.8</v>
      </c>
      <c r="AB13" s="115">
        <v>6</v>
      </c>
      <c r="AC13" s="115">
        <v>6.2</v>
      </c>
      <c r="AD13" s="115">
        <v>6.2</v>
      </c>
      <c r="AE13" s="115">
        <v>6</v>
      </c>
      <c r="AF13" s="115">
        <v>6.2</v>
      </c>
      <c r="AG13" s="41">
        <f t="shared" si="1"/>
        <v>48.6</v>
      </c>
      <c r="AH13" s="116"/>
      <c r="AI13" s="198"/>
      <c r="AJ13" s="71"/>
      <c r="AK13" s="71"/>
      <c r="AL13" s="71"/>
      <c r="AM13" s="71"/>
      <c r="AN13" s="71"/>
      <c r="AO13" s="124"/>
    </row>
    <row r="14" spans="1:41" ht="14.4" x14ac:dyDescent="0.3">
      <c r="A14" s="125">
        <v>3</v>
      </c>
      <c r="B14" t="s">
        <v>151</v>
      </c>
      <c r="C14" s="56"/>
      <c r="D14" s="56"/>
      <c r="E14" s="56"/>
      <c r="F14" s="109"/>
      <c r="G14" s="124"/>
      <c r="H14" s="124"/>
      <c r="I14" s="124"/>
      <c r="J14" s="124"/>
      <c r="K14" s="124"/>
      <c r="L14" s="124"/>
      <c r="M14" s="109"/>
      <c r="N14" s="115">
        <v>6.5</v>
      </c>
      <c r="O14" s="115">
        <v>6</v>
      </c>
      <c r="P14" s="115">
        <v>6.2</v>
      </c>
      <c r="Q14" s="115">
        <v>7</v>
      </c>
      <c r="R14" s="115">
        <v>5.5</v>
      </c>
      <c r="S14" s="115">
        <v>5.8</v>
      </c>
      <c r="T14" s="115">
        <v>6.5</v>
      </c>
      <c r="U14" s="115">
        <v>6.5</v>
      </c>
      <c r="V14" s="41">
        <f t="shared" si="0"/>
        <v>50</v>
      </c>
      <c r="W14" s="116"/>
      <c r="X14" s="109"/>
      <c r="Y14" s="115">
        <v>6</v>
      </c>
      <c r="Z14" s="115">
        <v>6.4</v>
      </c>
      <c r="AA14" s="115">
        <v>5.8</v>
      </c>
      <c r="AB14" s="115">
        <v>6</v>
      </c>
      <c r="AC14" s="115">
        <v>6</v>
      </c>
      <c r="AD14" s="115">
        <v>6</v>
      </c>
      <c r="AE14" s="115">
        <v>6.5</v>
      </c>
      <c r="AF14" s="115">
        <v>4.8</v>
      </c>
      <c r="AG14" s="41">
        <f t="shared" si="1"/>
        <v>47.5</v>
      </c>
      <c r="AH14" s="116"/>
      <c r="AI14" s="198"/>
      <c r="AJ14" s="71"/>
      <c r="AK14" s="71"/>
      <c r="AL14" s="71"/>
      <c r="AM14" s="71"/>
      <c r="AN14" s="71"/>
      <c r="AO14" s="124"/>
    </row>
    <row r="15" spans="1:41" ht="14.4" x14ac:dyDescent="0.3">
      <c r="A15" s="125">
        <v>4</v>
      </c>
      <c r="B15" t="s">
        <v>152</v>
      </c>
      <c r="C15" s="56"/>
      <c r="D15" s="56"/>
      <c r="E15" s="56"/>
      <c r="F15" s="109"/>
      <c r="G15" s="124"/>
      <c r="H15" s="124"/>
      <c r="I15" s="124"/>
      <c r="J15" s="124"/>
      <c r="K15" s="124"/>
      <c r="L15" s="124"/>
      <c r="M15" s="109"/>
      <c r="N15" s="115">
        <v>6.7</v>
      </c>
      <c r="O15" s="115">
        <v>6.5</v>
      </c>
      <c r="P15" s="115">
        <v>7.5</v>
      </c>
      <c r="Q15" s="115">
        <v>7.2</v>
      </c>
      <c r="R15" s="115">
        <v>6.8</v>
      </c>
      <c r="S15" s="115">
        <v>5.8</v>
      </c>
      <c r="T15" s="115">
        <v>6.5</v>
      </c>
      <c r="U15" s="115">
        <v>6.8</v>
      </c>
      <c r="V15" s="41">
        <f t="shared" si="0"/>
        <v>53.79999999999999</v>
      </c>
      <c r="W15" s="116"/>
      <c r="X15" s="109"/>
      <c r="Y15" s="115">
        <v>5.6</v>
      </c>
      <c r="Z15" s="115">
        <v>5.8</v>
      </c>
      <c r="AA15" s="115">
        <v>5.8</v>
      </c>
      <c r="AB15" s="115">
        <v>5.6</v>
      </c>
      <c r="AC15" s="115">
        <v>6</v>
      </c>
      <c r="AD15" s="115">
        <v>6</v>
      </c>
      <c r="AE15" s="115">
        <v>6</v>
      </c>
      <c r="AF15" s="115">
        <v>5.6</v>
      </c>
      <c r="AG15" s="41">
        <f t="shared" si="1"/>
        <v>46.4</v>
      </c>
      <c r="AH15" s="116"/>
      <c r="AI15" s="198"/>
      <c r="AJ15" s="71"/>
      <c r="AK15" s="71"/>
      <c r="AL15" s="71"/>
      <c r="AM15" s="71"/>
      <c r="AN15" s="71"/>
      <c r="AO15" s="124"/>
    </row>
    <row r="16" spans="1:41" ht="14.4" x14ac:dyDescent="0.3">
      <c r="A16" s="125">
        <v>5</v>
      </c>
      <c r="B16" t="s">
        <v>153</v>
      </c>
      <c r="C16" s="56"/>
      <c r="D16" s="56"/>
      <c r="E16" s="56"/>
      <c r="F16" s="109"/>
      <c r="G16" s="124"/>
      <c r="H16" s="124"/>
      <c r="I16" s="124"/>
      <c r="J16" s="124"/>
      <c r="K16" s="124"/>
      <c r="L16" s="124"/>
      <c r="M16" s="109"/>
      <c r="N16" s="115">
        <v>7.5</v>
      </c>
      <c r="O16" s="115">
        <v>7</v>
      </c>
      <c r="P16" s="115">
        <v>6</v>
      </c>
      <c r="Q16" s="115">
        <v>6</v>
      </c>
      <c r="R16" s="115">
        <v>6.8</v>
      </c>
      <c r="S16" s="115">
        <v>7</v>
      </c>
      <c r="T16" s="115">
        <v>8</v>
      </c>
      <c r="U16" s="115">
        <v>7.5</v>
      </c>
      <c r="V16" s="41">
        <f t="shared" si="0"/>
        <v>55.8</v>
      </c>
      <c r="W16" s="116"/>
      <c r="X16" s="109"/>
      <c r="Y16" s="115">
        <v>6.4</v>
      </c>
      <c r="Z16" s="115">
        <v>6</v>
      </c>
      <c r="AA16" s="115">
        <v>5.6</v>
      </c>
      <c r="AB16" s="115">
        <v>6.2</v>
      </c>
      <c r="AC16" s="115">
        <v>6</v>
      </c>
      <c r="AD16" s="115">
        <v>5.8</v>
      </c>
      <c r="AE16" s="115">
        <v>5.8</v>
      </c>
      <c r="AF16" s="115">
        <v>5.2</v>
      </c>
      <c r="AG16" s="41">
        <f t="shared" si="1"/>
        <v>47</v>
      </c>
      <c r="AH16" s="116"/>
      <c r="AI16" s="198"/>
      <c r="AJ16" s="71"/>
      <c r="AK16" s="71"/>
      <c r="AL16" s="71"/>
      <c r="AM16" s="71"/>
      <c r="AN16" s="71"/>
      <c r="AO16" s="124"/>
    </row>
    <row r="17" spans="1:41" ht="14.4" x14ac:dyDescent="0.3">
      <c r="A17" s="125">
        <v>6</v>
      </c>
      <c r="B17" t="s">
        <v>154</v>
      </c>
      <c r="C17" s="56"/>
      <c r="D17" s="56"/>
      <c r="E17" s="56"/>
      <c r="F17" s="109"/>
      <c r="G17" s="124"/>
      <c r="H17" s="124"/>
      <c r="I17" s="124"/>
      <c r="J17" s="124"/>
      <c r="K17" s="124"/>
      <c r="L17" s="124"/>
      <c r="M17" s="109"/>
      <c r="N17" s="115">
        <v>6</v>
      </c>
      <c r="O17" s="115">
        <v>6.5</v>
      </c>
      <c r="P17" s="115">
        <v>5</v>
      </c>
      <c r="Q17" s="115">
        <v>6.2</v>
      </c>
      <c r="R17" s="115">
        <v>6.5</v>
      </c>
      <c r="S17" s="115">
        <v>6.5</v>
      </c>
      <c r="T17" s="115">
        <v>7</v>
      </c>
      <c r="U17" s="115">
        <v>6.5</v>
      </c>
      <c r="V17" s="41">
        <f t="shared" si="0"/>
        <v>50.2</v>
      </c>
      <c r="W17" s="116"/>
      <c r="X17" s="109"/>
      <c r="Y17" s="115">
        <v>5</v>
      </c>
      <c r="Z17" s="115">
        <v>5.6</v>
      </c>
      <c r="AA17" s="115">
        <v>5.5</v>
      </c>
      <c r="AB17" s="115">
        <v>5.4</v>
      </c>
      <c r="AC17" s="115">
        <v>5.6</v>
      </c>
      <c r="AD17" s="115">
        <v>5.6</v>
      </c>
      <c r="AE17" s="115">
        <v>5.8</v>
      </c>
      <c r="AF17" s="115">
        <v>5</v>
      </c>
      <c r="AG17" s="41">
        <f t="shared" si="1"/>
        <v>43.5</v>
      </c>
      <c r="AH17" s="116"/>
      <c r="AI17" s="198"/>
      <c r="AJ17" s="71"/>
      <c r="AK17" s="71"/>
      <c r="AL17" s="71"/>
      <c r="AM17" s="71"/>
      <c r="AN17" s="71"/>
      <c r="AO17" s="124"/>
    </row>
    <row r="18" spans="1:41" ht="14.4" x14ac:dyDescent="0.3">
      <c r="A18" s="127"/>
      <c r="B18" s="156"/>
      <c r="C18" s="164" t="s">
        <v>163</v>
      </c>
      <c r="D18" s="164" t="s">
        <v>164</v>
      </c>
      <c r="E18" s="164" t="s">
        <v>165</v>
      </c>
      <c r="F18" s="135"/>
      <c r="G18" s="129">
        <v>5.8</v>
      </c>
      <c r="H18" s="129">
        <v>5.5</v>
      </c>
      <c r="I18" s="129">
        <v>5.5</v>
      </c>
      <c r="J18" s="129">
        <v>5.8</v>
      </c>
      <c r="K18" s="129">
        <v>5.8</v>
      </c>
      <c r="L18" s="130">
        <f t="shared" ref="L18" si="2">SUM((G18*0.1),(H18*0.1),(I18*0.3),(J18*0.3),(K18*0.2))</f>
        <v>5.68</v>
      </c>
      <c r="M18" s="131"/>
      <c r="N18" s="202"/>
      <c r="O18" s="202"/>
      <c r="P18" s="202"/>
      <c r="Q18" s="202"/>
      <c r="R18" s="202"/>
      <c r="S18" s="202"/>
      <c r="T18" s="522" t="s">
        <v>24</v>
      </c>
      <c r="U18" s="522"/>
      <c r="V18" s="133">
        <f t="shared" ref="V18" si="3">SUM(V12:V17)</f>
        <v>316.09999999999997</v>
      </c>
      <c r="W18" s="133">
        <f t="shared" ref="W18" si="4">(V18/6)/8</f>
        <v>6.5854166666666663</v>
      </c>
      <c r="X18" s="135"/>
      <c r="Y18" s="202"/>
      <c r="Z18" s="202"/>
      <c r="AA18" s="202"/>
      <c r="AB18" s="202"/>
      <c r="AC18" s="202"/>
      <c r="AD18" s="202"/>
      <c r="AE18" s="522" t="s">
        <v>24</v>
      </c>
      <c r="AF18" s="522"/>
      <c r="AG18" s="133">
        <f t="shared" ref="AG18" si="5">SUM(AG12:AG17)</f>
        <v>282.5</v>
      </c>
      <c r="AH18" s="133">
        <f t="shared" ref="AH18" si="6">(AG18/6)/8</f>
        <v>5.885416666666667</v>
      </c>
      <c r="AI18" s="139">
        <f t="shared" ref="AI18" si="7">L18</f>
        <v>5.68</v>
      </c>
      <c r="AJ18" s="139">
        <f t="shared" ref="AJ18" si="8">W18</f>
        <v>6.5854166666666663</v>
      </c>
      <c r="AK18" s="139">
        <f t="shared" ref="AK18" si="9">AH18</f>
        <v>5.885416666666667</v>
      </c>
      <c r="AL18" s="170"/>
      <c r="AM18" s="133">
        <f t="shared" ref="AM18" si="10">SUM((L18*0.25)+(W18*0.375)+(AH18*0.375))</f>
        <v>6.0965624999999992</v>
      </c>
      <c r="AN18" s="171"/>
      <c r="AO18" s="136">
        <v>1</v>
      </c>
    </row>
    <row r="19" spans="1:41" ht="14.4" x14ac:dyDescent="0.3">
      <c r="A19" s="125">
        <v>1</v>
      </c>
      <c r="B19" t="s">
        <v>109</v>
      </c>
      <c r="C19" s="56"/>
      <c r="D19" s="56"/>
      <c r="E19" s="56"/>
      <c r="F19" s="109"/>
      <c r="G19" s="124"/>
      <c r="H19" s="124"/>
      <c r="I19" s="124"/>
      <c r="J19" s="124"/>
      <c r="K19" s="124"/>
      <c r="L19" s="71"/>
      <c r="M19" s="109"/>
      <c r="N19" s="115">
        <v>5.8</v>
      </c>
      <c r="O19" s="115">
        <v>6.5</v>
      </c>
      <c r="P19" s="115">
        <v>5.5</v>
      </c>
      <c r="Q19" s="115">
        <v>6.2</v>
      </c>
      <c r="R19" s="115">
        <v>5.5</v>
      </c>
      <c r="S19" s="121">
        <v>5.5</v>
      </c>
      <c r="T19" s="115">
        <v>6.2</v>
      </c>
      <c r="U19" s="115">
        <v>6</v>
      </c>
      <c r="V19" s="41">
        <f t="shared" ref="V19:V24" si="11">SUM(N19:U19)</f>
        <v>47.2</v>
      </c>
      <c r="W19" s="116"/>
      <c r="X19" s="109"/>
      <c r="Y19" s="115">
        <v>5.6</v>
      </c>
      <c r="Z19" s="115">
        <v>5.8</v>
      </c>
      <c r="AA19" s="115">
        <v>6</v>
      </c>
      <c r="AB19" s="115">
        <v>5.4</v>
      </c>
      <c r="AC19" s="115">
        <v>6</v>
      </c>
      <c r="AD19" s="115">
        <v>6</v>
      </c>
      <c r="AE19" s="115">
        <v>5.8</v>
      </c>
      <c r="AF19" s="115">
        <v>5</v>
      </c>
      <c r="AG19" s="41">
        <f t="shared" ref="AG19:AG24" si="12">SUM(Y19:AF19)</f>
        <v>45.599999999999994</v>
      </c>
      <c r="AH19" s="116"/>
      <c r="AI19" s="198"/>
      <c r="AJ19" s="71"/>
      <c r="AK19" s="71"/>
      <c r="AL19" s="71"/>
      <c r="AM19" s="71"/>
      <c r="AN19" s="71"/>
      <c r="AO19" s="124"/>
    </row>
    <row r="20" spans="1:41" ht="14.4" x14ac:dyDescent="0.3">
      <c r="A20" s="125">
        <v>2</v>
      </c>
      <c r="B20" t="s">
        <v>138</v>
      </c>
      <c r="C20" s="56"/>
      <c r="D20" s="56"/>
      <c r="E20" s="56"/>
      <c r="F20" s="109"/>
      <c r="G20" s="124"/>
      <c r="H20" s="124"/>
      <c r="I20" s="124"/>
      <c r="J20" s="124"/>
      <c r="K20" s="124"/>
      <c r="L20" s="124"/>
      <c r="M20" s="109"/>
      <c r="N20" s="115">
        <v>7.2</v>
      </c>
      <c r="O20" s="115">
        <v>7</v>
      </c>
      <c r="P20" s="115">
        <v>6.5</v>
      </c>
      <c r="Q20" s="115">
        <v>8</v>
      </c>
      <c r="R20" s="115">
        <v>5.5</v>
      </c>
      <c r="S20" s="115">
        <v>6.5</v>
      </c>
      <c r="T20" s="115">
        <v>6.2</v>
      </c>
      <c r="U20" s="115">
        <v>6.5</v>
      </c>
      <c r="V20" s="41">
        <f t="shared" si="11"/>
        <v>53.400000000000006</v>
      </c>
      <c r="W20" s="116"/>
      <c r="X20" s="109"/>
      <c r="Y20" s="115">
        <v>6.2</v>
      </c>
      <c r="Z20" s="115">
        <v>6</v>
      </c>
      <c r="AA20" s="115">
        <v>5.8</v>
      </c>
      <c r="AB20" s="115">
        <v>6.4</v>
      </c>
      <c r="AC20" s="115">
        <v>6.4</v>
      </c>
      <c r="AD20" s="115">
        <v>6.4</v>
      </c>
      <c r="AE20" s="115">
        <v>6.2</v>
      </c>
      <c r="AF20" s="115">
        <v>5.8</v>
      </c>
      <c r="AG20" s="41">
        <f t="shared" si="12"/>
        <v>49.199999999999996</v>
      </c>
      <c r="AH20" s="116"/>
      <c r="AI20" s="198"/>
      <c r="AJ20" s="71"/>
      <c r="AK20" s="71"/>
      <c r="AL20" s="71"/>
      <c r="AM20" s="71"/>
      <c r="AN20" s="71"/>
      <c r="AO20" s="124"/>
    </row>
    <row r="21" spans="1:41" ht="14.4" x14ac:dyDescent="0.3">
      <c r="A21" s="125">
        <v>3</v>
      </c>
      <c r="B21" t="s">
        <v>139</v>
      </c>
      <c r="C21" s="56"/>
      <c r="D21" s="56"/>
      <c r="E21" s="56"/>
      <c r="F21" s="109"/>
      <c r="G21" s="124"/>
      <c r="H21" s="124"/>
      <c r="I21" s="124"/>
      <c r="J21" s="124"/>
      <c r="K21" s="124"/>
      <c r="L21" s="124"/>
      <c r="M21" s="109"/>
      <c r="N21" s="115">
        <v>6.5</v>
      </c>
      <c r="O21" s="115">
        <v>6.5</v>
      </c>
      <c r="P21" s="115">
        <v>6</v>
      </c>
      <c r="Q21" s="115">
        <v>5.8</v>
      </c>
      <c r="R21" s="115">
        <v>5.5</v>
      </c>
      <c r="S21" s="115">
        <v>5.8</v>
      </c>
      <c r="T21" s="115">
        <v>7</v>
      </c>
      <c r="U21" s="115">
        <v>7.5</v>
      </c>
      <c r="V21" s="41">
        <f t="shared" si="11"/>
        <v>50.6</v>
      </c>
      <c r="W21" s="116"/>
      <c r="X21" s="109"/>
      <c r="Y21" s="115">
        <v>5.8</v>
      </c>
      <c r="Z21" s="115">
        <v>5.4</v>
      </c>
      <c r="AA21" s="115">
        <v>5.6</v>
      </c>
      <c r="AB21" s="115">
        <v>5.8</v>
      </c>
      <c r="AC21" s="115">
        <v>6</v>
      </c>
      <c r="AD21" s="115">
        <v>6</v>
      </c>
      <c r="AE21" s="115">
        <v>6</v>
      </c>
      <c r="AF21" s="115">
        <v>6</v>
      </c>
      <c r="AG21" s="41">
        <f t="shared" si="12"/>
        <v>46.599999999999994</v>
      </c>
      <c r="AH21" s="116"/>
      <c r="AI21" s="198"/>
      <c r="AJ21" s="71"/>
      <c r="AK21" s="71"/>
      <c r="AL21" s="71"/>
      <c r="AM21" s="71"/>
      <c r="AN21" s="71"/>
      <c r="AO21" s="124"/>
    </row>
    <row r="22" spans="1:41" ht="14.4" x14ac:dyDescent="0.3">
      <c r="A22" s="125">
        <v>4</v>
      </c>
      <c r="B22" t="s">
        <v>140</v>
      </c>
      <c r="C22" s="56"/>
      <c r="D22" s="56"/>
      <c r="E22" s="56"/>
      <c r="F22" s="109"/>
      <c r="G22" s="124"/>
      <c r="H22" s="124"/>
      <c r="I22" s="124"/>
      <c r="J22" s="124"/>
      <c r="K22" s="124"/>
      <c r="L22" s="124"/>
      <c r="M22" s="109"/>
      <c r="N22" s="115">
        <v>6</v>
      </c>
      <c r="O22" s="115">
        <v>6</v>
      </c>
      <c r="P22" s="115">
        <v>7</v>
      </c>
      <c r="Q22" s="115">
        <v>6.2</v>
      </c>
      <c r="R22" s="115">
        <v>5.8</v>
      </c>
      <c r="S22" s="115">
        <v>5.5</v>
      </c>
      <c r="T22" s="115">
        <v>7</v>
      </c>
      <c r="U22" s="115">
        <v>7.2</v>
      </c>
      <c r="V22" s="41">
        <f t="shared" si="11"/>
        <v>50.7</v>
      </c>
      <c r="W22" s="116"/>
      <c r="X22" s="109"/>
      <c r="Y22" s="115">
        <v>6.2</v>
      </c>
      <c r="Z22" s="115">
        <v>5.6</v>
      </c>
      <c r="AA22" s="115">
        <v>5.6</v>
      </c>
      <c r="AB22" s="115">
        <v>6</v>
      </c>
      <c r="AC22" s="115">
        <v>6.2</v>
      </c>
      <c r="AD22" s="115">
        <v>6.2</v>
      </c>
      <c r="AE22" s="115">
        <v>6</v>
      </c>
      <c r="AF22" s="115">
        <v>5.8</v>
      </c>
      <c r="AG22" s="41">
        <f t="shared" si="12"/>
        <v>47.599999999999994</v>
      </c>
      <c r="AH22" s="116"/>
      <c r="AI22" s="198"/>
      <c r="AJ22" s="71"/>
      <c r="AK22" s="71"/>
      <c r="AL22" s="71"/>
      <c r="AM22" s="71"/>
      <c r="AN22" s="71"/>
      <c r="AO22" s="124"/>
    </row>
    <row r="23" spans="1:41" ht="14.4" x14ac:dyDescent="0.3">
      <c r="A23" s="125">
        <v>5</v>
      </c>
      <c r="B23" t="s">
        <v>141</v>
      </c>
      <c r="C23" s="56"/>
      <c r="D23" s="56"/>
      <c r="E23" s="56"/>
      <c r="F23" s="109"/>
      <c r="G23" s="124"/>
      <c r="H23" s="124"/>
      <c r="I23" s="124"/>
      <c r="J23" s="124"/>
      <c r="K23" s="124"/>
      <c r="L23" s="124"/>
      <c r="M23" s="109"/>
      <c r="N23" s="115">
        <v>6.5</v>
      </c>
      <c r="O23" s="115">
        <v>6.2</v>
      </c>
      <c r="P23" s="115">
        <v>6.2</v>
      </c>
      <c r="Q23" s="115">
        <v>6</v>
      </c>
      <c r="R23" s="115">
        <v>5.8</v>
      </c>
      <c r="S23" s="115">
        <v>5.5</v>
      </c>
      <c r="T23" s="115">
        <v>6.5</v>
      </c>
      <c r="U23" s="115">
        <v>6.5</v>
      </c>
      <c r="V23" s="41">
        <f t="shared" si="11"/>
        <v>49.2</v>
      </c>
      <c r="W23" s="116"/>
      <c r="X23" s="109"/>
      <c r="Y23" s="115">
        <v>5.8</v>
      </c>
      <c r="Z23" s="115">
        <v>5.4</v>
      </c>
      <c r="AA23" s="115">
        <v>5.6</v>
      </c>
      <c r="AB23" s="115">
        <v>5.4</v>
      </c>
      <c r="AC23" s="115">
        <v>5.8</v>
      </c>
      <c r="AD23" s="115">
        <v>5.8</v>
      </c>
      <c r="AE23" s="115">
        <v>5.6</v>
      </c>
      <c r="AF23" s="115">
        <v>5.8</v>
      </c>
      <c r="AG23" s="41">
        <f t="shared" si="12"/>
        <v>45.199999999999996</v>
      </c>
      <c r="AH23" s="116"/>
      <c r="AI23" s="198"/>
      <c r="AJ23" s="71"/>
      <c r="AK23" s="71"/>
      <c r="AL23" s="71"/>
      <c r="AM23" s="71"/>
      <c r="AN23" s="71"/>
      <c r="AO23" s="124"/>
    </row>
    <row r="24" spans="1:41" ht="14.4" x14ac:dyDescent="0.3">
      <c r="A24" s="125">
        <v>6</v>
      </c>
      <c r="B24" t="s">
        <v>142</v>
      </c>
      <c r="C24" s="56"/>
      <c r="D24" s="56"/>
      <c r="E24" s="56"/>
      <c r="F24" s="109"/>
      <c r="G24" s="124"/>
      <c r="H24" s="124"/>
      <c r="I24" s="124"/>
      <c r="J24" s="124"/>
      <c r="K24" s="124"/>
      <c r="L24" s="124"/>
      <c r="M24" s="109"/>
      <c r="N24" s="115">
        <v>6.8</v>
      </c>
      <c r="O24" s="115">
        <v>7</v>
      </c>
      <c r="P24" s="115">
        <v>6.5</v>
      </c>
      <c r="Q24" s="115">
        <v>6</v>
      </c>
      <c r="R24" s="115">
        <v>0</v>
      </c>
      <c r="S24" s="115">
        <v>0</v>
      </c>
      <c r="T24" s="115">
        <v>0</v>
      </c>
      <c r="U24" s="115">
        <v>6</v>
      </c>
      <c r="V24" s="41">
        <f t="shared" si="11"/>
        <v>32.299999999999997</v>
      </c>
      <c r="W24" s="116"/>
      <c r="X24" s="109"/>
      <c r="Y24" s="115">
        <v>5.8</v>
      </c>
      <c r="Z24" s="115">
        <v>6</v>
      </c>
      <c r="AA24" s="115">
        <v>6</v>
      </c>
      <c r="AB24" s="115">
        <v>6</v>
      </c>
      <c r="AC24" s="115">
        <v>0</v>
      </c>
      <c r="AD24" s="115">
        <v>0</v>
      </c>
      <c r="AE24" s="115">
        <v>0</v>
      </c>
      <c r="AF24" s="115">
        <v>0</v>
      </c>
      <c r="AG24" s="41">
        <f t="shared" si="12"/>
        <v>23.8</v>
      </c>
      <c r="AH24" s="116"/>
      <c r="AI24" s="198"/>
      <c r="AJ24" s="71"/>
      <c r="AK24" s="71"/>
      <c r="AL24" s="71"/>
      <c r="AM24" s="71"/>
      <c r="AN24" s="71"/>
      <c r="AO24" s="124"/>
    </row>
    <row r="25" spans="1:41" ht="14.4" x14ac:dyDescent="0.3">
      <c r="A25" s="127"/>
      <c r="B25" s="126"/>
      <c r="C25" s="164" t="s">
        <v>110</v>
      </c>
      <c r="D25" s="164" t="s">
        <v>160</v>
      </c>
      <c r="E25" s="164" t="s">
        <v>161</v>
      </c>
      <c r="F25" s="135"/>
      <c r="G25" s="129">
        <v>6.5</v>
      </c>
      <c r="H25" s="129">
        <v>6.5</v>
      </c>
      <c r="I25" s="129">
        <v>6.8</v>
      </c>
      <c r="J25" s="475">
        <v>8</v>
      </c>
      <c r="K25" s="475">
        <v>8</v>
      </c>
      <c r="L25" s="130">
        <f>SUM((G25*0.1),(H25*0.1),(I25*0.3),(J25*0.3),(K25*0.2))</f>
        <v>7.34</v>
      </c>
      <c r="M25" s="131"/>
      <c r="N25" s="155"/>
      <c r="O25" s="155"/>
      <c r="P25" s="155"/>
      <c r="Q25" s="155"/>
      <c r="R25" s="155"/>
      <c r="S25" s="155"/>
      <c r="T25" s="522" t="s">
        <v>24</v>
      </c>
      <c r="U25" s="522"/>
      <c r="V25" s="133">
        <f>SUM(V19:V24)</f>
        <v>283.40000000000003</v>
      </c>
      <c r="W25" s="133">
        <f>(V25/6)/8</f>
        <v>5.9041666666666677</v>
      </c>
      <c r="X25" s="135"/>
      <c r="Y25" s="155"/>
      <c r="Z25" s="155"/>
      <c r="AA25" s="155"/>
      <c r="AB25" s="155"/>
      <c r="AC25" s="155"/>
      <c r="AD25" s="155"/>
      <c r="AE25" s="522" t="s">
        <v>24</v>
      </c>
      <c r="AF25" s="522"/>
      <c r="AG25" s="133">
        <f>SUM(AG19:AG24)</f>
        <v>257.99999999999994</v>
      </c>
      <c r="AH25" s="133">
        <f>(AG25/6)/8</f>
        <v>5.3749999999999991</v>
      </c>
      <c r="AI25" s="139">
        <f>L25</f>
        <v>7.34</v>
      </c>
      <c r="AJ25" s="139">
        <f>W25</f>
        <v>5.9041666666666677</v>
      </c>
      <c r="AK25" s="139">
        <f>AH25</f>
        <v>5.3749999999999991</v>
      </c>
      <c r="AL25" s="170"/>
      <c r="AM25" s="133">
        <f>SUM((L25*0.25)+(W25*0.375)+(AH25*0.375))</f>
        <v>6.0646874999999998</v>
      </c>
      <c r="AN25" s="171"/>
      <c r="AO25" s="136">
        <v>2</v>
      </c>
    </row>
    <row r="26" spans="1:41" ht="14.4" x14ac:dyDescent="0.3">
      <c r="A26" s="125">
        <v>1</v>
      </c>
      <c r="B26" t="s">
        <v>119</v>
      </c>
      <c r="C26" s="56"/>
      <c r="D26" s="56"/>
      <c r="E26" s="56"/>
      <c r="F26" s="109"/>
      <c r="G26" s="124"/>
      <c r="H26" s="124"/>
      <c r="I26" s="124"/>
      <c r="J26" s="124"/>
      <c r="K26" s="124"/>
      <c r="L26" s="71"/>
      <c r="M26" s="109"/>
      <c r="N26" s="115">
        <v>5.5</v>
      </c>
      <c r="O26" s="115">
        <v>6</v>
      </c>
      <c r="P26" s="115">
        <v>5</v>
      </c>
      <c r="Q26" s="115">
        <v>7</v>
      </c>
      <c r="R26" s="115">
        <v>5.2</v>
      </c>
      <c r="S26" s="121">
        <v>5.4</v>
      </c>
      <c r="T26" s="115">
        <v>6</v>
      </c>
      <c r="U26" s="115">
        <v>6.5</v>
      </c>
      <c r="V26" s="41">
        <f t="shared" ref="V26:V31" si="13">SUM(N26:U26)</f>
        <v>46.6</v>
      </c>
      <c r="W26" s="116"/>
      <c r="X26" s="109"/>
      <c r="Y26" s="115">
        <v>5.2</v>
      </c>
      <c r="Z26" s="115">
        <v>5</v>
      </c>
      <c r="AA26" s="115">
        <v>5.6</v>
      </c>
      <c r="AB26" s="115">
        <v>5.4</v>
      </c>
      <c r="AC26" s="115">
        <v>6</v>
      </c>
      <c r="AD26" s="115">
        <v>6</v>
      </c>
      <c r="AE26" s="115">
        <v>5.8</v>
      </c>
      <c r="AF26" s="115">
        <v>5</v>
      </c>
      <c r="AG26" s="41">
        <f t="shared" ref="AG26:AG31" si="14">SUM(Y26:AF26)</f>
        <v>44</v>
      </c>
      <c r="AH26" s="116"/>
      <c r="AI26" s="198"/>
      <c r="AJ26" s="71"/>
      <c r="AK26" s="71"/>
      <c r="AL26" s="71"/>
      <c r="AM26" s="71"/>
      <c r="AN26" s="71"/>
      <c r="AO26" s="124"/>
    </row>
    <row r="27" spans="1:41" ht="14.4" x14ac:dyDescent="0.3">
      <c r="A27" s="125">
        <v>2</v>
      </c>
      <c r="B27" t="s">
        <v>103</v>
      </c>
      <c r="C27" s="56"/>
      <c r="D27" s="56"/>
      <c r="E27" s="56"/>
      <c r="F27" s="109"/>
      <c r="G27" s="124"/>
      <c r="H27" s="124"/>
      <c r="I27" s="124"/>
      <c r="J27" s="124"/>
      <c r="K27" s="124"/>
      <c r="L27" s="124"/>
      <c r="M27" s="109"/>
      <c r="N27" s="115">
        <v>6</v>
      </c>
      <c r="O27" s="115">
        <v>6</v>
      </c>
      <c r="P27" s="115">
        <v>6.2</v>
      </c>
      <c r="Q27" s="115">
        <v>6.8</v>
      </c>
      <c r="R27" s="115">
        <v>6.5</v>
      </c>
      <c r="S27" s="115">
        <v>6</v>
      </c>
      <c r="T27" s="115">
        <v>5.5</v>
      </c>
      <c r="U27" s="115">
        <v>6</v>
      </c>
      <c r="V27" s="41">
        <f t="shared" si="13"/>
        <v>49</v>
      </c>
      <c r="W27" s="116"/>
      <c r="X27" s="109"/>
      <c r="Y27" s="115">
        <v>5.2</v>
      </c>
      <c r="Z27" s="115">
        <v>5.2</v>
      </c>
      <c r="AA27" s="115">
        <v>5.6</v>
      </c>
      <c r="AB27" s="115">
        <v>5.8</v>
      </c>
      <c r="AC27" s="115">
        <v>5.8</v>
      </c>
      <c r="AD27" s="115">
        <v>5.8</v>
      </c>
      <c r="AE27" s="115">
        <v>5</v>
      </c>
      <c r="AF27" s="115">
        <v>5.2</v>
      </c>
      <c r="AG27" s="41">
        <f t="shared" si="14"/>
        <v>43.6</v>
      </c>
      <c r="AH27" s="116"/>
      <c r="AI27" s="198"/>
      <c r="AJ27" s="71"/>
      <c r="AK27" s="71"/>
      <c r="AL27" s="71"/>
      <c r="AM27" s="71"/>
      <c r="AN27" s="71"/>
      <c r="AO27" s="124"/>
    </row>
    <row r="28" spans="1:41" ht="14.4" x14ac:dyDescent="0.3">
      <c r="A28" s="125">
        <v>3</v>
      </c>
      <c r="B28" t="s">
        <v>107</v>
      </c>
      <c r="C28" s="56"/>
      <c r="D28" s="56"/>
      <c r="E28" s="56"/>
      <c r="F28" s="109"/>
      <c r="G28" s="124"/>
      <c r="H28" s="124"/>
      <c r="I28" s="124"/>
      <c r="J28" s="124"/>
      <c r="K28" s="124"/>
      <c r="L28" s="124"/>
      <c r="M28" s="109"/>
      <c r="N28" s="115">
        <v>5.5</v>
      </c>
      <c r="O28" s="115">
        <v>5</v>
      </c>
      <c r="P28" s="115">
        <v>5.5</v>
      </c>
      <c r="Q28" s="115">
        <v>6</v>
      </c>
      <c r="R28" s="115">
        <v>6</v>
      </c>
      <c r="S28" s="115">
        <v>5.8</v>
      </c>
      <c r="T28" s="115">
        <v>6.5</v>
      </c>
      <c r="U28" s="115">
        <v>4.5</v>
      </c>
      <c r="V28" s="41">
        <f t="shared" si="13"/>
        <v>44.8</v>
      </c>
      <c r="W28" s="116"/>
      <c r="X28" s="109"/>
      <c r="Y28" s="115">
        <v>5.4</v>
      </c>
      <c r="Z28" s="115">
        <v>5.2</v>
      </c>
      <c r="AA28" s="115">
        <v>5</v>
      </c>
      <c r="AB28" s="115">
        <v>4.8</v>
      </c>
      <c r="AC28" s="115">
        <v>4.8</v>
      </c>
      <c r="AD28" s="115">
        <v>5</v>
      </c>
      <c r="AE28" s="115">
        <v>5</v>
      </c>
      <c r="AF28" s="115">
        <v>5</v>
      </c>
      <c r="AG28" s="41">
        <f t="shared" si="14"/>
        <v>40.200000000000003</v>
      </c>
      <c r="AH28" s="116"/>
      <c r="AI28" s="198"/>
      <c r="AJ28" s="71"/>
      <c r="AK28" s="71"/>
      <c r="AL28" s="71"/>
      <c r="AM28" s="71"/>
      <c r="AN28" s="71"/>
      <c r="AO28" s="124"/>
    </row>
    <row r="29" spans="1:41" ht="14.4" x14ac:dyDescent="0.3">
      <c r="A29" s="125">
        <v>4</v>
      </c>
      <c r="B29" t="s">
        <v>130</v>
      </c>
      <c r="C29" s="56"/>
      <c r="D29" s="56"/>
      <c r="E29" s="56"/>
      <c r="F29" s="109"/>
      <c r="G29" s="124"/>
      <c r="H29" s="124"/>
      <c r="I29" s="124"/>
      <c r="J29" s="124"/>
      <c r="K29" s="124"/>
      <c r="L29" s="124"/>
      <c r="M29" s="109"/>
      <c r="N29" s="115">
        <v>5</v>
      </c>
      <c r="O29" s="115">
        <v>5.8</v>
      </c>
      <c r="P29" s="115">
        <v>5.5</v>
      </c>
      <c r="Q29" s="115">
        <v>6.8</v>
      </c>
      <c r="R29" s="115">
        <v>6</v>
      </c>
      <c r="S29" s="115">
        <v>5.8</v>
      </c>
      <c r="T29" s="115">
        <v>7</v>
      </c>
      <c r="U29" s="115">
        <v>7</v>
      </c>
      <c r="V29" s="41">
        <f t="shared" si="13"/>
        <v>48.9</v>
      </c>
      <c r="W29" s="116"/>
      <c r="X29" s="109"/>
      <c r="Y29" s="115">
        <v>5.4</v>
      </c>
      <c r="Z29" s="115">
        <v>5.8</v>
      </c>
      <c r="AA29" s="115">
        <v>6</v>
      </c>
      <c r="AB29" s="115">
        <v>6</v>
      </c>
      <c r="AC29" s="115">
        <v>6.2</v>
      </c>
      <c r="AD29" s="115">
        <v>6.2</v>
      </c>
      <c r="AE29" s="115">
        <v>7</v>
      </c>
      <c r="AF29" s="115">
        <v>6.2</v>
      </c>
      <c r="AG29" s="41">
        <f t="shared" si="14"/>
        <v>48.800000000000004</v>
      </c>
      <c r="AH29" s="116"/>
      <c r="AI29" s="198"/>
      <c r="AJ29" s="71"/>
      <c r="AK29" s="71"/>
      <c r="AL29" s="71"/>
      <c r="AM29" s="71"/>
      <c r="AN29" s="71"/>
      <c r="AO29" s="124"/>
    </row>
    <row r="30" spans="1:41" ht="14.4" x14ac:dyDescent="0.3">
      <c r="A30" s="125">
        <v>5</v>
      </c>
      <c r="B30" t="s">
        <v>108</v>
      </c>
      <c r="C30" s="56"/>
      <c r="D30" s="56"/>
      <c r="E30" s="56"/>
      <c r="F30" s="109"/>
      <c r="G30" s="124"/>
      <c r="H30" s="124"/>
      <c r="I30" s="124"/>
      <c r="J30" s="124"/>
      <c r="K30" s="124"/>
      <c r="L30" s="124"/>
      <c r="M30" s="109"/>
      <c r="N30" s="115">
        <v>4.5</v>
      </c>
      <c r="O30" s="115">
        <v>5</v>
      </c>
      <c r="P30" s="115">
        <v>5.2</v>
      </c>
      <c r="Q30" s="115">
        <v>6</v>
      </c>
      <c r="R30" s="115">
        <v>6</v>
      </c>
      <c r="S30" s="115">
        <v>6</v>
      </c>
      <c r="T30" s="115">
        <v>6.5</v>
      </c>
      <c r="U30" s="115">
        <v>6.5</v>
      </c>
      <c r="V30" s="41">
        <f t="shared" si="13"/>
        <v>45.7</v>
      </c>
      <c r="W30" s="116"/>
      <c r="X30" s="109"/>
      <c r="Y30" s="115">
        <v>5.4</v>
      </c>
      <c r="Z30" s="115">
        <v>5.6</v>
      </c>
      <c r="AA30" s="115">
        <v>5.8</v>
      </c>
      <c r="AB30" s="115">
        <v>5.6</v>
      </c>
      <c r="AC30" s="115">
        <v>5.4</v>
      </c>
      <c r="AD30" s="115">
        <v>5.8</v>
      </c>
      <c r="AE30" s="115">
        <v>6</v>
      </c>
      <c r="AF30" s="115">
        <v>6</v>
      </c>
      <c r="AG30" s="41">
        <f t="shared" si="14"/>
        <v>45.599999999999994</v>
      </c>
      <c r="AH30" s="116"/>
      <c r="AI30" s="198"/>
      <c r="AJ30" s="71"/>
      <c r="AK30" s="71"/>
      <c r="AL30" s="71"/>
      <c r="AM30" s="71"/>
      <c r="AN30" s="71"/>
      <c r="AO30" s="124"/>
    </row>
    <row r="31" spans="1:41" ht="14.4" x14ac:dyDescent="0.3">
      <c r="A31" s="125">
        <v>6</v>
      </c>
      <c r="B31" t="s">
        <v>131</v>
      </c>
      <c r="C31" s="56"/>
      <c r="D31" s="56"/>
      <c r="E31" s="56"/>
      <c r="F31" s="109"/>
      <c r="G31" s="124"/>
      <c r="H31" s="124"/>
      <c r="I31" s="124"/>
      <c r="J31" s="124"/>
      <c r="K31" s="124"/>
      <c r="L31" s="124"/>
      <c r="M31" s="109"/>
      <c r="N31" s="115">
        <v>5.5</v>
      </c>
      <c r="O31" s="115">
        <v>6.2</v>
      </c>
      <c r="P31" s="115">
        <v>6.5</v>
      </c>
      <c r="Q31" s="115">
        <v>7</v>
      </c>
      <c r="R31" s="115">
        <v>6.8</v>
      </c>
      <c r="S31" s="115">
        <v>6.5</v>
      </c>
      <c r="T31" s="115">
        <v>5.8</v>
      </c>
      <c r="U31" s="115">
        <v>6.2</v>
      </c>
      <c r="V31" s="41">
        <f t="shared" si="13"/>
        <v>50.5</v>
      </c>
      <c r="W31" s="116"/>
      <c r="X31" s="109"/>
      <c r="Y31" s="115">
        <v>6.2</v>
      </c>
      <c r="Z31" s="115">
        <v>6</v>
      </c>
      <c r="AA31" s="115">
        <v>5.8</v>
      </c>
      <c r="AB31" s="115">
        <v>6</v>
      </c>
      <c r="AC31" s="115">
        <v>6.2</v>
      </c>
      <c r="AD31" s="115">
        <v>6.2</v>
      </c>
      <c r="AE31" s="115">
        <v>6</v>
      </c>
      <c r="AF31" s="115">
        <v>0</v>
      </c>
      <c r="AG31" s="41">
        <f t="shared" si="14"/>
        <v>42.4</v>
      </c>
      <c r="AH31" s="116"/>
      <c r="AI31" s="198"/>
      <c r="AJ31" s="71"/>
      <c r="AK31" s="71"/>
      <c r="AL31" s="71"/>
      <c r="AM31" s="71"/>
      <c r="AN31" s="71"/>
      <c r="AO31" s="124"/>
    </row>
    <row r="32" spans="1:41" ht="14.4" x14ac:dyDescent="0.3">
      <c r="A32" s="127"/>
      <c r="B32" s="156"/>
      <c r="C32" s="164" t="s">
        <v>104</v>
      </c>
      <c r="D32" s="164" t="s">
        <v>105</v>
      </c>
      <c r="E32" s="164" t="s">
        <v>112</v>
      </c>
      <c r="F32" s="135"/>
      <c r="G32" s="129">
        <v>6.5</v>
      </c>
      <c r="H32" s="475">
        <v>6</v>
      </c>
      <c r="I32" s="475">
        <v>6</v>
      </c>
      <c r="J32" s="475">
        <v>8</v>
      </c>
      <c r="K32" s="129">
        <v>7.8</v>
      </c>
      <c r="L32" s="130">
        <f t="shared" ref="L32" si="15">SUM((G32*0.1),(H32*0.1),(I32*0.3),(J32*0.3),(K32*0.2))</f>
        <v>7.01</v>
      </c>
      <c r="M32" s="131"/>
      <c r="N32" s="155"/>
      <c r="O32" s="155"/>
      <c r="P32" s="155"/>
      <c r="Q32" s="155"/>
      <c r="R32" s="155"/>
      <c r="S32" s="155"/>
      <c r="T32" s="522" t="s">
        <v>24</v>
      </c>
      <c r="U32" s="522"/>
      <c r="V32" s="133">
        <f t="shared" ref="V32" si="16">SUM(V26:V31)</f>
        <v>285.5</v>
      </c>
      <c r="W32" s="133">
        <f t="shared" ref="W32" si="17">(V32/6)/8</f>
        <v>5.947916666666667</v>
      </c>
      <c r="X32" s="135"/>
      <c r="Y32" s="155"/>
      <c r="Z32" s="155"/>
      <c r="AA32" s="155"/>
      <c r="AB32" s="155"/>
      <c r="AC32" s="155"/>
      <c r="AD32" s="155"/>
      <c r="AE32" s="522" t="s">
        <v>24</v>
      </c>
      <c r="AF32" s="522"/>
      <c r="AG32" s="133">
        <f t="shared" ref="AG32" si="18">SUM(AG26:AG31)</f>
        <v>264.59999999999997</v>
      </c>
      <c r="AH32" s="133">
        <f t="shared" ref="AH32" si="19">(AG32/6)/8</f>
        <v>5.5124999999999993</v>
      </c>
      <c r="AI32" s="139">
        <f t="shared" ref="AI32" si="20">L32</f>
        <v>7.01</v>
      </c>
      <c r="AJ32" s="139">
        <f t="shared" ref="AJ32" si="21">W32</f>
        <v>5.947916666666667</v>
      </c>
      <c r="AK32" s="139">
        <f t="shared" ref="AK32" si="22">AH32</f>
        <v>5.5124999999999993</v>
      </c>
      <c r="AL32" s="170"/>
      <c r="AM32" s="133">
        <f t="shared" ref="AM32" si="23">SUM((L32*0.25)+(W32*0.375)+(AH32*0.375))</f>
        <v>6.0501562499999997</v>
      </c>
      <c r="AN32" s="171"/>
      <c r="AO32" s="136">
        <v>3</v>
      </c>
    </row>
    <row r="33" spans="1:41" ht="14.4" x14ac:dyDescent="0.3">
      <c r="A33" s="125">
        <v>1</v>
      </c>
      <c r="B33" t="s">
        <v>132</v>
      </c>
      <c r="C33" s="56"/>
      <c r="D33" s="56"/>
      <c r="E33" s="56"/>
      <c r="F33" s="109"/>
      <c r="G33" s="124"/>
      <c r="H33" s="124"/>
      <c r="I33" s="124"/>
      <c r="J33" s="124"/>
      <c r="K33" s="124"/>
      <c r="L33" s="71"/>
      <c r="M33" s="109"/>
      <c r="N33" s="115">
        <v>6</v>
      </c>
      <c r="O33" s="115">
        <v>6.2</v>
      </c>
      <c r="P33" s="115">
        <v>5.5</v>
      </c>
      <c r="Q33" s="115">
        <v>7</v>
      </c>
      <c r="R33" s="115">
        <v>5.5</v>
      </c>
      <c r="S33" s="121">
        <v>5.8</v>
      </c>
      <c r="T33" s="115">
        <v>6.5</v>
      </c>
      <c r="U33" s="115">
        <v>7</v>
      </c>
      <c r="V33" s="41">
        <f t="shared" ref="V33:V38" si="24">SUM(N33:U33)</f>
        <v>49.5</v>
      </c>
      <c r="W33" s="116"/>
      <c r="X33" s="109"/>
      <c r="Y33" s="115">
        <v>5.8</v>
      </c>
      <c r="Z33" s="115">
        <v>5.6</v>
      </c>
      <c r="AA33" s="115">
        <v>5.8</v>
      </c>
      <c r="AB33" s="115">
        <v>5.6</v>
      </c>
      <c r="AC33" s="115">
        <v>6</v>
      </c>
      <c r="AD33" s="115">
        <v>6</v>
      </c>
      <c r="AE33" s="115">
        <v>6.4</v>
      </c>
      <c r="AF33" s="115">
        <v>5.8</v>
      </c>
      <c r="AG33" s="41">
        <f t="shared" ref="AG33:AG38" si="25">SUM(Y33:AF33)</f>
        <v>46.999999999999993</v>
      </c>
      <c r="AH33" s="116"/>
      <c r="AI33" s="198"/>
      <c r="AJ33" s="71"/>
      <c r="AK33" s="71"/>
      <c r="AL33" s="71"/>
      <c r="AM33" s="71"/>
      <c r="AN33" s="71"/>
      <c r="AO33" s="124"/>
    </row>
    <row r="34" spans="1:41" ht="14.4" x14ac:dyDescent="0.3">
      <c r="A34" s="125">
        <v>2</v>
      </c>
      <c r="B34" t="s">
        <v>133</v>
      </c>
      <c r="C34" s="56"/>
      <c r="D34" s="56"/>
      <c r="E34" s="56"/>
      <c r="F34" s="109"/>
      <c r="G34" s="124"/>
      <c r="H34" s="124"/>
      <c r="I34" s="124"/>
      <c r="J34" s="124"/>
      <c r="K34" s="124"/>
      <c r="L34" s="124"/>
      <c r="M34" s="109"/>
      <c r="N34" s="115">
        <v>5.5</v>
      </c>
      <c r="O34" s="115">
        <v>6.5</v>
      </c>
      <c r="P34" s="115">
        <v>5.5</v>
      </c>
      <c r="Q34" s="115">
        <v>6.2</v>
      </c>
      <c r="R34" s="115">
        <v>6</v>
      </c>
      <c r="S34" s="115">
        <v>6</v>
      </c>
      <c r="T34" s="115">
        <v>6.8</v>
      </c>
      <c r="U34" s="115">
        <v>5.8</v>
      </c>
      <c r="V34" s="41">
        <f t="shared" si="24"/>
        <v>48.3</v>
      </c>
      <c r="W34" s="116"/>
      <c r="X34" s="109"/>
      <c r="Y34" s="115">
        <v>5.6</v>
      </c>
      <c r="Z34" s="115">
        <v>5.8</v>
      </c>
      <c r="AA34" s="115">
        <v>6</v>
      </c>
      <c r="AB34" s="115">
        <v>5.8</v>
      </c>
      <c r="AC34" s="115">
        <v>6.2</v>
      </c>
      <c r="AD34" s="115">
        <v>6</v>
      </c>
      <c r="AE34" s="115">
        <v>7</v>
      </c>
      <c r="AF34" s="115">
        <v>6</v>
      </c>
      <c r="AG34" s="41">
        <f t="shared" si="25"/>
        <v>48.4</v>
      </c>
      <c r="AH34" s="116"/>
      <c r="AI34" s="198"/>
      <c r="AJ34" s="71"/>
      <c r="AK34" s="71"/>
      <c r="AL34" s="71"/>
      <c r="AM34" s="71"/>
      <c r="AN34" s="71"/>
      <c r="AO34" s="124"/>
    </row>
    <row r="35" spans="1:41" ht="14.4" x14ac:dyDescent="0.3">
      <c r="A35" s="125">
        <v>3</v>
      </c>
      <c r="B35" t="s">
        <v>134</v>
      </c>
      <c r="C35" s="56"/>
      <c r="D35" s="56"/>
      <c r="E35" s="56"/>
      <c r="F35" s="109"/>
      <c r="G35" s="124"/>
      <c r="H35" s="124"/>
      <c r="I35" s="124"/>
      <c r="J35" s="124"/>
      <c r="K35" s="124"/>
      <c r="L35" s="124"/>
      <c r="M35" s="109"/>
      <c r="N35" s="115">
        <v>6.2</v>
      </c>
      <c r="O35" s="115">
        <v>6.5</v>
      </c>
      <c r="P35" s="115">
        <v>7.5</v>
      </c>
      <c r="Q35" s="115">
        <v>7</v>
      </c>
      <c r="R35" s="115">
        <v>6.2</v>
      </c>
      <c r="S35" s="115">
        <v>6.5</v>
      </c>
      <c r="T35" s="115">
        <v>7</v>
      </c>
      <c r="U35" s="115">
        <v>8</v>
      </c>
      <c r="V35" s="41">
        <f t="shared" si="24"/>
        <v>54.9</v>
      </c>
      <c r="W35" s="116"/>
      <c r="X35" s="109"/>
      <c r="Y35" s="115">
        <v>6.2</v>
      </c>
      <c r="Z35" s="115">
        <v>5.8</v>
      </c>
      <c r="AA35" s="115">
        <v>6</v>
      </c>
      <c r="AB35" s="115">
        <v>5.8</v>
      </c>
      <c r="AC35" s="115">
        <v>6.2</v>
      </c>
      <c r="AD35" s="115">
        <v>6.2</v>
      </c>
      <c r="AE35" s="115">
        <v>7</v>
      </c>
      <c r="AF35" s="115">
        <v>5.9</v>
      </c>
      <c r="AG35" s="41">
        <f t="shared" si="25"/>
        <v>49.1</v>
      </c>
      <c r="AH35" s="116"/>
      <c r="AI35" s="198"/>
      <c r="AJ35" s="71"/>
      <c r="AK35" s="71"/>
      <c r="AL35" s="71"/>
      <c r="AM35" s="71"/>
      <c r="AN35" s="71"/>
      <c r="AO35" s="124"/>
    </row>
    <row r="36" spans="1:41" ht="14.4" x14ac:dyDescent="0.3">
      <c r="A36" s="125">
        <v>4</v>
      </c>
      <c r="B36" t="s">
        <v>135</v>
      </c>
      <c r="C36" s="56"/>
      <c r="D36" s="56"/>
      <c r="E36" s="56"/>
      <c r="F36" s="109"/>
      <c r="G36" s="124"/>
      <c r="H36" s="124"/>
      <c r="I36" s="124"/>
      <c r="J36" s="124"/>
      <c r="K36" s="124"/>
      <c r="L36" s="124"/>
      <c r="M36" s="109"/>
      <c r="N36" s="115">
        <v>4.5</v>
      </c>
      <c r="O36" s="115">
        <v>5.5</v>
      </c>
      <c r="P36" s="115">
        <v>5.2</v>
      </c>
      <c r="Q36" s="115">
        <v>5</v>
      </c>
      <c r="R36" s="115">
        <v>5</v>
      </c>
      <c r="S36" s="115">
        <v>5.8</v>
      </c>
      <c r="T36" s="115">
        <v>5.2</v>
      </c>
      <c r="U36" s="115">
        <v>6.5</v>
      </c>
      <c r="V36" s="41">
        <f t="shared" si="24"/>
        <v>42.7</v>
      </c>
      <c r="W36" s="116"/>
      <c r="X36" s="109"/>
      <c r="Y36" s="115">
        <v>5.8</v>
      </c>
      <c r="Z36" s="115">
        <v>5.6</v>
      </c>
      <c r="AA36" s="115">
        <v>5.6</v>
      </c>
      <c r="AB36" s="115">
        <v>5.4</v>
      </c>
      <c r="AC36" s="115">
        <v>5.8</v>
      </c>
      <c r="AD36" s="115">
        <v>5.6</v>
      </c>
      <c r="AE36" s="115">
        <v>5.6</v>
      </c>
      <c r="AF36" s="115">
        <v>4.8</v>
      </c>
      <c r="AG36" s="41">
        <f t="shared" si="25"/>
        <v>44.199999999999996</v>
      </c>
      <c r="AH36" s="116"/>
      <c r="AI36" s="198"/>
      <c r="AJ36" s="71"/>
      <c r="AK36" s="71"/>
      <c r="AL36" s="71"/>
      <c r="AM36" s="71"/>
      <c r="AN36" s="71"/>
      <c r="AO36" s="124"/>
    </row>
    <row r="37" spans="1:41" ht="14.4" x14ac:dyDescent="0.3">
      <c r="A37" s="125">
        <v>5</v>
      </c>
      <c r="B37" t="s">
        <v>136</v>
      </c>
      <c r="C37" s="56"/>
      <c r="D37" s="56"/>
      <c r="E37" s="56"/>
      <c r="F37" s="109"/>
      <c r="G37" s="124"/>
      <c r="H37" s="124"/>
      <c r="I37" s="124"/>
      <c r="J37" s="124"/>
      <c r="K37" s="124"/>
      <c r="L37" s="124"/>
      <c r="M37" s="109"/>
      <c r="N37" s="115">
        <v>6</v>
      </c>
      <c r="O37" s="115">
        <v>5</v>
      </c>
      <c r="P37" s="115">
        <v>6.2</v>
      </c>
      <c r="Q37" s="115">
        <v>4.5</v>
      </c>
      <c r="R37" s="115">
        <v>5</v>
      </c>
      <c r="S37" s="115">
        <v>4.8</v>
      </c>
      <c r="T37" s="115">
        <v>5</v>
      </c>
      <c r="U37" s="115">
        <v>5.5</v>
      </c>
      <c r="V37" s="41">
        <f t="shared" si="24"/>
        <v>42</v>
      </c>
      <c r="W37" s="116"/>
      <c r="X37" s="109"/>
      <c r="Y37" s="115">
        <v>5.6</v>
      </c>
      <c r="Z37" s="115">
        <v>5.8</v>
      </c>
      <c r="AA37" s="115">
        <v>5.4</v>
      </c>
      <c r="AB37" s="115">
        <v>5.6</v>
      </c>
      <c r="AC37" s="115">
        <v>5.8</v>
      </c>
      <c r="AD37" s="115">
        <v>5.4</v>
      </c>
      <c r="AE37" s="115">
        <v>4.9000000000000004</v>
      </c>
      <c r="AF37" s="115">
        <v>4.9000000000000004</v>
      </c>
      <c r="AG37" s="41">
        <f t="shared" si="25"/>
        <v>43.4</v>
      </c>
      <c r="AH37" s="116"/>
      <c r="AI37" s="198"/>
      <c r="AJ37" s="71"/>
      <c r="AK37" s="71"/>
      <c r="AL37" s="71"/>
      <c r="AM37" s="71"/>
      <c r="AN37" s="71"/>
      <c r="AO37" s="124"/>
    </row>
    <row r="38" spans="1:41" ht="14.4" x14ac:dyDescent="0.3">
      <c r="A38" s="125">
        <v>6</v>
      </c>
      <c r="B38" t="s">
        <v>137</v>
      </c>
      <c r="C38" s="56"/>
      <c r="D38" s="56"/>
      <c r="E38" s="56"/>
      <c r="F38" s="109"/>
      <c r="G38" s="124"/>
      <c r="H38" s="124"/>
      <c r="I38" s="124"/>
      <c r="J38" s="124"/>
      <c r="K38" s="124"/>
      <c r="L38" s="124"/>
      <c r="M38" s="109"/>
      <c r="N38" s="115">
        <v>4</v>
      </c>
      <c r="O38" s="115">
        <v>5</v>
      </c>
      <c r="P38" s="115">
        <v>4</v>
      </c>
      <c r="Q38" s="115">
        <v>6.2</v>
      </c>
      <c r="R38" s="115">
        <v>5.5</v>
      </c>
      <c r="S38" s="115">
        <v>5.2</v>
      </c>
      <c r="T38" s="115">
        <v>5.5</v>
      </c>
      <c r="U38" s="115">
        <v>5.2</v>
      </c>
      <c r="V38" s="41">
        <f t="shared" si="24"/>
        <v>40.6</v>
      </c>
      <c r="W38" s="116"/>
      <c r="X38" s="109"/>
      <c r="Y38" s="115">
        <v>4.5999999999999996</v>
      </c>
      <c r="Z38" s="115">
        <v>4.5999999999999996</v>
      </c>
      <c r="AA38" s="115">
        <v>4.5</v>
      </c>
      <c r="AB38" s="115">
        <v>5</v>
      </c>
      <c r="AC38" s="115">
        <v>5.2</v>
      </c>
      <c r="AD38" s="115">
        <v>5.2</v>
      </c>
      <c r="AE38" s="115">
        <v>4.5</v>
      </c>
      <c r="AF38" s="115">
        <v>3.5</v>
      </c>
      <c r="AG38" s="41">
        <f t="shared" si="25"/>
        <v>37.099999999999994</v>
      </c>
      <c r="AH38" s="116"/>
      <c r="AI38" s="198"/>
      <c r="AJ38" s="71"/>
      <c r="AK38" s="71"/>
      <c r="AL38" s="71"/>
      <c r="AM38" s="71"/>
      <c r="AN38" s="71"/>
      <c r="AO38" s="124"/>
    </row>
    <row r="39" spans="1:41" ht="14.4" x14ac:dyDescent="0.3">
      <c r="A39" s="127"/>
      <c r="B39" s="156"/>
      <c r="C39" s="164" t="s">
        <v>158</v>
      </c>
      <c r="D39" s="439" t="s">
        <v>233</v>
      </c>
      <c r="E39" s="164" t="s">
        <v>159</v>
      </c>
      <c r="F39" s="135"/>
      <c r="G39" s="129">
        <v>5.8</v>
      </c>
      <c r="H39" s="129">
        <v>5.5</v>
      </c>
      <c r="I39" s="129">
        <v>4.5</v>
      </c>
      <c r="J39" s="129">
        <v>6.5</v>
      </c>
      <c r="K39" s="475">
        <v>6</v>
      </c>
      <c r="L39" s="130">
        <f t="shared" ref="L39" si="26">SUM((G39*0.1),(H39*0.1),(I39*0.3),(J39*0.3),(K39*0.2))</f>
        <v>5.63</v>
      </c>
      <c r="M39" s="131"/>
      <c r="N39" s="155"/>
      <c r="O39" s="155"/>
      <c r="P39" s="155"/>
      <c r="Q39" s="155"/>
      <c r="R39" s="155"/>
      <c r="S39" s="155"/>
      <c r="T39" s="522" t="s">
        <v>24</v>
      </c>
      <c r="U39" s="522"/>
      <c r="V39" s="133">
        <f t="shared" ref="V39" si="27">SUM(V33:V38)</f>
        <v>278</v>
      </c>
      <c r="W39" s="133">
        <f t="shared" ref="W39" si="28">(V39/6)/8</f>
        <v>5.791666666666667</v>
      </c>
      <c r="X39" s="135"/>
      <c r="Y39" s="155"/>
      <c r="Z39" s="155"/>
      <c r="AA39" s="155"/>
      <c r="AB39" s="155"/>
      <c r="AC39" s="155"/>
      <c r="AD39" s="155"/>
      <c r="AE39" s="522" t="s">
        <v>24</v>
      </c>
      <c r="AF39" s="522"/>
      <c r="AG39" s="133">
        <f t="shared" ref="AG39" si="29">SUM(AG33:AG38)</f>
        <v>269.2</v>
      </c>
      <c r="AH39" s="133">
        <f t="shared" ref="AH39" si="30">(AG39/6)/8</f>
        <v>5.6083333333333334</v>
      </c>
      <c r="AI39" s="139">
        <f t="shared" ref="AI39" si="31">L39</f>
        <v>5.63</v>
      </c>
      <c r="AJ39" s="139">
        <f t="shared" ref="AJ39" si="32">W39</f>
        <v>5.791666666666667</v>
      </c>
      <c r="AK39" s="139">
        <f t="shared" ref="AK39" si="33">AH39</f>
        <v>5.6083333333333334</v>
      </c>
      <c r="AL39" s="170"/>
      <c r="AM39" s="133">
        <f t="shared" ref="AM39" si="34">SUM((L39*0.25)+(W39*0.375)+(AH39*0.375))</f>
        <v>5.6824999999999992</v>
      </c>
      <c r="AN39" s="171"/>
      <c r="AO39" s="136">
        <v>4</v>
      </c>
    </row>
    <row r="40" spans="1:41" ht="14.4" x14ac:dyDescent="0.3">
      <c r="A40" s="125">
        <v>1</v>
      </c>
      <c r="B40" t="s">
        <v>143</v>
      </c>
      <c r="C40" s="56"/>
      <c r="D40" s="56"/>
      <c r="E40" s="56"/>
      <c r="F40" s="109"/>
      <c r="G40" s="124"/>
      <c r="H40" s="124"/>
      <c r="I40" s="124"/>
      <c r="J40" s="124"/>
      <c r="K40" s="124"/>
      <c r="L40" s="71"/>
      <c r="M40" s="109"/>
      <c r="N40" s="115">
        <v>6</v>
      </c>
      <c r="O40" s="115">
        <v>6</v>
      </c>
      <c r="P40" s="115">
        <v>5.5</v>
      </c>
      <c r="Q40" s="115">
        <v>6.5</v>
      </c>
      <c r="R40" s="115">
        <v>5.5</v>
      </c>
      <c r="S40" s="121">
        <v>5.5</v>
      </c>
      <c r="T40" s="115">
        <v>6.5</v>
      </c>
      <c r="U40" s="115">
        <v>6.5</v>
      </c>
      <c r="V40" s="41">
        <f t="shared" ref="V40:V45" si="35">SUM(N40:U40)</f>
        <v>48</v>
      </c>
      <c r="W40" s="116"/>
      <c r="X40" s="109"/>
      <c r="Y40" s="115">
        <v>5.6</v>
      </c>
      <c r="Z40" s="115">
        <v>5.8</v>
      </c>
      <c r="AA40" s="115">
        <v>5.8</v>
      </c>
      <c r="AB40" s="115">
        <v>5.6</v>
      </c>
      <c r="AC40" s="115">
        <v>6</v>
      </c>
      <c r="AD40" s="115">
        <v>6</v>
      </c>
      <c r="AE40" s="115">
        <v>6.4</v>
      </c>
      <c r="AF40" s="115">
        <v>5</v>
      </c>
      <c r="AG40" s="41">
        <f t="shared" ref="AG40:AG45" si="36">SUM(Y40:AF40)</f>
        <v>46.199999999999996</v>
      </c>
      <c r="AH40" s="116"/>
      <c r="AI40" s="198"/>
      <c r="AJ40" s="71"/>
      <c r="AK40" s="71"/>
      <c r="AL40" s="71"/>
      <c r="AM40" s="71"/>
      <c r="AN40" s="71"/>
      <c r="AO40" s="124"/>
    </row>
    <row r="41" spans="1:41" ht="14.4" x14ac:dyDescent="0.3">
      <c r="A41" s="125">
        <v>2</v>
      </c>
      <c r="B41" t="s">
        <v>144</v>
      </c>
      <c r="C41" s="56"/>
      <c r="D41" s="56"/>
      <c r="E41" s="56"/>
      <c r="F41" s="109"/>
      <c r="G41" s="124"/>
      <c r="H41" s="124"/>
      <c r="I41" s="124"/>
      <c r="J41" s="124"/>
      <c r="K41" s="124"/>
      <c r="L41" s="124"/>
      <c r="M41" s="109"/>
      <c r="N41" s="115">
        <v>6.2</v>
      </c>
      <c r="O41" s="115">
        <v>6.2</v>
      </c>
      <c r="P41" s="115">
        <v>6.5</v>
      </c>
      <c r="Q41" s="115">
        <v>6.5</v>
      </c>
      <c r="R41" s="115">
        <v>5.8</v>
      </c>
      <c r="S41" s="115">
        <v>5.5</v>
      </c>
      <c r="T41" s="115">
        <v>7.2</v>
      </c>
      <c r="U41" s="115">
        <v>7</v>
      </c>
      <c r="V41" s="41">
        <f t="shared" si="35"/>
        <v>50.900000000000006</v>
      </c>
      <c r="W41" s="116"/>
      <c r="X41" s="109"/>
      <c r="Y41" s="115">
        <v>5.8</v>
      </c>
      <c r="Z41" s="115">
        <v>5.6</v>
      </c>
      <c r="AA41" s="115">
        <v>6</v>
      </c>
      <c r="AB41" s="115">
        <v>5.8</v>
      </c>
      <c r="AC41" s="115">
        <v>6</v>
      </c>
      <c r="AD41" s="115">
        <v>6</v>
      </c>
      <c r="AE41" s="115">
        <v>6.5</v>
      </c>
      <c r="AF41" s="115">
        <v>5.4</v>
      </c>
      <c r="AG41" s="41">
        <f t="shared" si="36"/>
        <v>47.1</v>
      </c>
      <c r="AH41" s="116"/>
      <c r="AI41" s="198"/>
      <c r="AJ41" s="71"/>
      <c r="AK41" s="71"/>
      <c r="AL41" s="71"/>
      <c r="AM41" s="71"/>
      <c r="AN41" s="71"/>
      <c r="AO41" s="124"/>
    </row>
    <row r="42" spans="1:41" ht="14.4" x14ac:dyDescent="0.3">
      <c r="A42" s="125">
        <v>3</v>
      </c>
      <c r="B42" t="s">
        <v>145</v>
      </c>
      <c r="C42" s="56"/>
      <c r="D42" s="56"/>
      <c r="E42" s="56"/>
      <c r="F42" s="109"/>
      <c r="G42" s="124"/>
      <c r="H42" s="124"/>
      <c r="I42" s="124"/>
      <c r="J42" s="124"/>
      <c r="K42" s="124"/>
      <c r="L42" s="124"/>
      <c r="M42" s="109"/>
      <c r="N42" s="115">
        <v>6.2</v>
      </c>
      <c r="O42" s="115">
        <v>6.5</v>
      </c>
      <c r="P42" s="115">
        <v>5.8</v>
      </c>
      <c r="Q42" s="115">
        <v>6.5</v>
      </c>
      <c r="R42" s="115">
        <v>5</v>
      </c>
      <c r="S42" s="115">
        <v>4.8</v>
      </c>
      <c r="T42" s="115">
        <v>6.2</v>
      </c>
      <c r="U42" s="115">
        <v>6.5</v>
      </c>
      <c r="V42" s="41">
        <f t="shared" si="35"/>
        <v>47.5</v>
      </c>
      <c r="W42" s="116"/>
      <c r="X42" s="109"/>
      <c r="Y42" s="115">
        <v>5.6</v>
      </c>
      <c r="Z42" s="115">
        <v>5.8</v>
      </c>
      <c r="AA42" s="115">
        <v>5.6</v>
      </c>
      <c r="AB42" s="115">
        <v>6</v>
      </c>
      <c r="AC42" s="115">
        <v>6.4</v>
      </c>
      <c r="AD42" s="115">
        <v>6.4</v>
      </c>
      <c r="AE42" s="115">
        <v>6.5</v>
      </c>
      <c r="AF42" s="115">
        <v>5</v>
      </c>
      <c r="AG42" s="41">
        <f t="shared" si="36"/>
        <v>47.3</v>
      </c>
      <c r="AH42" s="116"/>
      <c r="AI42" s="198"/>
      <c r="AJ42" s="71"/>
      <c r="AK42" s="71"/>
      <c r="AL42" s="71"/>
      <c r="AM42" s="71"/>
      <c r="AN42" s="71"/>
      <c r="AO42" s="124"/>
    </row>
    <row r="43" spans="1:41" ht="14.4" x14ac:dyDescent="0.3">
      <c r="A43" s="125">
        <v>4</v>
      </c>
      <c r="B43" t="s">
        <v>146</v>
      </c>
      <c r="C43" s="56"/>
      <c r="D43" s="56"/>
      <c r="E43" s="56"/>
      <c r="F43" s="109"/>
      <c r="G43" s="124"/>
      <c r="H43" s="124"/>
      <c r="I43" s="124"/>
      <c r="J43" s="124"/>
      <c r="K43" s="124"/>
      <c r="L43" s="124"/>
      <c r="M43" s="109"/>
      <c r="N43" s="115">
        <v>6</v>
      </c>
      <c r="O43" s="115">
        <v>6.2</v>
      </c>
      <c r="P43" s="115">
        <v>6</v>
      </c>
      <c r="Q43" s="115">
        <v>5.5</v>
      </c>
      <c r="R43" s="115">
        <v>5.8</v>
      </c>
      <c r="S43" s="115">
        <v>6</v>
      </c>
      <c r="T43" s="115">
        <v>6.2</v>
      </c>
      <c r="U43" s="115">
        <v>7</v>
      </c>
      <c r="V43" s="41">
        <f t="shared" si="35"/>
        <v>48.7</v>
      </c>
      <c r="W43" s="116"/>
      <c r="X43" s="109"/>
      <c r="Y43" s="115">
        <v>5.8</v>
      </c>
      <c r="Z43" s="115">
        <v>5.4</v>
      </c>
      <c r="AA43" s="115">
        <v>5.4</v>
      </c>
      <c r="AB43" s="115">
        <v>5.6</v>
      </c>
      <c r="AC43" s="115">
        <v>5.8</v>
      </c>
      <c r="AD43" s="115">
        <v>5.6</v>
      </c>
      <c r="AE43" s="115">
        <v>6</v>
      </c>
      <c r="AF43" s="115">
        <v>5.6</v>
      </c>
      <c r="AG43" s="41">
        <f t="shared" si="36"/>
        <v>45.2</v>
      </c>
      <c r="AH43" s="116"/>
      <c r="AI43" s="198"/>
      <c r="AJ43" s="71"/>
      <c r="AK43" s="71"/>
      <c r="AL43" s="71"/>
      <c r="AM43" s="71"/>
      <c r="AN43" s="71"/>
      <c r="AO43" s="124"/>
    </row>
    <row r="44" spans="1:41" ht="14.4" x14ac:dyDescent="0.3">
      <c r="A44" s="125">
        <v>5</v>
      </c>
      <c r="B44" t="s">
        <v>147</v>
      </c>
      <c r="C44" s="56"/>
      <c r="D44" s="56"/>
      <c r="E44" s="56"/>
      <c r="F44" s="109"/>
      <c r="G44" s="124"/>
      <c r="H44" s="124"/>
      <c r="I44" s="124"/>
      <c r="J44" s="124"/>
      <c r="K44" s="124"/>
      <c r="L44" s="124"/>
      <c r="M44" s="109"/>
      <c r="N44" s="115">
        <v>5.8</v>
      </c>
      <c r="O44" s="115">
        <v>6</v>
      </c>
      <c r="P44" s="115">
        <v>5.5</v>
      </c>
      <c r="Q44" s="115">
        <v>6</v>
      </c>
      <c r="R44" s="115">
        <v>5.5</v>
      </c>
      <c r="S44" s="115">
        <v>5</v>
      </c>
      <c r="T44" s="115">
        <v>6</v>
      </c>
      <c r="U44" s="115">
        <v>6.2</v>
      </c>
      <c r="V44" s="41">
        <f t="shared" si="35"/>
        <v>46</v>
      </c>
      <c r="W44" s="116"/>
      <c r="X44" s="109"/>
      <c r="Y44" s="115">
        <v>5.2</v>
      </c>
      <c r="Z44" s="115">
        <v>5.4</v>
      </c>
      <c r="AA44" s="115">
        <v>5.6</v>
      </c>
      <c r="AB44" s="115">
        <v>5.6</v>
      </c>
      <c r="AC44" s="115">
        <v>5.8</v>
      </c>
      <c r="AD44" s="115">
        <v>5.8</v>
      </c>
      <c r="AE44" s="115">
        <v>5.2</v>
      </c>
      <c r="AF44" s="115">
        <v>4.8</v>
      </c>
      <c r="AG44" s="41">
        <f t="shared" si="36"/>
        <v>43.400000000000006</v>
      </c>
      <c r="AH44" s="116"/>
      <c r="AI44" s="198"/>
      <c r="AJ44" s="71"/>
      <c r="AK44" s="71"/>
      <c r="AL44" s="71"/>
      <c r="AM44" s="71"/>
      <c r="AN44" s="71"/>
      <c r="AO44" s="124"/>
    </row>
    <row r="45" spans="1:41" ht="14.4" x14ac:dyDescent="0.3">
      <c r="A45" s="125">
        <v>6</v>
      </c>
      <c r="B45" t="s">
        <v>148</v>
      </c>
      <c r="C45" s="56"/>
      <c r="D45" s="56"/>
      <c r="E45" s="56"/>
      <c r="F45" s="109"/>
      <c r="G45" s="124"/>
      <c r="H45" s="124"/>
      <c r="I45" s="124"/>
      <c r="J45" s="124"/>
      <c r="K45" s="124"/>
      <c r="L45" s="124"/>
      <c r="M45" s="109"/>
      <c r="N45" s="115">
        <v>4</v>
      </c>
      <c r="O45" s="115">
        <v>5.5</v>
      </c>
      <c r="P45" s="115">
        <v>6</v>
      </c>
      <c r="Q45" s="115">
        <v>5</v>
      </c>
      <c r="R45" s="115">
        <v>5.5</v>
      </c>
      <c r="S45" s="115">
        <v>5</v>
      </c>
      <c r="T45" s="115">
        <v>6.2</v>
      </c>
      <c r="U45" s="115">
        <v>7</v>
      </c>
      <c r="V45" s="41">
        <f t="shared" si="35"/>
        <v>44.2</v>
      </c>
      <c r="W45" s="116"/>
      <c r="X45" s="109"/>
      <c r="Y45" s="115">
        <v>4.8</v>
      </c>
      <c r="Z45" s="115">
        <v>4.8</v>
      </c>
      <c r="AA45" s="115">
        <v>5</v>
      </c>
      <c r="AB45" s="115">
        <v>5</v>
      </c>
      <c r="AC45" s="115">
        <v>5</v>
      </c>
      <c r="AD45" s="115">
        <v>4.8</v>
      </c>
      <c r="AE45" s="115">
        <v>5.8</v>
      </c>
      <c r="AF45" s="115">
        <v>5</v>
      </c>
      <c r="AG45" s="41">
        <f t="shared" si="36"/>
        <v>40.200000000000003</v>
      </c>
      <c r="AH45" s="116"/>
      <c r="AI45" s="198"/>
      <c r="AJ45" s="71"/>
      <c r="AK45" s="71"/>
      <c r="AL45" s="71"/>
      <c r="AM45" s="71"/>
      <c r="AN45" s="71"/>
      <c r="AO45" s="124"/>
    </row>
    <row r="46" spans="1:41" ht="14.4" x14ac:dyDescent="0.3">
      <c r="A46" s="127"/>
      <c r="B46" s="156"/>
      <c r="C46" s="164" t="s">
        <v>155</v>
      </c>
      <c r="D46" s="164" t="s">
        <v>156</v>
      </c>
      <c r="E46" s="164" t="s">
        <v>162</v>
      </c>
      <c r="F46" s="135"/>
      <c r="G46" s="475">
        <v>5</v>
      </c>
      <c r="H46" s="129">
        <v>4.8</v>
      </c>
      <c r="I46" s="475">
        <v>5</v>
      </c>
      <c r="J46" s="475">
        <v>6</v>
      </c>
      <c r="K46" s="129">
        <v>4.8</v>
      </c>
      <c r="L46" s="130">
        <f>SUM((G46*0.1),(H46*0.1),(I46*0.3),(J46*0.3),(K46*0.2))</f>
        <v>5.2399999999999993</v>
      </c>
      <c r="M46" s="131"/>
      <c r="N46" s="202"/>
      <c r="O46" s="202"/>
      <c r="P46" s="202"/>
      <c r="Q46" s="202"/>
      <c r="R46" s="202"/>
      <c r="S46" s="202"/>
      <c r="T46" s="522" t="s">
        <v>24</v>
      </c>
      <c r="U46" s="522"/>
      <c r="V46" s="133">
        <f>SUM(V40:V45)</f>
        <v>285.3</v>
      </c>
      <c r="W46" s="133">
        <f>(V46/6)/8</f>
        <v>5.9437500000000005</v>
      </c>
      <c r="X46" s="135"/>
      <c r="Y46" s="202"/>
      <c r="Z46" s="202"/>
      <c r="AA46" s="202"/>
      <c r="AB46" s="202"/>
      <c r="AC46" s="202"/>
      <c r="AD46" s="202"/>
      <c r="AE46" s="522" t="s">
        <v>24</v>
      </c>
      <c r="AF46" s="522"/>
      <c r="AG46" s="133">
        <f>SUM(AG40:AG45)</f>
        <v>269.40000000000003</v>
      </c>
      <c r="AH46" s="133">
        <f>(AG46/6)/8</f>
        <v>5.6125000000000007</v>
      </c>
      <c r="AI46" s="139">
        <f>L46</f>
        <v>5.2399999999999993</v>
      </c>
      <c r="AJ46" s="139">
        <f>W46</f>
        <v>5.9437500000000005</v>
      </c>
      <c r="AK46" s="139">
        <f>AH46</f>
        <v>5.6125000000000007</v>
      </c>
      <c r="AL46" s="170"/>
      <c r="AM46" s="133">
        <f>SUM((L46*0.25)+(W46*0.375)+(AH46*0.375))</f>
        <v>5.6435937500000009</v>
      </c>
      <c r="AN46" s="171"/>
      <c r="AO46" s="136">
        <v>5</v>
      </c>
    </row>
    <row r="47" spans="1:41" ht="14.4" x14ac:dyDescent="0.3">
      <c r="A47" s="125">
        <v>1</v>
      </c>
      <c r="B47" t="s">
        <v>124</v>
      </c>
      <c r="C47" s="56"/>
      <c r="D47" s="56"/>
      <c r="E47" s="56"/>
      <c r="F47" s="109"/>
      <c r="G47" s="124"/>
      <c r="H47" s="124"/>
      <c r="I47" s="124"/>
      <c r="J47" s="124"/>
      <c r="K47" s="124"/>
      <c r="L47" s="71"/>
      <c r="M47" s="109"/>
      <c r="N47" s="115">
        <v>4.5</v>
      </c>
      <c r="O47" s="115">
        <v>5.5</v>
      </c>
      <c r="P47" s="115">
        <v>6.2</v>
      </c>
      <c r="Q47" s="115">
        <v>6.5</v>
      </c>
      <c r="R47" s="115">
        <v>5</v>
      </c>
      <c r="S47" s="121">
        <v>5.5</v>
      </c>
      <c r="T47" s="115">
        <v>6.2</v>
      </c>
      <c r="U47" s="115">
        <v>6</v>
      </c>
      <c r="V47" s="41">
        <f t="shared" ref="V47:V52" si="37">SUM(N47:U47)</f>
        <v>45.400000000000006</v>
      </c>
      <c r="W47" s="116"/>
      <c r="X47" s="109"/>
      <c r="Y47" s="115">
        <v>5.2</v>
      </c>
      <c r="Z47" s="115">
        <v>5.4</v>
      </c>
      <c r="AA47" s="115">
        <v>5.6</v>
      </c>
      <c r="AB47" s="115">
        <v>5.4</v>
      </c>
      <c r="AC47" s="115">
        <v>6</v>
      </c>
      <c r="AD47" s="115">
        <v>6</v>
      </c>
      <c r="AE47" s="115">
        <v>5.8</v>
      </c>
      <c r="AF47" s="115">
        <v>5.6</v>
      </c>
      <c r="AG47" s="41">
        <f t="shared" ref="AG47:AG52" si="38">SUM(Y47:AF47)</f>
        <v>45</v>
      </c>
      <c r="AH47" s="116"/>
      <c r="AI47" s="198"/>
      <c r="AJ47" s="71"/>
      <c r="AK47" s="71"/>
      <c r="AL47" s="71"/>
      <c r="AM47" s="71"/>
      <c r="AN47" s="71"/>
      <c r="AO47" s="124"/>
    </row>
    <row r="48" spans="1:41" ht="14.4" x14ac:dyDescent="0.3">
      <c r="A48" s="125">
        <v>2</v>
      </c>
      <c r="B48" t="s">
        <v>125</v>
      </c>
      <c r="C48" s="56"/>
      <c r="D48" s="56"/>
      <c r="E48" s="56"/>
      <c r="F48" s="109"/>
      <c r="G48" s="124"/>
      <c r="H48" s="124"/>
      <c r="I48" s="124"/>
      <c r="J48" s="124"/>
      <c r="K48" s="124"/>
      <c r="L48" s="124"/>
      <c r="M48" s="109"/>
      <c r="N48" s="115">
        <v>4.5</v>
      </c>
      <c r="O48" s="115">
        <v>5</v>
      </c>
      <c r="P48" s="115">
        <v>3.5</v>
      </c>
      <c r="Q48" s="115">
        <v>5</v>
      </c>
      <c r="R48" s="115">
        <v>4</v>
      </c>
      <c r="S48" s="115">
        <v>3.5</v>
      </c>
      <c r="T48" s="115">
        <v>4.5</v>
      </c>
      <c r="U48" s="115">
        <v>5.5</v>
      </c>
      <c r="V48" s="41">
        <f t="shared" si="37"/>
        <v>35.5</v>
      </c>
      <c r="W48" s="116"/>
      <c r="X48" s="109"/>
      <c r="Y48" s="115">
        <v>4.5999999999999996</v>
      </c>
      <c r="Z48" s="115">
        <v>5</v>
      </c>
      <c r="AA48" s="115">
        <v>5</v>
      </c>
      <c r="AB48" s="115">
        <v>4.5999999999999996</v>
      </c>
      <c r="AC48" s="115">
        <v>5.5</v>
      </c>
      <c r="AD48" s="115">
        <v>4.8</v>
      </c>
      <c r="AE48" s="115">
        <v>5</v>
      </c>
      <c r="AF48" s="115">
        <v>5</v>
      </c>
      <c r="AG48" s="41">
        <f t="shared" si="38"/>
        <v>39.5</v>
      </c>
      <c r="AH48" s="116"/>
      <c r="AI48" s="198"/>
      <c r="AJ48" s="71"/>
      <c r="AK48" s="71"/>
      <c r="AL48" s="71"/>
      <c r="AM48" s="71"/>
      <c r="AN48" s="71"/>
      <c r="AO48" s="124"/>
    </row>
    <row r="49" spans="1:41" ht="14.4" x14ac:dyDescent="0.3">
      <c r="A49" s="125">
        <v>3</v>
      </c>
      <c r="B49" t="s">
        <v>126</v>
      </c>
      <c r="C49" s="56"/>
      <c r="D49" s="56"/>
      <c r="E49" s="56"/>
      <c r="F49" s="109"/>
      <c r="G49" s="124"/>
      <c r="H49" s="124"/>
      <c r="I49" s="124"/>
      <c r="J49" s="124"/>
      <c r="K49" s="124"/>
      <c r="L49" s="124"/>
      <c r="M49" s="109"/>
      <c r="N49" s="115">
        <v>3</v>
      </c>
      <c r="O49" s="115">
        <v>3</v>
      </c>
      <c r="P49" s="115">
        <v>3.5</v>
      </c>
      <c r="Q49" s="115">
        <v>5</v>
      </c>
      <c r="R49" s="115">
        <v>4</v>
      </c>
      <c r="S49" s="115">
        <v>4</v>
      </c>
      <c r="T49" s="115">
        <v>4.5</v>
      </c>
      <c r="U49" s="115">
        <v>5.5</v>
      </c>
      <c r="V49" s="41">
        <f t="shared" si="37"/>
        <v>32.5</v>
      </c>
      <c r="W49" s="116"/>
      <c r="X49" s="109"/>
      <c r="Y49" s="115">
        <v>4.2</v>
      </c>
      <c r="Z49" s="115">
        <v>5</v>
      </c>
      <c r="AA49" s="115">
        <v>4.8</v>
      </c>
      <c r="AB49" s="115">
        <v>5.2</v>
      </c>
      <c r="AC49" s="115">
        <v>5</v>
      </c>
      <c r="AD49" s="115">
        <v>4.8</v>
      </c>
      <c r="AE49" s="115">
        <v>5</v>
      </c>
      <c r="AF49" s="115">
        <v>4.5999999999999996</v>
      </c>
      <c r="AG49" s="41">
        <f t="shared" si="38"/>
        <v>38.6</v>
      </c>
      <c r="AH49" s="116"/>
      <c r="AI49" s="198"/>
      <c r="AJ49" s="71"/>
      <c r="AK49" s="71"/>
      <c r="AL49" s="71"/>
      <c r="AM49" s="71"/>
      <c r="AN49" s="71"/>
      <c r="AO49" s="124"/>
    </row>
    <row r="50" spans="1:41" ht="14.4" x14ac:dyDescent="0.3">
      <c r="A50" s="125">
        <v>4</v>
      </c>
      <c r="B50" t="s">
        <v>127</v>
      </c>
      <c r="C50" s="56"/>
      <c r="D50" s="56"/>
      <c r="E50" s="56"/>
      <c r="F50" s="109"/>
      <c r="G50" s="124"/>
      <c r="H50" s="124"/>
      <c r="I50" s="124"/>
      <c r="J50" s="124"/>
      <c r="K50" s="124"/>
      <c r="L50" s="124"/>
      <c r="M50" s="109"/>
      <c r="N50" s="115">
        <v>3.5</v>
      </c>
      <c r="O50" s="115">
        <v>3</v>
      </c>
      <c r="P50" s="115">
        <v>3.5</v>
      </c>
      <c r="Q50" s="115">
        <v>4.8</v>
      </c>
      <c r="R50" s="115">
        <v>3</v>
      </c>
      <c r="S50" s="115">
        <v>3</v>
      </c>
      <c r="T50" s="115">
        <v>4.5</v>
      </c>
      <c r="U50" s="115">
        <v>4.5</v>
      </c>
      <c r="V50" s="41">
        <f t="shared" si="37"/>
        <v>29.8</v>
      </c>
      <c r="W50" s="116"/>
      <c r="X50" s="109"/>
      <c r="Y50" s="115">
        <v>4</v>
      </c>
      <c r="Z50" s="115">
        <v>4.5</v>
      </c>
      <c r="AA50" s="115">
        <v>4.8</v>
      </c>
      <c r="AB50" s="115">
        <v>4.8</v>
      </c>
      <c r="AC50" s="115">
        <v>4.8</v>
      </c>
      <c r="AD50" s="115">
        <v>4.5999999999999996</v>
      </c>
      <c r="AE50" s="115">
        <v>4.8</v>
      </c>
      <c r="AF50" s="115">
        <v>3.5</v>
      </c>
      <c r="AG50" s="41">
        <f t="shared" si="38"/>
        <v>35.799999999999997</v>
      </c>
      <c r="AH50" s="116"/>
      <c r="AI50" s="198"/>
      <c r="AJ50" s="71"/>
      <c r="AK50" s="71"/>
      <c r="AL50" s="71"/>
      <c r="AM50" s="71"/>
      <c r="AN50" s="71"/>
      <c r="AO50" s="124"/>
    </row>
    <row r="51" spans="1:41" ht="14.4" x14ac:dyDescent="0.3">
      <c r="A51" s="125">
        <v>5</v>
      </c>
      <c r="B51" t="s">
        <v>128</v>
      </c>
      <c r="C51" s="56"/>
      <c r="D51" s="56"/>
      <c r="E51" s="56"/>
      <c r="F51" s="109"/>
      <c r="G51" s="124"/>
      <c r="H51" s="124"/>
      <c r="I51" s="124"/>
      <c r="J51" s="124"/>
      <c r="K51" s="124"/>
      <c r="L51" s="124"/>
      <c r="M51" s="109"/>
      <c r="N51" s="115">
        <v>3</v>
      </c>
      <c r="O51" s="115">
        <v>4.8</v>
      </c>
      <c r="P51" s="115">
        <v>5</v>
      </c>
      <c r="Q51" s="115">
        <v>5.2</v>
      </c>
      <c r="R51" s="115">
        <v>3.5</v>
      </c>
      <c r="S51" s="115">
        <v>4.5</v>
      </c>
      <c r="T51" s="115">
        <v>5</v>
      </c>
      <c r="U51" s="115">
        <v>5</v>
      </c>
      <c r="V51" s="41">
        <f t="shared" si="37"/>
        <v>36</v>
      </c>
      <c r="W51" s="116"/>
      <c r="X51" s="109"/>
      <c r="Y51" s="115">
        <v>4</v>
      </c>
      <c r="Z51" s="115">
        <v>5</v>
      </c>
      <c r="AA51" s="115">
        <v>4.8</v>
      </c>
      <c r="AB51" s="115">
        <v>4.5999999999999996</v>
      </c>
      <c r="AC51" s="115">
        <v>5</v>
      </c>
      <c r="AD51" s="115">
        <v>5</v>
      </c>
      <c r="AE51" s="115">
        <v>4.5999999999999996</v>
      </c>
      <c r="AF51" s="115">
        <v>3.5</v>
      </c>
      <c r="AG51" s="41">
        <f t="shared" si="38"/>
        <v>36.5</v>
      </c>
      <c r="AH51" s="116"/>
      <c r="AI51" s="198"/>
      <c r="AJ51" s="71"/>
      <c r="AK51" s="71"/>
      <c r="AL51" s="71"/>
      <c r="AM51" s="71"/>
      <c r="AN51" s="71"/>
      <c r="AO51" s="124"/>
    </row>
    <row r="52" spans="1:41" ht="14.4" x14ac:dyDescent="0.3">
      <c r="A52" s="125">
        <v>6</v>
      </c>
      <c r="B52" t="s">
        <v>129</v>
      </c>
      <c r="C52" s="56"/>
      <c r="D52" s="56"/>
      <c r="E52" s="56"/>
      <c r="F52" s="109"/>
      <c r="G52" s="124"/>
      <c r="H52" s="124"/>
      <c r="I52" s="124"/>
      <c r="J52" s="124"/>
      <c r="K52" s="124"/>
      <c r="L52" s="124"/>
      <c r="M52" s="109"/>
      <c r="N52" s="115">
        <v>4</v>
      </c>
      <c r="O52" s="115">
        <v>4.8</v>
      </c>
      <c r="P52" s="115">
        <v>5</v>
      </c>
      <c r="Q52" s="115">
        <v>5</v>
      </c>
      <c r="R52" s="115">
        <v>2.8</v>
      </c>
      <c r="S52" s="115">
        <v>4</v>
      </c>
      <c r="T52" s="115">
        <v>5</v>
      </c>
      <c r="U52" s="115">
        <v>5</v>
      </c>
      <c r="V52" s="41">
        <f t="shared" si="37"/>
        <v>35.6</v>
      </c>
      <c r="W52" s="116"/>
      <c r="X52" s="109"/>
      <c r="Y52" s="115">
        <v>4</v>
      </c>
      <c r="Z52" s="115">
        <v>5</v>
      </c>
      <c r="AA52" s="115">
        <v>5</v>
      </c>
      <c r="AB52" s="115">
        <v>5</v>
      </c>
      <c r="AC52" s="115">
        <v>4.5999999999999996</v>
      </c>
      <c r="AD52" s="115">
        <v>4.5999999999999996</v>
      </c>
      <c r="AE52" s="115">
        <v>4.5999999999999996</v>
      </c>
      <c r="AF52" s="115">
        <v>3.5</v>
      </c>
      <c r="AG52" s="41">
        <f t="shared" si="38"/>
        <v>36.300000000000004</v>
      </c>
      <c r="AH52" s="116"/>
      <c r="AI52" s="198"/>
      <c r="AJ52" s="71"/>
      <c r="AK52" s="71"/>
      <c r="AL52" s="71"/>
      <c r="AM52" s="71"/>
      <c r="AN52" s="71"/>
      <c r="AO52" s="124"/>
    </row>
    <row r="53" spans="1:41" ht="14.4" x14ac:dyDescent="0.3">
      <c r="A53" s="127"/>
      <c r="B53" s="156"/>
      <c r="C53" s="164" t="s">
        <v>285</v>
      </c>
      <c r="D53" s="164" t="s">
        <v>286</v>
      </c>
      <c r="E53" s="164" t="s">
        <v>157</v>
      </c>
      <c r="F53" s="135"/>
      <c r="G53" s="129">
        <v>6.5</v>
      </c>
      <c r="H53" s="129">
        <v>6.8</v>
      </c>
      <c r="I53" s="129">
        <v>7.5</v>
      </c>
      <c r="J53" s="129">
        <v>6.8</v>
      </c>
      <c r="K53" s="475">
        <v>7</v>
      </c>
      <c r="L53" s="130">
        <f>SUM((G53*0.1),(H53*0.1),(I53*0.3),(J53*0.3),(K53*0.2))</f>
        <v>7.0200000000000005</v>
      </c>
      <c r="M53" s="131"/>
      <c r="N53" s="137"/>
      <c r="O53" s="137"/>
      <c r="P53" s="137"/>
      <c r="Q53" s="137"/>
      <c r="R53" s="137"/>
      <c r="S53" s="137"/>
      <c r="T53" s="522" t="s">
        <v>24</v>
      </c>
      <c r="U53" s="522"/>
      <c r="V53" s="133">
        <f>SUM(V47:V52)</f>
        <v>214.8</v>
      </c>
      <c r="W53" s="133">
        <f>(V53/6)/8</f>
        <v>4.4750000000000005</v>
      </c>
      <c r="X53" s="135"/>
      <c r="Y53" s="137"/>
      <c r="Z53" s="137"/>
      <c r="AA53" s="137"/>
      <c r="AB53" s="137"/>
      <c r="AC53" s="137"/>
      <c r="AD53" s="137"/>
      <c r="AE53" s="522" t="s">
        <v>24</v>
      </c>
      <c r="AF53" s="522"/>
      <c r="AG53" s="133">
        <f>SUM(AG47:AG52)</f>
        <v>231.7</v>
      </c>
      <c r="AH53" s="133">
        <f>(AG53/6)/8</f>
        <v>4.8270833333333334</v>
      </c>
      <c r="AI53" s="139">
        <f>L53</f>
        <v>7.0200000000000005</v>
      </c>
      <c r="AJ53" s="139">
        <f>W53</f>
        <v>4.4750000000000005</v>
      </c>
      <c r="AK53" s="139">
        <f>AH53</f>
        <v>4.8270833333333334</v>
      </c>
      <c r="AL53" s="170"/>
      <c r="AM53" s="133">
        <f>SUM((L53*0.25)+(W53*0.375)+(AH53*0.375))</f>
        <v>5.2432812500000008</v>
      </c>
      <c r="AN53" s="171"/>
      <c r="AO53" s="136">
        <v>6</v>
      </c>
    </row>
  </sheetData>
  <mergeCells count="13">
    <mergeCell ref="A3:B3"/>
    <mergeCell ref="T53:U53"/>
    <mergeCell ref="AE53:AF53"/>
    <mergeCell ref="T32:U32"/>
    <mergeCell ref="AE32:AF32"/>
    <mergeCell ref="T46:U46"/>
    <mergeCell ref="AE46:AF46"/>
    <mergeCell ref="T18:U18"/>
    <mergeCell ref="AE18:AF18"/>
    <mergeCell ref="T39:U39"/>
    <mergeCell ref="AE39:AF39"/>
    <mergeCell ref="T25:U25"/>
    <mergeCell ref="AE25:AF25"/>
  </mergeCells>
  <pageMargins left="0.23622047244094491" right="0.23622047244094491" top="0.74803149606299213" bottom="0.74803149606299213" header="0.31496062992125984" footer="0.31496062992125984"/>
  <pageSetup paperSize="9" fitToHeight="0" orientation="landscape" horizontalDpi="4294967293" r:id="rId1"/>
  <headerFoot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0"/>
  <sheetViews>
    <sheetView topLeftCell="F13" zoomScale="98" zoomScaleNormal="98" workbookViewId="0">
      <selection activeCell="AE48" sqref="AE48"/>
    </sheetView>
  </sheetViews>
  <sheetFormatPr defaultColWidth="8.88671875" defaultRowHeight="13.2" x14ac:dyDescent="0.25"/>
  <cols>
    <col min="1" max="1" width="5.44140625" customWidth="1"/>
    <col min="2" max="2" width="21.33203125" customWidth="1"/>
    <col min="3" max="3" width="21.44140625" customWidth="1"/>
    <col min="4" max="4" width="22.88671875" customWidth="1"/>
    <col min="5" max="5" width="20.109375" customWidth="1"/>
    <col min="6" max="6" width="3.5546875" customWidth="1"/>
    <col min="7" max="12" width="7.6640625" customWidth="1"/>
    <col min="13" max="13" width="2.88671875" customWidth="1"/>
    <col min="17" max="17" width="2.88671875" customWidth="1"/>
    <col min="24" max="24" width="2.88671875" customWidth="1"/>
    <col min="25" max="25" width="7.109375" customWidth="1"/>
    <col min="26" max="26" width="8" customWidth="1"/>
    <col min="27" max="27" width="7" customWidth="1"/>
    <col min="29" max="29" width="2.6640625" customWidth="1"/>
  </cols>
  <sheetData>
    <row r="1" spans="1:32" s="98" customFormat="1" ht="15.6" x14ac:dyDescent="0.3">
      <c r="A1" s="100" t="str">
        <f>CompDetail!A1</f>
        <v>NSW State Championships</v>
      </c>
      <c r="B1" s="3"/>
      <c r="C1" s="76"/>
      <c r="D1" s="77" t="s">
        <v>81</v>
      </c>
      <c r="E1" s="438" t="s">
        <v>267</v>
      </c>
      <c r="F1" s="523"/>
      <c r="G1" s="523"/>
      <c r="H1" s="52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98" customFormat="1" ht="15.6" x14ac:dyDescent="0.3">
      <c r="A2" s="100"/>
      <c r="B2" s="3"/>
      <c r="C2" s="79"/>
      <c r="D2" s="77"/>
      <c r="E2" s="438" t="s">
        <v>266</v>
      </c>
      <c r="F2" s="523"/>
      <c r="G2" s="523"/>
      <c r="H2" s="5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98" customFormat="1" ht="15.6" x14ac:dyDescent="0.3">
      <c r="A3" s="515" t="str">
        <f>CompDetail!A3</f>
        <v>June 8 to 9 2019</v>
      </c>
      <c r="B3" s="516"/>
      <c r="C3" s="122"/>
      <c r="D3" s="123"/>
      <c r="E3" s="438" t="s">
        <v>269</v>
      </c>
      <c r="F3" s="523"/>
      <c r="G3" s="523"/>
      <c r="H3" s="52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98" customFormat="1" ht="15.6" x14ac:dyDescent="0.3">
      <c r="A4" s="100"/>
      <c r="B4" s="101"/>
      <c r="C4" s="102"/>
      <c r="D4" s="1"/>
      <c r="E4" s="43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2" s="98" customFormat="1" ht="14.4" x14ac:dyDescent="0.3">
      <c r="C5" s="1"/>
      <c r="D5" s="1"/>
      <c r="E5" s="1"/>
      <c r="F5" s="90"/>
      <c r="G5" s="104" t="s">
        <v>15</v>
      </c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38"/>
      <c r="Z5" s="138"/>
      <c r="AA5" s="138"/>
      <c r="AB5" s="138"/>
      <c r="AC5" s="1"/>
      <c r="AD5" s="1"/>
    </row>
    <row r="6" spans="1:32" s="98" customFormat="1" ht="15.6" x14ac:dyDescent="0.3">
      <c r="A6" s="91"/>
      <c r="B6" s="10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2" s="98" customFormat="1" ht="15.6" x14ac:dyDescent="0.3">
      <c r="A7" s="525" t="s">
        <v>272</v>
      </c>
      <c r="B7" s="525"/>
      <c r="C7" s="1"/>
      <c r="D7" s="1"/>
      <c r="E7" s="1"/>
      <c r="F7" s="1"/>
      <c r="G7" s="99" t="s">
        <v>52</v>
      </c>
      <c r="H7" s="1" t="str">
        <f>E1</f>
        <v>Robyn Bruderer</v>
      </c>
      <c r="I7" s="99"/>
      <c r="J7" s="99"/>
      <c r="K7" s="99"/>
      <c r="L7" s="99"/>
      <c r="M7" s="99"/>
      <c r="N7" s="99" t="s">
        <v>51</v>
      </c>
      <c r="O7" s="1" t="str">
        <f>E2</f>
        <v>Janet Leadbeater</v>
      </c>
      <c r="P7" s="1"/>
      <c r="Q7" s="1"/>
      <c r="R7" s="99" t="s">
        <v>53</v>
      </c>
      <c r="S7" s="1" t="str">
        <f>E3</f>
        <v>Darryn Fedrick</v>
      </c>
      <c r="T7" s="1"/>
      <c r="U7" s="1"/>
      <c r="V7" s="1"/>
      <c r="W7" s="1"/>
      <c r="X7" s="99"/>
      <c r="Y7" s="99"/>
      <c r="Z7" s="99"/>
      <c r="AA7" s="99"/>
      <c r="AB7" s="1"/>
      <c r="AC7" s="1"/>
      <c r="AD7" s="1"/>
    </row>
    <row r="8" spans="1:32" s="98" customFormat="1" ht="15.6" x14ac:dyDescent="0.3">
      <c r="A8" s="91" t="s">
        <v>58</v>
      </c>
      <c r="B8" s="91">
        <v>22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2" s="98" customFormat="1" ht="14.4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09"/>
      <c r="N9" s="99" t="s">
        <v>17</v>
      </c>
      <c r="O9" s="1"/>
      <c r="P9" s="110" t="s">
        <v>17</v>
      </c>
      <c r="Q9" s="109"/>
      <c r="R9" s="99" t="s">
        <v>18</v>
      </c>
      <c r="S9" s="1"/>
      <c r="T9" s="1"/>
      <c r="U9" s="1"/>
      <c r="V9" s="1"/>
      <c r="W9" s="1"/>
      <c r="X9" s="109"/>
      <c r="Y9" s="1"/>
      <c r="Z9" s="1"/>
      <c r="AA9" s="1"/>
      <c r="AB9" s="99"/>
      <c r="AC9" s="108"/>
      <c r="AD9" s="1"/>
    </row>
    <row r="10" spans="1:32" s="98" customFormat="1" ht="14.4" x14ac:dyDescent="0.3">
      <c r="A10" s="106" t="s">
        <v>27</v>
      </c>
      <c r="B10" s="106" t="s">
        <v>28</v>
      </c>
      <c r="C10" s="106" t="s">
        <v>29</v>
      </c>
      <c r="D10" s="106" t="s">
        <v>30</v>
      </c>
      <c r="E10" s="106" t="s">
        <v>59</v>
      </c>
      <c r="F10" s="107"/>
      <c r="G10" s="106" t="s">
        <v>29</v>
      </c>
      <c r="H10" s="106"/>
      <c r="I10" s="106"/>
      <c r="J10" s="106"/>
      <c r="K10" s="106"/>
      <c r="L10" s="106"/>
      <c r="M10" s="107"/>
      <c r="N10" s="111" t="s">
        <v>39</v>
      </c>
      <c r="O10" s="112" t="s">
        <v>14</v>
      </c>
      <c r="P10" s="110" t="s">
        <v>19</v>
      </c>
      <c r="Q10" s="107"/>
      <c r="R10" s="524"/>
      <c r="S10" s="524"/>
      <c r="T10" s="1"/>
      <c r="U10" s="1"/>
      <c r="V10" s="1"/>
      <c r="W10" s="1"/>
      <c r="X10" s="107"/>
      <c r="Y10" s="106"/>
      <c r="Z10" s="106"/>
      <c r="AA10" s="106"/>
      <c r="AB10" s="110" t="s">
        <v>57</v>
      </c>
      <c r="AC10" s="108"/>
      <c r="AD10" s="108" t="s">
        <v>38</v>
      </c>
    </row>
    <row r="11" spans="1:32" s="98" customFormat="1" ht="14.4" x14ac:dyDescent="0.3">
      <c r="A11" s="1"/>
      <c r="B11" s="1"/>
      <c r="C11" s="1"/>
      <c r="D11" s="1"/>
      <c r="E11" s="1"/>
      <c r="F11" s="109"/>
      <c r="G11" s="113" t="s">
        <v>2</v>
      </c>
      <c r="H11" s="113" t="s">
        <v>3</v>
      </c>
      <c r="I11" s="113" t="s">
        <v>4</v>
      </c>
      <c r="J11" s="113" t="s">
        <v>5</v>
      </c>
      <c r="K11" s="113" t="s">
        <v>6</v>
      </c>
      <c r="L11" s="113" t="s">
        <v>29</v>
      </c>
      <c r="M11" s="109"/>
      <c r="N11" s="114"/>
      <c r="O11" s="113" t="s">
        <v>13</v>
      </c>
      <c r="P11" s="126"/>
      <c r="Q11" s="109"/>
      <c r="R11" s="113" t="s">
        <v>7</v>
      </c>
      <c r="S11" s="113" t="s">
        <v>8</v>
      </c>
      <c r="T11" s="113" t="s">
        <v>9</v>
      </c>
      <c r="U11" s="113" t="s">
        <v>10</v>
      </c>
      <c r="V11" s="113" t="s">
        <v>11</v>
      </c>
      <c r="W11" s="113" t="s">
        <v>36</v>
      </c>
      <c r="X11" s="109"/>
      <c r="Y11" s="1" t="s">
        <v>78</v>
      </c>
      <c r="Z11" s="1" t="s">
        <v>79</v>
      </c>
      <c r="AA11" s="1" t="s">
        <v>80</v>
      </c>
      <c r="AB11" s="110" t="s">
        <v>35</v>
      </c>
      <c r="AC11" s="1"/>
      <c r="AD11" s="1"/>
    </row>
    <row r="12" spans="1:32" s="98" customFormat="1" ht="14.4" x14ac:dyDescent="0.3">
      <c r="A12" s="125">
        <v>1</v>
      </c>
      <c r="B12" s="98" t="s">
        <v>109</v>
      </c>
      <c r="C12" s="56"/>
      <c r="D12" s="56"/>
      <c r="E12" s="56"/>
      <c r="F12" s="109"/>
      <c r="G12" s="124"/>
      <c r="H12" s="124"/>
      <c r="I12" s="124"/>
      <c r="J12" s="124"/>
      <c r="K12" s="124"/>
      <c r="L12" s="124"/>
      <c r="M12" s="109"/>
      <c r="N12" s="117"/>
      <c r="O12" s="117"/>
      <c r="P12" s="117"/>
      <c r="Q12" s="118"/>
      <c r="R12" s="117"/>
      <c r="S12" s="117"/>
      <c r="T12" s="117"/>
      <c r="U12" s="117"/>
      <c r="V12" s="117"/>
      <c r="W12" s="116"/>
      <c r="X12" s="109"/>
      <c r="Y12" s="71"/>
      <c r="Z12" s="71"/>
      <c r="AA12" s="71"/>
      <c r="AB12" s="117"/>
      <c r="AC12" s="116"/>
      <c r="AD12" s="124"/>
    </row>
    <row r="13" spans="1:32" s="98" customFormat="1" ht="14.4" x14ac:dyDescent="0.3">
      <c r="A13" s="125">
        <v>2</v>
      </c>
      <c r="B13" s="98" t="s">
        <v>138</v>
      </c>
      <c r="C13" s="56"/>
      <c r="D13" s="56"/>
      <c r="E13" s="56"/>
      <c r="F13" s="109"/>
      <c r="G13" s="124"/>
      <c r="H13" s="124"/>
      <c r="I13" s="124"/>
      <c r="J13" s="124"/>
      <c r="K13" s="124"/>
      <c r="L13" s="124"/>
      <c r="M13" s="109"/>
      <c r="N13" s="124"/>
      <c r="O13" s="124"/>
      <c r="P13" s="124"/>
      <c r="Q13" s="109"/>
      <c r="R13" s="124"/>
      <c r="S13" s="124"/>
      <c r="T13" s="124"/>
      <c r="U13" s="124"/>
      <c r="V13" s="124"/>
      <c r="W13" s="124"/>
      <c r="X13" s="109"/>
      <c r="Y13" s="71"/>
      <c r="Z13" s="71"/>
      <c r="AA13" s="71"/>
      <c r="AB13" s="124"/>
      <c r="AC13" s="124"/>
      <c r="AD13" s="124"/>
    </row>
    <row r="14" spans="1:32" s="98" customFormat="1" ht="14.4" x14ac:dyDescent="0.3">
      <c r="A14" s="125">
        <v>3</v>
      </c>
      <c r="B14" s="98" t="s">
        <v>139</v>
      </c>
      <c r="C14" s="56"/>
      <c r="D14" s="56"/>
      <c r="E14" s="56"/>
      <c r="F14" s="109"/>
      <c r="G14" s="124"/>
      <c r="H14" s="124"/>
      <c r="I14" s="124"/>
      <c r="J14" s="124"/>
      <c r="K14" s="124"/>
      <c r="L14" s="124"/>
      <c r="M14" s="109"/>
      <c r="N14" s="124"/>
      <c r="O14" s="124"/>
      <c r="P14" s="124"/>
      <c r="Q14" s="109"/>
      <c r="R14" s="124"/>
      <c r="S14" s="124"/>
      <c r="T14" s="124"/>
      <c r="U14" s="124"/>
      <c r="V14" s="124"/>
      <c r="W14" s="124"/>
      <c r="X14" s="109"/>
      <c r="Y14" s="71"/>
      <c r="Z14" s="71"/>
      <c r="AA14" s="71"/>
      <c r="AB14" s="124"/>
      <c r="AC14" s="124"/>
      <c r="AD14" s="124"/>
    </row>
    <row r="15" spans="1:32" s="98" customFormat="1" ht="14.4" x14ac:dyDescent="0.3">
      <c r="A15" s="125">
        <v>4</v>
      </c>
      <c r="B15" s="98" t="s">
        <v>142</v>
      </c>
      <c r="C15" s="56"/>
      <c r="D15" s="56"/>
      <c r="E15" s="56"/>
      <c r="F15" s="109"/>
      <c r="G15" s="124"/>
      <c r="H15" s="124"/>
      <c r="I15" s="124"/>
      <c r="J15" s="124"/>
      <c r="K15" s="124"/>
      <c r="L15" s="124"/>
      <c r="M15" s="109"/>
      <c r="N15" s="124"/>
      <c r="O15" s="124"/>
      <c r="P15" s="124"/>
      <c r="Q15" s="109"/>
      <c r="R15" s="124"/>
      <c r="S15" s="124"/>
      <c r="T15" s="124"/>
      <c r="U15" s="124"/>
      <c r="V15" s="124"/>
      <c r="W15" s="124"/>
      <c r="X15" s="109"/>
      <c r="Y15" s="71"/>
      <c r="Z15" s="71"/>
      <c r="AA15" s="71"/>
      <c r="AB15" s="124"/>
      <c r="AC15" s="124"/>
      <c r="AD15" s="124"/>
    </row>
    <row r="16" spans="1:32" s="98" customFormat="1" ht="14.4" x14ac:dyDescent="0.3">
      <c r="A16" s="125">
        <v>5</v>
      </c>
      <c r="B16" s="98" t="s">
        <v>140</v>
      </c>
      <c r="C16" s="56"/>
      <c r="D16" s="56"/>
      <c r="E16" s="56"/>
      <c r="F16" s="109"/>
      <c r="G16" s="124"/>
      <c r="H16" s="124"/>
      <c r="I16" s="124"/>
      <c r="J16" s="124"/>
      <c r="K16" s="124"/>
      <c r="L16" s="124"/>
      <c r="M16" s="109"/>
      <c r="N16" s="124"/>
      <c r="O16" s="124"/>
      <c r="P16" s="124"/>
      <c r="Q16" s="109"/>
      <c r="R16" s="124"/>
      <c r="S16" s="124"/>
      <c r="T16" s="124"/>
      <c r="U16" s="124"/>
      <c r="V16" s="124"/>
      <c r="W16" s="124"/>
      <c r="X16" s="109"/>
      <c r="Y16" s="71"/>
      <c r="Z16" s="71"/>
      <c r="AA16" s="71"/>
      <c r="AB16" s="124"/>
      <c r="AC16" s="124"/>
      <c r="AD16" s="124"/>
    </row>
    <row r="17" spans="1:30" s="98" customFormat="1" ht="14.4" x14ac:dyDescent="0.3">
      <c r="A17" s="125">
        <v>6</v>
      </c>
      <c r="B17" s="98" t="s">
        <v>141</v>
      </c>
      <c r="C17" s="56"/>
      <c r="D17" s="56"/>
      <c r="E17" s="56"/>
      <c r="F17" s="109"/>
      <c r="G17" s="124"/>
      <c r="H17" s="124"/>
      <c r="I17" s="124"/>
      <c r="J17" s="124"/>
      <c r="K17" s="124"/>
      <c r="L17" s="124"/>
      <c r="M17" s="109"/>
      <c r="N17" s="124"/>
      <c r="O17" s="124"/>
      <c r="P17" s="124"/>
      <c r="Q17" s="109"/>
      <c r="R17" s="124"/>
      <c r="S17" s="124"/>
      <c r="T17" s="124"/>
      <c r="U17" s="124"/>
      <c r="V17" s="124"/>
      <c r="W17" s="124"/>
      <c r="X17" s="109"/>
      <c r="Y17" s="71"/>
      <c r="Z17" s="71"/>
      <c r="AA17" s="71"/>
      <c r="AB17" s="124"/>
      <c r="AC17" s="124"/>
      <c r="AD17" s="124"/>
    </row>
    <row r="18" spans="1:30" s="98" customFormat="1" ht="14.4" x14ac:dyDescent="0.3">
      <c r="A18" s="127"/>
      <c r="B18" s="126"/>
      <c r="C18" s="164" t="s">
        <v>110</v>
      </c>
      <c r="D18" s="164" t="s">
        <v>160</v>
      </c>
      <c r="E18" s="164" t="s">
        <v>161</v>
      </c>
      <c r="F18" s="128"/>
      <c r="G18" s="129">
        <v>6.7</v>
      </c>
      <c r="H18" s="129">
        <v>6.3</v>
      </c>
      <c r="I18" s="475">
        <v>7</v>
      </c>
      <c r="J18" s="475">
        <v>8</v>
      </c>
      <c r="K18" s="475">
        <v>8</v>
      </c>
      <c r="L18" s="133">
        <f>SUM((G18*0.1),(H18*0.1),(I18*0.3),(J18*0.3),(K18*0.2))</f>
        <v>7.4</v>
      </c>
      <c r="M18" s="131"/>
      <c r="N18" s="508">
        <v>7.44</v>
      </c>
      <c r="O18" s="132"/>
      <c r="P18" s="133">
        <f>N18-O18</f>
        <v>7.44</v>
      </c>
      <c r="Q18" s="134"/>
      <c r="R18" s="132">
        <v>8</v>
      </c>
      <c r="S18" s="132">
        <v>7.5</v>
      </c>
      <c r="T18" s="132">
        <v>7</v>
      </c>
      <c r="U18" s="132">
        <v>7.5</v>
      </c>
      <c r="V18" s="132">
        <v>6.2</v>
      </c>
      <c r="W18" s="133">
        <f>SUM((R18*0.25),(S18*0.25),(T18*0.2),(U18*0.2),(V18*0.1))</f>
        <v>7.3950000000000005</v>
      </c>
      <c r="X18" s="131"/>
      <c r="Y18" s="139">
        <f>L18</f>
        <v>7.4</v>
      </c>
      <c r="Z18" s="139">
        <f>P18</f>
        <v>7.44</v>
      </c>
      <c r="AA18" s="139">
        <f>W18</f>
        <v>7.3950000000000005</v>
      </c>
      <c r="AB18" s="133">
        <f>SUM(L18*0.25)+(P18*0.375)+(W18*0.375)</f>
        <v>7.4131250000000009</v>
      </c>
      <c r="AC18" s="133"/>
      <c r="AD18" s="136">
        <v>1</v>
      </c>
    </row>
    <row r="19" spans="1:30" s="98" customFormat="1" ht="14.4" x14ac:dyDescent="0.3">
      <c r="A19" s="125">
        <v>1</v>
      </c>
      <c r="B19" t="s">
        <v>132</v>
      </c>
      <c r="C19" s="56"/>
      <c r="D19" s="56"/>
      <c r="E19" s="56"/>
      <c r="F19" s="109"/>
      <c r="G19" s="124"/>
      <c r="H19" s="124"/>
      <c r="I19" s="124"/>
      <c r="J19" s="124"/>
      <c r="K19" s="124"/>
      <c r="L19" s="124"/>
      <c r="M19" s="109"/>
      <c r="N19" s="117"/>
      <c r="O19" s="117"/>
      <c r="P19" s="117"/>
      <c r="Q19" s="118"/>
      <c r="R19" s="117"/>
      <c r="S19" s="117"/>
      <c r="T19" s="117"/>
      <c r="U19" s="117"/>
      <c r="V19" s="117"/>
      <c r="W19" s="116"/>
      <c r="X19" s="109"/>
      <c r="Y19" s="71"/>
      <c r="Z19" s="71"/>
      <c r="AA19" s="71"/>
      <c r="AB19" s="117"/>
      <c r="AC19" s="116"/>
      <c r="AD19" s="124"/>
    </row>
    <row r="20" spans="1:30" s="98" customFormat="1" ht="14.4" x14ac:dyDescent="0.3">
      <c r="A20" s="125">
        <v>2</v>
      </c>
      <c r="B20" t="s">
        <v>133</v>
      </c>
      <c r="C20" s="56"/>
      <c r="D20" s="56"/>
      <c r="E20" s="56"/>
      <c r="F20" s="109"/>
      <c r="G20" s="124"/>
      <c r="H20" s="124"/>
      <c r="I20" s="124"/>
      <c r="J20" s="124"/>
      <c r="K20" s="124"/>
      <c r="L20" s="124"/>
      <c r="M20" s="109"/>
      <c r="N20" s="124"/>
      <c r="O20" s="124"/>
      <c r="P20" s="124"/>
      <c r="Q20" s="109"/>
      <c r="R20" s="124"/>
      <c r="S20" s="124"/>
      <c r="T20" s="124"/>
      <c r="U20" s="124"/>
      <c r="V20" s="124"/>
      <c r="W20" s="124"/>
      <c r="X20" s="109"/>
      <c r="Y20" s="71"/>
      <c r="Z20" s="71"/>
      <c r="AA20" s="71"/>
      <c r="AB20" s="124"/>
      <c r="AC20" s="124"/>
      <c r="AD20" s="124"/>
    </row>
    <row r="21" spans="1:30" s="98" customFormat="1" ht="14.4" x14ac:dyDescent="0.3">
      <c r="A21" s="125">
        <v>3</v>
      </c>
      <c r="B21" t="s">
        <v>134</v>
      </c>
      <c r="C21" s="56"/>
      <c r="D21" s="56"/>
      <c r="E21" s="56"/>
      <c r="F21" s="109"/>
      <c r="G21" s="124"/>
      <c r="H21" s="124"/>
      <c r="I21" s="124"/>
      <c r="J21" s="124"/>
      <c r="K21" s="124"/>
      <c r="L21" s="124"/>
      <c r="M21" s="109"/>
      <c r="N21" s="124"/>
      <c r="O21" s="124"/>
      <c r="P21" s="124"/>
      <c r="Q21" s="109"/>
      <c r="R21" s="124"/>
      <c r="S21" s="124"/>
      <c r="T21" s="124"/>
      <c r="U21" s="124"/>
      <c r="V21" s="124"/>
      <c r="W21" s="124"/>
      <c r="X21" s="109"/>
      <c r="Y21" s="71"/>
      <c r="Z21" s="71"/>
      <c r="AA21" s="71"/>
      <c r="AB21" s="124"/>
      <c r="AC21" s="124"/>
      <c r="AD21" s="124"/>
    </row>
    <row r="22" spans="1:30" s="98" customFormat="1" ht="14.4" x14ac:dyDescent="0.3">
      <c r="A22" s="125">
        <v>4</v>
      </c>
      <c r="B22" t="s">
        <v>135</v>
      </c>
      <c r="C22" s="56"/>
      <c r="D22" s="56"/>
      <c r="E22" s="56"/>
      <c r="F22" s="109"/>
      <c r="G22" s="124"/>
      <c r="H22" s="124"/>
      <c r="I22" s="124"/>
      <c r="J22" s="124"/>
      <c r="K22" s="124"/>
      <c r="L22" s="124"/>
      <c r="M22" s="109"/>
      <c r="N22" s="124"/>
      <c r="O22" s="124"/>
      <c r="P22" s="124"/>
      <c r="Q22" s="109"/>
      <c r="R22" s="124"/>
      <c r="S22" s="124"/>
      <c r="T22" s="124"/>
      <c r="U22" s="124"/>
      <c r="V22" s="124"/>
      <c r="W22" s="124"/>
      <c r="X22" s="109"/>
      <c r="Y22" s="71"/>
      <c r="Z22" s="71"/>
      <c r="AA22" s="71"/>
      <c r="AB22" s="124"/>
      <c r="AC22" s="124"/>
      <c r="AD22" s="124"/>
    </row>
    <row r="23" spans="1:30" s="98" customFormat="1" ht="14.4" x14ac:dyDescent="0.3">
      <c r="A23" s="125">
        <v>5</v>
      </c>
      <c r="B23" t="s">
        <v>136</v>
      </c>
      <c r="C23" s="56"/>
      <c r="D23" s="56"/>
      <c r="E23" s="56"/>
      <c r="F23" s="109"/>
      <c r="G23" s="124"/>
      <c r="H23" s="124"/>
      <c r="I23" s="124"/>
      <c r="J23" s="124"/>
      <c r="K23" s="124"/>
      <c r="L23" s="124"/>
      <c r="M23" s="109"/>
      <c r="N23" s="124"/>
      <c r="O23" s="124"/>
      <c r="P23" s="124"/>
      <c r="Q23" s="109"/>
      <c r="R23" s="124"/>
      <c r="S23" s="124"/>
      <c r="T23" s="124"/>
      <c r="U23" s="124"/>
      <c r="V23" s="124"/>
      <c r="W23" s="124"/>
      <c r="X23" s="109"/>
      <c r="Y23" s="71"/>
      <c r="Z23" s="71"/>
      <c r="AA23" s="71"/>
      <c r="AB23" s="124"/>
      <c r="AC23" s="124"/>
      <c r="AD23" s="124"/>
    </row>
    <row r="24" spans="1:30" s="98" customFormat="1" ht="14.4" x14ac:dyDescent="0.3">
      <c r="A24" s="125">
        <v>6</v>
      </c>
      <c r="B24" t="s">
        <v>137</v>
      </c>
      <c r="C24" s="56"/>
      <c r="D24" s="56"/>
      <c r="E24" s="56"/>
      <c r="F24" s="109"/>
      <c r="G24" s="124"/>
      <c r="H24" s="124"/>
      <c r="I24" s="124"/>
      <c r="J24" s="124"/>
      <c r="K24" s="124"/>
      <c r="L24" s="124"/>
      <c r="M24" s="109"/>
      <c r="N24" s="124"/>
      <c r="O24" s="124"/>
      <c r="P24" s="124"/>
      <c r="Q24" s="109"/>
      <c r="R24" s="124"/>
      <c r="S24" s="124"/>
      <c r="T24" s="124"/>
      <c r="U24" s="124"/>
      <c r="V24" s="124"/>
      <c r="W24" s="124"/>
      <c r="X24" s="109"/>
      <c r="Y24" s="71"/>
      <c r="Z24" s="71"/>
      <c r="AA24" s="71"/>
      <c r="AB24" s="124"/>
      <c r="AC24" s="124"/>
      <c r="AD24" s="124"/>
    </row>
    <row r="25" spans="1:30" s="98" customFormat="1" ht="14.4" x14ac:dyDescent="0.3">
      <c r="A25" s="127"/>
      <c r="B25" s="126"/>
      <c r="C25" s="164" t="s">
        <v>158</v>
      </c>
      <c r="D25" s="439" t="s">
        <v>233</v>
      </c>
      <c r="E25" s="164" t="s">
        <v>159</v>
      </c>
      <c r="F25" s="128"/>
      <c r="G25" s="475">
        <v>5</v>
      </c>
      <c r="H25" s="475">
        <v>6</v>
      </c>
      <c r="I25" s="129">
        <v>5.6</v>
      </c>
      <c r="J25" s="475">
        <v>8</v>
      </c>
      <c r="K25" s="475">
        <v>7</v>
      </c>
      <c r="L25" s="133">
        <f>SUM((G25*0.1),(H25*0.1),(I25*0.3),(J25*0.3),(K25*0.2))</f>
        <v>6.58</v>
      </c>
      <c r="M25" s="131"/>
      <c r="N25" s="508">
        <v>6.8</v>
      </c>
      <c r="O25" s="132">
        <v>0.4</v>
      </c>
      <c r="P25" s="133">
        <f>N25-O25</f>
        <v>6.3999999999999995</v>
      </c>
      <c r="Q25" s="134"/>
      <c r="R25" s="132">
        <v>7.5</v>
      </c>
      <c r="S25" s="132">
        <v>6</v>
      </c>
      <c r="T25" s="132">
        <v>6</v>
      </c>
      <c r="U25" s="132">
        <v>6.2</v>
      </c>
      <c r="V25" s="132">
        <v>5.8</v>
      </c>
      <c r="W25" s="133">
        <f>SUM((R25*0.25),(S25*0.25),(T25*0.2),(U25*0.2),(V25*0.1))</f>
        <v>6.3950000000000005</v>
      </c>
      <c r="X25" s="131"/>
      <c r="Y25" s="139">
        <f>L25</f>
        <v>6.58</v>
      </c>
      <c r="Z25" s="139">
        <f>P25</f>
        <v>6.3999999999999995</v>
      </c>
      <c r="AA25" s="139">
        <f>W25</f>
        <v>6.3950000000000005</v>
      </c>
      <c r="AB25" s="133">
        <f>SUM(L25*0.25)+(P25*0.375)+(W25*0.375)</f>
        <v>6.4431250000000002</v>
      </c>
      <c r="AC25" s="133"/>
      <c r="AD25" s="136">
        <v>2</v>
      </c>
    </row>
    <row r="26" spans="1:30" s="98" customFormat="1" ht="14.4" x14ac:dyDescent="0.3">
      <c r="A26" s="125">
        <v>1</v>
      </c>
      <c r="B26" t="s">
        <v>149</v>
      </c>
      <c r="C26" s="56"/>
      <c r="D26" s="56"/>
      <c r="E26" s="56"/>
      <c r="F26" s="109"/>
      <c r="G26" s="124"/>
      <c r="H26" s="124"/>
      <c r="I26" s="124"/>
      <c r="J26" s="124"/>
      <c r="K26" s="124"/>
      <c r="L26" s="124"/>
      <c r="M26" s="109"/>
      <c r="N26" s="117"/>
      <c r="O26" s="117"/>
      <c r="P26" s="117"/>
      <c r="Q26" s="118"/>
      <c r="R26" s="117"/>
      <c r="S26" s="117"/>
      <c r="T26" s="117"/>
      <c r="U26" s="117"/>
      <c r="V26" s="117"/>
      <c r="W26" s="116"/>
      <c r="X26" s="109"/>
      <c r="Y26" s="71"/>
      <c r="Z26" s="71"/>
      <c r="AA26" s="71"/>
      <c r="AB26" s="117"/>
      <c r="AC26" s="116"/>
      <c r="AD26" s="124"/>
    </row>
    <row r="27" spans="1:30" s="98" customFormat="1" ht="14.4" x14ac:dyDescent="0.3">
      <c r="A27" s="125">
        <v>2</v>
      </c>
      <c r="B27" t="s">
        <v>150</v>
      </c>
      <c r="C27" s="56"/>
      <c r="D27" s="56"/>
      <c r="E27" s="56"/>
      <c r="F27" s="109"/>
      <c r="G27" s="124"/>
      <c r="H27" s="124"/>
      <c r="I27" s="124"/>
      <c r="J27" s="124"/>
      <c r="K27" s="124"/>
      <c r="L27" s="124"/>
      <c r="M27" s="109"/>
      <c r="N27" s="124"/>
      <c r="O27" s="124"/>
      <c r="P27" s="124"/>
      <c r="Q27" s="109"/>
      <c r="R27" s="124"/>
      <c r="S27" s="124"/>
      <c r="T27" s="124"/>
      <c r="U27" s="124"/>
      <c r="V27" s="124"/>
      <c r="W27" s="124"/>
      <c r="X27" s="109"/>
      <c r="Y27" s="71"/>
      <c r="Z27" s="71"/>
      <c r="AA27" s="71"/>
      <c r="AB27" s="124"/>
      <c r="AC27" s="124"/>
      <c r="AD27" s="124"/>
    </row>
    <row r="28" spans="1:30" s="98" customFormat="1" ht="14.4" x14ac:dyDescent="0.3">
      <c r="A28" s="125">
        <v>3</v>
      </c>
      <c r="B28" t="s">
        <v>151</v>
      </c>
      <c r="C28" s="56"/>
      <c r="D28" s="56"/>
      <c r="E28" s="56"/>
      <c r="F28" s="109"/>
      <c r="G28" s="124"/>
      <c r="H28" s="124"/>
      <c r="I28" s="124"/>
      <c r="J28" s="124"/>
      <c r="K28" s="124"/>
      <c r="L28" s="124"/>
      <c r="M28" s="109"/>
      <c r="N28" s="124"/>
      <c r="O28" s="124"/>
      <c r="P28" s="124"/>
      <c r="Q28" s="109"/>
      <c r="R28" s="124"/>
      <c r="S28" s="124"/>
      <c r="T28" s="124"/>
      <c r="U28" s="124"/>
      <c r="V28" s="124"/>
      <c r="W28" s="124"/>
      <c r="X28" s="109"/>
      <c r="Y28" s="71"/>
      <c r="Z28" s="71"/>
      <c r="AA28" s="71"/>
      <c r="AB28" s="124"/>
      <c r="AC28" s="124"/>
      <c r="AD28" s="124"/>
    </row>
    <row r="29" spans="1:30" s="98" customFormat="1" ht="14.4" x14ac:dyDescent="0.3">
      <c r="A29" s="125">
        <v>4</v>
      </c>
      <c r="B29" t="s">
        <v>152</v>
      </c>
      <c r="C29" s="56"/>
      <c r="D29" s="56"/>
      <c r="E29" s="56"/>
      <c r="F29" s="109"/>
      <c r="G29" s="124"/>
      <c r="H29" s="124"/>
      <c r="I29" s="124"/>
      <c r="J29" s="124"/>
      <c r="K29" s="124"/>
      <c r="L29" s="124"/>
      <c r="M29" s="109"/>
      <c r="N29" s="124"/>
      <c r="O29" s="124"/>
      <c r="P29" s="124"/>
      <c r="Q29" s="109"/>
      <c r="R29" s="124"/>
      <c r="S29" s="124"/>
      <c r="T29" s="124"/>
      <c r="U29" s="124"/>
      <c r="V29" s="124"/>
      <c r="W29" s="124"/>
      <c r="X29" s="109"/>
      <c r="Y29" s="71"/>
      <c r="Z29" s="71"/>
      <c r="AA29" s="71"/>
      <c r="AB29" s="124"/>
      <c r="AC29" s="124"/>
      <c r="AD29" s="124"/>
    </row>
    <row r="30" spans="1:30" s="98" customFormat="1" ht="14.4" x14ac:dyDescent="0.3">
      <c r="A30" s="125">
        <v>5</v>
      </c>
      <c r="B30" t="s">
        <v>153</v>
      </c>
      <c r="C30" s="56"/>
      <c r="D30" s="56"/>
      <c r="E30" s="56"/>
      <c r="F30" s="109"/>
      <c r="G30" s="124"/>
      <c r="H30" s="124"/>
      <c r="I30" s="124"/>
      <c r="J30" s="124"/>
      <c r="K30" s="124"/>
      <c r="L30" s="124"/>
      <c r="M30" s="109"/>
      <c r="N30" s="124"/>
      <c r="O30" s="124"/>
      <c r="P30" s="124"/>
      <c r="Q30" s="109"/>
      <c r="R30" s="124"/>
      <c r="S30" s="124"/>
      <c r="T30" s="124"/>
      <c r="U30" s="124"/>
      <c r="V30" s="124"/>
      <c r="W30" s="124"/>
      <c r="X30" s="109"/>
      <c r="Y30" s="71"/>
      <c r="Z30" s="71"/>
      <c r="AA30" s="71"/>
      <c r="AB30" s="124"/>
      <c r="AC30" s="124"/>
      <c r="AD30" s="124"/>
    </row>
    <row r="31" spans="1:30" s="98" customFormat="1" ht="14.4" x14ac:dyDescent="0.3">
      <c r="A31" s="125">
        <v>6</v>
      </c>
      <c r="B31" t="s">
        <v>154</v>
      </c>
      <c r="C31" s="56"/>
      <c r="D31" s="56"/>
      <c r="E31" s="56"/>
      <c r="F31" s="109"/>
      <c r="G31" s="124"/>
      <c r="H31" s="124"/>
      <c r="I31" s="124"/>
      <c r="J31" s="124"/>
      <c r="K31" s="124"/>
      <c r="L31" s="124"/>
      <c r="M31" s="109"/>
      <c r="N31" s="124"/>
      <c r="O31" s="124"/>
      <c r="P31" s="124"/>
      <c r="Q31" s="109"/>
      <c r="R31" s="124"/>
      <c r="S31" s="124"/>
      <c r="T31" s="124"/>
      <c r="U31" s="124"/>
      <c r="V31" s="124"/>
      <c r="W31" s="124"/>
      <c r="X31" s="109"/>
      <c r="Y31" s="71"/>
      <c r="Z31" s="71"/>
      <c r="AA31" s="71"/>
      <c r="AB31" s="124"/>
      <c r="AC31" s="124"/>
      <c r="AD31" s="124"/>
    </row>
    <row r="32" spans="1:30" s="98" customFormat="1" ht="14.4" x14ac:dyDescent="0.3">
      <c r="A32" s="127"/>
      <c r="B32" s="126"/>
      <c r="C32" s="164" t="s">
        <v>163</v>
      </c>
      <c r="D32" s="164" t="s">
        <v>164</v>
      </c>
      <c r="E32" s="164" t="s">
        <v>165</v>
      </c>
      <c r="F32" s="128"/>
      <c r="G32" s="129">
        <v>6.2</v>
      </c>
      <c r="H32" s="475">
        <v>6</v>
      </c>
      <c r="I32" s="475">
        <v>6</v>
      </c>
      <c r="J32" s="475">
        <v>7</v>
      </c>
      <c r="K32" s="475">
        <v>8</v>
      </c>
      <c r="L32" s="133">
        <f>SUM((G32*0.1),(H32*0.1),(I32*0.3),(J32*0.3),(K32*0.2))</f>
        <v>6.7200000000000006</v>
      </c>
      <c r="M32" s="131"/>
      <c r="N32" s="508">
        <v>6.09</v>
      </c>
      <c r="O32" s="132"/>
      <c r="P32" s="133">
        <f>N32-O32</f>
        <v>6.09</v>
      </c>
      <c r="Q32" s="134"/>
      <c r="R32" s="132">
        <v>6.8</v>
      </c>
      <c r="S32" s="132">
        <v>6.5</v>
      </c>
      <c r="T32" s="132">
        <v>6.5</v>
      </c>
      <c r="U32" s="132">
        <v>6.8</v>
      </c>
      <c r="V32" s="132">
        <v>6</v>
      </c>
      <c r="W32" s="133">
        <f>SUM((R32*0.25),(S32*0.25),(T32*0.2),(U32*0.2),(V32*0.1))</f>
        <v>6.5850000000000009</v>
      </c>
      <c r="X32" s="131"/>
      <c r="Y32" s="139">
        <f>L32</f>
        <v>6.7200000000000006</v>
      </c>
      <c r="Z32" s="139">
        <f>P32</f>
        <v>6.09</v>
      </c>
      <c r="AA32" s="139">
        <f>W32</f>
        <v>6.5850000000000009</v>
      </c>
      <c r="AB32" s="133">
        <f>SUM(L32*0.25)+(P32*0.375)+(W32*0.375)</f>
        <v>6.4331250000000004</v>
      </c>
      <c r="AC32" s="133"/>
      <c r="AD32" s="136">
        <v>3</v>
      </c>
    </row>
    <row r="33" spans="1:30" s="98" customFormat="1" ht="14.4" x14ac:dyDescent="0.3">
      <c r="A33" s="125">
        <v>1</v>
      </c>
      <c r="B33" t="s">
        <v>143</v>
      </c>
      <c r="C33" s="56"/>
      <c r="D33" s="56"/>
      <c r="E33" s="56"/>
      <c r="F33" s="109"/>
      <c r="G33" s="124"/>
      <c r="H33" s="124"/>
      <c r="I33" s="124"/>
      <c r="J33" s="124"/>
      <c r="K33" s="124"/>
      <c r="L33" s="124"/>
      <c r="M33" s="109"/>
      <c r="N33" s="117"/>
      <c r="O33" s="117"/>
      <c r="P33" s="117"/>
      <c r="Q33" s="118"/>
      <c r="R33" s="117"/>
      <c r="S33" s="117"/>
      <c r="T33" s="117"/>
      <c r="U33" s="117"/>
      <c r="V33" s="117"/>
      <c r="W33" s="116"/>
      <c r="X33" s="109"/>
      <c r="Y33" s="71"/>
      <c r="Z33" s="71"/>
      <c r="AA33" s="71"/>
      <c r="AB33" s="117"/>
      <c r="AC33" s="116"/>
      <c r="AD33" s="124"/>
    </row>
    <row r="34" spans="1:30" s="98" customFormat="1" ht="14.4" x14ac:dyDescent="0.3">
      <c r="A34" s="125">
        <v>2</v>
      </c>
      <c r="B34" t="s">
        <v>144</v>
      </c>
      <c r="C34" s="56"/>
      <c r="D34" s="56"/>
      <c r="E34" s="56"/>
      <c r="F34" s="109"/>
      <c r="G34" s="124"/>
      <c r="H34" s="124"/>
      <c r="I34" s="124"/>
      <c r="J34" s="124"/>
      <c r="K34" s="124"/>
      <c r="L34" s="124"/>
      <c r="M34" s="109"/>
      <c r="N34" s="124"/>
      <c r="O34" s="124"/>
      <c r="P34" s="124"/>
      <c r="Q34" s="109"/>
      <c r="R34" s="124"/>
      <c r="S34" s="124"/>
      <c r="T34" s="124"/>
      <c r="U34" s="124"/>
      <c r="V34" s="124"/>
      <c r="W34" s="124"/>
      <c r="X34" s="109"/>
      <c r="Y34" s="71"/>
      <c r="Z34" s="71"/>
      <c r="AA34" s="71"/>
      <c r="AB34" s="124"/>
      <c r="AC34" s="124"/>
      <c r="AD34" s="124"/>
    </row>
    <row r="35" spans="1:30" s="98" customFormat="1" ht="14.4" x14ac:dyDescent="0.3">
      <c r="A35" s="125">
        <v>3</v>
      </c>
      <c r="B35" t="s">
        <v>145</v>
      </c>
      <c r="C35" s="56"/>
      <c r="D35" s="56"/>
      <c r="E35" s="56"/>
      <c r="F35" s="109"/>
      <c r="G35" s="124"/>
      <c r="H35" s="124"/>
      <c r="I35" s="124"/>
      <c r="J35" s="124"/>
      <c r="K35" s="124"/>
      <c r="L35" s="124"/>
      <c r="M35" s="109"/>
      <c r="N35" s="124"/>
      <c r="O35" s="124"/>
      <c r="P35" s="124"/>
      <c r="Q35" s="109"/>
      <c r="R35" s="124"/>
      <c r="S35" s="124"/>
      <c r="T35" s="124"/>
      <c r="U35" s="124"/>
      <c r="V35" s="124"/>
      <c r="W35" s="124"/>
      <c r="X35" s="109"/>
      <c r="Y35" s="71"/>
      <c r="Z35" s="71"/>
      <c r="AA35" s="71"/>
      <c r="AB35" s="124"/>
      <c r="AC35" s="124"/>
      <c r="AD35" s="124"/>
    </row>
    <row r="36" spans="1:30" s="98" customFormat="1" ht="14.4" x14ac:dyDescent="0.3">
      <c r="A36" s="125">
        <v>4</v>
      </c>
      <c r="B36" t="s">
        <v>146</v>
      </c>
      <c r="C36" s="56"/>
      <c r="D36" s="56"/>
      <c r="E36" s="56"/>
      <c r="F36" s="109"/>
      <c r="G36" s="124"/>
      <c r="H36" s="124"/>
      <c r="I36" s="124"/>
      <c r="J36" s="124"/>
      <c r="K36" s="124"/>
      <c r="L36" s="124"/>
      <c r="M36" s="109"/>
      <c r="N36" s="124"/>
      <c r="O36" s="124"/>
      <c r="P36" s="124"/>
      <c r="Q36" s="109"/>
      <c r="R36" s="124"/>
      <c r="S36" s="124"/>
      <c r="T36" s="124"/>
      <c r="U36" s="124"/>
      <c r="V36" s="124"/>
      <c r="W36" s="124"/>
      <c r="X36" s="109"/>
      <c r="Y36" s="71"/>
      <c r="Z36" s="71"/>
      <c r="AA36" s="71"/>
      <c r="AB36" s="124"/>
      <c r="AC36" s="124"/>
      <c r="AD36" s="124"/>
    </row>
    <row r="37" spans="1:30" s="98" customFormat="1" ht="14.4" x14ac:dyDescent="0.3">
      <c r="A37" s="125">
        <v>5</v>
      </c>
      <c r="B37" t="s">
        <v>147</v>
      </c>
      <c r="C37" s="56"/>
      <c r="D37" s="56"/>
      <c r="E37" s="56"/>
      <c r="F37" s="109"/>
      <c r="G37" s="124"/>
      <c r="H37" s="124"/>
      <c r="I37" s="124"/>
      <c r="J37" s="124"/>
      <c r="K37" s="124"/>
      <c r="L37" s="124"/>
      <c r="M37" s="109"/>
      <c r="N37" s="124"/>
      <c r="O37" s="124"/>
      <c r="P37" s="124"/>
      <c r="Q37" s="109"/>
      <c r="R37" s="124"/>
      <c r="S37" s="124"/>
      <c r="T37" s="124"/>
      <c r="U37" s="124"/>
      <c r="V37" s="124"/>
      <c r="W37" s="124"/>
      <c r="X37" s="109"/>
      <c r="Y37" s="71"/>
      <c r="Z37" s="71"/>
      <c r="AA37" s="71"/>
      <c r="AB37" s="124"/>
      <c r="AC37" s="124"/>
      <c r="AD37" s="124"/>
    </row>
    <row r="38" spans="1:30" s="98" customFormat="1" ht="14.4" x14ac:dyDescent="0.3">
      <c r="A38" s="125">
        <v>6</v>
      </c>
      <c r="B38" t="s">
        <v>148</v>
      </c>
      <c r="C38" s="56"/>
      <c r="D38" s="56"/>
      <c r="E38" s="56"/>
      <c r="F38" s="109"/>
      <c r="G38" s="124"/>
      <c r="H38" s="124"/>
      <c r="I38" s="124"/>
      <c r="J38" s="124"/>
      <c r="K38" s="124"/>
      <c r="L38" s="124"/>
      <c r="M38" s="109"/>
      <c r="N38" s="124"/>
      <c r="O38" s="124"/>
      <c r="P38" s="124"/>
      <c r="Q38" s="109"/>
      <c r="R38" s="124"/>
      <c r="S38" s="124"/>
      <c r="T38" s="124"/>
      <c r="U38" s="124"/>
      <c r="V38" s="124"/>
      <c r="W38" s="124"/>
      <c r="X38" s="109"/>
      <c r="Y38" s="71"/>
      <c r="Z38" s="71"/>
      <c r="AA38" s="71"/>
      <c r="AB38" s="124"/>
      <c r="AC38" s="124"/>
      <c r="AD38" s="124"/>
    </row>
    <row r="39" spans="1:30" s="98" customFormat="1" ht="14.4" x14ac:dyDescent="0.3">
      <c r="A39" s="127"/>
      <c r="B39" s="126"/>
      <c r="C39" s="164" t="s">
        <v>285</v>
      </c>
      <c r="D39" s="164" t="s">
        <v>286</v>
      </c>
      <c r="E39" s="164" t="s">
        <v>162</v>
      </c>
      <c r="F39" s="128"/>
      <c r="G39" s="129">
        <v>6.5</v>
      </c>
      <c r="H39" s="475">
        <v>6</v>
      </c>
      <c r="I39" s="475">
        <v>6</v>
      </c>
      <c r="J39" s="475">
        <v>7</v>
      </c>
      <c r="K39" s="129">
        <v>6.5</v>
      </c>
      <c r="L39" s="133">
        <f>SUM((G39*0.1),(H39*0.1),(I39*0.3),(J39*0.3),(K39*0.2))</f>
        <v>6.45</v>
      </c>
      <c r="M39" s="131"/>
      <c r="N39" s="508">
        <v>5.57</v>
      </c>
      <c r="O39" s="132"/>
      <c r="P39" s="133">
        <f>N39-O39</f>
        <v>5.57</v>
      </c>
      <c r="Q39" s="134"/>
      <c r="R39" s="132">
        <v>6</v>
      </c>
      <c r="S39" s="132">
        <v>7.5</v>
      </c>
      <c r="T39" s="132">
        <v>6.5</v>
      </c>
      <c r="U39" s="132">
        <v>5</v>
      </c>
      <c r="V39" s="132">
        <v>5.5</v>
      </c>
      <c r="W39" s="133">
        <f>SUM((R39*0.25),(S39*0.25),(T39*0.2),(U39*0.2),(V39*0.1))</f>
        <v>6.2249999999999996</v>
      </c>
      <c r="X39" s="131"/>
      <c r="Y39" s="139">
        <f>L39</f>
        <v>6.45</v>
      </c>
      <c r="Z39" s="139">
        <f>P39</f>
        <v>5.57</v>
      </c>
      <c r="AA39" s="139">
        <f>W39</f>
        <v>6.2249999999999996</v>
      </c>
      <c r="AB39" s="133">
        <f>SUM(L39*0.25)+(P39*0.375)+(W39*0.375)</f>
        <v>6.0356249999999996</v>
      </c>
      <c r="AC39" s="133"/>
      <c r="AD39" s="136">
        <v>4</v>
      </c>
    </row>
    <row r="40" spans="1:30" s="98" customFormat="1" ht="14.4" x14ac:dyDescent="0.3">
      <c r="A40" s="125">
        <v>1</v>
      </c>
      <c r="B40" t="s">
        <v>124</v>
      </c>
      <c r="C40" s="56"/>
      <c r="D40" s="56"/>
      <c r="E40" s="56"/>
      <c r="F40" s="109"/>
      <c r="G40" s="124"/>
      <c r="H40" s="124"/>
      <c r="I40" s="124"/>
      <c r="J40" s="124"/>
      <c r="K40" s="124"/>
      <c r="L40" s="124"/>
      <c r="M40" s="109"/>
      <c r="N40" s="117"/>
      <c r="O40" s="117"/>
      <c r="P40" s="117"/>
      <c r="Q40" s="118"/>
      <c r="R40" s="117"/>
      <c r="S40" s="117"/>
      <c r="T40" s="117"/>
      <c r="U40" s="117"/>
      <c r="V40" s="117"/>
      <c r="W40" s="116"/>
      <c r="X40" s="109"/>
      <c r="Y40" s="71"/>
      <c r="Z40" s="71"/>
      <c r="AA40" s="71"/>
      <c r="AB40" s="117"/>
      <c r="AC40" s="116"/>
      <c r="AD40" s="124"/>
    </row>
    <row r="41" spans="1:30" s="98" customFormat="1" ht="14.4" x14ac:dyDescent="0.3">
      <c r="A41" s="125">
        <v>2</v>
      </c>
      <c r="B41" t="s">
        <v>125</v>
      </c>
      <c r="C41" s="56"/>
      <c r="D41" s="56"/>
      <c r="E41" s="56"/>
      <c r="F41" s="109"/>
      <c r="G41" s="124"/>
      <c r="H41" s="124"/>
      <c r="I41" s="124"/>
      <c r="J41" s="124"/>
      <c r="K41" s="124"/>
      <c r="L41" s="124"/>
      <c r="M41" s="109"/>
      <c r="N41" s="124"/>
      <c r="O41" s="124"/>
      <c r="P41" s="124"/>
      <c r="Q41" s="109"/>
      <c r="R41" s="124"/>
      <c r="S41" s="124"/>
      <c r="T41" s="124"/>
      <c r="U41" s="124"/>
      <c r="V41" s="124"/>
      <c r="W41" s="124"/>
      <c r="X41" s="109"/>
      <c r="Y41" s="71"/>
      <c r="Z41" s="71"/>
      <c r="AA41" s="71"/>
      <c r="AB41" s="124"/>
      <c r="AC41" s="124"/>
      <c r="AD41" s="124"/>
    </row>
    <row r="42" spans="1:30" s="98" customFormat="1" ht="14.4" x14ac:dyDescent="0.3">
      <c r="A42" s="125">
        <v>3</v>
      </c>
      <c r="B42" t="s">
        <v>126</v>
      </c>
      <c r="C42" s="56"/>
      <c r="D42" s="56"/>
      <c r="E42" s="56"/>
      <c r="F42" s="109"/>
      <c r="G42" s="124"/>
      <c r="H42" s="124"/>
      <c r="I42" s="124"/>
      <c r="J42" s="124"/>
      <c r="K42" s="124"/>
      <c r="L42" s="124"/>
      <c r="M42" s="109"/>
      <c r="N42" s="124"/>
      <c r="O42" s="124"/>
      <c r="P42" s="124"/>
      <c r="Q42" s="109"/>
      <c r="R42" s="124"/>
      <c r="S42" s="124"/>
      <c r="T42" s="124"/>
      <c r="U42" s="124"/>
      <c r="V42" s="124"/>
      <c r="W42" s="124"/>
      <c r="X42" s="109"/>
      <c r="Y42" s="71"/>
      <c r="Z42" s="71"/>
      <c r="AA42" s="71"/>
      <c r="AB42" s="124"/>
      <c r="AC42" s="124"/>
      <c r="AD42" s="124"/>
    </row>
    <row r="43" spans="1:30" s="98" customFormat="1" ht="14.4" x14ac:dyDescent="0.3">
      <c r="A43" s="125">
        <v>4</v>
      </c>
      <c r="B43" t="s">
        <v>127</v>
      </c>
      <c r="C43" s="56"/>
      <c r="D43" s="56"/>
      <c r="E43" s="56"/>
      <c r="F43" s="109"/>
      <c r="G43" s="124"/>
      <c r="H43" s="124"/>
      <c r="I43" s="124"/>
      <c r="J43" s="124"/>
      <c r="K43" s="124"/>
      <c r="L43" s="124"/>
      <c r="M43" s="109"/>
      <c r="N43" s="124"/>
      <c r="O43" s="124"/>
      <c r="P43" s="124"/>
      <c r="Q43" s="109"/>
      <c r="R43" s="124"/>
      <c r="S43" s="124"/>
      <c r="T43" s="124"/>
      <c r="U43" s="124"/>
      <c r="V43" s="124"/>
      <c r="W43" s="124"/>
      <c r="X43" s="109"/>
      <c r="Y43" s="71"/>
      <c r="Z43" s="71"/>
      <c r="AA43" s="71"/>
      <c r="AB43" s="124"/>
      <c r="AC43" s="124"/>
      <c r="AD43" s="124"/>
    </row>
    <row r="44" spans="1:30" s="98" customFormat="1" ht="14.4" x14ac:dyDescent="0.3">
      <c r="A44" s="125">
        <v>5</v>
      </c>
      <c r="B44" t="s">
        <v>128</v>
      </c>
      <c r="C44" s="56"/>
      <c r="D44" s="56"/>
      <c r="E44" s="56"/>
      <c r="F44" s="109"/>
      <c r="G44" s="124"/>
      <c r="H44" s="124"/>
      <c r="I44" s="124"/>
      <c r="J44" s="124"/>
      <c r="K44" s="124"/>
      <c r="L44" s="124"/>
      <c r="M44" s="109"/>
      <c r="N44" s="124"/>
      <c r="O44" s="124"/>
      <c r="P44" s="124"/>
      <c r="Q44" s="109"/>
      <c r="R44" s="124"/>
      <c r="S44" s="124"/>
      <c r="T44" s="124"/>
      <c r="U44" s="124"/>
      <c r="V44" s="124"/>
      <c r="W44" s="124"/>
      <c r="X44" s="109"/>
      <c r="Y44" s="71"/>
      <c r="Z44" s="71"/>
      <c r="AA44" s="71"/>
      <c r="AB44" s="124"/>
      <c r="AC44" s="124"/>
      <c r="AD44" s="124"/>
    </row>
    <row r="45" spans="1:30" s="98" customFormat="1" ht="14.4" x14ac:dyDescent="0.3">
      <c r="A45" s="125">
        <v>6</v>
      </c>
      <c r="B45" t="s">
        <v>129</v>
      </c>
      <c r="C45" s="56"/>
      <c r="D45" s="56"/>
      <c r="E45" s="56"/>
      <c r="F45" s="109"/>
      <c r="G45" s="124"/>
      <c r="H45" s="124"/>
      <c r="I45" s="124"/>
      <c r="J45" s="124"/>
      <c r="K45" s="124"/>
      <c r="L45" s="124"/>
      <c r="M45" s="109"/>
      <c r="N45" s="124"/>
      <c r="O45" s="124"/>
      <c r="P45" s="124"/>
      <c r="Q45" s="109"/>
      <c r="R45" s="124"/>
      <c r="S45" s="124"/>
      <c r="T45" s="124"/>
      <c r="U45" s="124"/>
      <c r="V45" s="124"/>
      <c r="W45" s="124"/>
      <c r="X45" s="109"/>
      <c r="Y45" s="71"/>
      <c r="Z45" s="71"/>
      <c r="AA45" s="71"/>
      <c r="AB45" s="124"/>
      <c r="AC45" s="124"/>
      <c r="AD45" s="124"/>
    </row>
    <row r="46" spans="1:30" s="98" customFormat="1" ht="14.4" x14ac:dyDescent="0.3">
      <c r="A46" s="127"/>
      <c r="B46" s="126"/>
      <c r="C46" s="164" t="s">
        <v>155</v>
      </c>
      <c r="D46" s="164" t="s">
        <v>156</v>
      </c>
      <c r="E46" s="164" t="s">
        <v>157</v>
      </c>
      <c r="F46" s="128"/>
      <c r="G46" s="129">
        <v>6.5</v>
      </c>
      <c r="H46" s="129">
        <v>6.3</v>
      </c>
      <c r="I46" s="475">
        <v>6</v>
      </c>
      <c r="J46" s="475">
        <v>7</v>
      </c>
      <c r="K46" s="129">
        <v>7.5</v>
      </c>
      <c r="L46" s="133">
        <f>SUM((G46*0.1),(H46*0.1),(I46*0.3),(J46*0.3),(K46*0.2))</f>
        <v>6.68</v>
      </c>
      <c r="M46" s="131"/>
      <c r="N46" s="508">
        <v>5.2</v>
      </c>
      <c r="O46" s="132">
        <v>1</v>
      </c>
      <c r="P46" s="133">
        <f>N46-O46</f>
        <v>4.2</v>
      </c>
      <c r="Q46" s="134"/>
      <c r="R46" s="132">
        <v>5.5</v>
      </c>
      <c r="S46" s="132">
        <v>6.2</v>
      </c>
      <c r="T46" s="132">
        <v>6.5</v>
      </c>
      <c r="U46" s="132">
        <v>4</v>
      </c>
      <c r="V46" s="132">
        <v>5</v>
      </c>
      <c r="W46" s="133">
        <f>SUM((R46*0.25),(S46*0.25),(T46*0.2),(U46*0.2),(V46*0.1))</f>
        <v>5.5249999999999995</v>
      </c>
      <c r="X46" s="131"/>
      <c r="Y46" s="139">
        <f>L46</f>
        <v>6.68</v>
      </c>
      <c r="Z46" s="139">
        <f>P46</f>
        <v>4.2</v>
      </c>
      <c r="AA46" s="139">
        <f>W46</f>
        <v>5.5249999999999995</v>
      </c>
      <c r="AB46" s="133">
        <f>SUM(L46*0.25)+(P46*0.375)+(W46*0.375)</f>
        <v>5.3168749999999996</v>
      </c>
      <c r="AC46" s="133"/>
      <c r="AD46" s="136">
        <v>5</v>
      </c>
    </row>
    <row r="47" spans="1:30" s="98" customFormat="1" ht="14.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98" customFormat="1" ht="14.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98" customFormat="1" ht="14.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98" customFormat="1" ht="14.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98" customFormat="1" ht="14.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98" customFormat="1" ht="14.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98" customFormat="1" ht="14.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98" customFormat="1" ht="14.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98" customFormat="1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98" customFormat="1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98" customFormat="1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98" customFormat="1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s="98" customFormat="1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s="98" customFormat="1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s="98" customFormat="1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s="98" customFormat="1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s="98" customFormat="1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98" customFormat="1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98" customFormat="1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98" customFormat="1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98" customFormat="1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98" customFormat="1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98" customFormat="1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s="98" customFormat="1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s="98" customFormat="1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s="98" customFormat="1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s="98" customFormat="1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s="98" customFormat="1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s="98" customFormat="1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s="98" customFormat="1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s="98" customFormat="1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s="98" customFormat="1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s="98" customFormat="1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s="98" customFormat="1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s="98" customFormat="1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s="98" customFormat="1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s="98" customFormat="1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s="98" customFormat="1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s="98" customFormat="1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s="98" customFormat="1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s="98" customFormat="1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s="98" customFormat="1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s="98" customFormat="1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s="98" customFormat="1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s="98" customFormat="1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s="98" customFormat="1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s="98" customFormat="1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s="98" customFormat="1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s="98" customFormat="1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s="98" customFormat="1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s="98" customFormat="1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s="98" customFormat="1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s="98" customFormat="1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s="98" customFormat="1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s="98" customFormat="1" ht="14.4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s="98" customFormat="1" ht="14.4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s="98" customFormat="1" ht="14.4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s="98" customFormat="1" ht="14.4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s="98" customFormat="1" ht="14.4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s="98" customFormat="1" ht="14.4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4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4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4" x14ac:dyDescent="0.3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</row>
    <row r="110" spans="1:30" ht="14.4" x14ac:dyDescent="0.3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</row>
    <row r="111" spans="1:30" ht="14.4" x14ac:dyDescent="0.3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</row>
    <row r="112" spans="1:30" ht="14.4" x14ac:dyDescent="0.3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</row>
    <row r="113" spans="1:30" ht="14.4" x14ac:dyDescent="0.3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</row>
    <row r="114" spans="1:30" ht="14.4" x14ac:dyDescent="0.3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</row>
    <row r="115" spans="1:30" ht="14.4" x14ac:dyDescent="0.3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</row>
    <row r="116" spans="1:30" ht="14.4" x14ac:dyDescent="0.3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</row>
    <row r="117" spans="1:30" ht="14.4" x14ac:dyDescent="0.3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</row>
    <row r="118" spans="1:30" ht="14.4" x14ac:dyDescent="0.3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</row>
    <row r="119" spans="1:30" ht="14.4" x14ac:dyDescent="0.3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</row>
    <row r="120" spans="1:30" ht="14.4" x14ac:dyDescent="0.3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</row>
  </sheetData>
  <mergeCells count="6">
    <mergeCell ref="F1:H1"/>
    <mergeCell ref="F2:H2"/>
    <mergeCell ref="F3:H3"/>
    <mergeCell ref="R10:S10"/>
    <mergeCell ref="A3:B3"/>
    <mergeCell ref="A7:B7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0"/>
  <sheetViews>
    <sheetView topLeftCell="F1" workbookViewId="0">
      <selection activeCell="AF10" sqref="AF10"/>
    </sheetView>
  </sheetViews>
  <sheetFormatPr defaultColWidth="9.109375" defaultRowHeight="14.4" x14ac:dyDescent="0.3"/>
  <cols>
    <col min="1" max="1" width="5.44140625" style="3" customWidth="1"/>
    <col min="2" max="2" width="18.88671875" style="3" customWidth="1"/>
    <col min="3" max="3" width="23.6640625" style="3" customWidth="1"/>
    <col min="4" max="4" width="15.33203125" style="3" customWidth="1"/>
    <col min="5" max="5" width="14.33203125" style="3" customWidth="1"/>
    <col min="6" max="11" width="7.6640625" style="3" customWidth="1"/>
    <col min="12" max="12" width="3.33203125" style="3" customWidth="1"/>
    <col min="13" max="18" width="7.6640625" style="3" customWidth="1"/>
    <col min="19" max="19" width="3.33203125" style="3" customWidth="1"/>
    <col min="20" max="25" width="7.6640625" style="3" customWidth="1"/>
    <col min="26" max="26" width="3.33203125" style="3" customWidth="1"/>
    <col min="27" max="32" width="7.6640625" style="3" customWidth="1"/>
    <col min="33" max="33" width="3.33203125" style="3" customWidth="1"/>
    <col min="34" max="34" width="3.109375" style="3" customWidth="1"/>
    <col min="35" max="35" width="9.109375" style="3"/>
    <col min="36" max="36" width="11.33203125" style="3" customWidth="1"/>
    <col min="37" max="16384" width="9.109375" style="3"/>
  </cols>
  <sheetData>
    <row r="1" spans="1:38" ht="15.6" x14ac:dyDescent="0.3">
      <c r="A1" s="100" t="str">
        <f>CompDetail!A1</f>
        <v>NSW State Championships</v>
      </c>
      <c r="D1" s="4" t="s">
        <v>206</v>
      </c>
      <c r="E1" s="438" t="s">
        <v>269</v>
      </c>
      <c r="G1" s="212"/>
      <c r="H1" s="228"/>
      <c r="I1" s="228"/>
      <c r="J1" s="228"/>
      <c r="K1" s="228"/>
      <c r="L1" s="228"/>
      <c r="AJ1" s="5">
        <f ca="1">NOW()</f>
        <v>43628.878263194441</v>
      </c>
    </row>
    <row r="2" spans="1:38" ht="15.6" x14ac:dyDescent="0.3">
      <c r="A2" s="100"/>
      <c r="D2" s="4"/>
      <c r="E2" s="438" t="s">
        <v>267</v>
      </c>
      <c r="G2" s="212"/>
      <c r="AJ2" s="7">
        <f ca="1">NOW()</f>
        <v>43628.878263194441</v>
      </c>
    </row>
    <row r="3" spans="1:38" ht="15.6" x14ac:dyDescent="0.3">
      <c r="A3" s="515" t="str">
        <f>CompDetail!A3</f>
        <v>June 8 to 9 2019</v>
      </c>
      <c r="B3" s="516"/>
      <c r="D3" s="4"/>
      <c r="E3" s="438" t="s">
        <v>268</v>
      </c>
      <c r="F3" s="229"/>
      <c r="G3" s="8"/>
      <c r="H3" s="229"/>
      <c r="I3" s="8"/>
      <c r="J3" s="8"/>
      <c r="K3" s="8"/>
      <c r="L3" s="212"/>
      <c r="M3" s="9"/>
      <c r="N3" s="9"/>
      <c r="O3" s="9"/>
      <c r="P3" s="9"/>
      <c r="Q3" s="9"/>
      <c r="R3" s="9"/>
      <c r="S3" s="212"/>
      <c r="T3" s="9"/>
      <c r="U3" s="9"/>
      <c r="V3" s="9"/>
      <c r="W3" s="9"/>
      <c r="X3" s="9"/>
      <c r="Y3" s="9"/>
      <c r="Z3" s="212"/>
      <c r="AA3" s="9"/>
      <c r="AB3" s="9"/>
      <c r="AC3" s="9"/>
      <c r="AD3" s="9"/>
      <c r="AE3" s="9"/>
      <c r="AF3" s="9"/>
      <c r="AG3" s="212"/>
    </row>
    <row r="4" spans="1:38" x14ac:dyDescent="0.3">
      <c r="A4" s="210"/>
      <c r="B4" s="211"/>
      <c r="C4" s="212"/>
      <c r="D4" s="213"/>
      <c r="E4" s="213"/>
      <c r="F4" s="229"/>
      <c r="G4" s="8"/>
      <c r="H4" s="229"/>
      <c r="I4" s="8"/>
      <c r="J4" s="8"/>
      <c r="K4" s="8"/>
      <c r="L4" s="212"/>
      <c r="M4" s="9"/>
      <c r="N4" s="9"/>
      <c r="O4" s="9"/>
      <c r="P4" s="9"/>
      <c r="Q4" s="9"/>
      <c r="R4" s="9"/>
      <c r="S4" s="212"/>
      <c r="T4" s="9"/>
      <c r="U4" s="9"/>
      <c r="V4" s="9"/>
      <c r="W4" s="9"/>
      <c r="X4" s="9"/>
      <c r="Y4" s="9"/>
      <c r="Z4" s="212"/>
      <c r="AA4" s="9"/>
      <c r="AB4" s="9"/>
      <c r="AC4" s="9"/>
      <c r="AD4" s="9"/>
      <c r="AE4" s="9"/>
      <c r="AF4" s="9"/>
      <c r="AG4" s="212"/>
      <c r="AH4" s="212"/>
    </row>
    <row r="5" spans="1:38" ht="15.6" x14ac:dyDescent="0.3">
      <c r="A5" s="76" t="s">
        <v>208</v>
      </c>
      <c r="B5" s="82"/>
      <c r="C5" s="77"/>
      <c r="D5" s="77"/>
      <c r="E5" s="77"/>
      <c r="F5" s="82" t="s">
        <v>52</v>
      </c>
      <c r="G5" s="214" t="str">
        <f>E1</f>
        <v>Darryn Fedrick</v>
      </c>
      <c r="H5" s="77"/>
      <c r="I5" s="82"/>
      <c r="J5" s="77"/>
      <c r="K5" s="77"/>
      <c r="L5" s="77"/>
      <c r="M5" s="82" t="s">
        <v>51</v>
      </c>
      <c r="N5" s="77" t="str">
        <f>E2</f>
        <v>Robyn Bruderer</v>
      </c>
      <c r="O5" s="77"/>
      <c r="P5" s="214"/>
      <c r="Q5" s="77"/>
      <c r="R5" s="77"/>
      <c r="S5" s="77"/>
      <c r="T5" s="82" t="s">
        <v>53</v>
      </c>
      <c r="U5" s="77" t="str">
        <f>E3</f>
        <v>Jenny Scott</v>
      </c>
      <c r="V5" s="77"/>
      <c r="W5" s="214"/>
      <c r="X5" s="77"/>
      <c r="Y5" s="77"/>
      <c r="Z5" s="77"/>
      <c r="AA5" s="77"/>
      <c r="AB5" s="77"/>
      <c r="AC5" s="77"/>
      <c r="AD5" s="214"/>
      <c r="AE5" s="77"/>
      <c r="AF5" s="77"/>
      <c r="AG5" s="212"/>
      <c r="AH5" s="212"/>
    </row>
    <row r="6" spans="1:38" ht="15.6" x14ac:dyDescent="0.3">
      <c r="A6" s="79" t="s">
        <v>212</v>
      </c>
      <c r="B6" s="83"/>
      <c r="C6" s="77"/>
      <c r="D6" s="77"/>
      <c r="E6" s="77"/>
      <c r="F6" s="77"/>
      <c r="G6" s="214"/>
      <c r="H6" s="77"/>
      <c r="I6" s="77"/>
      <c r="J6" s="77"/>
      <c r="K6" s="77"/>
      <c r="L6" s="77"/>
      <c r="M6" s="77"/>
      <c r="N6" s="77"/>
      <c r="O6" s="77"/>
      <c r="P6" s="214"/>
      <c r="Q6" s="77"/>
      <c r="R6" s="77"/>
      <c r="S6" s="214"/>
      <c r="T6" s="77"/>
      <c r="U6" s="77"/>
      <c r="V6" s="77"/>
      <c r="W6" s="214"/>
      <c r="X6" s="77"/>
      <c r="Y6" s="77"/>
      <c r="Z6" s="214"/>
      <c r="AA6" s="77"/>
      <c r="AB6" s="77"/>
      <c r="AC6" s="77"/>
      <c r="AD6" s="214"/>
      <c r="AE6" s="77"/>
      <c r="AF6" s="77"/>
      <c r="AG6" s="212"/>
      <c r="AH6" s="212"/>
    </row>
    <row r="7" spans="1:38" x14ac:dyDescent="0.3">
      <c r="A7" s="77"/>
      <c r="B7" s="77"/>
      <c r="C7" s="77"/>
      <c r="D7" s="77"/>
      <c r="E7" s="77"/>
      <c r="F7" s="82" t="s">
        <v>29</v>
      </c>
      <c r="G7" s="77"/>
      <c r="H7" s="77"/>
      <c r="I7" s="77"/>
      <c r="J7" s="77"/>
      <c r="K7" s="215"/>
      <c r="L7" s="216"/>
      <c r="M7" s="82" t="s">
        <v>29</v>
      </c>
      <c r="N7" s="77"/>
      <c r="O7" s="77"/>
      <c r="P7" s="77"/>
      <c r="Q7" s="77"/>
      <c r="R7" s="215"/>
      <c r="S7" s="214"/>
      <c r="T7" s="82" t="s">
        <v>29</v>
      </c>
      <c r="U7" s="77"/>
      <c r="V7" s="77"/>
      <c r="W7" s="77"/>
      <c r="X7" s="77"/>
      <c r="Y7" s="215"/>
      <c r="Z7" s="214"/>
      <c r="AA7" s="77"/>
      <c r="AB7" s="77"/>
      <c r="AC7" s="77"/>
      <c r="AD7" s="85" t="s">
        <v>57</v>
      </c>
      <c r="AE7" s="86"/>
      <c r="AF7" s="77"/>
      <c r="AG7" s="212"/>
      <c r="AH7" s="212"/>
    </row>
    <row r="8" spans="1:38" x14ac:dyDescent="0.3">
      <c r="A8" s="217" t="s">
        <v>27</v>
      </c>
      <c r="B8" s="217" t="s">
        <v>28</v>
      </c>
      <c r="C8" s="277" t="s">
        <v>29</v>
      </c>
      <c r="D8" s="277" t="s">
        <v>30</v>
      </c>
      <c r="E8" s="277" t="s">
        <v>31</v>
      </c>
      <c r="F8" s="218" t="s">
        <v>2</v>
      </c>
      <c r="G8" s="218" t="s">
        <v>3</v>
      </c>
      <c r="H8" s="218" t="s">
        <v>4</v>
      </c>
      <c r="I8" s="218" t="s">
        <v>5</v>
      </c>
      <c r="J8" s="218" t="s">
        <v>6</v>
      </c>
      <c r="K8" s="218" t="s">
        <v>29</v>
      </c>
      <c r="L8" s="219"/>
      <c r="M8" s="218" t="s">
        <v>2</v>
      </c>
      <c r="N8" s="218" t="s">
        <v>3</v>
      </c>
      <c r="O8" s="218" t="s">
        <v>4</v>
      </c>
      <c r="P8" s="218" t="s">
        <v>5</v>
      </c>
      <c r="Q8" s="218" t="s">
        <v>6</v>
      </c>
      <c r="R8" s="218" t="s">
        <v>29</v>
      </c>
      <c r="S8" s="220"/>
      <c r="T8" s="218" t="s">
        <v>2</v>
      </c>
      <c r="U8" s="218" t="s">
        <v>3</v>
      </c>
      <c r="V8" s="218" t="s">
        <v>4</v>
      </c>
      <c r="W8" s="218" t="s">
        <v>5</v>
      </c>
      <c r="X8" s="218" t="s">
        <v>6</v>
      </c>
      <c r="Y8" s="218" t="s">
        <v>29</v>
      </c>
      <c r="Z8" s="220"/>
      <c r="AA8" s="217" t="s">
        <v>52</v>
      </c>
      <c r="AB8" s="217" t="s">
        <v>51</v>
      </c>
      <c r="AC8" s="217" t="s">
        <v>53</v>
      </c>
      <c r="AD8" s="221" t="s">
        <v>35</v>
      </c>
      <c r="AE8" s="221" t="s">
        <v>38</v>
      </c>
      <c r="AF8" s="217"/>
      <c r="AG8" s="212"/>
      <c r="AH8" s="230"/>
      <c r="AI8" s="20"/>
      <c r="AJ8" s="21"/>
    </row>
    <row r="9" spans="1:38" s="17" customFormat="1" x14ac:dyDescent="0.3">
      <c r="A9" s="84"/>
      <c r="B9" s="84"/>
      <c r="C9" s="84"/>
      <c r="D9" s="84"/>
      <c r="E9" s="84"/>
      <c r="F9" s="86"/>
      <c r="G9" s="86"/>
      <c r="H9" s="86"/>
      <c r="I9" s="86"/>
      <c r="J9" s="86"/>
      <c r="K9" s="86"/>
      <c r="L9" s="87"/>
      <c r="M9" s="86"/>
      <c r="N9" s="86"/>
      <c r="O9" s="86"/>
      <c r="P9" s="86"/>
      <c r="Q9" s="86"/>
      <c r="R9" s="86"/>
      <c r="S9" s="88"/>
      <c r="T9" s="86"/>
      <c r="U9" s="86"/>
      <c r="V9" s="86"/>
      <c r="W9" s="86"/>
      <c r="X9" s="86"/>
      <c r="Y9" s="86"/>
      <c r="Z9" s="88"/>
      <c r="AA9" s="84"/>
      <c r="AB9" s="84"/>
      <c r="AC9" s="84"/>
      <c r="AD9" s="216"/>
      <c r="AE9" s="85"/>
      <c r="AF9" s="84"/>
      <c r="AG9" s="231"/>
      <c r="AH9" s="232"/>
      <c r="AI9" s="233"/>
      <c r="AJ9" s="234"/>
      <c r="AK9" s="235"/>
      <c r="AL9" s="235"/>
    </row>
    <row r="10" spans="1:38" s="17" customFormat="1" x14ac:dyDescent="0.3">
      <c r="A10" s="77"/>
      <c r="B10" s="275"/>
      <c r="C10" t="s">
        <v>110</v>
      </c>
      <c r="D10" t="s">
        <v>188</v>
      </c>
      <c r="E10" s="205" t="s">
        <v>113</v>
      </c>
      <c r="F10" s="223">
        <v>5.9</v>
      </c>
      <c r="G10" s="223">
        <v>6.2</v>
      </c>
      <c r="H10" s="223">
        <v>6.5</v>
      </c>
      <c r="I10" s="223">
        <v>7</v>
      </c>
      <c r="J10" s="223">
        <v>6.5</v>
      </c>
      <c r="K10" s="227">
        <f>SUM((F10*0.3),(G10*0.25),(H10*0.25),(I10*0.15),(J10*0.05))</f>
        <v>6.32</v>
      </c>
      <c r="L10" s="225"/>
      <c r="M10" s="223">
        <v>5.8</v>
      </c>
      <c r="N10" s="223">
        <v>6.5</v>
      </c>
      <c r="O10" s="223">
        <v>6.2</v>
      </c>
      <c r="P10" s="223">
        <v>6.8</v>
      </c>
      <c r="Q10" s="223">
        <v>7</v>
      </c>
      <c r="R10" s="227">
        <f>SUM((M10*0.3),(N10*0.25),(O10*0.25),(P10*0.15),(Q10*0.05))</f>
        <v>6.2850000000000001</v>
      </c>
      <c r="S10" s="226"/>
      <c r="T10" s="223">
        <v>6.5</v>
      </c>
      <c r="U10" s="223">
        <v>5.5</v>
      </c>
      <c r="V10" s="223">
        <v>6</v>
      </c>
      <c r="W10" s="223">
        <v>5.5</v>
      </c>
      <c r="X10" s="223">
        <v>5</v>
      </c>
      <c r="Y10" s="227">
        <f>SUM((T10*0.3),(U10*0.25),(V10*0.25),(W10*0.15),(X10*0.05))</f>
        <v>5.9</v>
      </c>
      <c r="Z10" s="226"/>
      <c r="AA10" s="227">
        <f>K10</f>
        <v>6.32</v>
      </c>
      <c r="AB10" s="227">
        <f>R10</f>
        <v>6.2850000000000001</v>
      </c>
      <c r="AC10" s="227">
        <f>Y10</f>
        <v>5.9</v>
      </c>
      <c r="AD10" s="227">
        <f>SUM(AA10+AB10+AC10)/3</f>
        <v>6.1683333333333339</v>
      </c>
      <c r="AE10" s="40">
        <v>1</v>
      </c>
      <c r="AF10" s="77"/>
      <c r="AG10" s="247"/>
      <c r="AH10" s="276"/>
      <c r="AI10" s="23"/>
      <c r="AJ10" s="23"/>
    </row>
    <row r="11" spans="1:38" ht="18" x14ac:dyDescent="0.35">
      <c r="A11" s="236"/>
      <c r="B11" s="237"/>
      <c r="C11" s="238"/>
      <c r="D11" s="78"/>
      <c r="E11" s="78"/>
      <c r="F11" s="239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214"/>
      <c r="AE11" s="77"/>
      <c r="AF11" s="77"/>
      <c r="AG11" s="240"/>
      <c r="AH11" s="241"/>
      <c r="AI11" s="242"/>
      <c r="AJ11" s="26"/>
    </row>
    <row r="12" spans="1:38" x14ac:dyDescent="0.3">
      <c r="A12" s="243"/>
      <c r="B12" s="212"/>
      <c r="C12" s="212"/>
      <c r="D12" s="213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40"/>
      <c r="AH12" s="241"/>
      <c r="AI12" s="242"/>
      <c r="AJ12" s="26"/>
    </row>
    <row r="13" spans="1:38" x14ac:dyDescent="0.3">
      <c r="A13" s="244"/>
      <c r="B13" s="243"/>
      <c r="C13" s="212"/>
      <c r="D13" s="212"/>
      <c r="E13" s="212"/>
      <c r="F13" s="243"/>
      <c r="G13" s="212"/>
      <c r="H13" s="212"/>
      <c r="I13" s="243"/>
      <c r="J13" s="212"/>
      <c r="K13" s="212"/>
      <c r="L13" s="212"/>
      <c r="M13" s="243"/>
      <c r="N13" s="212"/>
      <c r="O13" s="212"/>
      <c r="P13" s="212"/>
      <c r="Q13" s="212"/>
      <c r="R13" s="212"/>
      <c r="S13" s="212"/>
      <c r="T13" s="243"/>
      <c r="U13" s="212"/>
      <c r="V13" s="212"/>
      <c r="W13" s="212"/>
      <c r="X13" s="212"/>
      <c r="Y13" s="212"/>
      <c r="Z13" s="212"/>
      <c r="AA13" s="212"/>
      <c r="AB13" s="212"/>
      <c r="AC13" s="212"/>
      <c r="AD13" s="243"/>
      <c r="AE13" s="212"/>
      <c r="AF13" s="212"/>
      <c r="AG13" s="240"/>
      <c r="AH13" s="241"/>
      <c r="AI13" s="242"/>
      <c r="AJ13" s="26"/>
    </row>
    <row r="14" spans="1:38" x14ac:dyDescent="0.3">
      <c r="A14" s="243"/>
      <c r="B14" s="243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40"/>
      <c r="AH14" s="241"/>
      <c r="AI14" s="242"/>
      <c r="AJ14" s="26"/>
    </row>
    <row r="15" spans="1:38" x14ac:dyDescent="0.3">
      <c r="A15" s="212"/>
      <c r="B15" s="212"/>
      <c r="C15" s="212"/>
      <c r="D15" s="212"/>
      <c r="E15" s="212"/>
      <c r="F15" s="245"/>
      <c r="G15" s="212"/>
      <c r="H15" s="212"/>
      <c r="I15" s="212"/>
      <c r="J15" s="212"/>
      <c r="K15" s="246"/>
      <c r="L15" s="247"/>
      <c r="M15" s="245"/>
      <c r="N15" s="247"/>
      <c r="O15" s="247"/>
      <c r="P15" s="247"/>
      <c r="Q15" s="245"/>
      <c r="R15" s="212"/>
      <c r="S15" s="212"/>
      <c r="T15" s="245"/>
      <c r="U15" s="247"/>
      <c r="V15" s="247"/>
      <c r="W15" s="247"/>
      <c r="X15" s="245"/>
      <c r="Y15" s="212"/>
      <c r="Z15" s="212"/>
      <c r="AA15" s="247"/>
      <c r="AB15" s="245"/>
      <c r="AC15" s="245"/>
      <c r="AD15" s="245"/>
      <c r="AE15" s="247"/>
      <c r="AF15" s="247"/>
      <c r="AG15" s="240"/>
      <c r="AH15" s="241"/>
      <c r="AI15" s="242"/>
      <c r="AJ15" s="26"/>
    </row>
    <row r="16" spans="1:38" x14ac:dyDescent="0.3">
      <c r="A16" s="231"/>
      <c r="B16" s="231"/>
      <c r="C16" s="231"/>
      <c r="D16" s="231"/>
      <c r="E16" s="231"/>
      <c r="F16" s="248"/>
      <c r="G16" s="248"/>
      <c r="H16" s="248"/>
      <c r="I16" s="248"/>
      <c r="J16" s="248"/>
      <c r="K16" s="248"/>
      <c r="L16" s="231"/>
      <c r="M16" s="248"/>
      <c r="N16" s="248"/>
      <c r="O16" s="248"/>
      <c r="P16" s="248"/>
      <c r="Q16" s="248"/>
      <c r="R16" s="248"/>
      <c r="S16" s="231"/>
      <c r="T16" s="248"/>
      <c r="U16" s="248"/>
      <c r="V16" s="248"/>
      <c r="W16" s="248"/>
      <c r="X16" s="248"/>
      <c r="Y16" s="248"/>
      <c r="Z16" s="231"/>
      <c r="AA16" s="248"/>
      <c r="AB16" s="248"/>
      <c r="AC16" s="248"/>
      <c r="AD16" s="248"/>
      <c r="AE16" s="248"/>
      <c r="AF16" s="248"/>
      <c r="AG16" s="240"/>
      <c r="AH16" s="241"/>
      <c r="AI16" s="242"/>
      <c r="AJ16" s="26"/>
    </row>
    <row r="17" spans="1:36" x14ac:dyDescent="0.3">
      <c r="A17" s="247"/>
      <c r="B17" s="247"/>
      <c r="C17" s="247"/>
      <c r="D17" s="247"/>
      <c r="E17" s="247"/>
      <c r="F17" s="249"/>
      <c r="G17" s="249"/>
      <c r="H17" s="249"/>
      <c r="I17" s="249"/>
      <c r="J17" s="249"/>
      <c r="K17" s="249"/>
      <c r="L17" s="247"/>
      <c r="M17" s="249"/>
      <c r="N17" s="249"/>
      <c r="O17" s="249"/>
      <c r="P17" s="249"/>
      <c r="Q17" s="249"/>
      <c r="R17" s="249"/>
      <c r="S17" s="247"/>
      <c r="T17" s="249"/>
      <c r="U17" s="249"/>
      <c r="V17" s="249"/>
      <c r="W17" s="249"/>
      <c r="X17" s="249"/>
      <c r="Y17" s="249"/>
      <c r="Z17" s="247"/>
      <c r="AA17" s="249"/>
      <c r="AB17" s="249"/>
      <c r="AC17" s="249"/>
      <c r="AD17" s="249"/>
      <c r="AE17" s="249"/>
      <c r="AF17" s="249"/>
      <c r="AG17" s="240"/>
      <c r="AH17" s="241"/>
      <c r="AI17" s="242"/>
      <c r="AJ17" s="26"/>
    </row>
    <row r="18" spans="1:36" x14ac:dyDescent="0.3">
      <c r="A18" s="250"/>
      <c r="B18" s="250"/>
      <c r="C18" s="250"/>
      <c r="D18" s="250"/>
      <c r="E18" s="250"/>
      <c r="F18" s="251"/>
      <c r="G18" s="251"/>
      <c r="H18" s="251"/>
      <c r="I18" s="251"/>
      <c r="J18" s="251"/>
      <c r="K18" s="224"/>
      <c r="L18" s="252"/>
      <c r="M18" s="251"/>
      <c r="N18" s="251"/>
      <c r="O18" s="251"/>
      <c r="P18" s="251"/>
      <c r="Q18" s="251"/>
      <c r="R18" s="224"/>
      <c r="S18" s="240"/>
      <c r="T18" s="251"/>
      <c r="U18" s="251"/>
      <c r="V18" s="251"/>
      <c r="W18" s="251"/>
      <c r="X18" s="251"/>
      <c r="Y18" s="224"/>
      <c r="Z18" s="240"/>
      <c r="AA18" s="251"/>
      <c r="AB18" s="251"/>
      <c r="AC18" s="251"/>
      <c r="AD18" s="251"/>
      <c r="AE18" s="251"/>
      <c r="AF18" s="251"/>
      <c r="AG18" s="240"/>
      <c r="AH18" s="241"/>
      <c r="AI18" s="242"/>
      <c r="AJ18" s="26"/>
    </row>
    <row r="19" spans="1:36" x14ac:dyDescent="0.3">
      <c r="A19" s="250"/>
      <c r="B19" s="250"/>
      <c r="C19" s="250"/>
      <c r="D19" s="250"/>
      <c r="E19" s="250"/>
      <c r="F19" s="251"/>
      <c r="G19" s="251"/>
      <c r="H19" s="251"/>
      <c r="I19" s="251"/>
      <c r="J19" s="251"/>
      <c r="K19" s="224"/>
      <c r="L19" s="252"/>
      <c r="M19" s="251"/>
      <c r="N19" s="251"/>
      <c r="O19" s="251"/>
      <c r="P19" s="251"/>
      <c r="Q19" s="251"/>
      <c r="R19" s="224"/>
      <c r="S19" s="240"/>
      <c r="T19" s="251"/>
      <c r="U19" s="251"/>
      <c r="V19" s="251"/>
      <c r="W19" s="251"/>
      <c r="X19" s="251"/>
      <c r="Y19" s="224"/>
      <c r="Z19" s="240"/>
      <c r="AA19" s="251"/>
      <c r="AB19" s="251"/>
      <c r="AC19" s="251"/>
      <c r="AD19" s="251"/>
      <c r="AE19" s="251"/>
      <c r="AF19" s="251"/>
      <c r="AG19" s="240"/>
      <c r="AH19" s="241"/>
      <c r="AI19" s="242"/>
      <c r="AJ19" s="26"/>
    </row>
    <row r="20" spans="1:36" x14ac:dyDescent="0.3">
      <c r="A20" s="250"/>
      <c r="B20" s="250"/>
      <c r="C20" s="250"/>
      <c r="D20" s="250"/>
      <c r="E20" s="250"/>
      <c r="F20" s="251"/>
      <c r="G20" s="251"/>
      <c r="H20" s="251"/>
      <c r="I20" s="251"/>
      <c r="J20" s="251"/>
      <c r="K20" s="224"/>
      <c r="L20" s="252"/>
      <c r="M20" s="251"/>
      <c r="N20" s="251"/>
      <c r="O20" s="251"/>
      <c r="P20" s="251"/>
      <c r="Q20" s="251"/>
      <c r="R20" s="224"/>
      <c r="S20" s="240"/>
      <c r="T20" s="251"/>
      <c r="U20" s="251"/>
      <c r="V20" s="251"/>
      <c r="W20" s="251"/>
      <c r="X20" s="251"/>
      <c r="Y20" s="224"/>
      <c r="Z20" s="240"/>
      <c r="AA20" s="251"/>
      <c r="AB20" s="251"/>
      <c r="AC20" s="251"/>
      <c r="AD20" s="251"/>
      <c r="AE20" s="251"/>
      <c r="AF20" s="251"/>
      <c r="AG20" s="240"/>
      <c r="AH20" s="241"/>
      <c r="AI20" s="242"/>
      <c r="AJ20" s="26"/>
    </row>
    <row r="21" spans="1:36" x14ac:dyDescent="0.3">
      <c r="A21" s="250"/>
      <c r="B21" s="250"/>
      <c r="C21" s="250"/>
      <c r="D21" s="250"/>
      <c r="E21" s="250"/>
      <c r="F21" s="251"/>
      <c r="G21" s="251"/>
      <c r="H21" s="251"/>
      <c r="I21" s="251"/>
      <c r="J21" s="251"/>
      <c r="K21" s="224"/>
      <c r="L21" s="252"/>
      <c r="M21" s="251"/>
      <c r="N21" s="251"/>
      <c r="O21" s="251"/>
      <c r="P21" s="251"/>
      <c r="Q21" s="251"/>
      <c r="R21" s="224"/>
      <c r="S21" s="240"/>
      <c r="T21" s="251"/>
      <c r="U21" s="251"/>
      <c r="V21" s="251"/>
      <c r="W21" s="251"/>
      <c r="X21" s="251"/>
      <c r="Y21" s="224"/>
      <c r="Z21" s="240"/>
      <c r="AA21" s="251"/>
      <c r="AB21" s="251"/>
      <c r="AC21" s="251"/>
      <c r="AD21" s="251"/>
      <c r="AE21" s="251"/>
      <c r="AF21" s="251"/>
      <c r="AG21" s="240"/>
      <c r="AH21" s="241"/>
      <c r="AI21" s="242"/>
      <c r="AJ21" s="26"/>
    </row>
    <row r="22" spans="1:36" x14ac:dyDescent="0.3">
      <c r="A22" s="250"/>
      <c r="B22" s="250"/>
      <c r="C22" s="250"/>
      <c r="D22" s="250"/>
      <c r="E22" s="250"/>
      <c r="F22" s="251"/>
      <c r="G22" s="251"/>
      <c r="H22" s="251"/>
      <c r="I22" s="251"/>
      <c r="J22" s="251"/>
      <c r="K22" s="224"/>
      <c r="L22" s="252"/>
      <c r="M22" s="251"/>
      <c r="N22" s="251"/>
      <c r="O22" s="251"/>
      <c r="P22" s="251"/>
      <c r="Q22" s="251"/>
      <c r="R22" s="224"/>
      <c r="S22" s="240"/>
      <c r="T22" s="251"/>
      <c r="U22" s="251"/>
      <c r="V22" s="251"/>
      <c r="W22" s="251"/>
      <c r="X22" s="251"/>
      <c r="Y22" s="224"/>
      <c r="Z22" s="240"/>
      <c r="AA22" s="251"/>
      <c r="AB22" s="251"/>
      <c r="AC22" s="251"/>
      <c r="AD22" s="251"/>
      <c r="AE22" s="251"/>
      <c r="AF22" s="251"/>
      <c r="AG22" s="240"/>
      <c r="AH22" s="241"/>
      <c r="AI22" s="242"/>
      <c r="AJ22" s="26"/>
    </row>
    <row r="23" spans="1:36" x14ac:dyDescent="0.3">
      <c r="A23" s="250"/>
      <c r="B23" s="250"/>
      <c r="C23" s="250"/>
      <c r="D23" s="250"/>
      <c r="E23" s="250"/>
      <c r="F23" s="251"/>
      <c r="G23" s="251"/>
      <c r="H23" s="251"/>
      <c r="I23" s="251"/>
      <c r="J23" s="251"/>
      <c r="K23" s="224"/>
      <c r="L23" s="252"/>
      <c r="M23" s="251"/>
      <c r="N23" s="251"/>
      <c r="O23" s="251"/>
      <c r="P23" s="251"/>
      <c r="Q23" s="251"/>
      <c r="R23" s="224"/>
      <c r="S23" s="240"/>
      <c r="T23" s="251"/>
      <c r="U23" s="251"/>
      <c r="V23" s="251"/>
      <c r="W23" s="251"/>
      <c r="X23" s="251"/>
      <c r="Y23" s="224"/>
      <c r="Z23" s="240"/>
      <c r="AA23" s="251"/>
      <c r="AB23" s="251"/>
      <c r="AC23" s="251"/>
      <c r="AD23" s="251"/>
      <c r="AE23" s="251"/>
      <c r="AF23" s="251"/>
      <c r="AG23" s="212"/>
      <c r="AH23" s="212"/>
    </row>
    <row r="24" spans="1:36" x14ac:dyDescent="0.3">
      <c r="A24" s="250"/>
      <c r="B24" s="250"/>
      <c r="C24" s="250"/>
      <c r="D24" s="250"/>
      <c r="E24" s="250"/>
      <c r="F24" s="251"/>
      <c r="G24" s="251"/>
      <c r="H24" s="251"/>
      <c r="I24" s="251"/>
      <c r="J24" s="251"/>
      <c r="K24" s="224"/>
      <c r="L24" s="252"/>
      <c r="M24" s="251"/>
      <c r="N24" s="251"/>
      <c r="O24" s="251"/>
      <c r="P24" s="251"/>
      <c r="Q24" s="251"/>
      <c r="R24" s="224"/>
      <c r="S24" s="240"/>
      <c r="T24" s="251"/>
      <c r="U24" s="251"/>
      <c r="V24" s="251"/>
      <c r="W24" s="251"/>
      <c r="X24" s="251"/>
      <c r="Y24" s="224"/>
      <c r="Z24" s="240"/>
      <c r="AA24" s="251"/>
      <c r="AB24" s="251"/>
      <c r="AC24" s="251"/>
      <c r="AD24" s="251"/>
      <c r="AE24" s="251"/>
      <c r="AF24" s="251"/>
      <c r="AG24" s="212"/>
      <c r="AH24" s="212"/>
    </row>
    <row r="25" spans="1:36" x14ac:dyDescent="0.3">
      <c r="A25" s="250"/>
      <c r="B25" s="250"/>
      <c r="C25" s="250"/>
      <c r="D25" s="250"/>
      <c r="E25" s="250"/>
      <c r="F25" s="251"/>
      <c r="G25" s="251"/>
      <c r="H25" s="251"/>
      <c r="I25" s="251"/>
      <c r="J25" s="251"/>
      <c r="K25" s="224"/>
      <c r="L25" s="252"/>
      <c r="M25" s="251"/>
      <c r="N25" s="251"/>
      <c r="O25" s="251"/>
      <c r="P25" s="251"/>
      <c r="Q25" s="251"/>
      <c r="R25" s="224"/>
      <c r="S25" s="240"/>
      <c r="T25" s="251"/>
      <c r="U25" s="251"/>
      <c r="V25" s="251"/>
      <c r="W25" s="251"/>
      <c r="X25" s="251"/>
      <c r="Y25" s="224"/>
      <c r="Z25" s="240"/>
      <c r="AA25" s="251"/>
      <c r="AB25" s="251"/>
      <c r="AC25" s="251"/>
      <c r="AD25" s="251"/>
      <c r="AE25" s="251"/>
      <c r="AF25" s="251"/>
      <c r="AG25" s="212"/>
      <c r="AH25" s="212"/>
    </row>
    <row r="26" spans="1:36" x14ac:dyDescent="0.3">
      <c r="A26" s="250"/>
      <c r="B26" s="250"/>
      <c r="C26" s="250"/>
      <c r="D26" s="250"/>
      <c r="E26" s="250"/>
      <c r="F26" s="251"/>
      <c r="G26" s="251"/>
      <c r="H26" s="251"/>
      <c r="I26" s="251"/>
      <c r="J26" s="251"/>
      <c r="K26" s="224"/>
      <c r="L26" s="252"/>
      <c r="M26" s="251"/>
      <c r="N26" s="251"/>
      <c r="O26" s="251"/>
      <c r="P26" s="251"/>
      <c r="Q26" s="251"/>
      <c r="R26" s="224"/>
      <c r="S26" s="240"/>
      <c r="T26" s="251"/>
      <c r="U26" s="251"/>
      <c r="V26" s="251"/>
      <c r="W26" s="251"/>
      <c r="X26" s="251"/>
      <c r="Y26" s="224"/>
      <c r="Z26" s="240"/>
      <c r="AA26" s="251"/>
      <c r="AB26" s="251"/>
      <c r="AC26" s="251"/>
      <c r="AD26" s="251"/>
      <c r="AE26" s="251"/>
      <c r="AF26" s="251"/>
      <c r="AG26" s="212"/>
      <c r="AH26" s="212"/>
    </row>
    <row r="27" spans="1:36" x14ac:dyDescent="0.3">
      <c r="A27" s="250"/>
      <c r="B27" s="250"/>
      <c r="C27" s="250"/>
      <c r="D27" s="250"/>
      <c r="E27" s="250"/>
      <c r="F27" s="251"/>
      <c r="G27" s="251"/>
      <c r="H27" s="251"/>
      <c r="I27" s="251"/>
      <c r="J27" s="251"/>
      <c r="K27" s="224"/>
      <c r="L27" s="252"/>
      <c r="M27" s="251"/>
      <c r="N27" s="251"/>
      <c r="O27" s="251"/>
      <c r="P27" s="251"/>
      <c r="Q27" s="251"/>
      <c r="R27" s="224"/>
      <c r="S27" s="240"/>
      <c r="T27" s="251"/>
      <c r="U27" s="251"/>
      <c r="V27" s="251"/>
      <c r="W27" s="251"/>
      <c r="X27" s="251"/>
      <c r="Y27" s="224"/>
      <c r="Z27" s="240"/>
      <c r="AA27" s="251"/>
      <c r="AB27" s="251"/>
      <c r="AC27" s="251"/>
      <c r="AD27" s="251"/>
      <c r="AE27" s="251"/>
      <c r="AF27" s="251"/>
      <c r="AG27" s="212"/>
      <c r="AH27" s="212"/>
    </row>
    <row r="28" spans="1:36" x14ac:dyDescent="0.3">
      <c r="A28" s="250"/>
      <c r="B28" s="250"/>
      <c r="C28" s="250"/>
      <c r="D28" s="250"/>
      <c r="E28" s="250"/>
      <c r="F28" s="251"/>
      <c r="G28" s="251"/>
      <c r="H28" s="251"/>
      <c r="I28" s="251"/>
      <c r="J28" s="251"/>
      <c r="K28" s="224"/>
      <c r="L28" s="252"/>
      <c r="M28" s="251"/>
      <c r="N28" s="251"/>
      <c r="O28" s="251"/>
      <c r="P28" s="251"/>
      <c r="Q28" s="251"/>
      <c r="R28" s="224"/>
      <c r="S28" s="240"/>
      <c r="T28" s="251"/>
      <c r="U28" s="251"/>
      <c r="V28" s="251"/>
      <c r="W28" s="251"/>
      <c r="X28" s="251"/>
      <c r="Y28" s="224"/>
      <c r="Z28" s="240"/>
      <c r="AA28" s="251"/>
      <c r="AB28" s="251"/>
      <c r="AC28" s="251"/>
      <c r="AD28" s="251"/>
      <c r="AE28" s="251"/>
      <c r="AF28" s="251"/>
      <c r="AG28" s="212"/>
      <c r="AH28" s="212"/>
    </row>
    <row r="29" spans="1:36" x14ac:dyDescent="0.3">
      <c r="A29" s="250"/>
      <c r="B29" s="250"/>
      <c r="C29" s="250"/>
      <c r="D29" s="250"/>
      <c r="E29" s="250"/>
      <c r="F29" s="251"/>
      <c r="G29" s="251"/>
      <c r="H29" s="251"/>
      <c r="I29" s="251"/>
      <c r="J29" s="251"/>
      <c r="K29" s="224"/>
      <c r="L29" s="252"/>
      <c r="M29" s="251"/>
      <c r="N29" s="251"/>
      <c r="O29" s="251"/>
      <c r="P29" s="251"/>
      <c r="Q29" s="251"/>
      <c r="R29" s="224"/>
      <c r="S29" s="240"/>
      <c r="T29" s="251"/>
      <c r="U29" s="251"/>
      <c r="V29" s="251"/>
      <c r="W29" s="251"/>
      <c r="X29" s="251"/>
      <c r="Y29" s="224"/>
      <c r="Z29" s="240"/>
      <c r="AA29" s="251"/>
      <c r="AB29" s="251"/>
      <c r="AC29" s="251"/>
      <c r="AD29" s="251"/>
      <c r="AE29" s="251"/>
      <c r="AF29" s="251"/>
      <c r="AG29" s="212"/>
      <c r="AH29" s="212"/>
    </row>
    <row r="30" spans="1:36" x14ac:dyDescent="0.3">
      <c r="A30" s="250"/>
      <c r="B30" s="250"/>
      <c r="C30" s="250"/>
      <c r="D30" s="250"/>
      <c r="E30" s="250"/>
      <c r="F30" s="251"/>
      <c r="G30" s="251"/>
      <c r="H30" s="251"/>
      <c r="I30" s="251"/>
      <c r="J30" s="251"/>
      <c r="K30" s="224"/>
      <c r="L30" s="252"/>
      <c r="M30" s="251"/>
      <c r="N30" s="251"/>
      <c r="O30" s="251"/>
      <c r="P30" s="251"/>
      <c r="Q30" s="251"/>
      <c r="R30" s="224"/>
      <c r="S30" s="240"/>
      <c r="T30" s="251"/>
      <c r="U30" s="251"/>
      <c r="V30" s="251"/>
      <c r="W30" s="251"/>
      <c r="X30" s="251"/>
      <c r="Y30" s="224"/>
      <c r="Z30" s="240"/>
      <c r="AA30" s="251"/>
      <c r="AB30" s="251"/>
      <c r="AC30" s="251"/>
      <c r="AD30" s="251"/>
      <c r="AE30" s="251"/>
      <c r="AF30" s="251"/>
      <c r="AG30" s="212"/>
      <c r="AH30" s="212"/>
    </row>
    <row r="31" spans="1:36" x14ac:dyDescent="0.3">
      <c r="A31" s="250"/>
      <c r="B31" s="250"/>
      <c r="C31" s="250"/>
      <c r="D31" s="250"/>
      <c r="E31" s="250"/>
      <c r="F31" s="251"/>
      <c r="G31" s="251"/>
      <c r="H31" s="251"/>
      <c r="I31" s="251"/>
      <c r="J31" s="251"/>
      <c r="K31" s="224"/>
      <c r="L31" s="252"/>
      <c r="M31" s="251"/>
      <c r="N31" s="251"/>
      <c r="O31" s="251"/>
      <c r="P31" s="251"/>
      <c r="Q31" s="251"/>
      <c r="R31" s="224"/>
      <c r="S31" s="240"/>
      <c r="T31" s="251"/>
      <c r="U31" s="251"/>
      <c r="V31" s="251"/>
      <c r="W31" s="251"/>
      <c r="X31" s="251"/>
      <c r="Y31" s="224"/>
      <c r="Z31" s="240"/>
      <c r="AA31" s="251"/>
      <c r="AB31" s="251"/>
      <c r="AC31" s="251"/>
      <c r="AD31" s="251"/>
      <c r="AE31" s="251"/>
      <c r="AF31" s="251"/>
      <c r="AG31" s="212"/>
      <c r="AH31" s="212"/>
    </row>
    <row r="32" spans="1:36" x14ac:dyDescent="0.3">
      <c r="A32" s="250"/>
      <c r="B32" s="250"/>
      <c r="C32" s="250"/>
      <c r="D32" s="250"/>
      <c r="E32" s="250"/>
      <c r="F32" s="251"/>
      <c r="G32" s="251"/>
      <c r="H32" s="251"/>
      <c r="I32" s="251"/>
      <c r="J32" s="251"/>
      <c r="K32" s="224"/>
      <c r="L32" s="252"/>
      <c r="M32" s="251"/>
      <c r="N32" s="251"/>
      <c r="O32" s="251"/>
      <c r="P32" s="251"/>
      <c r="Q32" s="251"/>
      <c r="R32" s="224"/>
      <c r="S32" s="240"/>
      <c r="T32" s="251"/>
      <c r="U32" s="251"/>
      <c r="V32" s="251"/>
      <c r="W32" s="251"/>
      <c r="X32" s="251"/>
      <c r="Y32" s="224"/>
      <c r="Z32" s="240"/>
      <c r="AA32" s="251"/>
      <c r="AB32" s="251"/>
      <c r="AC32" s="251"/>
      <c r="AD32" s="251"/>
      <c r="AE32" s="251"/>
      <c r="AF32" s="251"/>
      <c r="AG32" s="212"/>
      <c r="AH32" s="212"/>
    </row>
    <row r="33" spans="1:34" x14ac:dyDescent="0.3">
      <c r="A33" s="250"/>
      <c r="B33" s="250"/>
      <c r="C33" s="250"/>
      <c r="D33" s="250"/>
      <c r="E33" s="250"/>
      <c r="F33" s="251"/>
      <c r="G33" s="251"/>
      <c r="H33" s="251"/>
      <c r="I33" s="251"/>
      <c r="J33" s="251"/>
      <c r="K33" s="224"/>
      <c r="L33" s="252"/>
      <c r="M33" s="251"/>
      <c r="N33" s="251"/>
      <c r="O33" s="251"/>
      <c r="P33" s="251"/>
      <c r="Q33" s="251"/>
      <c r="R33" s="224"/>
      <c r="S33" s="240"/>
      <c r="T33" s="251"/>
      <c r="U33" s="251"/>
      <c r="V33" s="251"/>
      <c r="W33" s="251"/>
      <c r="X33" s="251"/>
      <c r="Y33" s="224"/>
      <c r="Z33" s="240"/>
      <c r="AA33" s="251"/>
      <c r="AB33" s="251"/>
      <c r="AC33" s="251"/>
      <c r="AD33" s="251"/>
      <c r="AE33" s="251"/>
      <c r="AF33" s="251"/>
      <c r="AG33" s="212"/>
      <c r="AH33" s="212"/>
    </row>
    <row r="34" spans="1:34" x14ac:dyDescent="0.3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</row>
    <row r="35" spans="1:34" x14ac:dyDescent="0.3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</row>
    <row r="36" spans="1:34" x14ac:dyDescent="0.3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</row>
    <row r="37" spans="1:34" x14ac:dyDescent="0.3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</row>
    <row r="38" spans="1:34" x14ac:dyDescent="0.3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</row>
    <row r="39" spans="1:34" x14ac:dyDescent="0.3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</row>
    <row r="40" spans="1:34" x14ac:dyDescent="0.3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</row>
    <row r="41" spans="1:34" x14ac:dyDescent="0.3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</row>
    <row r="42" spans="1:34" x14ac:dyDescent="0.3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</row>
    <row r="43" spans="1:34" x14ac:dyDescent="0.3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</row>
    <row r="44" spans="1:34" x14ac:dyDescent="0.3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</row>
    <row r="45" spans="1:34" x14ac:dyDescent="0.3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</row>
    <row r="46" spans="1:34" x14ac:dyDescent="0.3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</row>
    <row r="47" spans="1:34" x14ac:dyDescent="0.3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</row>
    <row r="48" spans="1:34" x14ac:dyDescent="0.3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</row>
    <row r="49" spans="1:34" x14ac:dyDescent="0.3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</row>
    <row r="50" spans="1:34" x14ac:dyDescent="0.3">
      <c r="A50" s="212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</row>
    <row r="51" spans="1:34" x14ac:dyDescent="0.3">
      <c r="A51" s="212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</row>
    <row r="52" spans="1:34" x14ac:dyDescent="0.3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</row>
    <row r="53" spans="1:34" x14ac:dyDescent="0.3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</row>
    <row r="54" spans="1:34" x14ac:dyDescent="0.3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</row>
    <row r="55" spans="1:34" x14ac:dyDescent="0.3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</row>
    <row r="56" spans="1:34" x14ac:dyDescent="0.3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</row>
    <row r="57" spans="1:34" x14ac:dyDescent="0.3">
      <c r="A57" s="212"/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</row>
    <row r="58" spans="1:34" x14ac:dyDescent="0.3">
      <c r="A58" s="212"/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</row>
    <row r="59" spans="1:34" x14ac:dyDescent="0.3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</row>
    <row r="60" spans="1:34" x14ac:dyDescent="0.3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</row>
    <row r="61" spans="1:34" x14ac:dyDescent="0.3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</row>
    <row r="62" spans="1:34" x14ac:dyDescent="0.3">
      <c r="A62" s="212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</row>
    <row r="63" spans="1:34" x14ac:dyDescent="0.3">
      <c r="A63" s="212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</row>
    <row r="64" spans="1:34" x14ac:dyDescent="0.3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</row>
    <row r="65" spans="1:34" x14ac:dyDescent="0.3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</row>
    <row r="66" spans="1:34" x14ac:dyDescent="0.3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</row>
    <row r="67" spans="1:34" x14ac:dyDescent="0.3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</row>
    <row r="68" spans="1:34" x14ac:dyDescent="0.3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</row>
    <row r="69" spans="1:34" x14ac:dyDescent="0.3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</row>
    <row r="70" spans="1:34" x14ac:dyDescent="0.3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</row>
    <row r="71" spans="1:34" x14ac:dyDescent="0.3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</row>
    <row r="72" spans="1:34" x14ac:dyDescent="0.3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</row>
    <row r="73" spans="1:34" x14ac:dyDescent="0.3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</row>
    <row r="74" spans="1:34" x14ac:dyDescent="0.3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</row>
    <row r="75" spans="1:34" x14ac:dyDescent="0.3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</row>
    <row r="76" spans="1:34" x14ac:dyDescent="0.3">
      <c r="A76" s="212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</row>
    <row r="77" spans="1:34" x14ac:dyDescent="0.3">
      <c r="A77" s="212"/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</row>
    <row r="78" spans="1:34" x14ac:dyDescent="0.3">
      <c r="A78" s="212"/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</row>
    <row r="79" spans="1:34" x14ac:dyDescent="0.3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</row>
    <row r="80" spans="1:34" x14ac:dyDescent="0.3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</row>
    <row r="81" spans="1:34" x14ac:dyDescent="0.3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</row>
    <row r="82" spans="1:34" x14ac:dyDescent="0.3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</row>
    <row r="83" spans="1:34" x14ac:dyDescent="0.3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</row>
    <row r="84" spans="1:34" x14ac:dyDescent="0.3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</row>
    <row r="85" spans="1:34" x14ac:dyDescent="0.3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</row>
    <row r="86" spans="1:34" x14ac:dyDescent="0.3">
      <c r="A86" s="212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</row>
    <row r="87" spans="1:34" x14ac:dyDescent="0.3">
      <c r="A87" s="21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</row>
    <row r="88" spans="1:34" x14ac:dyDescent="0.3">
      <c r="A88" s="212"/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</row>
    <row r="89" spans="1:34" x14ac:dyDescent="0.3">
      <c r="A89" s="212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</row>
    <row r="90" spans="1:34" x14ac:dyDescent="0.3">
      <c r="A90" s="212"/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</row>
    <row r="91" spans="1:34" x14ac:dyDescent="0.3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</row>
    <row r="92" spans="1:34" x14ac:dyDescent="0.3">
      <c r="A92" s="212"/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</row>
    <row r="93" spans="1:34" x14ac:dyDescent="0.3">
      <c r="A93" s="212"/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</row>
    <row r="94" spans="1:34" x14ac:dyDescent="0.3">
      <c r="A94" s="212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</row>
    <row r="95" spans="1:34" x14ac:dyDescent="0.3">
      <c r="A95" s="212"/>
      <c r="B95" s="212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</row>
    <row r="96" spans="1:34" x14ac:dyDescent="0.3">
      <c r="A96" s="21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</row>
    <row r="97" spans="1:34" x14ac:dyDescent="0.3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</row>
    <row r="98" spans="1:34" x14ac:dyDescent="0.3">
      <c r="A98" s="212"/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</row>
    <row r="99" spans="1:34" x14ac:dyDescent="0.3">
      <c r="A99" s="212"/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</row>
    <row r="100" spans="1:34" x14ac:dyDescent="0.3">
      <c r="A100" s="212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</row>
    <row r="101" spans="1:34" x14ac:dyDescent="0.3">
      <c r="A101" s="212"/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</row>
    <row r="102" spans="1:34" x14ac:dyDescent="0.3">
      <c r="A102" s="212"/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</row>
    <row r="103" spans="1:34" x14ac:dyDescent="0.3">
      <c r="A103" s="212"/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</row>
    <row r="104" spans="1:34" x14ac:dyDescent="0.3">
      <c r="A104" s="212"/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</row>
    <row r="105" spans="1:34" x14ac:dyDescent="0.3">
      <c r="A105" s="212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</row>
    <row r="106" spans="1:34" x14ac:dyDescent="0.3">
      <c r="A106" s="212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</row>
    <row r="107" spans="1:34" x14ac:dyDescent="0.3">
      <c r="A107" s="212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</row>
    <row r="108" spans="1:34" x14ac:dyDescent="0.3">
      <c r="A108" s="212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</row>
    <row r="109" spans="1:34" x14ac:dyDescent="0.3">
      <c r="A109" s="212"/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</row>
    <row r="110" spans="1:34" x14ac:dyDescent="0.3">
      <c r="A110" s="212"/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</row>
    <row r="111" spans="1:34" x14ac:dyDescent="0.3">
      <c r="A111" s="212"/>
      <c r="B111" s="212"/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</row>
    <row r="112" spans="1:34" x14ac:dyDescent="0.3">
      <c r="A112" s="212"/>
      <c r="B112" s="212"/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</row>
    <row r="113" spans="1:34" x14ac:dyDescent="0.3">
      <c r="A113" s="212"/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</row>
    <row r="114" spans="1:34" x14ac:dyDescent="0.3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</row>
    <row r="115" spans="1:34" x14ac:dyDescent="0.3">
      <c r="A115" s="212"/>
      <c r="B115" s="212"/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</row>
    <row r="116" spans="1:34" x14ac:dyDescent="0.3">
      <c r="A116" s="212"/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</row>
    <row r="117" spans="1:34" x14ac:dyDescent="0.3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</row>
    <row r="118" spans="1:34" x14ac:dyDescent="0.3">
      <c r="A118" s="212"/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</row>
    <row r="119" spans="1:34" x14ac:dyDescent="0.3">
      <c r="A119" s="212"/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</row>
    <row r="120" spans="1:34" x14ac:dyDescent="0.3">
      <c r="A120" s="212"/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</row>
    <row r="121" spans="1:34" x14ac:dyDescent="0.3">
      <c r="A121" s="212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</row>
    <row r="122" spans="1:34" x14ac:dyDescent="0.3">
      <c r="A122" s="212"/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</row>
    <row r="123" spans="1:34" x14ac:dyDescent="0.3">
      <c r="A123" s="212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</row>
    <row r="124" spans="1:34" x14ac:dyDescent="0.3">
      <c r="A124" s="212"/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</row>
    <row r="125" spans="1:34" x14ac:dyDescent="0.3">
      <c r="A125" s="212"/>
      <c r="B125" s="212"/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</row>
    <row r="126" spans="1:34" x14ac:dyDescent="0.3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</row>
    <row r="127" spans="1:34" x14ac:dyDescent="0.3">
      <c r="A127" s="212"/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</row>
    <row r="128" spans="1:34" x14ac:dyDescent="0.3">
      <c r="A128" s="212"/>
      <c r="B128" s="212"/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</row>
    <row r="129" spans="1:34" x14ac:dyDescent="0.3">
      <c r="A129" s="212"/>
      <c r="B129" s="212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</row>
    <row r="130" spans="1:34" x14ac:dyDescent="0.3">
      <c r="A130" s="212"/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</row>
    <row r="131" spans="1:34" x14ac:dyDescent="0.3">
      <c r="A131" s="212"/>
      <c r="B131" s="212"/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</row>
    <row r="132" spans="1:34" x14ac:dyDescent="0.3">
      <c r="A132" s="212"/>
      <c r="B132" s="212"/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</row>
    <row r="133" spans="1:34" x14ac:dyDescent="0.3">
      <c r="A133" s="212"/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</row>
    <row r="134" spans="1:34" x14ac:dyDescent="0.3">
      <c r="A134" s="212"/>
      <c r="B134" s="212"/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</row>
    <row r="135" spans="1:34" x14ac:dyDescent="0.3">
      <c r="A135" s="212"/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</row>
    <row r="136" spans="1:34" x14ac:dyDescent="0.3">
      <c r="A136" s="212"/>
      <c r="B136" s="212"/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</row>
    <row r="137" spans="1:34" x14ac:dyDescent="0.3">
      <c r="A137" s="212"/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</row>
    <row r="138" spans="1:34" x14ac:dyDescent="0.3">
      <c r="A138" s="212"/>
      <c r="B138" s="212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</row>
    <row r="139" spans="1:34" x14ac:dyDescent="0.3">
      <c r="A139" s="212"/>
      <c r="B139" s="212"/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</row>
    <row r="140" spans="1:34" x14ac:dyDescent="0.3">
      <c r="A140" s="212"/>
      <c r="B140" s="212"/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</row>
    <row r="141" spans="1:34" x14ac:dyDescent="0.3">
      <c r="A141" s="212"/>
      <c r="B141" s="212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</row>
    <row r="142" spans="1:34" x14ac:dyDescent="0.3">
      <c r="A142" s="212"/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</row>
    <row r="143" spans="1:34" x14ac:dyDescent="0.3">
      <c r="A143" s="212"/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</row>
    <row r="144" spans="1:34" x14ac:dyDescent="0.3">
      <c r="A144" s="212"/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</row>
    <row r="145" spans="1:34" x14ac:dyDescent="0.3">
      <c r="A145" s="212"/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</row>
    <row r="146" spans="1:34" x14ac:dyDescent="0.3">
      <c r="A146" s="212"/>
      <c r="B146" s="212"/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</row>
    <row r="147" spans="1:34" x14ac:dyDescent="0.3">
      <c r="A147" s="212"/>
      <c r="B147" s="212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</row>
    <row r="148" spans="1:34" x14ac:dyDescent="0.3">
      <c r="A148" s="212"/>
      <c r="B148" s="212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</row>
    <row r="149" spans="1:34" x14ac:dyDescent="0.3">
      <c r="A149" s="212"/>
      <c r="B149" s="212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</row>
    <row r="150" spans="1:34" x14ac:dyDescent="0.3">
      <c r="A150" s="212"/>
      <c r="B150" s="212"/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</row>
    <row r="151" spans="1:34" x14ac:dyDescent="0.3">
      <c r="A151" s="212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</row>
    <row r="152" spans="1:34" x14ac:dyDescent="0.3">
      <c r="A152" s="212"/>
      <c r="B152" s="212"/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</row>
    <row r="153" spans="1:34" x14ac:dyDescent="0.3">
      <c r="A153" s="212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</row>
    <row r="154" spans="1:34" x14ac:dyDescent="0.3">
      <c r="A154" s="212"/>
      <c r="B154" s="212"/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</row>
    <row r="155" spans="1:34" x14ac:dyDescent="0.3">
      <c r="A155" s="212"/>
      <c r="B155" s="212"/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</row>
    <row r="156" spans="1:34" x14ac:dyDescent="0.3">
      <c r="A156" s="212"/>
      <c r="B156" s="212"/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</row>
    <row r="157" spans="1:34" x14ac:dyDescent="0.3">
      <c r="A157" s="212"/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</row>
    <row r="158" spans="1:34" x14ac:dyDescent="0.3">
      <c r="A158" s="212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</row>
    <row r="159" spans="1:34" x14ac:dyDescent="0.3">
      <c r="A159" s="212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</row>
    <row r="160" spans="1:34" x14ac:dyDescent="0.3">
      <c r="A160" s="212"/>
      <c r="B160" s="212"/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</row>
    <row r="161" spans="1:34" x14ac:dyDescent="0.3">
      <c r="A161" s="212"/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</row>
    <row r="162" spans="1:34" x14ac:dyDescent="0.3">
      <c r="A162" s="212"/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</row>
    <row r="163" spans="1:34" x14ac:dyDescent="0.3">
      <c r="A163" s="212"/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</row>
    <row r="164" spans="1:34" x14ac:dyDescent="0.3">
      <c r="A164" s="212"/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</row>
    <row r="165" spans="1:34" x14ac:dyDescent="0.3">
      <c r="A165" s="212"/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</row>
    <row r="166" spans="1:34" x14ac:dyDescent="0.3">
      <c r="A166" s="212"/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</row>
    <row r="167" spans="1:34" x14ac:dyDescent="0.3">
      <c r="A167" s="212"/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</row>
    <row r="168" spans="1:34" x14ac:dyDescent="0.3">
      <c r="A168" s="212"/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</row>
    <row r="169" spans="1:34" x14ac:dyDescent="0.3">
      <c r="A169" s="212"/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</row>
    <row r="170" spans="1:34" x14ac:dyDescent="0.3">
      <c r="A170" s="212"/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</row>
    <row r="171" spans="1:34" x14ac:dyDescent="0.3">
      <c r="A171" s="212"/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</row>
    <row r="172" spans="1:34" x14ac:dyDescent="0.3">
      <c r="A172" s="212"/>
      <c r="B172" s="212"/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</row>
    <row r="173" spans="1:34" x14ac:dyDescent="0.3">
      <c r="A173" s="212"/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</row>
    <row r="174" spans="1:34" x14ac:dyDescent="0.3">
      <c r="A174" s="212"/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</row>
    <row r="175" spans="1:34" x14ac:dyDescent="0.3">
      <c r="A175" s="212"/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</row>
    <row r="176" spans="1:34" x14ac:dyDescent="0.3">
      <c r="A176" s="212"/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</row>
    <row r="177" spans="1:34" x14ac:dyDescent="0.3">
      <c r="A177" s="212"/>
      <c r="B177" s="212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</row>
    <row r="178" spans="1:34" x14ac:dyDescent="0.3">
      <c r="A178" s="212"/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</row>
    <row r="179" spans="1:34" x14ac:dyDescent="0.3">
      <c r="A179" s="212"/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</row>
    <row r="180" spans="1:34" x14ac:dyDescent="0.3">
      <c r="A180" s="212"/>
      <c r="B180" s="212"/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</row>
    <row r="181" spans="1:34" x14ac:dyDescent="0.3">
      <c r="A181" s="212"/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</row>
    <row r="182" spans="1:34" x14ac:dyDescent="0.3">
      <c r="A182" s="212"/>
      <c r="B182" s="212"/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</row>
    <row r="183" spans="1:34" x14ac:dyDescent="0.3">
      <c r="A183" s="212"/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</row>
    <row r="184" spans="1:34" x14ac:dyDescent="0.3">
      <c r="A184" s="212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</row>
    <row r="185" spans="1:34" x14ac:dyDescent="0.3">
      <c r="A185" s="212"/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</row>
    <row r="186" spans="1:34" x14ac:dyDescent="0.3">
      <c r="A186" s="212"/>
      <c r="B186" s="212"/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</row>
    <row r="187" spans="1:34" x14ac:dyDescent="0.3">
      <c r="A187" s="212"/>
      <c r="B187" s="212"/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</row>
    <row r="188" spans="1:34" x14ac:dyDescent="0.3">
      <c r="A188" s="212"/>
      <c r="B188" s="212"/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</row>
    <row r="189" spans="1:34" x14ac:dyDescent="0.3">
      <c r="A189" s="212"/>
      <c r="B189" s="212"/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</row>
    <row r="190" spans="1:34" x14ac:dyDescent="0.3">
      <c r="A190" s="212"/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</row>
    <row r="191" spans="1:34" x14ac:dyDescent="0.3">
      <c r="A191" s="212"/>
      <c r="B191" s="212"/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</row>
    <row r="192" spans="1:34" x14ac:dyDescent="0.3">
      <c r="A192" s="212"/>
      <c r="B192" s="212"/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</row>
    <row r="193" spans="1:34" x14ac:dyDescent="0.3">
      <c r="A193" s="212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</row>
    <row r="194" spans="1:34" x14ac:dyDescent="0.3">
      <c r="A194" s="212"/>
      <c r="B194" s="212"/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</row>
    <row r="195" spans="1:34" x14ac:dyDescent="0.3">
      <c r="A195" s="212"/>
      <c r="B195" s="212"/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</row>
    <row r="196" spans="1:34" x14ac:dyDescent="0.3">
      <c r="A196" s="212"/>
      <c r="B196" s="212"/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</row>
    <row r="197" spans="1:34" x14ac:dyDescent="0.3">
      <c r="A197" s="212"/>
      <c r="B197" s="212"/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</row>
    <row r="198" spans="1:34" x14ac:dyDescent="0.3">
      <c r="A198" s="212"/>
      <c r="B198" s="212"/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</row>
    <row r="199" spans="1:34" x14ac:dyDescent="0.3">
      <c r="A199" s="212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</row>
    <row r="200" spans="1:34" x14ac:dyDescent="0.3">
      <c r="A200" s="212"/>
      <c r="B200" s="212"/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/>
      <c r="AF200" s="212"/>
    </row>
    <row r="201" spans="1:34" x14ac:dyDescent="0.3">
      <c r="A201" s="212"/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</row>
    <row r="202" spans="1:34" x14ac:dyDescent="0.3">
      <c r="A202" s="212"/>
      <c r="B202" s="212"/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/>
      <c r="AF202" s="212"/>
    </row>
    <row r="203" spans="1:34" x14ac:dyDescent="0.3">
      <c r="A203" s="212"/>
      <c r="B203" s="212"/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/>
      <c r="AF203" s="212"/>
    </row>
    <row r="204" spans="1:34" x14ac:dyDescent="0.3">
      <c r="A204" s="212"/>
      <c r="B204" s="212"/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/>
      <c r="AF204" s="212"/>
    </row>
    <row r="205" spans="1:34" x14ac:dyDescent="0.3">
      <c r="A205" s="212"/>
      <c r="B205" s="212"/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/>
      <c r="AF205" s="212"/>
    </row>
    <row r="206" spans="1:34" x14ac:dyDescent="0.3">
      <c r="A206" s="212"/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/>
      <c r="AF206" s="212"/>
    </row>
    <row r="207" spans="1:34" x14ac:dyDescent="0.3">
      <c r="A207" s="212"/>
      <c r="B207" s="212"/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/>
      <c r="AF207" s="212"/>
    </row>
    <row r="208" spans="1:34" x14ac:dyDescent="0.3">
      <c r="A208" s="212"/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</row>
    <row r="209" spans="1:32" x14ac:dyDescent="0.3">
      <c r="A209" s="212"/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</row>
    <row r="210" spans="1:32" x14ac:dyDescent="0.3">
      <c r="A210" s="212"/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workbookViewId="0">
      <selection activeCell="Y13" sqref="Y13"/>
    </sheetView>
  </sheetViews>
  <sheetFormatPr defaultRowHeight="13.2" x14ac:dyDescent="0.25"/>
  <cols>
    <col min="1" max="1" width="6.88671875" customWidth="1"/>
    <col min="2" max="2" width="15.6640625" customWidth="1"/>
    <col min="3" max="3" width="20.109375" customWidth="1"/>
    <col min="4" max="4" width="15.109375" customWidth="1"/>
    <col min="5" max="5" width="21.88671875" customWidth="1"/>
    <col min="12" max="12" width="2.44140625" customWidth="1"/>
    <col min="19" max="19" width="2.5546875" customWidth="1"/>
    <col min="26" max="26" width="2.5546875" customWidth="1"/>
  </cols>
  <sheetData>
    <row r="1" spans="1:32" ht="15.6" x14ac:dyDescent="0.3">
      <c r="A1" s="100" t="str">
        <f>CompDetail!A1</f>
        <v>NSW State Championships</v>
      </c>
      <c r="B1" s="3"/>
      <c r="C1" s="3"/>
      <c r="D1" s="4" t="s">
        <v>206</v>
      </c>
      <c r="E1" s="438" t="s">
        <v>269</v>
      </c>
    </row>
    <row r="2" spans="1:32" ht="15.6" x14ac:dyDescent="0.3">
      <c r="A2" s="100"/>
      <c r="B2" s="3"/>
      <c r="C2" s="3"/>
      <c r="D2" s="4"/>
      <c r="E2" s="438" t="s">
        <v>267</v>
      </c>
    </row>
    <row r="3" spans="1:32" ht="15.6" x14ac:dyDescent="0.3">
      <c r="A3" s="515" t="str">
        <f>CompDetail!A3</f>
        <v>June 8 to 9 2019</v>
      </c>
      <c r="B3" s="516"/>
      <c r="C3" s="3"/>
      <c r="D3" s="4"/>
      <c r="E3" s="438" t="s">
        <v>268</v>
      </c>
    </row>
    <row r="4" spans="1:32" ht="14.4" x14ac:dyDescent="0.3">
      <c r="A4" s="210"/>
      <c r="B4" s="211"/>
      <c r="C4" s="212"/>
      <c r="D4" s="213"/>
      <c r="E4" s="213"/>
    </row>
    <row r="5" spans="1:32" ht="14.4" x14ac:dyDescent="0.3">
      <c r="A5" s="210"/>
      <c r="B5" s="211"/>
      <c r="C5" s="212"/>
      <c r="D5" s="213"/>
      <c r="E5" s="213"/>
    </row>
    <row r="6" spans="1:32" ht="15.6" x14ac:dyDescent="0.3">
      <c r="A6" s="76" t="s">
        <v>207</v>
      </c>
      <c r="B6" s="82"/>
      <c r="C6" s="77"/>
      <c r="D6" s="82"/>
      <c r="E6" s="77"/>
    </row>
    <row r="7" spans="1:32" x14ac:dyDescent="0.25">
      <c r="A7" s="203" t="s">
        <v>211</v>
      </c>
    </row>
    <row r="8" spans="1:32" ht="15.6" x14ac:dyDescent="0.3">
      <c r="A8" s="76"/>
      <c r="B8" s="82"/>
      <c r="C8" s="77"/>
      <c r="D8" s="77"/>
      <c r="E8" s="77"/>
      <c r="F8" s="82" t="s">
        <v>52</v>
      </c>
      <c r="G8" s="214" t="str">
        <f>E1</f>
        <v>Darryn Fedrick</v>
      </c>
      <c r="H8" s="77"/>
      <c r="I8" s="82"/>
      <c r="J8" s="77"/>
      <c r="K8" s="77"/>
      <c r="L8" s="77"/>
      <c r="M8" s="82" t="s">
        <v>51</v>
      </c>
      <c r="N8" s="77" t="str">
        <f>E2</f>
        <v>Robyn Bruderer</v>
      </c>
      <c r="O8" s="77"/>
      <c r="P8" s="214"/>
      <c r="Q8" s="77"/>
      <c r="R8" s="77"/>
      <c r="S8" s="77"/>
      <c r="T8" s="82" t="s">
        <v>53</v>
      </c>
      <c r="U8" s="77">
        <f>L2</f>
        <v>0</v>
      </c>
      <c r="V8" s="77"/>
      <c r="W8" s="214"/>
      <c r="X8" s="77"/>
      <c r="Y8" s="77"/>
      <c r="Z8" s="77"/>
      <c r="AA8" s="77"/>
      <c r="AB8" s="77"/>
      <c r="AC8" s="77"/>
      <c r="AD8" s="214"/>
      <c r="AE8" s="77"/>
      <c r="AF8" s="77"/>
    </row>
    <row r="9" spans="1:32" ht="15.6" x14ac:dyDescent="0.3">
      <c r="A9" s="79"/>
      <c r="B9" s="83"/>
      <c r="C9" s="77"/>
      <c r="D9" s="77"/>
      <c r="E9" s="77"/>
      <c r="F9" s="77"/>
      <c r="G9" s="214"/>
      <c r="H9" s="77"/>
      <c r="I9" s="77"/>
      <c r="J9" s="77"/>
      <c r="K9" s="77"/>
      <c r="L9" s="77"/>
      <c r="M9" s="77"/>
      <c r="N9" s="77"/>
      <c r="O9" s="77"/>
      <c r="P9" s="214"/>
      <c r="Q9" s="77"/>
      <c r="R9" s="77"/>
      <c r="S9" s="214"/>
      <c r="T9" s="77"/>
      <c r="U9" s="77"/>
      <c r="V9" s="77"/>
      <c r="W9" s="214"/>
      <c r="X9" s="77"/>
      <c r="Y9" s="77"/>
      <c r="Z9" s="214"/>
      <c r="AA9" s="77"/>
      <c r="AB9" s="77"/>
      <c r="AC9" s="77"/>
      <c r="AD9" s="214"/>
      <c r="AE9" s="77"/>
      <c r="AF9" s="77"/>
    </row>
    <row r="10" spans="1:32" ht="14.4" x14ac:dyDescent="0.3">
      <c r="A10" s="77"/>
      <c r="B10" s="77"/>
      <c r="C10" s="77"/>
      <c r="D10" s="77"/>
      <c r="E10" s="77"/>
      <c r="F10" s="82" t="s">
        <v>29</v>
      </c>
      <c r="G10" s="77"/>
      <c r="H10" s="77"/>
      <c r="I10" s="77"/>
      <c r="J10" s="77"/>
      <c r="K10" s="215"/>
      <c r="L10" s="216"/>
      <c r="M10" s="82" t="s">
        <v>29</v>
      </c>
      <c r="N10" s="77"/>
      <c r="O10" s="77"/>
      <c r="P10" s="77"/>
      <c r="Q10" s="77"/>
      <c r="R10" s="215"/>
      <c r="S10" s="214"/>
      <c r="T10" s="82" t="s">
        <v>29</v>
      </c>
      <c r="U10" s="77"/>
      <c r="V10" s="77"/>
      <c r="W10" s="77"/>
      <c r="X10" s="77"/>
      <c r="Y10" s="215"/>
      <c r="Z10" s="214"/>
      <c r="AA10" s="77"/>
      <c r="AB10" s="77"/>
      <c r="AC10" s="77"/>
      <c r="AD10" s="85" t="s">
        <v>57</v>
      </c>
      <c r="AE10" s="86"/>
      <c r="AF10" s="77"/>
    </row>
    <row r="11" spans="1:32" ht="14.4" x14ac:dyDescent="0.3">
      <c r="A11" s="217" t="s">
        <v>27</v>
      </c>
      <c r="B11" s="217" t="s">
        <v>28</v>
      </c>
      <c r="C11" s="217" t="s">
        <v>29</v>
      </c>
      <c r="D11" s="217" t="s">
        <v>30</v>
      </c>
      <c r="E11" s="217" t="s">
        <v>31</v>
      </c>
      <c r="F11" s="218" t="s">
        <v>2</v>
      </c>
      <c r="G11" s="218" t="s">
        <v>3</v>
      </c>
      <c r="H11" s="218" t="s">
        <v>4</v>
      </c>
      <c r="I11" s="218" t="s">
        <v>5</v>
      </c>
      <c r="J11" s="218" t="s">
        <v>6</v>
      </c>
      <c r="K11" s="218" t="s">
        <v>29</v>
      </c>
      <c r="L11" s="219"/>
      <c r="M11" s="218" t="s">
        <v>2</v>
      </c>
      <c r="N11" s="218" t="s">
        <v>3</v>
      </c>
      <c r="O11" s="218" t="s">
        <v>4</v>
      </c>
      <c r="P11" s="218" t="s">
        <v>5</v>
      </c>
      <c r="Q11" s="218" t="s">
        <v>6</v>
      </c>
      <c r="R11" s="218" t="s">
        <v>29</v>
      </c>
      <c r="S11" s="220"/>
      <c r="T11" s="218" t="s">
        <v>2</v>
      </c>
      <c r="U11" s="218" t="s">
        <v>3</v>
      </c>
      <c r="V11" s="218" t="s">
        <v>4</v>
      </c>
      <c r="W11" s="218" t="s">
        <v>5</v>
      </c>
      <c r="X11" s="218" t="s">
        <v>6</v>
      </c>
      <c r="Y11" s="218" t="s">
        <v>29</v>
      </c>
      <c r="Z11" s="220"/>
      <c r="AA11" s="217" t="s">
        <v>52</v>
      </c>
      <c r="AB11" s="217" t="s">
        <v>51</v>
      </c>
      <c r="AC11" s="217" t="s">
        <v>53</v>
      </c>
      <c r="AD11" s="221" t="s">
        <v>35</v>
      </c>
      <c r="AE11" s="221" t="s">
        <v>38</v>
      </c>
      <c r="AF11" s="217"/>
    </row>
    <row r="12" spans="1:32" ht="14.4" x14ac:dyDescent="0.3">
      <c r="A12" s="84"/>
      <c r="B12" s="84"/>
      <c r="C12" s="84"/>
      <c r="D12" s="84"/>
      <c r="E12" s="84"/>
      <c r="F12" s="86"/>
      <c r="G12" s="86"/>
      <c r="H12" s="86"/>
      <c r="I12" s="86"/>
      <c r="J12" s="86"/>
      <c r="K12" s="86"/>
      <c r="L12" s="87"/>
      <c r="M12" s="86"/>
      <c r="N12" s="86"/>
      <c r="O12" s="86"/>
      <c r="P12" s="86"/>
      <c r="Q12" s="86"/>
      <c r="R12" s="86"/>
      <c r="S12" s="88"/>
      <c r="T12" s="86"/>
      <c r="U12" s="86"/>
      <c r="V12" s="86"/>
      <c r="W12" s="86"/>
      <c r="X12" s="86"/>
      <c r="Y12" s="86"/>
      <c r="Z12" s="88"/>
      <c r="AA12" s="84"/>
      <c r="AB12" s="84"/>
      <c r="AC12" s="84"/>
      <c r="AD12" s="216"/>
      <c r="AE12" s="85"/>
      <c r="AF12" s="84"/>
    </row>
    <row r="13" spans="1:32" ht="14.4" x14ac:dyDescent="0.3">
      <c r="A13" s="222"/>
      <c r="B13" s="222"/>
      <c r="C13" t="s">
        <v>115</v>
      </c>
      <c r="D13" t="s">
        <v>116</v>
      </c>
      <c r="E13" t="s">
        <v>117</v>
      </c>
      <c r="F13" s="223">
        <v>5.7</v>
      </c>
      <c r="G13" s="223">
        <v>5.5</v>
      </c>
      <c r="H13" s="223">
        <v>6</v>
      </c>
      <c r="I13" s="223">
        <v>6.4</v>
      </c>
      <c r="J13" s="223">
        <v>6</v>
      </c>
      <c r="K13" s="224">
        <f>SUM((I13*0.6),(J13*0.4))</f>
        <v>6.24</v>
      </c>
      <c r="L13" s="225"/>
      <c r="M13" s="223">
        <v>6</v>
      </c>
      <c r="N13" s="223">
        <v>6</v>
      </c>
      <c r="O13" s="223">
        <v>6</v>
      </c>
      <c r="P13" s="223">
        <v>7</v>
      </c>
      <c r="Q13" s="223">
        <v>7.3</v>
      </c>
      <c r="R13" s="224">
        <f>SUM((P13*0.6),(Q13*0.4))</f>
        <v>7.12</v>
      </c>
      <c r="S13" s="226"/>
      <c r="T13" s="223">
        <v>8</v>
      </c>
      <c r="U13" s="223">
        <v>6</v>
      </c>
      <c r="V13" s="223">
        <v>6.5</v>
      </c>
      <c r="W13" s="223">
        <v>8</v>
      </c>
      <c r="X13" s="223">
        <v>7</v>
      </c>
      <c r="Y13" s="224">
        <f>SUM((W13*0.6),(X13*0.4))</f>
        <v>7.6</v>
      </c>
      <c r="Z13" s="226"/>
      <c r="AA13" s="89">
        <f>K13</f>
        <v>6.24</v>
      </c>
      <c r="AB13" s="89">
        <f>R13</f>
        <v>7.12</v>
      </c>
      <c r="AC13" s="89">
        <f>Y13</f>
        <v>7.6</v>
      </c>
      <c r="AD13" s="227">
        <f>SUM(AA13+AB13+AC13)/3</f>
        <v>6.9866666666666672</v>
      </c>
      <c r="AE13" s="40">
        <f>RANK(AD13,AD$12:AD$18)</f>
        <v>1</v>
      </c>
      <c r="AF13" s="77"/>
    </row>
    <row r="14" spans="1:32" ht="14.4" x14ac:dyDescent="0.3">
      <c r="A14" s="222"/>
      <c r="B14" s="222"/>
      <c r="C14" t="s">
        <v>155</v>
      </c>
      <c r="D14" t="s">
        <v>210</v>
      </c>
      <c r="E14" t="s">
        <v>192</v>
      </c>
      <c r="F14" s="223">
        <v>5.8</v>
      </c>
      <c r="G14" s="223">
        <v>5.5</v>
      </c>
      <c r="H14" s="223">
        <v>6</v>
      </c>
      <c r="I14" s="223">
        <v>6.2</v>
      </c>
      <c r="J14" s="223">
        <v>6</v>
      </c>
      <c r="K14" s="224">
        <f>SUM((I14*0.6),(J14*0.4))</f>
        <v>6.12</v>
      </c>
      <c r="L14" s="225"/>
      <c r="M14" s="223">
        <v>6</v>
      </c>
      <c r="N14" s="223">
        <v>6</v>
      </c>
      <c r="O14" s="223">
        <v>6</v>
      </c>
      <c r="P14" s="223">
        <v>6.5</v>
      </c>
      <c r="Q14" s="223">
        <v>7</v>
      </c>
      <c r="R14" s="224">
        <f>SUM((P14*0.6),(Q14*0.4))</f>
        <v>6.7</v>
      </c>
      <c r="S14" s="226"/>
      <c r="T14" s="223">
        <v>6.5</v>
      </c>
      <c r="U14" s="223">
        <v>6</v>
      </c>
      <c r="V14" s="223">
        <v>6</v>
      </c>
      <c r="W14" s="223">
        <v>7</v>
      </c>
      <c r="X14" s="223">
        <v>7</v>
      </c>
      <c r="Y14" s="224">
        <f>SUM((W14*0.6),(X14*0.4))</f>
        <v>7</v>
      </c>
      <c r="Z14" s="226"/>
      <c r="AA14" s="89">
        <f>K14</f>
        <v>6.12</v>
      </c>
      <c r="AB14" s="89">
        <f>R14</f>
        <v>6.7</v>
      </c>
      <c r="AC14" s="89">
        <f>Y14</f>
        <v>7</v>
      </c>
      <c r="AD14" s="227">
        <f>SUM(AA14+AB14+AC14)/3</f>
        <v>6.6066666666666665</v>
      </c>
      <c r="AE14" s="40">
        <f>RANK(AD14,AD$12:AD$18)</f>
        <v>2</v>
      </c>
      <c r="AF14" s="77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A18" sqref="A18:XFD18"/>
    </sheetView>
  </sheetViews>
  <sheetFormatPr defaultRowHeight="13.2" x14ac:dyDescent="0.25"/>
  <cols>
    <col min="2" max="2" width="28.5546875" customWidth="1"/>
    <col min="3" max="3" width="25.21875" customWidth="1"/>
    <col min="4" max="4" width="2.5546875" customWidth="1"/>
    <col min="11" max="11" width="4.5546875" customWidth="1"/>
    <col min="15" max="15" width="3" customWidth="1"/>
    <col min="16" max="16" width="8.5546875" customWidth="1"/>
    <col min="17" max="17" width="9.5546875" customWidth="1"/>
    <col min="18" max="18" width="9.88671875" customWidth="1"/>
  </cols>
  <sheetData>
    <row r="1" spans="1:19" ht="15.6" x14ac:dyDescent="0.3">
      <c r="A1" s="100" t="str">
        <f>CompDetail!A1</f>
        <v>NSW State Championships</v>
      </c>
      <c r="B1" s="3"/>
      <c r="C1" s="97" t="s">
        <v>81</v>
      </c>
      <c r="E1" s="438"/>
      <c r="L1" s="523"/>
      <c r="M1" s="523"/>
      <c r="N1" s="523"/>
    </row>
    <row r="2" spans="1:19" ht="15.6" x14ac:dyDescent="0.3">
      <c r="A2" s="100"/>
      <c r="B2" s="3"/>
      <c r="C2" s="438" t="s">
        <v>267</v>
      </c>
      <c r="E2" s="438"/>
      <c r="L2" s="523"/>
      <c r="M2" s="523"/>
      <c r="N2" s="523"/>
    </row>
    <row r="3" spans="1:19" ht="15.6" x14ac:dyDescent="0.3">
      <c r="A3" s="515" t="str">
        <f>CompDetail!A3</f>
        <v>June 8 to 9 2019</v>
      </c>
      <c r="B3" s="516"/>
      <c r="C3" s="438" t="s">
        <v>268</v>
      </c>
      <c r="L3" s="157"/>
      <c r="M3" s="157"/>
      <c r="N3" s="157"/>
    </row>
    <row r="4" spans="1:19" ht="15.6" x14ac:dyDescent="0.3">
      <c r="A4" s="100"/>
      <c r="B4" s="101"/>
      <c r="C4" s="157"/>
      <c r="L4" s="157"/>
      <c r="M4" s="157"/>
      <c r="N4" s="157"/>
    </row>
    <row r="5" spans="1:19" ht="15.6" x14ac:dyDescent="0.3">
      <c r="A5" s="35" t="s">
        <v>89</v>
      </c>
      <c r="B5" s="2"/>
      <c r="C5" s="4"/>
      <c r="D5" s="173"/>
      <c r="E5" s="2" t="s">
        <v>52</v>
      </c>
      <c r="F5" s="4" t="str">
        <f>C2</f>
        <v>Robyn Bruderer</v>
      </c>
      <c r="G5" s="4"/>
      <c r="H5" s="2"/>
      <c r="I5" s="4"/>
      <c r="J5" s="173"/>
      <c r="K5" s="173"/>
      <c r="L5" s="174" t="s">
        <v>51</v>
      </c>
      <c r="M5" s="175" t="str">
        <f>C3</f>
        <v>Jenny Scott</v>
      </c>
      <c r="N5" s="173"/>
      <c r="O5" s="173"/>
      <c r="P5" s="173"/>
      <c r="Q5" s="173"/>
      <c r="R5" s="173"/>
      <c r="S5" s="173"/>
    </row>
    <row r="6" spans="1:19" ht="15.6" x14ac:dyDescent="0.3">
      <c r="A6" s="35" t="s">
        <v>58</v>
      </c>
      <c r="B6" s="2">
        <v>24</v>
      </c>
      <c r="C6" s="4"/>
      <c r="D6" s="173"/>
      <c r="E6" s="4"/>
      <c r="F6" s="4"/>
      <c r="G6" s="4"/>
      <c r="H6" s="4"/>
      <c r="I6" s="4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1:19" ht="14.4" x14ac:dyDescent="0.3">
      <c r="A7" s="4"/>
      <c r="B7" s="4"/>
      <c r="C7" s="4"/>
      <c r="D7" s="173"/>
      <c r="E7" s="2"/>
      <c r="F7" s="4"/>
      <c r="G7" s="4"/>
      <c r="H7" s="4"/>
      <c r="I7" s="4"/>
      <c r="J7" s="176"/>
      <c r="K7" s="176"/>
      <c r="L7" s="173"/>
      <c r="M7" s="173"/>
      <c r="N7" s="176"/>
      <c r="O7" s="173"/>
      <c r="P7" s="173"/>
      <c r="Q7" s="173"/>
      <c r="R7" s="177"/>
      <c r="S7" s="173"/>
    </row>
    <row r="8" spans="1:19" ht="14.4" x14ac:dyDescent="0.3">
      <c r="A8" s="38" t="s">
        <v>27</v>
      </c>
      <c r="B8" s="38" t="s">
        <v>28</v>
      </c>
      <c r="C8" s="38" t="s">
        <v>31</v>
      </c>
      <c r="D8" s="178"/>
      <c r="E8" s="48" t="s">
        <v>18</v>
      </c>
      <c r="F8" s="38"/>
      <c r="G8" s="38"/>
      <c r="H8" s="38"/>
      <c r="I8" s="38"/>
      <c r="J8" s="179" t="s">
        <v>18</v>
      </c>
      <c r="K8" s="180"/>
      <c r="L8" s="176"/>
      <c r="M8" s="176"/>
      <c r="N8" s="179" t="s">
        <v>61</v>
      </c>
      <c r="O8" s="178"/>
      <c r="P8" s="176"/>
      <c r="Q8" s="176"/>
      <c r="R8" s="181" t="s">
        <v>19</v>
      </c>
      <c r="S8" s="176"/>
    </row>
    <row r="9" spans="1:19" ht="14.4" x14ac:dyDescent="0.3">
      <c r="A9" s="38"/>
      <c r="B9" s="38"/>
      <c r="C9" s="38"/>
      <c r="D9" s="182"/>
      <c r="E9" s="38" t="s">
        <v>7</v>
      </c>
      <c r="F9" s="38" t="s">
        <v>8</v>
      </c>
      <c r="G9" s="38" t="s">
        <v>9</v>
      </c>
      <c r="H9" s="38" t="s">
        <v>10</v>
      </c>
      <c r="I9" s="38" t="s">
        <v>11</v>
      </c>
      <c r="J9" s="179" t="s">
        <v>19</v>
      </c>
      <c r="K9" s="180"/>
      <c r="L9" s="173" t="s">
        <v>39</v>
      </c>
      <c r="M9" s="173" t="s">
        <v>70</v>
      </c>
      <c r="N9" s="179" t="s">
        <v>19</v>
      </c>
      <c r="O9" s="182"/>
      <c r="P9" s="183" t="s">
        <v>78</v>
      </c>
      <c r="Q9" s="183" t="s">
        <v>79</v>
      </c>
      <c r="R9" s="181" t="s">
        <v>35</v>
      </c>
      <c r="S9" s="184" t="s">
        <v>38</v>
      </c>
    </row>
    <row r="10" spans="1:19" ht="14.4" x14ac:dyDescent="0.3">
      <c r="A10" s="205">
        <v>143</v>
      </c>
      <c r="B10" s="205" t="s">
        <v>193</v>
      </c>
      <c r="C10" s="454"/>
      <c r="D10" s="194"/>
      <c r="E10" s="195"/>
      <c r="F10" s="195"/>
      <c r="G10" s="195"/>
      <c r="H10" s="195"/>
      <c r="I10" s="195"/>
      <c r="J10" s="34"/>
      <c r="K10" s="34"/>
      <c r="L10" s="479"/>
      <c r="M10" s="196"/>
      <c r="N10" s="34"/>
      <c r="O10" s="33"/>
      <c r="P10" s="33"/>
      <c r="Q10" s="33"/>
      <c r="R10" s="197"/>
      <c r="S10" s="194"/>
    </row>
    <row r="11" spans="1:19" x14ac:dyDescent="0.25">
      <c r="A11" s="206">
        <v>145</v>
      </c>
      <c r="B11" s="206" t="s">
        <v>194</v>
      </c>
      <c r="C11" s="206" t="s">
        <v>201</v>
      </c>
      <c r="D11" s="185"/>
      <c r="E11" s="186">
        <v>7</v>
      </c>
      <c r="F11" s="186">
        <v>7</v>
      </c>
      <c r="G11" s="186">
        <v>6.8</v>
      </c>
      <c r="H11" s="186">
        <v>7</v>
      </c>
      <c r="I11" s="186">
        <v>6.8</v>
      </c>
      <c r="J11" s="187">
        <f t="shared" ref="J11" si="0">SUM((E11*0.25)+(F11*0.25)+(G11*0.2)+(H11*0.2)+(I11*0.1))</f>
        <v>6.94</v>
      </c>
      <c r="K11" s="188"/>
      <c r="L11" s="478">
        <v>7.38</v>
      </c>
      <c r="M11" s="189"/>
      <c r="N11" s="187">
        <f t="shared" ref="N11" si="1">L11-M11</f>
        <v>7.38</v>
      </c>
      <c r="O11" s="190"/>
      <c r="P11" s="187">
        <f t="shared" ref="P11" si="2">J11</f>
        <v>6.94</v>
      </c>
      <c r="Q11" s="187">
        <f t="shared" ref="Q11" si="3">N11</f>
        <v>7.38</v>
      </c>
      <c r="R11" s="191">
        <f t="shared" ref="R11" si="4">(N11+J11)/2</f>
        <v>7.16</v>
      </c>
      <c r="S11" s="192">
        <v>1</v>
      </c>
    </row>
    <row r="12" spans="1:19" ht="14.4" x14ac:dyDescent="0.3">
      <c r="A12" s="205">
        <v>128</v>
      </c>
      <c r="B12" s="205" t="s">
        <v>186</v>
      </c>
      <c r="C12" s="454"/>
      <c r="D12" s="194"/>
      <c r="E12" s="195"/>
      <c r="F12" s="195"/>
      <c r="G12" s="195"/>
      <c r="H12" s="195"/>
      <c r="I12" s="195"/>
      <c r="J12" s="34"/>
      <c r="K12" s="34"/>
      <c r="L12" s="479"/>
      <c r="M12" s="196"/>
      <c r="N12" s="34"/>
      <c r="O12" s="33"/>
      <c r="P12" s="33"/>
      <c r="Q12" s="33"/>
      <c r="R12" s="197"/>
      <c r="S12" s="194"/>
    </row>
    <row r="13" spans="1:19" x14ac:dyDescent="0.25">
      <c r="A13" s="206">
        <v>130</v>
      </c>
      <c r="B13" s="206" t="s">
        <v>198</v>
      </c>
      <c r="C13" s="206" t="s">
        <v>106</v>
      </c>
      <c r="D13" s="185"/>
      <c r="E13" s="186">
        <v>7.2</v>
      </c>
      <c r="F13" s="186">
        <v>7</v>
      </c>
      <c r="G13" s="186">
        <v>6.8</v>
      </c>
      <c r="H13" s="186">
        <v>5.2</v>
      </c>
      <c r="I13" s="186">
        <v>6</v>
      </c>
      <c r="J13" s="187">
        <f t="shared" ref="J13" si="5">SUM((E13*0.25)+(F13*0.25)+(G13*0.2)+(H13*0.2)+(I13*0.1))</f>
        <v>6.5500000000000007</v>
      </c>
      <c r="K13" s="188"/>
      <c r="L13" s="478">
        <v>7.5</v>
      </c>
      <c r="M13" s="189"/>
      <c r="N13" s="187">
        <f t="shared" ref="N13" si="6">L13-M13</f>
        <v>7.5</v>
      </c>
      <c r="O13" s="190"/>
      <c r="P13" s="187">
        <f t="shared" ref="P13" si="7">J13</f>
        <v>6.5500000000000007</v>
      </c>
      <c r="Q13" s="187">
        <f t="shared" ref="Q13" si="8">N13</f>
        <v>7.5</v>
      </c>
      <c r="R13" s="191">
        <f t="shared" ref="R13" si="9">(N13+J13)/2</f>
        <v>7.0250000000000004</v>
      </c>
      <c r="S13" s="192">
        <v>2</v>
      </c>
    </row>
    <row r="14" spans="1:19" ht="14.4" x14ac:dyDescent="0.3">
      <c r="A14" s="205">
        <v>142</v>
      </c>
      <c r="B14" s="205" t="s">
        <v>196</v>
      </c>
      <c r="C14" s="454"/>
      <c r="D14" s="194"/>
      <c r="E14" s="195"/>
      <c r="F14" s="195"/>
      <c r="G14" s="195"/>
      <c r="H14" s="195"/>
      <c r="I14" s="195"/>
      <c r="J14" s="34"/>
      <c r="K14" s="34"/>
      <c r="L14" s="479"/>
      <c r="M14" s="196"/>
      <c r="N14" s="34"/>
      <c r="O14" s="33"/>
      <c r="P14" s="33"/>
      <c r="Q14" s="33"/>
      <c r="R14" s="197"/>
      <c r="S14" s="194"/>
    </row>
    <row r="15" spans="1:19" x14ac:dyDescent="0.25">
      <c r="A15" s="206">
        <v>147</v>
      </c>
      <c r="B15" s="206" t="s">
        <v>197</v>
      </c>
      <c r="C15" s="206" t="s">
        <v>201</v>
      </c>
      <c r="D15" s="185"/>
      <c r="E15" s="186">
        <v>7</v>
      </c>
      <c r="F15" s="186">
        <v>6.8</v>
      </c>
      <c r="G15" s="186">
        <v>6.8</v>
      </c>
      <c r="H15" s="186">
        <v>5</v>
      </c>
      <c r="I15" s="186">
        <v>6.2</v>
      </c>
      <c r="J15" s="187">
        <f t="shared" ref="J15" si="10">SUM((E15*0.25)+(F15*0.25)+(G15*0.2)+(H15*0.2)+(I15*0.1))</f>
        <v>6.4300000000000006</v>
      </c>
      <c r="K15" s="188"/>
      <c r="L15" s="478">
        <v>7.47</v>
      </c>
      <c r="M15" s="189"/>
      <c r="N15" s="187">
        <f t="shared" ref="N15" si="11">L15-M15</f>
        <v>7.47</v>
      </c>
      <c r="O15" s="190"/>
      <c r="P15" s="187">
        <f t="shared" ref="P15" si="12">J15</f>
        <v>6.4300000000000006</v>
      </c>
      <c r="Q15" s="187">
        <f t="shared" ref="Q15" si="13">N15</f>
        <v>7.47</v>
      </c>
      <c r="R15" s="191">
        <f t="shared" ref="R15" si="14">(N15+J15)/2</f>
        <v>6.95</v>
      </c>
      <c r="S15" s="192">
        <v>3</v>
      </c>
    </row>
    <row r="16" spans="1:19" ht="14.4" x14ac:dyDescent="0.3">
      <c r="A16" s="205">
        <v>146</v>
      </c>
      <c r="B16" s="205" t="s">
        <v>199</v>
      </c>
      <c r="C16" s="454"/>
      <c r="D16" s="194"/>
      <c r="E16" s="195"/>
      <c r="F16" s="195"/>
      <c r="G16" s="195"/>
      <c r="H16" s="195"/>
      <c r="I16" s="195"/>
      <c r="J16" s="34"/>
      <c r="K16" s="34"/>
      <c r="L16" s="479"/>
      <c r="M16" s="196"/>
      <c r="N16" s="34"/>
      <c r="O16" s="33"/>
      <c r="P16" s="33"/>
      <c r="Q16" s="33"/>
      <c r="R16" s="197"/>
      <c r="S16" s="194"/>
    </row>
    <row r="17" spans="1:19" x14ac:dyDescent="0.25">
      <c r="A17" s="206">
        <v>144</v>
      </c>
      <c r="B17" s="206" t="s">
        <v>200</v>
      </c>
      <c r="C17" s="206" t="s">
        <v>201</v>
      </c>
      <c r="D17" s="185"/>
      <c r="E17" s="186">
        <v>7</v>
      </c>
      <c r="F17" s="186">
        <v>7</v>
      </c>
      <c r="G17" s="186">
        <v>6.5</v>
      </c>
      <c r="H17" s="186">
        <v>5</v>
      </c>
      <c r="I17" s="186">
        <v>6</v>
      </c>
      <c r="J17" s="187">
        <f t="shared" ref="J17" si="15">SUM((E17*0.25)+(F17*0.25)+(G17*0.2)+(H17*0.2)+(I17*0.1))</f>
        <v>6.4</v>
      </c>
      <c r="K17" s="188"/>
      <c r="L17" s="478">
        <v>7.3</v>
      </c>
      <c r="M17" s="189"/>
      <c r="N17" s="187">
        <f t="shared" ref="N17" si="16">L17-M17</f>
        <v>7.3</v>
      </c>
      <c r="O17" s="190"/>
      <c r="P17" s="187">
        <f t="shared" ref="P17" si="17">J17</f>
        <v>6.4</v>
      </c>
      <c r="Q17" s="187">
        <f t="shared" ref="Q17" si="18">N17</f>
        <v>7.3</v>
      </c>
      <c r="R17" s="191">
        <f t="shared" ref="R17" si="19">(N17+J17)/2</f>
        <v>6.85</v>
      </c>
      <c r="S17" s="192">
        <v>4</v>
      </c>
    </row>
    <row r="18" spans="1:19" ht="14.4" x14ac:dyDescent="0.3">
      <c r="A18" s="205">
        <v>150</v>
      </c>
      <c r="B18" s="205" t="s">
        <v>171</v>
      </c>
      <c r="C18" s="454"/>
      <c r="D18" s="194"/>
      <c r="E18" s="195"/>
      <c r="F18" s="195"/>
      <c r="G18" s="195"/>
      <c r="H18" s="195"/>
      <c r="I18" s="195"/>
      <c r="J18" s="34"/>
      <c r="K18" s="34"/>
      <c r="L18" s="196"/>
      <c r="M18" s="196"/>
      <c r="N18" s="34"/>
      <c r="O18" s="33"/>
      <c r="P18" s="33"/>
      <c r="Q18" s="33"/>
      <c r="R18" s="197"/>
      <c r="S18" s="194"/>
    </row>
    <row r="19" spans="1:19" x14ac:dyDescent="0.25">
      <c r="A19" s="206">
        <v>151</v>
      </c>
      <c r="B19" s="206" t="s">
        <v>174</v>
      </c>
      <c r="C19" s="206" t="s">
        <v>102</v>
      </c>
      <c r="D19" s="185"/>
      <c r="E19" s="186">
        <v>6.3</v>
      </c>
      <c r="F19" s="186">
        <v>6.7</v>
      </c>
      <c r="G19" s="186">
        <v>6.5</v>
      </c>
      <c r="H19" s="186">
        <v>5</v>
      </c>
      <c r="I19" s="186">
        <v>6</v>
      </c>
      <c r="J19" s="187">
        <f>SUM((E19*0.25)+(F19*0.25)+(G19*0.2)+(H19*0.2)+(I19*0.1))</f>
        <v>6.15</v>
      </c>
      <c r="K19" s="188"/>
      <c r="L19" s="478">
        <v>7.26</v>
      </c>
      <c r="M19" s="189"/>
      <c r="N19" s="187">
        <f>L19-M19</f>
        <v>7.26</v>
      </c>
      <c r="O19" s="190"/>
      <c r="P19" s="187">
        <f>J19</f>
        <v>6.15</v>
      </c>
      <c r="Q19" s="187">
        <f>N19</f>
        <v>7.26</v>
      </c>
      <c r="R19" s="191">
        <f>(N19+J19)/2</f>
        <v>6.7050000000000001</v>
      </c>
      <c r="S19" s="192">
        <v>5</v>
      </c>
    </row>
    <row r="20" spans="1:19" ht="14.4" x14ac:dyDescent="0.3">
      <c r="A20" s="205">
        <v>129</v>
      </c>
      <c r="B20" s="205" t="s">
        <v>195</v>
      </c>
      <c r="C20" s="454"/>
      <c r="D20" s="194"/>
      <c r="E20" s="195"/>
      <c r="F20" s="195"/>
      <c r="G20" s="195"/>
      <c r="H20" s="195"/>
      <c r="I20" s="195"/>
      <c r="J20" s="34"/>
      <c r="K20" s="34"/>
      <c r="L20" s="479"/>
      <c r="M20" s="196"/>
      <c r="N20" s="34"/>
      <c r="O20" s="33"/>
      <c r="P20" s="33"/>
      <c r="Q20" s="33"/>
      <c r="R20" s="197"/>
      <c r="S20" s="194"/>
    </row>
    <row r="21" spans="1:19" x14ac:dyDescent="0.25">
      <c r="A21" s="206">
        <v>138</v>
      </c>
      <c r="B21" s="206" t="s">
        <v>131</v>
      </c>
      <c r="C21" s="206" t="s">
        <v>106</v>
      </c>
      <c r="D21" s="185"/>
      <c r="E21" s="186">
        <v>7</v>
      </c>
      <c r="F21" s="186">
        <v>7</v>
      </c>
      <c r="G21" s="186">
        <v>5.5</v>
      </c>
      <c r="H21" s="186">
        <v>5.3</v>
      </c>
      <c r="I21" s="186">
        <v>6</v>
      </c>
      <c r="J21" s="187">
        <f t="shared" ref="J21" si="20">SUM((E21*0.25)+(F21*0.25)+(G21*0.2)+(H21*0.2)+(I21*0.1))</f>
        <v>6.26</v>
      </c>
      <c r="K21" s="188"/>
      <c r="L21" s="478">
        <v>6.87</v>
      </c>
      <c r="M21" s="189"/>
      <c r="N21" s="187">
        <f t="shared" ref="N21" si="21">L21-M21</f>
        <v>6.87</v>
      </c>
      <c r="O21" s="190"/>
      <c r="P21" s="187">
        <f t="shared" ref="P21" si="22">J21</f>
        <v>6.26</v>
      </c>
      <c r="Q21" s="187">
        <f t="shared" ref="Q21" si="23">N21</f>
        <v>6.87</v>
      </c>
      <c r="R21" s="191">
        <f t="shared" ref="R21" si="24">(N21+J21)/2</f>
        <v>6.5649999999999995</v>
      </c>
      <c r="S21" s="192">
        <v>6</v>
      </c>
    </row>
    <row r="22" spans="1:19" ht="14.4" x14ac:dyDescent="0.3">
      <c r="A22" s="205">
        <v>98</v>
      </c>
      <c r="B22" s="205" t="s">
        <v>153</v>
      </c>
      <c r="C22" s="454"/>
      <c r="D22" s="194"/>
      <c r="E22" s="195"/>
      <c r="F22" s="195"/>
      <c r="G22" s="195"/>
      <c r="H22" s="195"/>
      <c r="I22" s="195"/>
      <c r="J22" s="34"/>
      <c r="K22" s="34"/>
      <c r="L22" s="479"/>
      <c r="M22" s="196"/>
      <c r="N22" s="34"/>
      <c r="O22" s="33"/>
      <c r="P22" s="33"/>
      <c r="Q22" s="33"/>
      <c r="R22" s="197"/>
      <c r="S22" s="194"/>
    </row>
    <row r="23" spans="1:19" x14ac:dyDescent="0.25">
      <c r="A23" s="206">
        <v>99</v>
      </c>
      <c r="B23" s="206" t="s">
        <v>137</v>
      </c>
      <c r="C23" s="206" t="s">
        <v>202</v>
      </c>
      <c r="D23" s="185"/>
      <c r="E23" s="186">
        <v>6</v>
      </c>
      <c r="F23" s="186">
        <v>5.8</v>
      </c>
      <c r="G23" s="186">
        <v>5.8</v>
      </c>
      <c r="H23" s="186">
        <v>4</v>
      </c>
      <c r="I23" s="186">
        <v>4.8</v>
      </c>
      <c r="J23" s="187">
        <f>SUM((E23*0.25)+(F23*0.25)+(G23*0.2)+(H23*0.2)+(I23*0.1))</f>
        <v>5.3900000000000006</v>
      </c>
      <c r="K23" s="188"/>
      <c r="L23" s="478">
        <v>7.3</v>
      </c>
      <c r="M23" s="189"/>
      <c r="N23" s="187">
        <f>L23-M23</f>
        <v>7.3</v>
      </c>
      <c r="O23" s="190"/>
      <c r="P23" s="187">
        <f>J23</f>
        <v>5.3900000000000006</v>
      </c>
      <c r="Q23" s="187">
        <f>N23</f>
        <v>7.3</v>
      </c>
      <c r="R23" s="191">
        <f>(N23+J23)/2</f>
        <v>6.3450000000000006</v>
      </c>
      <c r="S23" s="192"/>
    </row>
    <row r="24" spans="1:19" ht="14.4" x14ac:dyDescent="0.3">
      <c r="A24" s="468">
        <v>93</v>
      </c>
      <c r="B24" s="468" t="s">
        <v>152</v>
      </c>
      <c r="C24" s="476" t="s">
        <v>176</v>
      </c>
      <c r="D24" s="194"/>
      <c r="E24" s="195"/>
      <c r="F24" s="195"/>
      <c r="G24" s="195"/>
      <c r="H24" s="195"/>
      <c r="I24" s="195"/>
      <c r="J24" s="34"/>
      <c r="K24" s="34"/>
      <c r="L24" s="196"/>
      <c r="M24" s="196"/>
      <c r="N24" s="34"/>
      <c r="O24" s="33"/>
      <c r="P24" s="33"/>
      <c r="Q24" s="33"/>
      <c r="R24" s="197"/>
      <c r="S24" s="194"/>
    </row>
    <row r="25" spans="1:19" x14ac:dyDescent="0.25">
      <c r="A25" s="468">
        <v>154</v>
      </c>
      <c r="B25" s="468" t="s">
        <v>150</v>
      </c>
      <c r="C25" s="469" t="s">
        <v>234</v>
      </c>
      <c r="D25" s="185"/>
      <c r="E25" s="186"/>
      <c r="F25" s="186"/>
      <c r="G25" s="186"/>
      <c r="H25" s="186"/>
      <c r="I25" s="186"/>
      <c r="J25" s="187">
        <f t="shared" ref="J25" si="25">SUM((E25*0.25)+(F25*0.25)+(G25*0.2)+(H25*0.2)+(I25*0.1))</f>
        <v>0</v>
      </c>
      <c r="K25" s="188"/>
      <c r="L25" s="189"/>
      <c r="M25" s="189"/>
      <c r="N25" s="187">
        <f t="shared" ref="N25" si="26">L25-M25</f>
        <v>0</v>
      </c>
      <c r="O25" s="190"/>
      <c r="P25" s="187">
        <f t="shared" ref="P25" si="27">J25</f>
        <v>0</v>
      </c>
      <c r="Q25" s="187">
        <f t="shared" ref="Q25" si="28">N25</f>
        <v>0</v>
      </c>
      <c r="R25" s="191">
        <f t="shared" ref="R25" si="29">(N25+J25)/2</f>
        <v>0</v>
      </c>
      <c r="S25" s="477" t="s">
        <v>283</v>
      </c>
    </row>
  </sheetData>
  <mergeCells count="3">
    <mergeCell ref="L1:N1"/>
    <mergeCell ref="L2:N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7" workbookViewId="0">
      <selection activeCell="G21" sqref="G21"/>
    </sheetView>
  </sheetViews>
  <sheetFormatPr defaultRowHeight="13.2" x14ac:dyDescent="0.25"/>
  <sheetData>
    <row r="1" spans="1:4" x14ac:dyDescent="0.25">
      <c r="A1" s="203" t="s">
        <v>282</v>
      </c>
      <c r="B1" s="203"/>
      <c r="C1" s="203"/>
      <c r="D1" s="203"/>
    </row>
    <row r="2" spans="1:4" x14ac:dyDescent="0.25">
      <c r="A2" s="203"/>
      <c r="B2" s="203"/>
      <c r="C2" s="203"/>
      <c r="D2" s="203"/>
    </row>
    <row r="3" spans="1:4" x14ac:dyDescent="0.25">
      <c r="A3" s="203" t="s">
        <v>273</v>
      </c>
      <c r="B3" s="203"/>
      <c r="C3" s="203"/>
      <c r="D3" s="203"/>
    </row>
    <row r="4" spans="1:4" x14ac:dyDescent="0.25">
      <c r="A4" s="203"/>
      <c r="B4" s="203"/>
      <c r="C4" s="203"/>
      <c r="D4" s="203"/>
    </row>
    <row r="5" spans="1:4" x14ac:dyDescent="0.25">
      <c r="A5" s="450" t="s">
        <v>274</v>
      </c>
      <c r="B5" s="450"/>
      <c r="C5" s="203"/>
      <c r="D5" s="203"/>
    </row>
    <row r="6" spans="1:4" x14ac:dyDescent="0.25">
      <c r="A6" s="203"/>
      <c r="B6" s="203"/>
      <c r="C6" s="203"/>
      <c r="D6" s="203"/>
    </row>
    <row r="7" spans="1:4" x14ac:dyDescent="0.25">
      <c r="A7" s="203" t="s">
        <v>275</v>
      </c>
      <c r="B7" s="203"/>
      <c r="C7" s="203"/>
      <c r="D7" s="203"/>
    </row>
    <row r="8" spans="1:4" ht="14.4" x14ac:dyDescent="0.3">
      <c r="A8" s="513" t="s">
        <v>288</v>
      </c>
      <c r="B8" s="203"/>
      <c r="C8" s="203"/>
      <c r="D8" s="203"/>
    </row>
    <row r="9" spans="1:4" x14ac:dyDescent="0.25">
      <c r="A9" s="203"/>
      <c r="B9" s="203"/>
      <c r="C9" s="203"/>
      <c r="D9" s="203"/>
    </row>
    <row r="10" spans="1:4" x14ac:dyDescent="0.25">
      <c r="A10" s="203" t="s">
        <v>276</v>
      </c>
      <c r="B10" s="203"/>
      <c r="C10" s="203"/>
      <c r="D10" s="203"/>
    </row>
    <row r="11" spans="1:4" ht="14.4" x14ac:dyDescent="0.3">
      <c r="A11" s="513" t="s">
        <v>222</v>
      </c>
      <c r="B11" s="203"/>
      <c r="C11" s="203"/>
      <c r="D11" s="203"/>
    </row>
    <row r="12" spans="1:4" x14ac:dyDescent="0.25">
      <c r="A12" s="203"/>
      <c r="B12" s="203"/>
      <c r="C12" s="203"/>
      <c r="D12" s="203"/>
    </row>
    <row r="13" spans="1:4" x14ac:dyDescent="0.25">
      <c r="A13" s="203" t="s">
        <v>277</v>
      </c>
      <c r="B13" s="203"/>
      <c r="C13" s="203"/>
      <c r="D13" s="203"/>
    </row>
    <row r="14" spans="1:4" ht="14.4" x14ac:dyDescent="0.3">
      <c r="A14" s="513" t="s">
        <v>261</v>
      </c>
    </row>
    <row r="16" spans="1:4" x14ac:dyDescent="0.25">
      <c r="A16" s="203" t="s">
        <v>295</v>
      </c>
    </row>
    <row r="17" spans="1:4" x14ac:dyDescent="0.25">
      <c r="A17" s="205" t="s">
        <v>293</v>
      </c>
    </row>
    <row r="19" spans="1:4" x14ac:dyDescent="0.25">
      <c r="A19" s="203" t="s">
        <v>294</v>
      </c>
    </row>
    <row r="20" spans="1:4" x14ac:dyDescent="0.25">
      <c r="A20" s="205" t="s">
        <v>241</v>
      </c>
    </row>
    <row r="22" spans="1:4" x14ac:dyDescent="0.25">
      <c r="A22" s="450" t="s">
        <v>278</v>
      </c>
      <c r="B22" s="451"/>
      <c r="C22" s="451"/>
      <c r="D22" s="451"/>
    </row>
    <row r="24" spans="1:4" x14ac:dyDescent="0.25">
      <c r="A24" s="203" t="s">
        <v>279</v>
      </c>
    </row>
    <row r="25" spans="1:4" x14ac:dyDescent="0.25">
      <c r="A25" t="s">
        <v>289</v>
      </c>
    </row>
    <row r="26" spans="1:4" x14ac:dyDescent="0.25">
      <c r="A26" s="205"/>
    </row>
    <row r="28" spans="1:4" x14ac:dyDescent="0.25">
      <c r="A28" s="203" t="s">
        <v>280</v>
      </c>
    </row>
    <row r="29" spans="1:4" x14ac:dyDescent="0.25">
      <c r="A29" s="205" t="s">
        <v>291</v>
      </c>
    </row>
    <row r="31" spans="1:4" x14ac:dyDescent="0.25">
      <c r="A31" s="203" t="s">
        <v>281</v>
      </c>
    </row>
    <row r="32" spans="1:4" x14ac:dyDescent="0.25">
      <c r="A32" t="s">
        <v>290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4" workbookViewId="0">
      <selection activeCell="T21" sqref="T21"/>
    </sheetView>
  </sheetViews>
  <sheetFormatPr defaultRowHeight="13.2" x14ac:dyDescent="0.25"/>
  <cols>
    <col min="2" max="2" width="28.5546875" customWidth="1"/>
    <col min="3" max="3" width="24.6640625" customWidth="1"/>
    <col min="4" max="4" width="2.5546875" customWidth="1"/>
    <col min="11" max="11" width="4.5546875" customWidth="1"/>
    <col min="15" max="15" width="3" customWidth="1"/>
    <col min="16" max="16" width="8.5546875" customWidth="1"/>
    <col min="17" max="17" width="9.5546875" customWidth="1"/>
    <col min="18" max="18" width="9.88671875" customWidth="1"/>
  </cols>
  <sheetData>
    <row r="1" spans="1:19" ht="15.6" x14ac:dyDescent="0.3">
      <c r="A1" s="100" t="str">
        <f>CompDetail!A1</f>
        <v>NSW State Championships</v>
      </c>
      <c r="B1" s="3"/>
      <c r="C1" s="97" t="s">
        <v>88</v>
      </c>
      <c r="L1" s="523"/>
      <c r="M1" s="523"/>
      <c r="N1" s="523"/>
    </row>
    <row r="2" spans="1:19" ht="15.6" x14ac:dyDescent="0.3">
      <c r="A2" s="100"/>
      <c r="B2" s="3"/>
      <c r="C2" s="98" t="s">
        <v>269</v>
      </c>
      <c r="L2" s="523"/>
      <c r="M2" s="523"/>
      <c r="N2" s="523"/>
    </row>
    <row r="3" spans="1:19" ht="15.6" x14ac:dyDescent="0.3">
      <c r="A3" s="515" t="str">
        <f>CompDetail!A3</f>
        <v>June 8 to 9 2019</v>
      </c>
      <c r="B3" s="516"/>
      <c r="C3" s="98" t="s">
        <v>266</v>
      </c>
      <c r="L3" s="157"/>
      <c r="M3" s="157"/>
      <c r="N3" s="157"/>
    </row>
    <row r="4" spans="1:19" ht="15.6" x14ac:dyDescent="0.3">
      <c r="A4" s="100"/>
      <c r="B4" s="101"/>
      <c r="C4" s="157"/>
      <c r="L4" s="157"/>
      <c r="M4" s="157"/>
      <c r="N4" s="157"/>
    </row>
    <row r="5" spans="1:19" ht="15.6" x14ac:dyDescent="0.3">
      <c r="A5" s="35" t="s">
        <v>90</v>
      </c>
      <c r="B5" s="2"/>
      <c r="C5" s="4"/>
      <c r="D5" s="173"/>
      <c r="E5" s="2" t="s">
        <v>52</v>
      </c>
      <c r="F5" s="4" t="str">
        <f>C2</f>
        <v>Darryn Fedrick</v>
      </c>
      <c r="G5" s="4"/>
      <c r="H5" s="2"/>
      <c r="I5" s="4"/>
      <c r="J5" s="173"/>
      <c r="K5" s="173"/>
      <c r="L5" s="174" t="s">
        <v>51</v>
      </c>
      <c r="M5" s="175" t="str">
        <f>C3</f>
        <v>Janet Leadbeater</v>
      </c>
      <c r="N5" s="173"/>
      <c r="O5" s="173"/>
      <c r="P5" s="173"/>
      <c r="Q5" s="173"/>
      <c r="R5" s="173"/>
      <c r="S5" s="173"/>
    </row>
    <row r="6" spans="1:19" ht="15.6" x14ac:dyDescent="0.3">
      <c r="A6" s="35" t="s">
        <v>58</v>
      </c>
      <c r="B6" s="2">
        <v>25</v>
      </c>
      <c r="C6" s="4"/>
      <c r="D6" s="173"/>
      <c r="E6" s="4"/>
      <c r="F6" s="4"/>
      <c r="G6" s="4"/>
      <c r="H6" s="4"/>
      <c r="I6" s="4"/>
      <c r="J6" s="173"/>
      <c r="K6" s="173"/>
      <c r="L6" s="173"/>
      <c r="M6" s="173"/>
      <c r="N6" s="173"/>
      <c r="O6" s="173"/>
      <c r="P6" s="173"/>
      <c r="Q6" s="173"/>
      <c r="R6" s="173"/>
      <c r="S6" s="173"/>
    </row>
    <row r="7" spans="1:19" ht="14.4" x14ac:dyDescent="0.3">
      <c r="A7" s="4"/>
      <c r="B7" s="4"/>
      <c r="C7" s="4"/>
      <c r="D7" s="173"/>
      <c r="E7" s="2"/>
      <c r="F7" s="4"/>
      <c r="G7" s="4"/>
      <c r="H7" s="4"/>
      <c r="I7" s="4"/>
      <c r="J7" s="176"/>
      <c r="K7" s="176"/>
      <c r="L7" s="173"/>
      <c r="M7" s="173"/>
      <c r="N7" s="176"/>
      <c r="O7" s="173"/>
      <c r="P7" s="173"/>
      <c r="Q7" s="173"/>
      <c r="R7" s="177"/>
      <c r="S7" s="173"/>
    </row>
    <row r="8" spans="1:19" ht="14.4" x14ac:dyDescent="0.3">
      <c r="A8" s="38" t="s">
        <v>27</v>
      </c>
      <c r="B8" s="38" t="s">
        <v>28</v>
      </c>
      <c r="C8" s="38" t="s">
        <v>31</v>
      </c>
      <c r="D8" s="178"/>
      <c r="E8" s="48" t="s">
        <v>18</v>
      </c>
      <c r="F8" s="38"/>
      <c r="G8" s="38"/>
      <c r="H8" s="38"/>
      <c r="I8" s="38"/>
      <c r="J8" s="179" t="s">
        <v>18</v>
      </c>
      <c r="K8" s="180"/>
      <c r="L8" s="176"/>
      <c r="M8" s="176"/>
      <c r="N8" s="179" t="s">
        <v>61</v>
      </c>
      <c r="O8" s="178"/>
      <c r="P8" s="176"/>
      <c r="Q8" s="176"/>
      <c r="R8" s="181" t="s">
        <v>19</v>
      </c>
      <c r="S8" s="176"/>
    </row>
    <row r="9" spans="1:19" ht="14.4" x14ac:dyDescent="0.3">
      <c r="A9" s="38"/>
      <c r="B9" s="38"/>
      <c r="C9" s="38"/>
      <c r="D9" s="182"/>
      <c r="E9" s="38" t="s">
        <v>7</v>
      </c>
      <c r="F9" s="38" t="s">
        <v>8</v>
      </c>
      <c r="G9" s="38" t="s">
        <v>9</v>
      </c>
      <c r="H9" s="38" t="s">
        <v>10</v>
      </c>
      <c r="I9" s="38" t="s">
        <v>11</v>
      </c>
      <c r="J9" s="179" t="s">
        <v>19</v>
      </c>
      <c r="K9" s="180"/>
      <c r="L9" s="173" t="s">
        <v>39</v>
      </c>
      <c r="M9" s="173" t="s">
        <v>70</v>
      </c>
      <c r="N9" s="179" t="s">
        <v>19</v>
      </c>
      <c r="O9" s="182"/>
      <c r="P9" s="183" t="s">
        <v>78</v>
      </c>
      <c r="Q9" s="183" t="s">
        <v>79</v>
      </c>
      <c r="R9" s="181" t="s">
        <v>35</v>
      </c>
      <c r="S9" s="184" t="s">
        <v>38</v>
      </c>
    </row>
    <row r="10" spans="1:19" ht="14.4" x14ac:dyDescent="0.3">
      <c r="A10" s="98">
        <v>109</v>
      </c>
      <c r="B10" s="98" t="s">
        <v>147</v>
      </c>
      <c r="C10" s="193"/>
      <c r="D10" s="194"/>
      <c r="E10" s="195"/>
      <c r="F10" s="195"/>
      <c r="G10" s="195"/>
      <c r="H10" s="195"/>
      <c r="I10" s="195"/>
      <c r="J10" s="34"/>
      <c r="K10" s="34"/>
      <c r="L10" s="196"/>
      <c r="M10" s="196"/>
      <c r="N10" s="34"/>
      <c r="O10" s="33"/>
      <c r="P10" s="33"/>
      <c r="Q10" s="33"/>
      <c r="R10" s="197"/>
      <c r="S10" s="194"/>
    </row>
    <row r="11" spans="1:19" ht="14.4" x14ac:dyDescent="0.3">
      <c r="A11" s="126">
        <v>101</v>
      </c>
      <c r="B11" s="126" t="s">
        <v>148</v>
      </c>
      <c r="C11" s="126" t="s">
        <v>177</v>
      </c>
      <c r="D11" s="185"/>
      <c r="E11" s="186">
        <v>5.6</v>
      </c>
      <c r="F11" s="186">
        <v>5.4</v>
      </c>
      <c r="G11" s="186">
        <v>5.6</v>
      </c>
      <c r="H11" s="186">
        <v>5.2</v>
      </c>
      <c r="I11" s="186">
        <v>5</v>
      </c>
      <c r="J11" s="187">
        <f>SUM((E11*0.25)+(F11*0.25)+(G11*0.2)+(H11*0.2)+(I11*0.1))</f>
        <v>5.41</v>
      </c>
      <c r="K11" s="188"/>
      <c r="L11" s="189">
        <v>7.8</v>
      </c>
      <c r="M11" s="189"/>
      <c r="N11" s="187">
        <f>L11-M11</f>
        <v>7.8</v>
      </c>
      <c r="O11" s="190"/>
      <c r="P11" s="187">
        <f>J11</f>
        <v>5.41</v>
      </c>
      <c r="Q11" s="187">
        <f>N11</f>
        <v>7.8</v>
      </c>
      <c r="R11" s="191">
        <f>(N11+J11)/2</f>
        <v>6.6050000000000004</v>
      </c>
      <c r="S11" s="192">
        <v>1</v>
      </c>
    </row>
    <row r="12" spans="1:19" ht="14.4" x14ac:dyDescent="0.3">
      <c r="A12" s="98">
        <v>148</v>
      </c>
      <c r="B12" s="98" t="s">
        <v>173</v>
      </c>
      <c r="C12" s="193"/>
      <c r="D12" s="194"/>
      <c r="E12" s="195"/>
      <c r="F12" s="195"/>
      <c r="G12" s="195"/>
      <c r="H12" s="195"/>
      <c r="I12" s="195"/>
      <c r="J12" s="34"/>
      <c r="K12" s="34"/>
      <c r="L12" s="196"/>
      <c r="M12" s="196"/>
      <c r="N12" s="34"/>
      <c r="O12" s="33"/>
      <c r="P12" s="33"/>
      <c r="Q12" s="33"/>
      <c r="R12" s="197"/>
      <c r="S12" s="194"/>
    </row>
    <row r="13" spans="1:19" ht="14.4" x14ac:dyDescent="0.3">
      <c r="A13" s="126">
        <v>152</v>
      </c>
      <c r="B13" s="126" t="s">
        <v>203</v>
      </c>
      <c r="C13" s="126" t="s">
        <v>102</v>
      </c>
      <c r="D13" s="185"/>
      <c r="E13" s="186">
        <v>5.6</v>
      </c>
      <c r="F13" s="186">
        <v>5.4</v>
      </c>
      <c r="G13" s="186">
        <v>5.4</v>
      </c>
      <c r="H13" s="186">
        <v>5.2</v>
      </c>
      <c r="I13" s="186">
        <v>4.2</v>
      </c>
      <c r="J13" s="187">
        <f>SUM((E13*0.25)+(F13*0.25)+(G13*0.2)+(H13*0.2)+(I13*0.1))</f>
        <v>5.29</v>
      </c>
      <c r="K13" s="188"/>
      <c r="L13" s="189">
        <v>7.7</v>
      </c>
      <c r="M13" s="189"/>
      <c r="N13" s="187">
        <f>L13-M13</f>
        <v>7.7</v>
      </c>
      <c r="O13" s="190"/>
      <c r="P13" s="187">
        <f>J13</f>
        <v>5.29</v>
      </c>
      <c r="Q13" s="187">
        <f>N13</f>
        <v>7.7</v>
      </c>
      <c r="R13" s="191">
        <f>(N13+J13)/2</f>
        <v>6.4950000000000001</v>
      </c>
      <c r="S13" s="192">
        <v>2</v>
      </c>
    </row>
    <row r="14" spans="1:19" ht="14.4" x14ac:dyDescent="0.3">
      <c r="A14" s="98">
        <v>137</v>
      </c>
      <c r="B14" s="98" t="s">
        <v>121</v>
      </c>
      <c r="C14" s="193"/>
      <c r="D14" s="194"/>
      <c r="E14" s="195"/>
      <c r="F14" s="195"/>
      <c r="G14" s="195"/>
      <c r="H14" s="195"/>
      <c r="I14" s="195"/>
      <c r="J14" s="34"/>
      <c r="K14" s="34"/>
      <c r="L14" s="196"/>
      <c r="M14" s="196"/>
      <c r="N14" s="34"/>
      <c r="O14" s="33"/>
      <c r="P14" s="33"/>
      <c r="Q14" s="33"/>
      <c r="R14" s="197"/>
      <c r="S14" s="194"/>
    </row>
    <row r="15" spans="1:19" ht="14.4" x14ac:dyDescent="0.3">
      <c r="A15" s="126">
        <v>132</v>
      </c>
      <c r="B15" s="126" t="s">
        <v>130</v>
      </c>
      <c r="C15" s="126" t="s">
        <v>106</v>
      </c>
      <c r="D15" s="185"/>
      <c r="E15" s="186">
        <v>5.6</v>
      </c>
      <c r="F15" s="186">
        <v>5.6</v>
      </c>
      <c r="G15" s="186">
        <v>5.6</v>
      </c>
      <c r="H15" s="186">
        <v>5</v>
      </c>
      <c r="I15" s="186">
        <v>4.5</v>
      </c>
      <c r="J15" s="187">
        <f>SUM((E15*0.25)+(F15*0.25)+(G15*0.2)+(H15*0.2)+(I15*0.1))</f>
        <v>5.37</v>
      </c>
      <c r="K15" s="188"/>
      <c r="L15" s="189">
        <v>6.8</v>
      </c>
      <c r="M15" s="189"/>
      <c r="N15" s="187">
        <f>L15-M15</f>
        <v>6.8</v>
      </c>
      <c r="O15" s="190"/>
      <c r="P15" s="187">
        <f>J15</f>
        <v>5.37</v>
      </c>
      <c r="Q15" s="187">
        <f>N15</f>
        <v>6.8</v>
      </c>
      <c r="R15" s="191">
        <f>(N15+J15)/2</f>
        <v>6.085</v>
      </c>
      <c r="S15" s="192">
        <v>3</v>
      </c>
    </row>
    <row r="16" spans="1:19" ht="14.4" x14ac:dyDescent="0.3">
      <c r="A16">
        <v>160</v>
      </c>
      <c r="B16" t="s">
        <v>149</v>
      </c>
      <c r="C16" s="193"/>
      <c r="D16" s="194"/>
      <c r="E16" s="195"/>
      <c r="F16" s="195"/>
      <c r="G16" s="195"/>
      <c r="H16" s="195"/>
      <c r="I16" s="195"/>
      <c r="J16" s="34"/>
      <c r="K16" s="34"/>
      <c r="L16" s="196"/>
      <c r="M16" s="196"/>
      <c r="N16" s="34"/>
      <c r="O16" s="33"/>
      <c r="P16" s="33"/>
      <c r="Q16" s="33"/>
      <c r="R16" s="197"/>
      <c r="S16" s="194"/>
    </row>
    <row r="17" spans="1:20" ht="14.4" x14ac:dyDescent="0.3">
      <c r="A17" s="126">
        <v>159</v>
      </c>
      <c r="B17" s="126" t="s">
        <v>154</v>
      </c>
      <c r="C17" s="164" t="s">
        <v>205</v>
      </c>
      <c r="D17" s="185"/>
      <c r="E17" s="186">
        <v>5.6</v>
      </c>
      <c r="F17" s="186">
        <v>5.6</v>
      </c>
      <c r="G17" s="186">
        <v>5.6</v>
      </c>
      <c r="H17" s="186">
        <v>5.4</v>
      </c>
      <c r="I17" s="186">
        <v>5</v>
      </c>
      <c r="J17" s="187">
        <f>SUM((E17*0.25)+(F17*0.25)+(G17*0.2)+(H17*0.2)+(I17*0.1))</f>
        <v>5.5</v>
      </c>
      <c r="K17" s="188"/>
      <c r="L17" s="189">
        <v>6.6</v>
      </c>
      <c r="M17" s="189"/>
      <c r="N17" s="187">
        <f>L17-M17</f>
        <v>6.6</v>
      </c>
      <c r="O17" s="190"/>
      <c r="P17" s="187">
        <f>J17</f>
        <v>5.5</v>
      </c>
      <c r="Q17" s="187">
        <f>N17</f>
        <v>6.6</v>
      </c>
      <c r="R17" s="191">
        <f>(N17+J17)/2</f>
        <v>6.05</v>
      </c>
      <c r="S17" s="192">
        <v>4</v>
      </c>
    </row>
    <row r="18" spans="1:20" ht="14.4" x14ac:dyDescent="0.3">
      <c r="A18" s="98">
        <v>158</v>
      </c>
      <c r="B18" s="98" t="s">
        <v>151</v>
      </c>
      <c r="C18" s="193"/>
      <c r="D18" s="194"/>
      <c r="E18" s="195"/>
      <c r="F18" s="195"/>
      <c r="G18" s="195"/>
      <c r="H18" s="195"/>
      <c r="I18" s="195"/>
      <c r="J18" s="34"/>
      <c r="K18" s="34"/>
      <c r="L18" s="196"/>
      <c r="M18" s="196"/>
      <c r="N18" s="34"/>
      <c r="O18" s="33"/>
      <c r="P18" s="33"/>
      <c r="Q18" s="33"/>
      <c r="R18" s="197"/>
      <c r="S18" s="194"/>
    </row>
    <row r="19" spans="1:20" ht="14.4" x14ac:dyDescent="0.3">
      <c r="A19" s="126">
        <v>155</v>
      </c>
      <c r="B19" s="126" t="s">
        <v>175</v>
      </c>
      <c r="C19" s="126" t="s">
        <v>98</v>
      </c>
      <c r="D19" s="185"/>
      <c r="E19" s="186">
        <v>6</v>
      </c>
      <c r="F19" s="186">
        <v>5.8</v>
      </c>
      <c r="G19" s="186">
        <v>5.4</v>
      </c>
      <c r="H19" s="186">
        <v>5</v>
      </c>
      <c r="I19" s="186">
        <v>4.5</v>
      </c>
      <c r="J19" s="187">
        <f>SUM((E19*0.25)+(F19*0.25)+(G19*0.2)+(H19*0.2)+(I19*0.1))</f>
        <v>5.48</v>
      </c>
      <c r="K19" s="188"/>
      <c r="L19" s="189">
        <v>6.5</v>
      </c>
      <c r="M19" s="189"/>
      <c r="N19" s="187">
        <f>L19-M19</f>
        <v>6.5</v>
      </c>
      <c r="O19" s="190"/>
      <c r="P19" s="187">
        <f>J19</f>
        <v>5.48</v>
      </c>
      <c r="Q19" s="187">
        <f>N19</f>
        <v>6.5</v>
      </c>
      <c r="R19" s="191">
        <f>(N19+J19)/2</f>
        <v>5.99</v>
      </c>
      <c r="S19" s="192">
        <v>5</v>
      </c>
    </row>
    <row r="20" spans="1:20" ht="14.4" x14ac:dyDescent="0.3">
      <c r="A20" s="98">
        <v>133</v>
      </c>
      <c r="B20" s="98" t="s">
        <v>119</v>
      </c>
      <c r="C20" s="193"/>
      <c r="D20" s="194"/>
      <c r="E20" s="195"/>
      <c r="F20" s="195"/>
      <c r="G20" s="195"/>
      <c r="H20" s="195"/>
      <c r="I20" s="195"/>
      <c r="J20" s="34"/>
      <c r="K20" s="34"/>
      <c r="L20" s="196"/>
      <c r="M20" s="196"/>
      <c r="N20" s="34"/>
      <c r="O20" s="33"/>
      <c r="P20" s="33"/>
      <c r="Q20" s="33"/>
      <c r="R20" s="197"/>
      <c r="S20" s="194"/>
    </row>
    <row r="21" spans="1:20" ht="14.4" x14ac:dyDescent="0.3">
      <c r="A21" s="126">
        <v>134</v>
      </c>
      <c r="B21" s="126" t="s">
        <v>103</v>
      </c>
      <c r="C21" s="126" t="s">
        <v>106</v>
      </c>
      <c r="D21" s="185"/>
      <c r="E21" s="186">
        <v>5.4</v>
      </c>
      <c r="F21" s="186">
        <v>5.6</v>
      </c>
      <c r="G21" s="186">
        <v>5.2</v>
      </c>
      <c r="H21" s="186">
        <v>4.8</v>
      </c>
      <c r="I21" s="186">
        <v>4.2</v>
      </c>
      <c r="J21" s="187">
        <f>SUM((E21*0.25)+(F21*0.25)+(G21*0.2)+(H21*0.2)+(I21*0.1))</f>
        <v>5.17</v>
      </c>
      <c r="K21" s="188"/>
      <c r="L21" s="189">
        <v>6.2</v>
      </c>
      <c r="M21" s="189"/>
      <c r="N21" s="187">
        <f>L21-M21</f>
        <v>6.2</v>
      </c>
      <c r="O21" s="190"/>
      <c r="P21" s="187">
        <f>J21</f>
        <v>5.17</v>
      </c>
      <c r="Q21" s="187">
        <f>N21</f>
        <v>6.2</v>
      </c>
      <c r="R21" s="191">
        <f>(N21+J21)/2</f>
        <v>5.6850000000000005</v>
      </c>
      <c r="S21" s="192">
        <v>6</v>
      </c>
    </row>
    <row r="22" spans="1:20" ht="14.4" x14ac:dyDescent="0.3">
      <c r="A22" s="98">
        <v>106</v>
      </c>
      <c r="B22" s="98" t="s">
        <v>129</v>
      </c>
      <c r="C22" s="193"/>
      <c r="D22" s="194"/>
      <c r="E22" s="195"/>
      <c r="F22" s="195"/>
      <c r="G22" s="195"/>
      <c r="H22" s="195"/>
      <c r="I22" s="195"/>
      <c r="J22" s="34"/>
      <c r="K22" s="34"/>
      <c r="L22" s="196"/>
      <c r="M22" s="196"/>
      <c r="N22" s="34"/>
      <c r="O22" s="33"/>
      <c r="P22" s="33"/>
      <c r="Q22" s="33"/>
      <c r="R22" s="197"/>
      <c r="S22" s="194"/>
    </row>
    <row r="23" spans="1:20" ht="14.4" x14ac:dyDescent="0.3">
      <c r="A23" s="126">
        <v>104</v>
      </c>
      <c r="B23" s="126" t="s">
        <v>125</v>
      </c>
      <c r="C23" s="126" t="s">
        <v>177</v>
      </c>
      <c r="D23" s="185"/>
      <c r="E23" s="186">
        <v>5.2</v>
      </c>
      <c r="F23" s="186">
        <v>5.4</v>
      </c>
      <c r="G23" s="186">
        <v>5.2</v>
      </c>
      <c r="H23" s="186">
        <v>4.8</v>
      </c>
      <c r="I23" s="186">
        <v>4.2</v>
      </c>
      <c r="J23" s="187">
        <f>SUM((E23*0.25)+(F23*0.25)+(G23*0.2)+(H23*0.2)+(I23*0.1))</f>
        <v>5.07</v>
      </c>
      <c r="K23" s="188"/>
      <c r="L23" s="189">
        <v>6.2</v>
      </c>
      <c r="M23" s="189"/>
      <c r="N23" s="187">
        <f>L23-M23</f>
        <v>6.2</v>
      </c>
      <c r="O23" s="190"/>
      <c r="P23" s="187">
        <f>J23</f>
        <v>5.07</v>
      </c>
      <c r="Q23" s="187">
        <f>N23</f>
        <v>6.2</v>
      </c>
      <c r="R23" s="191">
        <f>(N23+J23)/2</f>
        <v>5.6349999999999998</v>
      </c>
      <c r="S23" s="192"/>
    </row>
    <row r="24" spans="1:20" ht="14.4" x14ac:dyDescent="0.3">
      <c r="A24" s="98">
        <v>131</v>
      </c>
      <c r="B24" s="98" t="s">
        <v>107</v>
      </c>
      <c r="C24" s="193"/>
      <c r="D24" s="194"/>
      <c r="E24" s="195"/>
      <c r="F24" s="195"/>
      <c r="G24" s="195"/>
      <c r="H24" s="195"/>
      <c r="I24" s="195"/>
      <c r="J24" s="34"/>
      <c r="K24" s="34"/>
      <c r="L24" s="196"/>
      <c r="M24" s="196"/>
      <c r="N24" s="34"/>
      <c r="O24" s="33"/>
      <c r="P24" s="33"/>
      <c r="Q24" s="33"/>
      <c r="R24" s="197"/>
      <c r="S24" s="194"/>
    </row>
    <row r="25" spans="1:20" ht="14.4" x14ac:dyDescent="0.3">
      <c r="A25" s="126">
        <v>135</v>
      </c>
      <c r="B25" s="126" t="s">
        <v>108</v>
      </c>
      <c r="C25" s="126" t="s">
        <v>106</v>
      </c>
      <c r="D25" s="185"/>
      <c r="E25" s="186">
        <v>5.6</v>
      </c>
      <c r="F25" s="186">
        <v>5.4</v>
      </c>
      <c r="G25" s="186">
        <v>5.6</v>
      </c>
      <c r="H25" s="186">
        <v>5</v>
      </c>
      <c r="I25" s="186">
        <v>4.5</v>
      </c>
      <c r="J25" s="187">
        <f>SUM((E25*0.25)+(F25*0.25)+(G25*0.2)+(H25*0.2)+(I25*0.1))</f>
        <v>5.32</v>
      </c>
      <c r="K25" s="188"/>
      <c r="L25" s="189">
        <v>6.6</v>
      </c>
      <c r="M25" s="189">
        <v>1</v>
      </c>
      <c r="N25" s="187">
        <f>L25-M25</f>
        <v>5.6</v>
      </c>
      <c r="O25" s="190"/>
      <c r="P25" s="187">
        <f>J25</f>
        <v>5.32</v>
      </c>
      <c r="Q25" s="187">
        <f>N25</f>
        <v>5.6</v>
      </c>
      <c r="R25" s="191">
        <f>(N25+J25)/2</f>
        <v>5.46</v>
      </c>
      <c r="S25" s="192"/>
    </row>
    <row r="26" spans="1:20" s="468" customFormat="1" ht="14.4" x14ac:dyDescent="0.3">
      <c r="A26" s="480">
        <v>125</v>
      </c>
      <c r="B26" s="480" t="s">
        <v>114</v>
      </c>
      <c r="C26" s="481"/>
      <c r="D26" s="484"/>
      <c r="E26" s="485"/>
      <c r="F26" s="485"/>
      <c r="G26" s="485"/>
      <c r="H26" s="485"/>
      <c r="I26" s="485"/>
      <c r="J26" s="486"/>
      <c r="K26" s="486"/>
      <c r="L26" s="487"/>
      <c r="M26" s="487"/>
      <c r="N26" s="486"/>
      <c r="O26" s="488"/>
      <c r="P26" s="488"/>
      <c r="Q26" s="488"/>
      <c r="R26" s="489"/>
      <c r="S26" s="484"/>
    </row>
    <row r="27" spans="1:20" s="468" customFormat="1" ht="14.4" x14ac:dyDescent="0.3">
      <c r="A27" s="482">
        <v>127</v>
      </c>
      <c r="B27" s="482" t="s">
        <v>204</v>
      </c>
      <c r="C27" s="482" t="s">
        <v>117</v>
      </c>
      <c r="D27" s="490"/>
      <c r="E27" s="491">
        <v>5.6</v>
      </c>
      <c r="F27" s="491">
        <v>5.4</v>
      </c>
      <c r="G27" s="491">
        <v>5.6</v>
      </c>
      <c r="H27" s="491">
        <v>5.4</v>
      </c>
      <c r="I27" s="491">
        <v>5</v>
      </c>
      <c r="J27" s="492">
        <f>SUM((E27*0.25)+(F27*0.25)+(G27*0.2)+(H27*0.2)+(I27*0.1))</f>
        <v>5.45</v>
      </c>
      <c r="K27" s="493"/>
      <c r="L27" s="494">
        <v>7.5</v>
      </c>
      <c r="M27" s="494"/>
      <c r="N27" s="492">
        <f>L27-M27</f>
        <v>7.5</v>
      </c>
      <c r="O27" s="495"/>
      <c r="P27" s="492">
        <f>J27</f>
        <v>5.45</v>
      </c>
      <c r="Q27" s="492">
        <f>N27</f>
        <v>7.5</v>
      </c>
      <c r="R27" s="483">
        <f>(N27+J27)/2</f>
        <v>6.4749999999999996</v>
      </c>
      <c r="S27" s="496"/>
      <c r="T27" s="203" t="s">
        <v>284</v>
      </c>
    </row>
  </sheetData>
  <mergeCells count="3">
    <mergeCell ref="L1:N1"/>
    <mergeCell ref="L2:N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opLeftCell="A4" workbookViewId="0">
      <selection activeCell="A47" sqref="A47:XFD53"/>
    </sheetView>
  </sheetViews>
  <sheetFormatPr defaultColWidth="8.88671875" defaultRowHeight="13.2" x14ac:dyDescent="0.25"/>
  <cols>
    <col min="1" max="1" width="5.44140625" customWidth="1"/>
    <col min="2" max="2" width="21.33203125" customWidth="1"/>
    <col min="3" max="3" width="27.21875" customWidth="1"/>
    <col min="4" max="4" width="3.5546875" customWidth="1"/>
    <col min="11" max="11" width="2.88671875" customWidth="1"/>
    <col min="15" max="15" width="3.44140625" customWidth="1"/>
    <col min="16" max="16" width="6.5546875" customWidth="1"/>
    <col min="17" max="17" width="10.6640625" customWidth="1"/>
  </cols>
  <sheetData>
    <row r="1" spans="1:19" s="98" customFormat="1" ht="15.6" x14ac:dyDescent="0.3">
      <c r="A1" s="100" t="str">
        <f>CompDetail!A1</f>
        <v>NSW State Championships</v>
      </c>
      <c r="B1" s="3"/>
      <c r="C1" s="97" t="s">
        <v>81</v>
      </c>
      <c r="D1" s="201" t="s">
        <v>78</v>
      </c>
      <c r="E1" s="438" t="s">
        <v>269</v>
      </c>
      <c r="F1" s="201"/>
      <c r="G1" s="201"/>
      <c r="H1" s="201"/>
      <c r="I1" s="201"/>
      <c r="J1" s="201"/>
      <c r="K1" s="201"/>
      <c r="M1" s="201"/>
      <c r="N1" s="201"/>
      <c r="O1" s="201"/>
      <c r="P1" s="201"/>
      <c r="Q1" s="201"/>
      <c r="R1" s="201"/>
      <c r="S1" s="201"/>
    </row>
    <row r="2" spans="1:19" s="98" customFormat="1" ht="15.6" x14ac:dyDescent="0.3">
      <c r="A2" s="100"/>
      <c r="B2" s="3"/>
      <c r="C2" s="97"/>
      <c r="D2" s="201" t="s">
        <v>79</v>
      </c>
      <c r="E2" s="438" t="s">
        <v>267</v>
      </c>
      <c r="F2" s="201"/>
      <c r="G2" s="201"/>
      <c r="H2" s="201"/>
      <c r="I2" s="201"/>
      <c r="J2" s="201"/>
      <c r="K2" s="201"/>
      <c r="M2" s="201"/>
      <c r="N2" s="201"/>
      <c r="O2" s="201"/>
      <c r="P2" s="201"/>
      <c r="Q2" s="201"/>
      <c r="R2" s="201"/>
      <c r="S2" s="201"/>
    </row>
    <row r="3" spans="1:19" s="98" customFormat="1" ht="15.6" x14ac:dyDescent="0.3">
      <c r="A3" s="515" t="str">
        <f>CompDetail!A3</f>
        <v>June 8 to 9 2019</v>
      </c>
      <c r="B3" s="516"/>
      <c r="C3" s="97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</row>
    <row r="4" spans="1:19" s="98" customFormat="1" ht="15.6" x14ac:dyDescent="0.3">
      <c r="A4" s="100"/>
      <c r="B4" s="1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9" s="98" customFormat="1" ht="14.4" x14ac:dyDescent="0.3">
      <c r="C5" s="201"/>
      <c r="D5" s="90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201"/>
      <c r="Q5" s="201"/>
    </row>
    <row r="6" spans="1:19" s="98" customFormat="1" ht="15.6" x14ac:dyDescent="0.3">
      <c r="A6" s="200"/>
      <c r="B6" s="105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</row>
    <row r="7" spans="1:19" s="98" customFormat="1" ht="15.6" x14ac:dyDescent="0.3">
      <c r="A7" s="525" t="s">
        <v>209</v>
      </c>
      <c r="B7" s="525"/>
      <c r="C7" s="201"/>
      <c r="D7" s="201"/>
      <c r="E7" s="99" t="s">
        <v>52</v>
      </c>
      <c r="F7" s="201" t="str">
        <f>E1</f>
        <v>Darryn Fedrick</v>
      </c>
      <c r="G7" s="201"/>
      <c r="H7" s="201"/>
      <c r="I7" s="201"/>
      <c r="J7" s="201"/>
      <c r="K7" s="201"/>
      <c r="L7" s="99" t="s">
        <v>51</v>
      </c>
      <c r="M7" s="201" t="str">
        <f>E2</f>
        <v>Robyn Bruderer</v>
      </c>
      <c r="N7" s="201"/>
      <c r="O7" s="201"/>
      <c r="P7" s="201"/>
      <c r="Q7" s="201"/>
    </row>
    <row r="8" spans="1:19" s="98" customFormat="1" ht="15.6" x14ac:dyDescent="0.3">
      <c r="A8" s="200" t="s">
        <v>58</v>
      </c>
      <c r="B8" s="200">
        <v>27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</row>
    <row r="9" spans="1:19" s="98" customFormat="1" ht="14.4" x14ac:dyDescent="0.3">
      <c r="A9" s="201"/>
      <c r="B9" s="201"/>
      <c r="C9" s="201"/>
      <c r="D9" s="201"/>
      <c r="E9" s="99"/>
      <c r="F9" s="201"/>
      <c r="G9" s="201"/>
      <c r="H9" s="201"/>
      <c r="I9" s="201"/>
      <c r="J9" s="201"/>
      <c r="K9" s="109"/>
      <c r="L9" s="99"/>
      <c r="M9" s="201"/>
      <c r="N9" s="110"/>
      <c r="O9" s="99"/>
      <c r="P9" s="168"/>
      <c r="Q9" s="108"/>
    </row>
    <row r="10" spans="1:19" s="98" customFormat="1" ht="14.4" x14ac:dyDescent="0.3">
      <c r="A10" s="106" t="s">
        <v>27</v>
      </c>
      <c r="B10" s="106" t="s">
        <v>28</v>
      </c>
      <c r="C10" s="106" t="s">
        <v>59</v>
      </c>
      <c r="D10" s="107"/>
      <c r="E10" s="254" t="s">
        <v>18</v>
      </c>
      <c r="F10" s="256"/>
      <c r="G10" s="256"/>
      <c r="H10" s="256"/>
      <c r="I10" s="256"/>
      <c r="J10" s="254" t="s">
        <v>18</v>
      </c>
      <c r="K10" s="255"/>
      <c r="L10" s="253"/>
      <c r="M10" s="253"/>
      <c r="N10" s="254" t="s">
        <v>61</v>
      </c>
      <c r="O10" s="255"/>
      <c r="P10" s="254" t="s">
        <v>19</v>
      </c>
      <c r="Q10" s="257"/>
    </row>
    <row r="11" spans="1:19" s="98" customFormat="1" ht="14.4" x14ac:dyDescent="0.3">
      <c r="A11" s="201"/>
      <c r="B11" s="201"/>
      <c r="C11" s="201"/>
      <c r="D11" s="109"/>
      <c r="E11" s="256" t="s">
        <v>7</v>
      </c>
      <c r="F11" s="256" t="s">
        <v>8</v>
      </c>
      <c r="G11" s="256" t="s">
        <v>9</v>
      </c>
      <c r="H11" s="256" t="s">
        <v>10</v>
      </c>
      <c r="I11" s="256" t="s">
        <v>11</v>
      </c>
      <c r="J11" s="254" t="s">
        <v>19</v>
      </c>
      <c r="K11" s="259"/>
      <c r="L11" s="258" t="s">
        <v>39</v>
      </c>
      <c r="M11" s="258" t="s">
        <v>70</v>
      </c>
      <c r="N11" s="254" t="s">
        <v>19</v>
      </c>
      <c r="O11" s="259"/>
      <c r="P11" s="254" t="s">
        <v>35</v>
      </c>
      <c r="Q11" s="256" t="s">
        <v>38</v>
      </c>
    </row>
    <row r="12" spans="1:19" s="98" customFormat="1" ht="14.4" x14ac:dyDescent="0.3">
      <c r="A12" s="260"/>
      <c r="B12" t="s">
        <v>193</v>
      </c>
      <c r="C12" s="261"/>
      <c r="D12" s="109"/>
      <c r="E12" s="69"/>
      <c r="F12" s="69"/>
      <c r="G12" s="69"/>
      <c r="H12" s="69"/>
      <c r="I12" s="69"/>
      <c r="J12" s="262"/>
      <c r="K12" s="255"/>
      <c r="L12" s="194"/>
      <c r="M12" s="194"/>
      <c r="N12" s="262"/>
      <c r="O12" s="255"/>
      <c r="P12" s="263"/>
      <c r="Q12" s="263"/>
    </row>
    <row r="13" spans="1:19" s="98" customFormat="1" ht="14.4" x14ac:dyDescent="0.3">
      <c r="A13" s="260"/>
      <c r="B13" t="s">
        <v>196</v>
      </c>
      <c r="C13" s="261"/>
      <c r="D13" s="109"/>
      <c r="E13" s="69"/>
      <c r="F13" s="69"/>
      <c r="G13" s="69"/>
      <c r="H13" s="69"/>
      <c r="I13" s="69"/>
      <c r="J13" s="264"/>
      <c r="K13" s="255"/>
      <c r="L13" s="182"/>
      <c r="M13" s="182"/>
      <c r="N13" s="264"/>
      <c r="O13" s="255"/>
      <c r="P13" s="265"/>
      <c r="Q13" s="263"/>
    </row>
    <row r="14" spans="1:19" s="98" customFormat="1" ht="14.4" x14ac:dyDescent="0.3">
      <c r="A14" s="260"/>
      <c r="B14" t="s">
        <v>197</v>
      </c>
      <c r="C14" s="261"/>
      <c r="D14" s="109"/>
      <c r="E14" s="69"/>
      <c r="F14" s="69"/>
      <c r="G14" s="69"/>
      <c r="H14" s="69"/>
      <c r="I14" s="69"/>
      <c r="J14" s="262"/>
      <c r="K14" s="255"/>
      <c r="L14" s="194"/>
      <c r="M14" s="194"/>
      <c r="N14" s="262"/>
      <c r="O14" s="255"/>
      <c r="P14" s="263"/>
      <c r="Q14" s="263"/>
    </row>
    <row r="15" spans="1:19" s="98" customFormat="1" ht="14.4" x14ac:dyDescent="0.3">
      <c r="A15" s="260"/>
      <c r="B15" t="s">
        <v>199</v>
      </c>
      <c r="C15" s="261"/>
      <c r="D15" s="109"/>
      <c r="E15" s="69"/>
      <c r="F15" s="69"/>
      <c r="G15" s="69"/>
      <c r="H15" s="69"/>
      <c r="I15" s="69"/>
      <c r="J15" s="262"/>
      <c r="K15" s="255"/>
      <c r="L15" s="194"/>
      <c r="M15" s="194"/>
      <c r="N15" s="262"/>
      <c r="O15" s="255"/>
      <c r="P15" s="263"/>
      <c r="Q15" s="263"/>
    </row>
    <row r="16" spans="1:19" s="98" customFormat="1" ht="14.4" x14ac:dyDescent="0.3">
      <c r="A16" s="260"/>
      <c r="B16" t="s">
        <v>200</v>
      </c>
      <c r="C16" s="261"/>
      <c r="D16" s="109"/>
      <c r="E16" s="69"/>
      <c r="F16" s="69"/>
      <c r="G16" s="69"/>
      <c r="H16" s="69"/>
      <c r="I16" s="69"/>
      <c r="J16" s="264"/>
      <c r="K16" s="255"/>
      <c r="L16" s="182"/>
      <c r="M16" s="182"/>
      <c r="N16" s="264"/>
      <c r="O16" s="255"/>
      <c r="P16" s="265"/>
      <c r="Q16" s="263"/>
    </row>
    <row r="17" spans="1:17" s="98" customFormat="1" ht="14.4" x14ac:dyDescent="0.3">
      <c r="A17" s="260"/>
      <c r="B17" t="s">
        <v>194</v>
      </c>
      <c r="C17" s="261"/>
      <c r="D17" s="109"/>
      <c r="E17" s="69"/>
      <c r="F17" s="69"/>
      <c r="G17" s="69"/>
      <c r="H17" s="69"/>
      <c r="I17" s="69"/>
      <c r="J17" s="69"/>
      <c r="K17" s="266"/>
      <c r="L17" s="194"/>
      <c r="M17" s="194"/>
      <c r="N17" s="69"/>
      <c r="O17" s="266"/>
      <c r="P17" s="263"/>
      <c r="Q17" s="263"/>
    </row>
    <row r="18" spans="1:17" s="98" customFormat="1" ht="14.4" x14ac:dyDescent="0.3">
      <c r="A18" s="127"/>
      <c r="B18" s="267"/>
      <c r="C18" t="s">
        <v>201</v>
      </c>
      <c r="D18" s="135"/>
      <c r="E18" s="270">
        <v>7.5</v>
      </c>
      <c r="F18" s="270">
        <v>8</v>
      </c>
      <c r="G18" s="270">
        <v>8</v>
      </c>
      <c r="H18" s="270">
        <v>7.8</v>
      </c>
      <c r="I18" s="270">
        <v>8.5</v>
      </c>
      <c r="J18" s="271">
        <f>SUM((E18*0.25)+(F18*0.25)+(G18*0.2)+(H18*0.2)+(I18*0.1))</f>
        <v>7.8849999999999998</v>
      </c>
      <c r="K18" s="269"/>
      <c r="L18" s="478">
        <v>9.09</v>
      </c>
      <c r="M18" s="268"/>
      <c r="N18" s="278">
        <f>L18-M18</f>
        <v>9.09</v>
      </c>
      <c r="O18" s="272"/>
      <c r="P18" s="273">
        <f>SUM((N18*0.5)+(J18*0.5))</f>
        <v>8.4875000000000007</v>
      </c>
      <c r="Q18" s="274">
        <v>1</v>
      </c>
    </row>
    <row r="19" spans="1:17" ht="14.4" x14ac:dyDescent="0.3">
      <c r="A19" s="260"/>
      <c r="B19" t="s">
        <v>132</v>
      </c>
      <c r="C19" s="261"/>
      <c r="D19" s="109"/>
      <c r="E19" s="69"/>
      <c r="F19" s="69"/>
      <c r="G19" s="69"/>
      <c r="H19" s="69"/>
      <c r="I19" s="69"/>
      <c r="J19" s="262"/>
      <c r="K19" s="255"/>
      <c r="L19" s="194"/>
      <c r="M19" s="194"/>
      <c r="N19" s="262"/>
      <c r="O19" s="255"/>
      <c r="P19" s="263"/>
      <c r="Q19" s="263"/>
    </row>
    <row r="20" spans="1:17" ht="14.4" x14ac:dyDescent="0.3">
      <c r="A20" s="260"/>
      <c r="B20" t="s">
        <v>133</v>
      </c>
      <c r="C20" s="261"/>
      <c r="D20" s="109"/>
      <c r="E20" s="69"/>
      <c r="F20" s="69"/>
      <c r="G20" s="69"/>
      <c r="H20" s="69"/>
      <c r="I20" s="69"/>
      <c r="J20" s="264"/>
      <c r="K20" s="255"/>
      <c r="L20" s="182"/>
      <c r="M20" s="182"/>
      <c r="N20" s="264"/>
      <c r="O20" s="255"/>
      <c r="P20" s="265"/>
      <c r="Q20" s="263"/>
    </row>
    <row r="21" spans="1:17" ht="14.4" x14ac:dyDescent="0.3">
      <c r="A21" s="260"/>
      <c r="B21" t="s">
        <v>135</v>
      </c>
      <c r="C21" s="261"/>
      <c r="D21" s="109"/>
      <c r="E21" s="69"/>
      <c r="F21" s="69"/>
      <c r="G21" s="69"/>
      <c r="H21" s="69"/>
      <c r="I21" s="69"/>
      <c r="J21" s="262"/>
      <c r="K21" s="255"/>
      <c r="L21" s="194"/>
      <c r="M21" s="194"/>
      <c r="N21" s="262"/>
      <c r="O21" s="255"/>
      <c r="P21" s="263"/>
      <c r="Q21" s="263"/>
    </row>
    <row r="22" spans="1:17" ht="14.4" x14ac:dyDescent="0.3">
      <c r="A22" s="260"/>
      <c r="B22" t="s">
        <v>137</v>
      </c>
      <c r="C22" s="261"/>
      <c r="D22" s="109"/>
      <c r="E22" s="69"/>
      <c r="F22" s="69"/>
      <c r="G22" s="69"/>
      <c r="H22" s="69"/>
      <c r="I22" s="69"/>
      <c r="J22" s="262"/>
      <c r="K22" s="255"/>
      <c r="L22" s="194"/>
      <c r="M22" s="194"/>
      <c r="N22" s="262"/>
      <c r="O22" s="255"/>
      <c r="P22" s="263"/>
      <c r="Q22" s="263"/>
    </row>
    <row r="23" spans="1:17" ht="14.4" x14ac:dyDescent="0.3">
      <c r="A23" s="260"/>
      <c r="B23" t="s">
        <v>136</v>
      </c>
      <c r="C23" s="261"/>
      <c r="D23" s="109"/>
      <c r="E23" s="69"/>
      <c r="F23" s="69"/>
      <c r="G23" s="69"/>
      <c r="H23" s="69"/>
      <c r="I23" s="69"/>
      <c r="J23" s="264"/>
      <c r="K23" s="255"/>
      <c r="L23" s="182"/>
      <c r="M23" s="182"/>
      <c r="N23" s="264"/>
      <c r="O23" s="255"/>
      <c r="P23" s="265"/>
      <c r="Q23" s="263"/>
    </row>
    <row r="24" spans="1:17" ht="14.4" x14ac:dyDescent="0.3">
      <c r="A24" s="260"/>
      <c r="B24" t="s">
        <v>134</v>
      </c>
      <c r="C24" s="261"/>
      <c r="D24" s="109"/>
      <c r="E24" s="69"/>
      <c r="F24" s="69"/>
      <c r="G24" s="69"/>
      <c r="H24" s="69"/>
      <c r="I24" s="69"/>
      <c r="J24" s="69"/>
      <c r="K24" s="266"/>
      <c r="L24" s="194"/>
      <c r="M24" s="194"/>
      <c r="N24" s="69"/>
      <c r="O24" s="266"/>
      <c r="P24" s="263"/>
      <c r="Q24" s="263"/>
    </row>
    <row r="25" spans="1:17" ht="14.4" x14ac:dyDescent="0.3">
      <c r="A25" s="127"/>
      <c r="B25" s="126"/>
      <c r="C25" s="164" t="s">
        <v>159</v>
      </c>
      <c r="D25" s="135"/>
      <c r="E25" s="270">
        <v>5.8</v>
      </c>
      <c r="F25" s="270">
        <v>5.4</v>
      </c>
      <c r="G25" s="270">
        <v>6</v>
      </c>
      <c r="H25" s="270">
        <v>7</v>
      </c>
      <c r="I25" s="270">
        <v>6.2</v>
      </c>
      <c r="J25" s="271">
        <f>SUM((E25*0.25)+(F25*0.25)+(G25*0.2)+(H25*0.2)+(I25*0.1))</f>
        <v>6.0200000000000005</v>
      </c>
      <c r="K25" s="269"/>
      <c r="L25" s="478">
        <v>7.68</v>
      </c>
      <c r="M25" s="268"/>
      <c r="N25" s="278">
        <f>L25-M25</f>
        <v>7.68</v>
      </c>
      <c r="O25" s="272"/>
      <c r="P25" s="273">
        <f>SUM((N25*0.5)+(J25*0.5))</f>
        <v>6.85</v>
      </c>
      <c r="Q25" s="274">
        <v>2</v>
      </c>
    </row>
    <row r="26" spans="1:17" s="98" customFormat="1" ht="14.4" x14ac:dyDescent="0.3">
      <c r="A26" s="260"/>
      <c r="B26" t="s">
        <v>121</v>
      </c>
      <c r="C26" s="261"/>
      <c r="D26" s="109"/>
      <c r="E26" s="69"/>
      <c r="F26" s="69"/>
      <c r="G26" s="69"/>
      <c r="H26" s="69"/>
      <c r="I26" s="69"/>
      <c r="J26" s="262"/>
      <c r="K26" s="255"/>
      <c r="L26" s="194"/>
      <c r="M26" s="194"/>
      <c r="N26" s="262"/>
      <c r="O26" s="255"/>
      <c r="P26" s="263"/>
      <c r="Q26" s="263"/>
    </row>
    <row r="27" spans="1:17" s="98" customFormat="1" ht="14.4" x14ac:dyDescent="0.3">
      <c r="A27" s="260"/>
      <c r="B27" t="s">
        <v>103</v>
      </c>
      <c r="C27" s="261"/>
      <c r="D27" s="109"/>
      <c r="E27" s="69"/>
      <c r="F27" s="69"/>
      <c r="G27" s="69"/>
      <c r="H27" s="69"/>
      <c r="I27" s="69"/>
      <c r="J27" s="264"/>
      <c r="K27" s="255"/>
      <c r="L27" s="182"/>
      <c r="M27" s="182"/>
      <c r="N27" s="264"/>
      <c r="O27" s="255"/>
      <c r="P27" s="265"/>
      <c r="Q27" s="263"/>
    </row>
    <row r="28" spans="1:17" s="98" customFormat="1" ht="14.4" x14ac:dyDescent="0.3">
      <c r="A28" s="260"/>
      <c r="B28" t="s">
        <v>107</v>
      </c>
      <c r="C28" s="261"/>
      <c r="D28" s="109"/>
      <c r="E28" s="69"/>
      <c r="F28" s="69"/>
      <c r="G28" s="69"/>
      <c r="H28" s="69"/>
      <c r="I28" s="69"/>
      <c r="J28" s="262"/>
      <c r="K28" s="255"/>
      <c r="L28" s="194"/>
      <c r="M28" s="194"/>
      <c r="N28" s="262"/>
      <c r="O28" s="255"/>
      <c r="P28" s="263"/>
      <c r="Q28" s="263"/>
    </row>
    <row r="29" spans="1:17" ht="14.4" x14ac:dyDescent="0.3">
      <c r="A29" s="260"/>
      <c r="B29" t="s">
        <v>130</v>
      </c>
      <c r="C29" s="261"/>
      <c r="D29" s="109"/>
      <c r="E29" s="69"/>
      <c r="F29" s="69"/>
      <c r="G29" s="69"/>
      <c r="H29" s="69"/>
      <c r="I29" s="69"/>
      <c r="J29" s="262"/>
      <c r="K29" s="255"/>
      <c r="L29" s="194"/>
      <c r="M29" s="194"/>
      <c r="N29" s="262"/>
      <c r="O29" s="255"/>
      <c r="P29" s="263"/>
      <c r="Q29" s="263"/>
    </row>
    <row r="30" spans="1:17" ht="14.4" x14ac:dyDescent="0.3">
      <c r="A30" s="260"/>
      <c r="B30" t="s">
        <v>108</v>
      </c>
      <c r="C30" s="261"/>
      <c r="D30" s="109"/>
      <c r="E30" s="69"/>
      <c r="F30" s="69"/>
      <c r="G30" s="69"/>
      <c r="H30" s="69"/>
      <c r="I30" s="69"/>
      <c r="J30" s="264"/>
      <c r="K30" s="255"/>
      <c r="L30" s="182"/>
      <c r="M30" s="182"/>
      <c r="N30" s="264"/>
      <c r="O30" s="255"/>
      <c r="P30" s="265"/>
      <c r="Q30" s="263"/>
    </row>
    <row r="31" spans="1:17" ht="14.4" x14ac:dyDescent="0.3">
      <c r="A31" s="260"/>
      <c r="B31" t="s">
        <v>131</v>
      </c>
      <c r="C31" s="261"/>
      <c r="D31" s="109"/>
      <c r="E31" s="69"/>
      <c r="F31" s="69"/>
      <c r="G31" s="69"/>
      <c r="H31" s="69"/>
      <c r="I31" s="69"/>
      <c r="J31" s="69"/>
      <c r="K31" s="266"/>
      <c r="L31" s="194"/>
      <c r="M31" s="194"/>
      <c r="N31" s="69"/>
      <c r="O31" s="266"/>
      <c r="P31" s="263"/>
      <c r="Q31" s="263"/>
    </row>
    <row r="32" spans="1:17" ht="14.4" x14ac:dyDescent="0.3">
      <c r="A32" s="127"/>
      <c r="B32" s="267"/>
      <c r="C32" t="s">
        <v>106</v>
      </c>
      <c r="D32" s="135"/>
      <c r="E32" s="270">
        <v>6.2</v>
      </c>
      <c r="F32" s="270">
        <v>5.5</v>
      </c>
      <c r="G32" s="270">
        <v>6.2</v>
      </c>
      <c r="H32" s="270">
        <v>5.7</v>
      </c>
      <c r="I32" s="270">
        <v>5.6</v>
      </c>
      <c r="J32" s="271">
        <f>SUM((E32*0.25)+(F32*0.25)+(G32*0.2)+(H32*0.2)+(I32*0.1))</f>
        <v>5.8649999999999993</v>
      </c>
      <c r="K32" s="269"/>
      <c r="L32" s="478">
        <v>6.96</v>
      </c>
      <c r="M32" s="268"/>
      <c r="N32" s="278">
        <f>L32-M32</f>
        <v>6.96</v>
      </c>
      <c r="O32" s="272"/>
      <c r="P32" s="273">
        <f>SUM((N32*0.5)+(J32*0.5))</f>
        <v>6.4124999999999996</v>
      </c>
      <c r="Q32" s="274">
        <v>3</v>
      </c>
    </row>
    <row r="33" spans="1:17" ht="14.4" x14ac:dyDescent="0.3">
      <c r="A33" s="260"/>
      <c r="B33" t="s">
        <v>143</v>
      </c>
      <c r="C33" s="261"/>
      <c r="D33" s="109"/>
      <c r="E33" s="69"/>
      <c r="F33" s="69"/>
      <c r="G33" s="69"/>
      <c r="H33" s="69"/>
      <c r="I33" s="69"/>
      <c r="J33" s="262"/>
      <c r="K33" s="255"/>
      <c r="L33" s="194"/>
      <c r="M33" s="194"/>
      <c r="N33" s="262"/>
      <c r="O33" s="255"/>
      <c r="P33" s="263"/>
      <c r="Q33" s="263"/>
    </row>
    <row r="34" spans="1:17" ht="14.4" x14ac:dyDescent="0.3">
      <c r="A34" s="260"/>
      <c r="B34" t="s">
        <v>144</v>
      </c>
      <c r="C34" s="261"/>
      <c r="D34" s="109"/>
      <c r="E34" s="69"/>
      <c r="F34" s="69"/>
      <c r="G34" s="69"/>
      <c r="H34" s="69"/>
      <c r="I34" s="69"/>
      <c r="J34" s="264"/>
      <c r="K34" s="255"/>
      <c r="L34" s="182"/>
      <c r="M34" s="182"/>
      <c r="N34" s="264"/>
      <c r="O34" s="255"/>
      <c r="P34" s="265"/>
      <c r="Q34" s="263"/>
    </row>
    <row r="35" spans="1:17" ht="14.4" x14ac:dyDescent="0.3">
      <c r="A35" s="260"/>
      <c r="B35" t="s">
        <v>145</v>
      </c>
      <c r="C35" s="261"/>
      <c r="D35" s="109"/>
      <c r="E35" s="69"/>
      <c r="F35" s="69"/>
      <c r="G35" s="69"/>
      <c r="H35" s="69"/>
      <c r="I35" s="69"/>
      <c r="J35" s="262"/>
      <c r="K35" s="255"/>
      <c r="L35" s="194"/>
      <c r="M35" s="194"/>
      <c r="N35" s="262"/>
      <c r="O35" s="255"/>
      <c r="P35" s="263"/>
      <c r="Q35" s="263"/>
    </row>
    <row r="36" spans="1:17" ht="14.4" x14ac:dyDescent="0.3">
      <c r="A36" s="260"/>
      <c r="B36" t="s">
        <v>146</v>
      </c>
      <c r="C36" s="261"/>
      <c r="D36" s="109"/>
      <c r="E36" s="69"/>
      <c r="F36" s="69"/>
      <c r="G36" s="69"/>
      <c r="H36" s="69"/>
      <c r="I36" s="69"/>
      <c r="J36" s="262"/>
      <c r="K36" s="255"/>
      <c r="L36" s="194"/>
      <c r="M36" s="194"/>
      <c r="N36" s="262"/>
      <c r="O36" s="255"/>
      <c r="P36" s="263"/>
      <c r="Q36" s="263"/>
    </row>
    <row r="37" spans="1:17" ht="14.4" x14ac:dyDescent="0.3">
      <c r="A37" s="260"/>
      <c r="B37" t="s">
        <v>147</v>
      </c>
      <c r="C37" s="261"/>
      <c r="D37" s="109"/>
      <c r="E37" s="69"/>
      <c r="F37" s="69"/>
      <c r="G37" s="69"/>
      <c r="H37" s="69"/>
      <c r="I37" s="69"/>
      <c r="J37" s="264"/>
      <c r="K37" s="255"/>
      <c r="L37" s="182"/>
      <c r="M37" s="182"/>
      <c r="N37" s="264"/>
      <c r="O37" s="255"/>
      <c r="P37" s="265"/>
      <c r="Q37" s="263"/>
    </row>
    <row r="38" spans="1:17" ht="14.4" x14ac:dyDescent="0.3">
      <c r="A38" s="260"/>
      <c r="B38" t="s">
        <v>148</v>
      </c>
      <c r="C38" s="261"/>
      <c r="D38" s="109"/>
      <c r="E38" s="69"/>
      <c r="F38" s="69"/>
      <c r="G38" s="69"/>
      <c r="H38" s="69"/>
      <c r="I38" s="69"/>
      <c r="J38" s="69"/>
      <c r="K38" s="266"/>
      <c r="L38" s="194"/>
      <c r="M38" s="194"/>
      <c r="N38" s="69"/>
      <c r="O38" s="266"/>
      <c r="P38" s="263"/>
      <c r="Q38" s="263"/>
    </row>
    <row r="39" spans="1:17" ht="14.4" x14ac:dyDescent="0.3">
      <c r="A39" s="127"/>
      <c r="B39" s="126"/>
      <c r="C39" s="164" t="s">
        <v>162</v>
      </c>
      <c r="D39" s="135"/>
      <c r="E39" s="270">
        <v>6</v>
      </c>
      <c r="F39" s="270">
        <v>5.7</v>
      </c>
      <c r="G39" s="270">
        <v>6</v>
      </c>
      <c r="H39" s="270">
        <v>5.4</v>
      </c>
      <c r="I39" s="270">
        <v>5.6</v>
      </c>
      <c r="J39" s="271">
        <f>SUM((E39*0.25)+(F39*0.25)+(G39*0.2)+(H39*0.2)+(I39*0.1))</f>
        <v>5.7649999999999997</v>
      </c>
      <c r="K39" s="269"/>
      <c r="L39" s="478">
        <v>7</v>
      </c>
      <c r="M39" s="268"/>
      <c r="N39" s="278">
        <f>L39-M39</f>
        <v>7</v>
      </c>
      <c r="O39" s="272"/>
      <c r="P39" s="273">
        <f>SUM((N39*0.5)+(J39*0.5))</f>
        <v>6.3825000000000003</v>
      </c>
      <c r="Q39" s="274">
        <v>4</v>
      </c>
    </row>
    <row r="40" spans="1:17" ht="14.4" x14ac:dyDescent="0.3">
      <c r="A40" s="201"/>
      <c r="B40" t="s">
        <v>149</v>
      </c>
      <c r="C40" s="261"/>
      <c r="D40" s="109"/>
      <c r="E40" s="69"/>
      <c r="F40" s="69"/>
      <c r="G40" s="69"/>
      <c r="H40" s="69"/>
      <c r="I40" s="69"/>
      <c r="J40" s="262"/>
      <c r="K40" s="255"/>
      <c r="L40" s="194"/>
      <c r="M40" s="194"/>
      <c r="N40" s="262"/>
      <c r="O40" s="255"/>
      <c r="P40" s="263"/>
      <c r="Q40" s="263"/>
    </row>
    <row r="41" spans="1:17" ht="14.4" x14ac:dyDescent="0.3">
      <c r="A41" s="201"/>
      <c r="B41" t="s">
        <v>150</v>
      </c>
      <c r="C41" s="261"/>
      <c r="D41" s="109"/>
      <c r="E41" s="69"/>
      <c r="F41" s="69"/>
      <c r="G41" s="69"/>
      <c r="H41" s="69"/>
      <c r="I41" s="69"/>
      <c r="J41" s="264"/>
      <c r="K41" s="255"/>
      <c r="L41" s="182"/>
      <c r="M41" s="182"/>
      <c r="N41" s="264"/>
      <c r="O41" s="255"/>
      <c r="P41" s="265"/>
      <c r="Q41" s="263"/>
    </row>
    <row r="42" spans="1:17" ht="14.4" x14ac:dyDescent="0.3">
      <c r="A42" s="201"/>
      <c r="B42" t="s">
        <v>151</v>
      </c>
      <c r="C42" s="261"/>
      <c r="D42" s="109"/>
      <c r="E42" s="69"/>
      <c r="F42" s="69"/>
      <c r="G42" s="69"/>
      <c r="H42" s="69"/>
      <c r="I42" s="69"/>
      <c r="J42" s="262"/>
      <c r="K42" s="255"/>
      <c r="L42" s="194"/>
      <c r="M42" s="194"/>
      <c r="N42" s="262"/>
      <c r="O42" s="255"/>
      <c r="P42" s="263"/>
      <c r="Q42" s="263"/>
    </row>
    <row r="43" spans="1:17" ht="14.4" x14ac:dyDescent="0.3">
      <c r="A43" s="201"/>
      <c r="B43" t="s">
        <v>152</v>
      </c>
      <c r="C43" s="261"/>
      <c r="D43" s="109"/>
      <c r="E43" s="69"/>
      <c r="F43" s="69"/>
      <c r="G43" s="69"/>
      <c r="H43" s="69"/>
      <c r="I43" s="69"/>
      <c r="J43" s="262"/>
      <c r="K43" s="255"/>
      <c r="L43" s="194"/>
      <c r="M43" s="194"/>
      <c r="N43" s="262"/>
      <c r="O43" s="255"/>
      <c r="P43" s="263"/>
      <c r="Q43" s="263"/>
    </row>
    <row r="44" spans="1:17" ht="14.4" x14ac:dyDescent="0.3">
      <c r="A44" s="201"/>
      <c r="B44" t="s">
        <v>153</v>
      </c>
      <c r="C44" s="261"/>
      <c r="D44" s="109"/>
      <c r="E44" s="69"/>
      <c r="F44" s="69"/>
      <c r="G44" s="69"/>
      <c r="H44" s="69"/>
      <c r="I44" s="69"/>
      <c r="J44" s="264"/>
      <c r="K44" s="255"/>
      <c r="L44" s="182"/>
      <c r="M44" s="182"/>
      <c r="N44" s="264"/>
      <c r="O44" s="255"/>
      <c r="P44" s="265"/>
      <c r="Q44" s="263"/>
    </row>
    <row r="45" spans="1:17" ht="14.4" x14ac:dyDescent="0.3">
      <c r="A45" s="98"/>
      <c r="B45" t="s">
        <v>154</v>
      </c>
      <c r="C45" s="261"/>
      <c r="D45" s="109"/>
      <c r="E45" s="69"/>
      <c r="F45" s="69"/>
      <c r="G45" s="69"/>
      <c r="H45" s="69"/>
      <c r="I45" s="69"/>
      <c r="J45" s="69"/>
      <c r="K45" s="266"/>
      <c r="L45" s="194"/>
      <c r="M45" s="194"/>
      <c r="N45" s="69"/>
      <c r="O45" s="266"/>
      <c r="P45" s="263"/>
      <c r="Q45" s="263"/>
    </row>
    <row r="46" spans="1:17" ht="14.4" x14ac:dyDescent="0.3">
      <c r="A46" s="126"/>
      <c r="B46" s="126"/>
      <c r="C46" s="164" t="s">
        <v>165</v>
      </c>
      <c r="D46" s="135"/>
      <c r="E46" s="270">
        <v>6</v>
      </c>
      <c r="F46" s="270">
        <v>5.6</v>
      </c>
      <c r="G46" s="270">
        <v>5.4</v>
      </c>
      <c r="H46" s="270">
        <v>5.8</v>
      </c>
      <c r="I46" s="270">
        <v>5.6</v>
      </c>
      <c r="J46" s="271">
        <f>SUM((E46*0.25)+(F46*0.25)+(G46*0.2)+(H46*0.2)+(I46*0.1))</f>
        <v>5.6999999999999993</v>
      </c>
      <c r="K46" s="269"/>
      <c r="L46" s="478">
        <v>6.6</v>
      </c>
      <c r="M46" s="268"/>
      <c r="N46" s="278">
        <f>L46-M46</f>
        <v>6.6</v>
      </c>
      <c r="O46" s="272"/>
      <c r="P46" s="273">
        <f>SUM((N46*0.5)+(J46*0.5))</f>
        <v>6.1499999999999995</v>
      </c>
      <c r="Q46" s="126">
        <v>5</v>
      </c>
    </row>
    <row r="47" spans="1:17" ht="14.4" x14ac:dyDescent="0.3">
      <c r="A47" s="201"/>
      <c r="B47" t="s">
        <v>126</v>
      </c>
      <c r="C47" s="261"/>
      <c r="D47" s="109"/>
      <c r="E47" s="69"/>
      <c r="F47" s="69"/>
      <c r="G47" s="69"/>
      <c r="H47" s="69"/>
      <c r="I47" s="69"/>
      <c r="J47" s="262"/>
      <c r="K47" s="255"/>
      <c r="L47" s="194"/>
      <c r="M47" s="194"/>
      <c r="N47" s="262"/>
      <c r="O47" s="255"/>
      <c r="P47" s="263"/>
      <c r="Q47" s="263"/>
    </row>
    <row r="48" spans="1:17" ht="14.4" x14ac:dyDescent="0.3">
      <c r="A48" s="201"/>
      <c r="B48" t="s">
        <v>127</v>
      </c>
      <c r="C48" s="261"/>
      <c r="D48" s="109"/>
      <c r="E48" s="69"/>
      <c r="F48" s="69"/>
      <c r="G48" s="69"/>
      <c r="H48" s="69"/>
      <c r="I48" s="69"/>
      <c r="J48" s="264"/>
      <c r="K48" s="255"/>
      <c r="L48" s="182"/>
      <c r="M48" s="182"/>
      <c r="N48" s="264"/>
      <c r="O48" s="255"/>
      <c r="P48" s="265"/>
      <c r="Q48" s="263"/>
    </row>
    <row r="49" spans="1:17" ht="14.4" x14ac:dyDescent="0.3">
      <c r="A49" s="201"/>
      <c r="B49" t="s">
        <v>124</v>
      </c>
      <c r="C49" s="261"/>
      <c r="D49" s="109"/>
      <c r="E49" s="69"/>
      <c r="F49" s="69"/>
      <c r="G49" s="69"/>
      <c r="H49" s="69"/>
      <c r="I49" s="69"/>
      <c r="J49" s="262"/>
      <c r="K49" s="255"/>
      <c r="L49" s="194"/>
      <c r="M49" s="194"/>
      <c r="N49" s="262"/>
      <c r="O49" s="255"/>
      <c r="P49" s="263"/>
      <c r="Q49" s="263"/>
    </row>
    <row r="50" spans="1:17" ht="14.4" x14ac:dyDescent="0.3">
      <c r="A50" s="201"/>
      <c r="B50" t="s">
        <v>125</v>
      </c>
      <c r="C50" s="261"/>
      <c r="D50" s="109"/>
      <c r="E50" s="69"/>
      <c r="F50" s="69"/>
      <c r="G50" s="69"/>
      <c r="H50" s="69"/>
      <c r="I50" s="69"/>
      <c r="J50" s="262"/>
      <c r="K50" s="255"/>
      <c r="L50" s="194"/>
      <c r="M50" s="194"/>
      <c r="N50" s="262"/>
      <c r="O50" s="255"/>
      <c r="P50" s="263"/>
      <c r="Q50" s="263"/>
    </row>
    <row r="51" spans="1:17" ht="14.4" x14ac:dyDescent="0.3">
      <c r="A51" s="201"/>
      <c r="B51" t="s">
        <v>129</v>
      </c>
      <c r="C51" s="261"/>
      <c r="D51" s="109"/>
      <c r="E51" s="69"/>
      <c r="F51" s="69"/>
      <c r="G51" s="69"/>
      <c r="H51" s="69"/>
      <c r="I51" s="69"/>
      <c r="J51" s="264"/>
      <c r="K51" s="255"/>
      <c r="L51" s="182"/>
      <c r="M51" s="182"/>
      <c r="N51" s="264"/>
      <c r="O51" s="255"/>
      <c r="P51" s="265"/>
      <c r="Q51" s="263"/>
    </row>
    <row r="52" spans="1:17" ht="14.4" x14ac:dyDescent="0.3">
      <c r="A52" s="201"/>
      <c r="B52" t="s">
        <v>128</v>
      </c>
      <c r="C52" s="261"/>
      <c r="D52" s="109"/>
      <c r="E52" s="69"/>
      <c r="F52" s="69"/>
      <c r="G52" s="69"/>
      <c r="H52" s="69"/>
      <c r="I52" s="69"/>
      <c r="J52" s="69"/>
      <c r="K52" s="266"/>
      <c r="L52" s="194"/>
      <c r="M52" s="194"/>
      <c r="N52" s="69"/>
      <c r="O52" s="266"/>
      <c r="P52" s="263"/>
      <c r="Q52" s="263"/>
    </row>
    <row r="53" spans="1:17" ht="14.4" x14ac:dyDescent="0.3">
      <c r="A53" s="136"/>
      <c r="B53" s="164"/>
      <c r="C53" s="164" t="s">
        <v>157</v>
      </c>
      <c r="D53" s="135"/>
      <c r="E53" s="270">
        <v>5.7</v>
      </c>
      <c r="F53" s="270">
        <v>5.6</v>
      </c>
      <c r="G53" s="270">
        <v>5.6</v>
      </c>
      <c r="H53" s="270">
        <v>5.2</v>
      </c>
      <c r="I53" s="270">
        <v>5.4</v>
      </c>
      <c r="J53" s="271">
        <f>SUM((E53*0.25)+(F53*0.25)+(G53*0.2)+(H53*0.2)+(I53*0.1))</f>
        <v>5.5250000000000004</v>
      </c>
      <c r="K53" s="269"/>
      <c r="L53" s="478">
        <v>6.12</v>
      </c>
      <c r="M53" s="268"/>
      <c r="N53" s="278">
        <f>L53-M53</f>
        <v>6.12</v>
      </c>
      <c r="O53" s="272"/>
      <c r="P53" s="273">
        <f>SUM((N53*0.5)+(J53*0.5))</f>
        <v>5.8224999999999998</v>
      </c>
      <c r="Q53" s="136">
        <v>6</v>
      </c>
    </row>
    <row r="54" spans="1:17" ht="14.4" x14ac:dyDescent="0.3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14.4" x14ac:dyDescent="0.3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14.4" x14ac:dyDescent="0.3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14.4" x14ac:dyDescent="0.3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14.4" x14ac:dyDescent="0.3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14.4" x14ac:dyDescent="0.3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4.4" x14ac:dyDescent="0.3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4.4" x14ac:dyDescent="0.3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14.4" x14ac:dyDescent="0.3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ht="14.4" x14ac:dyDescent="0.3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</sheetData>
  <mergeCells count="2">
    <mergeCell ref="A3:B3"/>
    <mergeCell ref="A7:B7"/>
  </mergeCells>
  <pageMargins left="0.70866141732283472" right="0.70866141732283472" top="0.74803149606299213" bottom="0.74803149606299213" header="0.31496062992125984" footer="0.31496062992125984"/>
  <pageSetup paperSize="9" scale="58" fitToWidth="0" orientation="landscape" horizontalDpi="4294967293" verticalDpi="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23"/>
  <sheetViews>
    <sheetView workbookViewId="0">
      <selection activeCell="DA12" sqref="DA12"/>
    </sheetView>
  </sheetViews>
  <sheetFormatPr defaultColWidth="9.109375" defaultRowHeight="14.4" x14ac:dyDescent="0.3"/>
  <cols>
    <col min="1" max="1" width="5.44140625" style="366" customWidth="1"/>
    <col min="2" max="2" width="16.44140625" style="366" customWidth="1"/>
    <col min="3" max="3" width="18.44140625" style="366" customWidth="1"/>
    <col min="4" max="4" width="15.33203125" style="366" customWidth="1"/>
    <col min="5" max="5" width="18.33203125" style="366" customWidth="1"/>
    <col min="6" max="11" width="7.6640625" style="366" customWidth="1"/>
    <col min="12" max="12" width="3.109375" style="366" customWidth="1"/>
    <col min="13" max="18" width="7.6640625" style="366" customWidth="1"/>
    <col min="19" max="19" width="3.109375" style="366" customWidth="1"/>
    <col min="20" max="25" width="7.6640625" style="366" customWidth="1"/>
    <col min="26" max="26" width="3.33203125" style="366" customWidth="1"/>
    <col min="27" max="36" width="7.6640625" style="366" customWidth="1"/>
    <col min="37" max="37" width="3.33203125" style="366" customWidth="1"/>
    <col min="38" max="46" width="7.6640625" style="366" customWidth="1"/>
    <col min="47" max="47" width="2.6640625" style="366" customWidth="1"/>
    <col min="48" max="52" width="7.6640625" style="366" customWidth="1"/>
    <col min="53" max="53" width="3.33203125" style="366" customWidth="1"/>
    <col min="54" max="63" width="7.6640625" style="366" customWidth="1"/>
    <col min="64" max="64" width="3.33203125" style="366" customWidth="1"/>
    <col min="65" max="72" width="7.6640625" style="366" customWidth="1"/>
    <col min="73" max="73" width="3.33203125" style="366" customWidth="1"/>
    <col min="74" max="80" width="7.6640625" style="366" customWidth="1"/>
    <col min="81" max="81" width="3.33203125" style="366" customWidth="1"/>
    <col min="82" max="91" width="7.6640625" style="366" customWidth="1"/>
    <col min="92" max="92" width="3.33203125" style="366" customWidth="1"/>
    <col min="93" max="101" width="7.6640625" style="366" customWidth="1"/>
    <col min="102" max="102" width="2.6640625" style="366" customWidth="1"/>
    <col min="103" max="107" width="7.6640625" style="366" customWidth="1"/>
    <col min="108" max="108" width="3.33203125" style="366" customWidth="1"/>
    <col min="109" max="109" width="12.109375" style="366" customWidth="1"/>
    <col min="110" max="110" width="4.5546875" style="366" customWidth="1"/>
    <col min="111" max="111" width="10.6640625" style="366" customWidth="1"/>
    <col min="112" max="112" width="2.6640625" style="366" customWidth="1"/>
    <col min="113" max="113" width="10.44140625" style="366" customWidth="1"/>
    <col min="114" max="114" width="2.6640625" style="366" customWidth="1"/>
    <col min="115" max="115" width="9.109375" style="366"/>
    <col min="116" max="116" width="13.33203125" style="366" customWidth="1"/>
    <col min="117" max="117" width="6.5546875" style="366" customWidth="1"/>
    <col min="118" max="118" width="6" style="366" customWidth="1"/>
    <col min="119" max="119" width="6.5546875" style="366" customWidth="1"/>
    <col min="120" max="120" width="7.44140625" style="366" customWidth="1"/>
    <col min="121" max="121" width="6.6640625" style="366" customWidth="1"/>
    <col min="122" max="127" width="5.88671875" style="366" customWidth="1"/>
    <col min="128" max="16384" width="9.109375" style="366"/>
  </cols>
  <sheetData>
    <row r="1" spans="1:127" ht="15.6" x14ac:dyDescent="0.3">
      <c r="A1" s="100" t="str">
        <f>CompDetail!A1</f>
        <v>NSW State Championships</v>
      </c>
      <c r="B1" s="3"/>
      <c r="C1" s="97"/>
      <c r="D1" s="365" t="s">
        <v>242</v>
      </c>
      <c r="E1" s="438" t="s">
        <v>266</v>
      </c>
      <c r="T1" s="437"/>
      <c r="AE1" s="438"/>
      <c r="DL1" s="367">
        <f ca="1">NOW()</f>
        <v>43628.878263194441</v>
      </c>
    </row>
    <row r="2" spans="1:127" ht="15.6" x14ac:dyDescent="0.3">
      <c r="A2" s="100"/>
      <c r="B2" s="3"/>
      <c r="C2" s="97"/>
      <c r="D2" s="365"/>
      <c r="E2" s="438" t="s">
        <v>267</v>
      </c>
      <c r="N2" s="437"/>
      <c r="Z2" s="368"/>
      <c r="AE2" s="438"/>
      <c r="BA2" s="368"/>
      <c r="CC2" s="368"/>
      <c r="DL2" s="369">
        <f ca="1">NOW()</f>
        <v>43628.878263194441</v>
      </c>
    </row>
    <row r="3" spans="1:127" ht="15.6" x14ac:dyDescent="0.3">
      <c r="A3" s="515" t="str">
        <f>CompDetail!A3</f>
        <v>June 8 to 9 2019</v>
      </c>
      <c r="B3" s="516"/>
      <c r="C3" s="97"/>
      <c r="D3" s="365"/>
      <c r="E3" s="438" t="s">
        <v>268</v>
      </c>
      <c r="Z3" s="368"/>
      <c r="AE3" s="438"/>
      <c r="BA3" s="368"/>
      <c r="CC3" s="368"/>
      <c r="DL3" s="369"/>
    </row>
    <row r="4" spans="1:127" ht="15.6" x14ac:dyDescent="0.3">
      <c r="A4" s="76"/>
      <c r="B4" s="123"/>
      <c r="C4" s="97"/>
      <c r="D4" s="365"/>
      <c r="E4" s="438" t="s">
        <v>269</v>
      </c>
      <c r="Z4" s="368"/>
      <c r="AE4" s="438"/>
      <c r="BA4" s="368"/>
      <c r="CC4" s="368"/>
      <c r="DL4" s="369"/>
    </row>
    <row r="5" spans="1:127" ht="15.6" x14ac:dyDescent="0.3">
      <c r="A5" s="517"/>
      <c r="B5" s="518"/>
      <c r="C5" s="92"/>
      <c r="D5" s="365"/>
      <c r="E5" s="365"/>
      <c r="F5" s="282" t="s">
        <v>25</v>
      </c>
      <c r="G5" s="282"/>
      <c r="H5" s="282"/>
      <c r="I5" s="282"/>
      <c r="J5" s="282"/>
      <c r="K5" s="282"/>
      <c r="M5" s="370" t="s">
        <v>243</v>
      </c>
      <c r="N5" s="370"/>
      <c r="O5" s="370"/>
      <c r="P5" s="370"/>
      <c r="Q5" s="370"/>
      <c r="R5" s="370"/>
      <c r="S5" s="371"/>
      <c r="T5" s="283" t="s">
        <v>15</v>
      </c>
      <c r="U5" s="283"/>
      <c r="V5" s="283"/>
      <c r="W5" s="283"/>
      <c r="X5" s="283"/>
      <c r="Y5" s="283"/>
      <c r="Z5" s="368"/>
      <c r="AA5" s="372" t="s">
        <v>25</v>
      </c>
      <c r="AB5" s="373"/>
      <c r="AC5" s="373"/>
      <c r="AD5" s="373"/>
      <c r="AE5" s="373"/>
      <c r="AF5" s="373"/>
      <c r="AG5" s="373"/>
      <c r="AH5" s="373"/>
      <c r="AI5" s="373"/>
      <c r="AJ5" s="373"/>
      <c r="AL5" s="370" t="s">
        <v>243</v>
      </c>
      <c r="AM5" s="370"/>
      <c r="AN5" s="370"/>
      <c r="AO5" s="370"/>
      <c r="AP5" s="370"/>
      <c r="AQ5" s="370"/>
      <c r="AR5" s="370"/>
      <c r="AS5" s="370"/>
      <c r="AT5" s="370"/>
      <c r="AV5" s="283" t="s">
        <v>15</v>
      </c>
      <c r="AW5" s="283"/>
      <c r="AX5" s="283"/>
      <c r="AY5" s="283"/>
      <c r="AZ5" s="283"/>
      <c r="BA5" s="368"/>
      <c r="BB5" s="372" t="s">
        <v>25</v>
      </c>
      <c r="BC5" s="373"/>
      <c r="BD5" s="373"/>
      <c r="BE5" s="373"/>
      <c r="BF5" s="373"/>
      <c r="BG5" s="373"/>
      <c r="BH5" s="373"/>
      <c r="BI5" s="373"/>
      <c r="BJ5" s="373"/>
      <c r="BK5" s="373"/>
      <c r="BM5" s="370" t="s">
        <v>243</v>
      </c>
      <c r="BN5" s="370"/>
      <c r="BO5" s="370"/>
      <c r="BP5" s="370"/>
      <c r="BQ5" s="370"/>
      <c r="BR5" s="370"/>
      <c r="BS5" s="370"/>
      <c r="BT5" s="370"/>
      <c r="BU5" s="371"/>
      <c r="BV5" s="283" t="s">
        <v>15</v>
      </c>
      <c r="BW5" s="283"/>
      <c r="BX5" s="283"/>
      <c r="BY5" s="283"/>
      <c r="BZ5" s="283"/>
      <c r="CA5" s="283"/>
      <c r="CB5" s="283"/>
      <c r="CC5" s="368"/>
      <c r="CD5" s="372" t="s">
        <v>25</v>
      </c>
      <c r="CE5" s="373"/>
      <c r="CF5" s="373"/>
      <c r="CG5" s="373"/>
      <c r="CH5" s="373"/>
      <c r="CI5" s="373"/>
      <c r="CJ5" s="373"/>
      <c r="CK5" s="373"/>
      <c r="CL5" s="373"/>
      <c r="CM5" s="373"/>
      <c r="CO5" s="370" t="s">
        <v>243</v>
      </c>
      <c r="CP5" s="370"/>
      <c r="CQ5" s="370"/>
      <c r="CR5" s="370"/>
      <c r="CS5" s="370"/>
      <c r="CT5" s="370"/>
      <c r="CU5" s="370"/>
      <c r="CV5" s="370"/>
      <c r="CW5" s="370"/>
      <c r="CY5" s="283" t="s">
        <v>15</v>
      </c>
      <c r="CZ5" s="283"/>
      <c r="DA5" s="283"/>
      <c r="DB5" s="283"/>
      <c r="DC5" s="283"/>
    </row>
    <row r="6" spans="1:127" ht="15.6" x14ac:dyDescent="0.3">
      <c r="A6" s="284"/>
      <c r="B6" s="92"/>
      <c r="C6" s="92"/>
      <c r="D6" s="365"/>
      <c r="Z6" s="368"/>
      <c r="BA6" s="368"/>
      <c r="CC6" s="368"/>
    </row>
    <row r="7" spans="1:127" ht="15.6" x14ac:dyDescent="0.3">
      <c r="A7" s="285" t="s">
        <v>244</v>
      </c>
      <c r="B7" s="143"/>
      <c r="C7" s="284" t="s">
        <v>245</v>
      </c>
      <c r="F7" s="374" t="s">
        <v>52</v>
      </c>
      <c r="G7" s="366" t="str">
        <f>E2</f>
        <v>Robyn Bruderer</v>
      </c>
      <c r="I7" s="374"/>
      <c r="M7" s="374" t="s">
        <v>52</v>
      </c>
      <c r="N7" s="366" t="str">
        <f>E3</f>
        <v>Jenny Scott</v>
      </c>
      <c r="P7" s="374"/>
      <c r="T7" s="374" t="s">
        <v>52</v>
      </c>
      <c r="U7" s="366" t="str">
        <f>E4</f>
        <v>Darryn Fedrick</v>
      </c>
      <c r="W7" s="374"/>
      <c r="Z7" s="368"/>
      <c r="AA7" s="374" t="s">
        <v>51</v>
      </c>
      <c r="AB7" s="366" t="str">
        <f>E2</f>
        <v>Robyn Bruderer</v>
      </c>
      <c r="AL7" s="374" t="s">
        <v>51</v>
      </c>
      <c r="AM7" s="366" t="str">
        <f>E4</f>
        <v>Darryn Fedrick</v>
      </c>
      <c r="AV7" s="374" t="s">
        <v>51</v>
      </c>
      <c r="AW7" s="366" t="str">
        <f>E2</f>
        <v>Robyn Bruderer</v>
      </c>
      <c r="BA7" s="368"/>
      <c r="BB7" s="374" t="s">
        <v>53</v>
      </c>
      <c r="BC7" s="366" t="str">
        <f>E3</f>
        <v>Jenny Scott</v>
      </c>
      <c r="BM7" s="374" t="s">
        <v>53</v>
      </c>
      <c r="BN7" s="366" t="str">
        <f>E2</f>
        <v>Robyn Bruderer</v>
      </c>
      <c r="BV7" s="374" t="s">
        <v>53</v>
      </c>
      <c r="BW7" s="366" t="str">
        <f>E3</f>
        <v>Jenny Scott</v>
      </c>
      <c r="CC7" s="368"/>
      <c r="CD7" s="374" t="s">
        <v>215</v>
      </c>
      <c r="CE7" s="366" t="str">
        <f>E4</f>
        <v>Darryn Fedrick</v>
      </c>
      <c r="CO7" s="374" t="s">
        <v>215</v>
      </c>
      <c r="CP7" s="366" t="str">
        <f>E1</f>
        <v>Janet Leadbeater</v>
      </c>
      <c r="CY7" s="374" t="s">
        <v>215</v>
      </c>
      <c r="CZ7" s="366" t="str">
        <f>E1</f>
        <v>Janet Leadbeater</v>
      </c>
      <c r="DE7" s="374" t="s">
        <v>16</v>
      </c>
      <c r="DM7" s="374"/>
    </row>
    <row r="8" spans="1:127" ht="15.6" x14ac:dyDescent="0.3">
      <c r="A8" s="284"/>
      <c r="B8" s="286"/>
      <c r="C8" s="92"/>
      <c r="Z8" s="368"/>
      <c r="BA8" s="368"/>
      <c r="CC8" s="368"/>
      <c r="DQ8" s="374" t="s">
        <v>246</v>
      </c>
      <c r="DR8" s="374"/>
      <c r="DS8" s="374"/>
      <c r="DT8" s="374"/>
      <c r="DU8" s="374"/>
      <c r="DV8" s="374" t="s">
        <v>247</v>
      </c>
      <c r="DW8" s="374"/>
    </row>
    <row r="9" spans="1:127" x14ac:dyDescent="0.3">
      <c r="F9" s="366" t="s">
        <v>29</v>
      </c>
      <c r="M9" s="366" t="s">
        <v>29</v>
      </c>
      <c r="T9" s="366" t="s">
        <v>29</v>
      </c>
      <c r="Z9" s="368"/>
      <c r="AK9" s="375"/>
      <c r="AL9" s="375"/>
      <c r="AM9" s="375" t="s">
        <v>248</v>
      </c>
      <c r="AN9" s="375"/>
      <c r="AO9" s="375"/>
      <c r="AP9" s="375"/>
      <c r="AQ9" s="375"/>
      <c r="AR9" s="374"/>
      <c r="AT9" s="374" t="s">
        <v>17</v>
      </c>
      <c r="AV9" s="374"/>
      <c r="AW9" s="366" t="s">
        <v>14</v>
      </c>
      <c r="AX9" s="375" t="s">
        <v>39</v>
      </c>
      <c r="AY9" s="374"/>
      <c r="AZ9" s="374" t="s">
        <v>17</v>
      </c>
      <c r="BA9" s="368"/>
      <c r="BL9" s="375"/>
      <c r="BM9" s="376" t="s">
        <v>18</v>
      </c>
      <c r="BN9" s="375"/>
      <c r="BO9" s="375"/>
      <c r="BP9" s="375"/>
      <c r="BT9" s="376" t="s">
        <v>50</v>
      </c>
      <c r="BU9" s="376"/>
      <c r="BV9" s="375" t="s">
        <v>18</v>
      </c>
      <c r="BW9" s="375"/>
      <c r="BX9" s="375"/>
      <c r="BY9" s="375"/>
      <c r="BZ9" s="376"/>
      <c r="CA9" s="376"/>
      <c r="CB9" s="376" t="s">
        <v>50</v>
      </c>
      <c r="CC9" s="368"/>
      <c r="CN9" s="375"/>
      <c r="CO9" s="375"/>
      <c r="CP9" s="375" t="s">
        <v>248</v>
      </c>
      <c r="CQ9" s="375"/>
      <c r="CR9" s="375"/>
      <c r="CS9" s="375"/>
      <c r="CT9" s="375"/>
      <c r="CU9" s="374"/>
      <c r="CW9" s="374" t="s">
        <v>17</v>
      </c>
      <c r="CY9" s="374"/>
      <c r="CZ9" s="366" t="s">
        <v>14</v>
      </c>
      <c r="DA9" s="375" t="s">
        <v>39</v>
      </c>
      <c r="DB9" s="374"/>
      <c r="DC9" s="374" t="s">
        <v>17</v>
      </c>
      <c r="DE9" s="377" t="s">
        <v>55</v>
      </c>
      <c r="DF9" s="377"/>
      <c r="DG9" s="377" t="s">
        <v>249</v>
      </c>
      <c r="DH9" s="378"/>
      <c r="DI9" s="377" t="s">
        <v>56</v>
      </c>
      <c r="DJ9" s="378"/>
      <c r="DK9" s="379" t="s">
        <v>57</v>
      </c>
      <c r="DL9" s="380"/>
      <c r="DM9" s="379"/>
      <c r="DN9" s="379"/>
      <c r="DO9" s="379"/>
      <c r="DP9" s="379"/>
      <c r="DQ9" s="379" t="s">
        <v>37</v>
      </c>
      <c r="DR9" s="379"/>
      <c r="DS9" s="379"/>
      <c r="DT9" s="379"/>
      <c r="DU9" s="379"/>
      <c r="DV9" s="379" t="s">
        <v>250</v>
      </c>
      <c r="DW9" s="379"/>
    </row>
    <row r="10" spans="1:127" s="375" customFormat="1" ht="15.6" x14ac:dyDescent="0.3">
      <c r="A10" s="381" t="s">
        <v>27</v>
      </c>
      <c r="B10" s="381" t="s">
        <v>28</v>
      </c>
      <c r="C10" s="381" t="s">
        <v>29</v>
      </c>
      <c r="D10" s="381" t="s">
        <v>30</v>
      </c>
      <c r="E10" s="381" t="s">
        <v>31</v>
      </c>
      <c r="F10" s="382" t="s">
        <v>2</v>
      </c>
      <c r="G10" s="382" t="s">
        <v>3</v>
      </c>
      <c r="H10" s="382" t="s">
        <v>4</v>
      </c>
      <c r="I10" s="382" t="s">
        <v>5</v>
      </c>
      <c r="J10" s="382" t="s">
        <v>6</v>
      </c>
      <c r="K10" s="382" t="s">
        <v>29</v>
      </c>
      <c r="L10" s="383"/>
      <c r="M10" s="382" t="s">
        <v>2</v>
      </c>
      <c r="N10" s="382" t="s">
        <v>3</v>
      </c>
      <c r="O10" s="382" t="s">
        <v>4</v>
      </c>
      <c r="P10" s="382" t="s">
        <v>5</v>
      </c>
      <c r="Q10" s="382" t="s">
        <v>6</v>
      </c>
      <c r="R10" s="382" t="s">
        <v>29</v>
      </c>
      <c r="S10" s="384"/>
      <c r="T10" s="382" t="s">
        <v>2</v>
      </c>
      <c r="U10" s="382" t="s">
        <v>3</v>
      </c>
      <c r="V10" s="382" t="s">
        <v>4</v>
      </c>
      <c r="W10" s="382" t="s">
        <v>5</v>
      </c>
      <c r="X10" s="382" t="s">
        <v>6</v>
      </c>
      <c r="Y10" s="382" t="s">
        <v>29</v>
      </c>
      <c r="Z10" s="385"/>
      <c r="AA10" s="381" t="s">
        <v>32</v>
      </c>
      <c r="AB10" s="381" t="s">
        <v>45</v>
      </c>
      <c r="AC10" s="386" t="s">
        <v>251</v>
      </c>
      <c r="AD10" s="387" t="s">
        <v>44</v>
      </c>
      <c r="AE10" s="387" t="s">
        <v>43</v>
      </c>
      <c r="AF10" s="386" t="s">
        <v>252</v>
      </c>
      <c r="AG10" s="386" t="s">
        <v>253</v>
      </c>
      <c r="AH10" s="386" t="s">
        <v>254</v>
      </c>
      <c r="AI10" s="381" t="s">
        <v>41</v>
      </c>
      <c r="AJ10" s="388" t="s">
        <v>40</v>
      </c>
      <c r="AK10" s="389"/>
      <c r="AL10" s="375" t="s">
        <v>255</v>
      </c>
      <c r="AM10" s="375" t="s">
        <v>256</v>
      </c>
      <c r="AN10" s="375" t="s">
        <v>257</v>
      </c>
      <c r="AO10" s="375" t="s">
        <v>258</v>
      </c>
      <c r="AP10" s="375" t="s">
        <v>259</v>
      </c>
      <c r="AQ10" s="375" t="s">
        <v>41</v>
      </c>
      <c r="AR10" s="386" t="s">
        <v>39</v>
      </c>
      <c r="AS10" s="386" t="s">
        <v>17</v>
      </c>
      <c r="AT10" s="390" t="s">
        <v>19</v>
      </c>
      <c r="AU10" s="389"/>
      <c r="AV10" s="391" t="s">
        <v>39</v>
      </c>
      <c r="AW10" s="392" t="s">
        <v>13</v>
      </c>
      <c r="AX10" s="392" t="s">
        <v>19</v>
      </c>
      <c r="AY10" s="391" t="s">
        <v>1</v>
      </c>
      <c r="AZ10" s="393" t="s">
        <v>19</v>
      </c>
      <c r="BA10" s="394"/>
      <c r="BB10" s="381" t="s">
        <v>32</v>
      </c>
      <c r="BC10" s="381" t="s">
        <v>45</v>
      </c>
      <c r="BD10" s="386" t="s">
        <v>251</v>
      </c>
      <c r="BE10" s="387" t="s">
        <v>44</v>
      </c>
      <c r="BF10" s="387" t="s">
        <v>43</v>
      </c>
      <c r="BG10" s="386" t="s">
        <v>252</v>
      </c>
      <c r="BH10" s="386" t="s">
        <v>253</v>
      </c>
      <c r="BI10" s="386" t="s">
        <v>254</v>
      </c>
      <c r="BJ10" s="381" t="s">
        <v>41</v>
      </c>
      <c r="BK10" s="388" t="s">
        <v>40</v>
      </c>
      <c r="BL10" s="389"/>
      <c r="BM10" s="382" t="s">
        <v>2</v>
      </c>
      <c r="BN10" s="382" t="s">
        <v>3</v>
      </c>
      <c r="BO10" s="382" t="s">
        <v>4</v>
      </c>
      <c r="BP10" s="382" t="s">
        <v>5</v>
      </c>
      <c r="BQ10" s="382" t="s">
        <v>6</v>
      </c>
      <c r="BR10" s="382" t="s">
        <v>36</v>
      </c>
      <c r="BS10" s="381" t="s">
        <v>14</v>
      </c>
      <c r="BT10" s="388" t="s">
        <v>19</v>
      </c>
      <c r="BU10" s="395"/>
      <c r="BV10" s="382" t="s">
        <v>7</v>
      </c>
      <c r="BW10" s="382" t="s">
        <v>8</v>
      </c>
      <c r="BX10" s="382" t="s">
        <v>9</v>
      </c>
      <c r="BY10" s="382" t="s">
        <v>10</v>
      </c>
      <c r="BZ10" s="382" t="s">
        <v>6</v>
      </c>
      <c r="CA10" s="382" t="s">
        <v>260</v>
      </c>
      <c r="CB10" s="396" t="s">
        <v>19</v>
      </c>
      <c r="CC10" s="385"/>
      <c r="CD10" s="381" t="s">
        <v>32</v>
      </c>
      <c r="CE10" s="381" t="s">
        <v>45</v>
      </c>
      <c r="CF10" s="386" t="s">
        <v>251</v>
      </c>
      <c r="CG10" s="387" t="s">
        <v>44</v>
      </c>
      <c r="CH10" s="387" t="s">
        <v>43</v>
      </c>
      <c r="CI10" s="386" t="s">
        <v>252</v>
      </c>
      <c r="CJ10" s="386" t="s">
        <v>253</v>
      </c>
      <c r="CK10" s="386" t="s">
        <v>254</v>
      </c>
      <c r="CL10" s="381" t="s">
        <v>41</v>
      </c>
      <c r="CM10" s="388" t="s">
        <v>40</v>
      </c>
      <c r="CN10" s="389"/>
      <c r="CO10" s="375" t="s">
        <v>255</v>
      </c>
      <c r="CP10" s="375" t="s">
        <v>256</v>
      </c>
      <c r="CQ10" s="375" t="s">
        <v>257</v>
      </c>
      <c r="CR10" s="375" t="s">
        <v>258</v>
      </c>
      <c r="CS10" s="375" t="s">
        <v>259</v>
      </c>
      <c r="CT10" s="375" t="s">
        <v>41</v>
      </c>
      <c r="CU10" s="386" t="s">
        <v>39</v>
      </c>
      <c r="CV10" s="386" t="s">
        <v>17</v>
      </c>
      <c r="CW10" s="390" t="s">
        <v>19</v>
      </c>
      <c r="CX10" s="389"/>
      <c r="CY10" s="391" t="s">
        <v>39</v>
      </c>
      <c r="CZ10" s="392" t="s">
        <v>13</v>
      </c>
      <c r="DA10" s="392" t="s">
        <v>19</v>
      </c>
      <c r="DB10" s="391" t="s">
        <v>1</v>
      </c>
      <c r="DC10" s="393" t="s">
        <v>19</v>
      </c>
      <c r="DD10" s="383"/>
      <c r="DE10" s="397" t="s">
        <v>35</v>
      </c>
      <c r="DF10" s="377"/>
      <c r="DG10" s="398" t="s">
        <v>35</v>
      </c>
      <c r="DH10" s="378"/>
      <c r="DI10" s="398" t="s">
        <v>35</v>
      </c>
      <c r="DJ10" s="399"/>
      <c r="DK10" s="398" t="s">
        <v>35</v>
      </c>
      <c r="DL10" s="396" t="s">
        <v>38</v>
      </c>
      <c r="DM10" s="398" t="s">
        <v>78</v>
      </c>
      <c r="DN10" s="398" t="s">
        <v>79</v>
      </c>
      <c r="DO10" s="398" t="s">
        <v>80</v>
      </c>
      <c r="DP10" s="398" t="s">
        <v>230</v>
      </c>
      <c r="DQ10" s="398"/>
      <c r="DR10" s="398" t="s">
        <v>78</v>
      </c>
      <c r="DS10" s="398" t="s">
        <v>79</v>
      </c>
      <c r="DT10" s="398" t="s">
        <v>80</v>
      </c>
      <c r="DU10" s="398" t="s">
        <v>230</v>
      </c>
      <c r="DV10" s="398"/>
      <c r="DW10" s="398"/>
    </row>
    <row r="11" spans="1:127" s="375" customFormat="1" x14ac:dyDescent="0.3">
      <c r="F11" s="380"/>
      <c r="G11" s="380"/>
      <c r="H11" s="380"/>
      <c r="I11" s="380"/>
      <c r="J11" s="380"/>
      <c r="K11" s="380"/>
      <c r="L11" s="383"/>
      <c r="M11" s="380"/>
      <c r="N11" s="380"/>
      <c r="O11" s="380"/>
      <c r="P11" s="380"/>
      <c r="Q11" s="380"/>
      <c r="R11" s="380"/>
      <c r="S11" s="383"/>
      <c r="T11" s="380"/>
      <c r="U11" s="380"/>
      <c r="V11" s="380"/>
      <c r="W11" s="380"/>
      <c r="X11" s="380"/>
      <c r="Y11" s="380"/>
      <c r="Z11" s="385"/>
      <c r="AK11" s="389"/>
      <c r="AR11" s="400"/>
      <c r="AS11" s="400"/>
      <c r="AT11" s="400"/>
      <c r="AU11" s="389"/>
      <c r="AV11" s="400"/>
      <c r="AW11" s="400"/>
      <c r="AX11" s="400"/>
      <c r="AY11" s="400"/>
      <c r="AZ11" s="400"/>
      <c r="BA11" s="394"/>
      <c r="BL11" s="389"/>
      <c r="BM11" s="380"/>
      <c r="BN11" s="380"/>
      <c r="BO11" s="380"/>
      <c r="BP11" s="380"/>
      <c r="BQ11" s="380"/>
      <c r="BR11" s="380"/>
      <c r="BU11" s="389"/>
      <c r="BV11" s="380"/>
      <c r="BW11" s="380"/>
      <c r="BX11" s="380"/>
      <c r="BY11" s="380"/>
      <c r="BZ11" s="380"/>
      <c r="CA11" s="380"/>
      <c r="CB11" s="380"/>
      <c r="CC11" s="385"/>
      <c r="CN11" s="389"/>
      <c r="CU11" s="400"/>
      <c r="CV11" s="400"/>
      <c r="CW11" s="400"/>
      <c r="CX11" s="389"/>
      <c r="CY11" s="400"/>
      <c r="CZ11" s="400"/>
      <c r="DA11" s="400"/>
      <c r="DB11" s="400"/>
      <c r="DC11" s="400"/>
      <c r="DD11" s="383"/>
      <c r="DE11" s="376"/>
      <c r="DF11" s="376"/>
      <c r="DG11" s="376"/>
      <c r="DI11" s="401"/>
      <c r="DJ11" s="380"/>
      <c r="DK11" s="401"/>
      <c r="DL11" s="401"/>
      <c r="DM11" s="401"/>
      <c r="DN11" s="401"/>
      <c r="DO11" s="401"/>
      <c r="DP11" s="401"/>
      <c r="DQ11" s="401"/>
      <c r="DR11" s="401"/>
      <c r="DS11" s="401"/>
      <c r="DT11" s="401"/>
      <c r="DU11" s="401"/>
      <c r="DV11" s="401"/>
      <c r="DW11" s="401"/>
    </row>
    <row r="12" spans="1:127" x14ac:dyDescent="0.3">
      <c r="A12" s="421">
        <v>95</v>
      </c>
      <c r="B12" s="421" t="s">
        <v>261</v>
      </c>
      <c r="C12" s="421" t="s">
        <v>223</v>
      </c>
      <c r="D12" s="421" t="s">
        <v>224</v>
      </c>
      <c r="E12" s="421" t="s">
        <v>225</v>
      </c>
      <c r="F12" s="402">
        <v>7.5</v>
      </c>
      <c r="G12" s="402">
        <v>7.5</v>
      </c>
      <c r="H12" s="402">
        <v>8</v>
      </c>
      <c r="I12" s="402">
        <v>8.5</v>
      </c>
      <c r="J12" s="402">
        <v>7.8</v>
      </c>
      <c r="K12" s="403">
        <f>SUM((F12*0.3),(G12*0.25),(H12*0.25),(I12*0.15),(J12*0.05))</f>
        <v>7.79</v>
      </c>
      <c r="L12" s="404"/>
      <c r="M12" s="402">
        <v>7.5</v>
      </c>
      <c r="N12" s="402">
        <v>5.5</v>
      </c>
      <c r="O12" s="402">
        <v>6</v>
      </c>
      <c r="P12" s="402">
        <v>7.5</v>
      </c>
      <c r="Q12" s="402">
        <v>7.5</v>
      </c>
      <c r="R12" s="403">
        <f>SUM((M12*0.3),(N12*0.25),(O12*0.25),(P12*0.15),(Q12*0.05))</f>
        <v>6.625</v>
      </c>
      <c r="S12" s="404"/>
      <c r="T12" s="402">
        <v>6.2</v>
      </c>
      <c r="U12" s="402">
        <v>6.2</v>
      </c>
      <c r="V12" s="402">
        <v>6.4</v>
      </c>
      <c r="W12" s="402">
        <v>6.8</v>
      </c>
      <c r="X12" s="402">
        <v>7</v>
      </c>
      <c r="Y12" s="403">
        <f>SUM((T12*0.3),(U12*0.25),(V12*0.25),(W12*0.15),(X12*0.05))</f>
        <v>6.379999999999999</v>
      </c>
      <c r="Z12" s="405"/>
      <c r="AA12" s="402">
        <v>6.8</v>
      </c>
      <c r="AB12" s="402">
        <v>6.8</v>
      </c>
      <c r="AC12" s="402">
        <v>7</v>
      </c>
      <c r="AD12" s="402">
        <v>7.5</v>
      </c>
      <c r="AE12" s="402">
        <v>7.2</v>
      </c>
      <c r="AF12" s="402">
        <v>10</v>
      </c>
      <c r="AG12" s="402">
        <v>8</v>
      </c>
      <c r="AH12" s="402">
        <v>8.5</v>
      </c>
      <c r="AI12" s="406">
        <f>SUM(AA12:AH12)</f>
        <v>61.800000000000004</v>
      </c>
      <c r="AJ12" s="403">
        <f>AI12/8</f>
        <v>7.7250000000000005</v>
      </c>
      <c r="AK12" s="407"/>
      <c r="AL12" s="408">
        <v>6.8</v>
      </c>
      <c r="AM12" s="408">
        <v>7</v>
      </c>
      <c r="AN12" s="408">
        <v>0</v>
      </c>
      <c r="AO12" s="408">
        <v>6.5</v>
      </c>
      <c r="AP12" s="408">
        <v>4</v>
      </c>
      <c r="AQ12" s="406">
        <f>SUM(AL12:AP12)</f>
        <v>24.3</v>
      </c>
      <c r="AR12" s="500">
        <v>6.33</v>
      </c>
      <c r="AS12" s="400">
        <f>SUM(AQ12+AR12)</f>
        <v>30.630000000000003</v>
      </c>
      <c r="AT12" s="409">
        <f>AS12/6</f>
        <v>5.1050000000000004</v>
      </c>
      <c r="AU12" s="410"/>
      <c r="AV12" s="500">
        <v>7</v>
      </c>
      <c r="AW12" s="408"/>
      <c r="AX12" s="509">
        <f>AV12-AW12</f>
        <v>7</v>
      </c>
      <c r="AY12" s="408">
        <v>6.6</v>
      </c>
      <c r="AZ12" s="409">
        <f>SUM(AX12*0.7+AY12*0.3)</f>
        <v>6.879999999999999</v>
      </c>
      <c r="BA12" s="368"/>
      <c r="BB12" s="402">
        <v>6.2</v>
      </c>
      <c r="BC12" s="402">
        <v>7</v>
      </c>
      <c r="BD12" s="402">
        <v>7.5</v>
      </c>
      <c r="BE12" s="402">
        <v>7.5</v>
      </c>
      <c r="BF12" s="402">
        <v>6.5</v>
      </c>
      <c r="BG12" s="402">
        <v>8.5</v>
      </c>
      <c r="BH12" s="402">
        <v>7.8</v>
      </c>
      <c r="BI12" s="402">
        <v>8</v>
      </c>
      <c r="BJ12" s="406">
        <f>SUM(BB12:BI12)</f>
        <v>59</v>
      </c>
      <c r="BK12" s="403">
        <f>BJ12/8</f>
        <v>7.375</v>
      </c>
      <c r="BL12" s="407"/>
      <c r="BM12" s="402">
        <v>4.2</v>
      </c>
      <c r="BN12" s="402">
        <v>5.8</v>
      </c>
      <c r="BO12" s="402">
        <v>6</v>
      </c>
      <c r="BP12" s="411"/>
      <c r="BQ12" s="411"/>
      <c r="BR12" s="403">
        <f>SUM((BM12*0.4),(BN12*0.3),(BO12*0.3))</f>
        <v>5.22</v>
      </c>
      <c r="BS12" s="412"/>
      <c r="BT12" s="403">
        <f>BR12-BS12</f>
        <v>5.22</v>
      </c>
      <c r="BU12" s="404"/>
      <c r="BV12" s="402">
        <v>6.8</v>
      </c>
      <c r="BW12" s="402">
        <v>7.2</v>
      </c>
      <c r="BX12" s="402">
        <v>7.5</v>
      </c>
      <c r="BY12" s="402">
        <v>6.8</v>
      </c>
      <c r="BZ12" s="27">
        <f>SUM((BV12*0.2),(BW12*0.15),(BX12*0.35),(BY12*0.3))</f>
        <v>7.1050000000000004</v>
      </c>
      <c r="CA12" s="402"/>
      <c r="CB12" s="403">
        <f>SUM((BV12*0.2),(BW12*0.15),(BX12*0.25),(BY12*0.2),(BZ12*0.2))-CA12</f>
        <v>7.096000000000001</v>
      </c>
      <c r="CC12" s="405"/>
      <c r="CD12" s="402">
        <v>7.2</v>
      </c>
      <c r="CE12" s="402">
        <v>8</v>
      </c>
      <c r="CF12" s="402">
        <v>7.8</v>
      </c>
      <c r="CG12" s="402">
        <v>8.5</v>
      </c>
      <c r="CH12" s="402">
        <v>8.5</v>
      </c>
      <c r="CI12" s="402">
        <v>8</v>
      </c>
      <c r="CJ12" s="402">
        <v>7</v>
      </c>
      <c r="CK12" s="402">
        <v>7.8</v>
      </c>
      <c r="CL12" s="406">
        <f>SUM(CD12:CK12)</f>
        <v>62.8</v>
      </c>
      <c r="CM12" s="403">
        <f>CL12/8</f>
        <v>7.85</v>
      </c>
      <c r="CN12" s="407"/>
      <c r="CO12" s="408">
        <v>6</v>
      </c>
      <c r="CP12" s="408">
        <v>4</v>
      </c>
      <c r="CQ12" s="408">
        <v>0</v>
      </c>
      <c r="CR12" s="408">
        <v>2</v>
      </c>
      <c r="CS12" s="408">
        <v>2</v>
      </c>
      <c r="CT12" s="406">
        <f>SUM(CO12:CS12)</f>
        <v>14</v>
      </c>
      <c r="CU12" s="408">
        <v>6.4</v>
      </c>
      <c r="CV12" s="400">
        <f>SUM(CT12+CU12)</f>
        <v>20.399999999999999</v>
      </c>
      <c r="CW12" s="409">
        <f>CV12/6</f>
        <v>3.4</v>
      </c>
      <c r="CX12" s="410"/>
      <c r="CY12" s="500">
        <v>6.62</v>
      </c>
      <c r="CZ12" s="408"/>
      <c r="DA12" s="509">
        <f>CY12-CZ12</f>
        <v>6.62</v>
      </c>
      <c r="DB12" s="408">
        <v>7.5</v>
      </c>
      <c r="DC12" s="409">
        <f>SUM(DA12*0.7+DB12*0.3)</f>
        <v>6.8839999999999995</v>
      </c>
      <c r="DD12" s="410"/>
      <c r="DE12" s="413">
        <f>SUM((K12*0.25)+(AJ12*0.25)+(BK12*0.25)+(CM12*0.25))</f>
        <v>7.6850000000000005</v>
      </c>
      <c r="DF12" s="413"/>
      <c r="DG12" s="413">
        <f>SUM((R12*0.25),(AT12*0.25),(BT12*0.25)+(CW12*0.25))</f>
        <v>5.0875000000000004</v>
      </c>
      <c r="DH12" s="414"/>
      <c r="DI12" s="413">
        <f>SUM((Y12*0.25),(CB12*0.25),(AZ12*0.25),(DC12*0.25))</f>
        <v>6.81</v>
      </c>
      <c r="DJ12" s="378"/>
      <c r="DK12" s="415">
        <f>AVERAGE(DE12:DI12)</f>
        <v>6.5274999999999999</v>
      </c>
      <c r="DL12" s="306">
        <v>1</v>
      </c>
      <c r="DM12" s="413">
        <f>K12</f>
        <v>7.79</v>
      </c>
      <c r="DN12" s="413">
        <f>AJ12</f>
        <v>7.7250000000000005</v>
      </c>
      <c r="DO12" s="413">
        <f>BK12</f>
        <v>7.375</v>
      </c>
      <c r="DP12" s="413">
        <f>CM12</f>
        <v>7.85</v>
      </c>
      <c r="DQ12" s="415">
        <f>DE12</f>
        <v>7.6850000000000005</v>
      </c>
      <c r="DR12" s="416">
        <f>R12</f>
        <v>6.625</v>
      </c>
      <c r="DS12" s="413">
        <f>AT12</f>
        <v>5.1050000000000004</v>
      </c>
      <c r="DT12" s="413">
        <f>BT12</f>
        <v>5.22</v>
      </c>
      <c r="DU12" s="413">
        <f>CW12</f>
        <v>3.4</v>
      </c>
      <c r="DV12" s="415">
        <f>DG12</f>
        <v>5.0875000000000004</v>
      </c>
      <c r="DW12" s="417">
        <f>DK12</f>
        <v>6.5274999999999999</v>
      </c>
    </row>
    <row r="13" spans="1:127" x14ac:dyDescent="0.3">
      <c r="A13" s="421">
        <v>128</v>
      </c>
      <c r="B13" s="421" t="s">
        <v>186</v>
      </c>
      <c r="C13" s="421" t="s">
        <v>232</v>
      </c>
      <c r="D13" s="421" t="s">
        <v>233</v>
      </c>
      <c r="E13" s="421" t="s">
        <v>112</v>
      </c>
      <c r="F13" s="402">
        <v>7.8</v>
      </c>
      <c r="G13" s="402">
        <v>7.5</v>
      </c>
      <c r="H13" s="402">
        <v>7.8</v>
      </c>
      <c r="I13" s="402">
        <v>10</v>
      </c>
      <c r="J13" s="402">
        <v>8.5</v>
      </c>
      <c r="K13" s="403">
        <f>SUM((F13*0.3),(G13*0.25),(H13*0.25),(I13*0.15),(J13*0.05))</f>
        <v>8.09</v>
      </c>
      <c r="L13" s="404"/>
      <c r="M13" s="402">
        <v>6.5</v>
      </c>
      <c r="N13" s="402">
        <v>6.5</v>
      </c>
      <c r="O13" s="402">
        <v>6.2</v>
      </c>
      <c r="P13" s="402">
        <v>9</v>
      </c>
      <c r="Q13" s="402">
        <v>6.5</v>
      </c>
      <c r="R13" s="403">
        <f>SUM((M13*0.3),(N13*0.25),(O13*0.25),(P13*0.15),(Q13*0.05))</f>
        <v>6.8</v>
      </c>
      <c r="S13" s="404"/>
      <c r="T13" s="402">
        <v>6.1</v>
      </c>
      <c r="U13" s="402">
        <v>6.1</v>
      </c>
      <c r="V13" s="402">
        <v>6.7</v>
      </c>
      <c r="W13" s="402">
        <v>7</v>
      </c>
      <c r="X13" s="402">
        <v>7</v>
      </c>
      <c r="Y13" s="403">
        <f>SUM((T13*0.3),(U13*0.25),(V13*0.25),(W13*0.15),(X13*0.05))</f>
        <v>6.4299999999999988</v>
      </c>
      <c r="Z13" s="405"/>
      <c r="AA13" s="402">
        <v>6.2</v>
      </c>
      <c r="AB13" s="402">
        <v>6.5</v>
      </c>
      <c r="AC13" s="402">
        <v>6.8</v>
      </c>
      <c r="AD13" s="402">
        <v>6.2</v>
      </c>
      <c r="AE13" s="402">
        <v>7</v>
      </c>
      <c r="AF13" s="402">
        <v>8</v>
      </c>
      <c r="AG13" s="402">
        <v>7.5</v>
      </c>
      <c r="AH13" s="402">
        <v>7.5</v>
      </c>
      <c r="AI13" s="406">
        <f>SUM(AA13:AH13)</f>
        <v>55.7</v>
      </c>
      <c r="AJ13" s="403">
        <f>AI13/8</f>
        <v>6.9625000000000004</v>
      </c>
      <c r="AK13" s="407"/>
      <c r="AL13" s="408">
        <v>4.5999999999999996</v>
      </c>
      <c r="AM13" s="408">
        <v>6.2</v>
      </c>
      <c r="AN13" s="408">
        <v>0</v>
      </c>
      <c r="AO13" s="408">
        <v>5.0999999999999996</v>
      </c>
      <c r="AP13" s="408">
        <v>6.2</v>
      </c>
      <c r="AQ13" s="406">
        <f>SUM(AL13:AP13)</f>
        <v>22.1</v>
      </c>
      <c r="AR13" s="500">
        <v>7.33</v>
      </c>
      <c r="AS13" s="400">
        <f>SUM(AQ13+AR13)</f>
        <v>29.43</v>
      </c>
      <c r="AT13" s="409">
        <f>AS13/6</f>
        <v>4.9050000000000002</v>
      </c>
      <c r="AU13" s="410"/>
      <c r="AV13" s="500">
        <v>7.84</v>
      </c>
      <c r="AW13" s="408"/>
      <c r="AX13" s="509">
        <f>AV13-AW13</f>
        <v>7.84</v>
      </c>
      <c r="AY13" s="408">
        <v>6.1</v>
      </c>
      <c r="AZ13" s="409">
        <f>SUM(AX13*0.7+AY13*0.3)</f>
        <v>7.3179999999999996</v>
      </c>
      <c r="BA13" s="368"/>
      <c r="BB13" s="402">
        <v>5.5</v>
      </c>
      <c r="BC13" s="402">
        <v>6.2</v>
      </c>
      <c r="BD13" s="402">
        <v>6.5</v>
      </c>
      <c r="BE13" s="402">
        <v>6.5</v>
      </c>
      <c r="BF13" s="402">
        <v>6</v>
      </c>
      <c r="BG13" s="402">
        <v>8.5</v>
      </c>
      <c r="BH13" s="402">
        <v>7</v>
      </c>
      <c r="BI13" s="402">
        <v>7</v>
      </c>
      <c r="BJ13" s="406">
        <f>SUM(BB13:BI13)</f>
        <v>53.2</v>
      </c>
      <c r="BK13" s="403">
        <f>BJ13/8</f>
        <v>6.65</v>
      </c>
      <c r="BL13" s="407"/>
      <c r="BM13" s="402">
        <v>3.2</v>
      </c>
      <c r="BN13" s="402">
        <v>6</v>
      </c>
      <c r="BO13" s="402">
        <v>6</v>
      </c>
      <c r="BP13" s="411"/>
      <c r="BQ13" s="411"/>
      <c r="BR13" s="403">
        <f>SUM((BM13*0.4),(BN13*0.3),(BO13*0.3))</f>
        <v>4.88</v>
      </c>
      <c r="BS13" s="412"/>
      <c r="BT13" s="403">
        <f>BR13-BS13</f>
        <v>4.88</v>
      </c>
      <c r="BU13" s="404"/>
      <c r="BV13" s="402">
        <v>7.8</v>
      </c>
      <c r="BW13" s="402">
        <v>7.5</v>
      </c>
      <c r="BX13" s="402">
        <v>7.2</v>
      </c>
      <c r="BY13" s="402">
        <v>7</v>
      </c>
      <c r="BZ13" s="27">
        <f>SUM((BV13*0.2),(BW13*0.15),(BX13*0.35),(BY13*0.3))</f>
        <v>7.3049999999999997</v>
      </c>
      <c r="CA13" s="402"/>
      <c r="CB13" s="403">
        <f>SUM((BV13*0.2),(BW13*0.15),(BX13*0.25),(BY13*0.2),(BZ13*0.2))-CA13</f>
        <v>7.346000000000001</v>
      </c>
      <c r="CC13" s="405"/>
      <c r="CD13" s="402">
        <v>6.5</v>
      </c>
      <c r="CE13" s="402">
        <v>6.2</v>
      </c>
      <c r="CF13" s="402">
        <v>6.8</v>
      </c>
      <c r="CG13" s="402">
        <v>7</v>
      </c>
      <c r="CH13" s="402">
        <v>7.8</v>
      </c>
      <c r="CI13" s="402">
        <v>7.5</v>
      </c>
      <c r="CJ13" s="402">
        <v>6.2</v>
      </c>
      <c r="CK13" s="402">
        <v>7.5</v>
      </c>
      <c r="CL13" s="406">
        <f>SUM(CD13:CK13)</f>
        <v>55.5</v>
      </c>
      <c r="CM13" s="403">
        <f>CL13/8</f>
        <v>6.9375</v>
      </c>
      <c r="CN13" s="407"/>
      <c r="CO13" s="408">
        <v>3</v>
      </c>
      <c r="CP13" s="408">
        <v>4</v>
      </c>
      <c r="CQ13" s="408">
        <v>0</v>
      </c>
      <c r="CR13" s="408">
        <v>5</v>
      </c>
      <c r="CS13" s="408">
        <v>3.5</v>
      </c>
      <c r="CT13" s="406">
        <f>SUM(CO13:CS13)</f>
        <v>15.5</v>
      </c>
      <c r="CU13" s="408">
        <v>6.8</v>
      </c>
      <c r="CV13" s="400">
        <f>SUM(CT13+CU13)</f>
        <v>22.3</v>
      </c>
      <c r="CW13" s="409">
        <f>CV13/6</f>
        <v>3.7166666666666668</v>
      </c>
      <c r="CX13" s="410"/>
      <c r="CY13" s="500">
        <v>6.84</v>
      </c>
      <c r="CZ13" s="408"/>
      <c r="DA13" s="509">
        <f>CY13-CZ13</f>
        <v>6.84</v>
      </c>
      <c r="DB13" s="408">
        <v>6.1</v>
      </c>
      <c r="DC13" s="409">
        <f>SUM(DA13*0.7+DB13*0.3)</f>
        <v>6.6179999999999994</v>
      </c>
      <c r="DD13" s="410"/>
      <c r="DE13" s="413">
        <f>SUM((K13*0.25)+(AJ13*0.25)+(BK13*0.25)+(CM13*0.25))</f>
        <v>7.16</v>
      </c>
      <c r="DF13" s="413"/>
      <c r="DG13" s="413">
        <f>SUM((R13*0.25),(AT13*0.25),(BT13*0.25)+(CW13*0.25))</f>
        <v>5.0754166666666674</v>
      </c>
      <c r="DH13" s="414"/>
      <c r="DI13" s="413">
        <f>SUM((Y13*0.25),(CB13*0.25),(AZ13*0.25),(DC13*0.25))</f>
        <v>6.9279999999999999</v>
      </c>
      <c r="DJ13" s="378"/>
      <c r="DK13" s="415">
        <f>AVERAGE(DE13:DI13)</f>
        <v>6.3878055555555555</v>
      </c>
      <c r="DL13" s="306">
        <v>2</v>
      </c>
      <c r="DM13" s="413">
        <f>K13</f>
        <v>8.09</v>
      </c>
      <c r="DN13" s="413">
        <f>AJ13</f>
        <v>6.9625000000000004</v>
      </c>
      <c r="DO13" s="413">
        <f>BK13</f>
        <v>6.65</v>
      </c>
      <c r="DP13" s="413">
        <f>CM13</f>
        <v>6.9375</v>
      </c>
      <c r="DQ13" s="415">
        <f>DE13</f>
        <v>7.16</v>
      </c>
      <c r="DR13" s="416">
        <f>R13</f>
        <v>6.8</v>
      </c>
      <c r="DS13" s="413">
        <f>AT13</f>
        <v>4.9050000000000002</v>
      </c>
      <c r="DT13" s="413">
        <f>BT13</f>
        <v>4.88</v>
      </c>
      <c r="DU13" s="413">
        <f>CW13</f>
        <v>3.7166666666666668</v>
      </c>
      <c r="DV13" s="415">
        <f>DG13</f>
        <v>5.0754166666666674</v>
      </c>
      <c r="DW13" s="417">
        <f>DK13</f>
        <v>6.3878055555555555</v>
      </c>
    </row>
    <row r="14" spans="1:127" x14ac:dyDescent="0.3">
      <c r="C14" s="418"/>
      <c r="AB14" s="375"/>
      <c r="BC14" s="375"/>
      <c r="CE14" s="375"/>
    </row>
    <row r="18" spans="1:6" ht="18" x14ac:dyDescent="0.35">
      <c r="A18" s="419"/>
      <c r="B18" s="310"/>
      <c r="C18" s="310"/>
      <c r="D18" s="310"/>
      <c r="E18" s="310"/>
      <c r="F18" s="310"/>
    </row>
    <row r="19" spans="1:6" ht="18" x14ac:dyDescent="0.35">
      <c r="A19" s="419"/>
      <c r="B19" s="310"/>
      <c r="C19" s="420"/>
      <c r="D19" s="310"/>
      <c r="E19" s="420"/>
      <c r="F19" s="310"/>
    </row>
    <row r="20" spans="1:6" ht="18" x14ac:dyDescent="0.35">
      <c r="A20" s="310"/>
    </row>
    <row r="21" spans="1:6" ht="18" x14ac:dyDescent="0.35">
      <c r="A21" s="310"/>
    </row>
    <row r="22" spans="1:6" ht="18" x14ac:dyDescent="0.35">
      <c r="A22" s="310"/>
    </row>
    <row r="23" spans="1:6" ht="18" x14ac:dyDescent="0.35">
      <c r="A23" s="310"/>
      <c r="B23" s="310"/>
      <c r="C23" s="312"/>
      <c r="D23" s="310"/>
      <c r="E23" s="310"/>
      <c r="F23" s="310"/>
    </row>
  </sheetData>
  <mergeCells count="2">
    <mergeCell ref="A3:B3"/>
    <mergeCell ref="A5:B5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4294967293" verticalDpi="0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37"/>
  <sheetViews>
    <sheetView topLeftCell="DD1" workbookViewId="0">
      <selection activeCell="R11" sqref="R11"/>
    </sheetView>
  </sheetViews>
  <sheetFormatPr defaultColWidth="9.109375" defaultRowHeight="14.4" x14ac:dyDescent="0.3"/>
  <cols>
    <col min="1" max="1" width="5.44140625" style="92" customWidth="1"/>
    <col min="2" max="2" width="22" style="92" customWidth="1"/>
    <col min="3" max="3" width="23.109375" style="92" customWidth="1"/>
    <col min="4" max="4" width="16" style="92" customWidth="1"/>
    <col min="5" max="5" width="14.6640625" style="92" customWidth="1"/>
    <col min="6" max="11" width="7.6640625" style="92" customWidth="1"/>
    <col min="12" max="12" width="3.33203125" style="92" customWidth="1"/>
    <col min="13" max="18" width="7.6640625" style="92" customWidth="1"/>
    <col min="19" max="19" width="3.33203125" style="92" customWidth="1"/>
    <col min="20" max="29" width="7.6640625" style="92" customWidth="1"/>
    <col min="30" max="30" width="3.33203125" style="92" customWidth="1"/>
    <col min="31" max="34" width="7.33203125" style="92" customWidth="1"/>
    <col min="35" max="35" width="9.44140625" style="92" customWidth="1"/>
    <col min="36" max="36" width="2.6640625" style="92" customWidth="1"/>
    <col min="37" max="46" width="7.6640625" style="92" customWidth="1"/>
    <col min="47" max="47" width="3.33203125" style="92" customWidth="1"/>
    <col min="48" max="54" width="7.6640625" style="92" customWidth="1"/>
    <col min="55" max="55" width="3.33203125" style="92" customWidth="1"/>
    <col min="56" max="65" width="7.6640625" style="92" customWidth="1"/>
    <col min="66" max="66" width="3.33203125" style="92" customWidth="1"/>
    <col min="67" max="70" width="7.33203125" style="92" customWidth="1"/>
    <col min="71" max="71" width="9.44140625" style="92" customWidth="1"/>
    <col min="72" max="72" width="3.44140625" style="92" customWidth="1"/>
    <col min="73" max="78" width="9.109375" style="92"/>
    <col min="79" max="79" width="4.33203125" style="92" customWidth="1"/>
    <col min="80" max="80" width="8.5546875" style="92" customWidth="1"/>
    <col min="81" max="84" width="9.109375" style="92"/>
    <col min="85" max="85" width="4.6640625" style="92" customWidth="1"/>
    <col min="86" max="92" width="9.109375" style="92"/>
    <col min="93" max="93" width="3.88671875" style="92" customWidth="1"/>
    <col min="94" max="98" width="9.109375" style="92"/>
    <col min="99" max="99" width="3.109375" style="92" customWidth="1"/>
    <col min="100" max="104" width="11.44140625" style="92" customWidth="1"/>
    <col min="105" max="105" width="4.109375" style="92" customWidth="1"/>
    <col min="106" max="110" width="13.33203125" style="92" customWidth="1"/>
    <col min="111" max="111" width="3.88671875" style="92" customWidth="1"/>
    <col min="112" max="112" width="12.109375" style="92" customWidth="1"/>
    <col min="113" max="113" width="10.44140625" style="92" customWidth="1"/>
    <col min="114" max="114" width="9.109375" style="92"/>
    <col min="115" max="115" width="2.77734375" style="92" customWidth="1"/>
    <col min="116" max="119" width="9.109375" style="92"/>
    <col min="120" max="120" width="8.44140625" style="92" customWidth="1"/>
    <col min="121" max="121" width="4.5546875" style="92" customWidth="1"/>
    <col min="122" max="125" width="9.109375" style="92"/>
    <col min="126" max="126" width="12.21875" style="92" customWidth="1"/>
    <col min="127" max="127" width="4.109375" style="92" customWidth="1"/>
    <col min="128" max="16384" width="9.109375" style="92"/>
  </cols>
  <sheetData>
    <row r="1" spans="1:127" ht="15.6" x14ac:dyDescent="0.3">
      <c r="A1" s="100" t="str">
        <f>CompDetail!A1</f>
        <v>NSW State Championships</v>
      </c>
      <c r="B1" s="3"/>
      <c r="C1" s="97"/>
      <c r="D1" s="279" t="s">
        <v>75</v>
      </c>
      <c r="E1" s="438" t="s">
        <v>267</v>
      </c>
      <c r="AU1" s="280"/>
      <c r="CJ1" s="438"/>
      <c r="CV1" s="279"/>
      <c r="CW1" s="279"/>
      <c r="CX1" s="279"/>
      <c r="CY1" s="279"/>
      <c r="CZ1" s="279"/>
      <c r="DA1" s="279"/>
      <c r="DB1" s="280"/>
      <c r="DC1" s="280"/>
      <c r="DD1" s="280"/>
      <c r="DE1" s="280"/>
      <c r="DF1" s="280"/>
      <c r="DV1" s="280">
        <f ca="1">NOW()</f>
        <v>43628.878263194441</v>
      </c>
    </row>
    <row r="2" spans="1:127" ht="15.6" x14ac:dyDescent="0.3">
      <c r="A2" s="100"/>
      <c r="B2" s="3"/>
      <c r="C2" s="97"/>
      <c r="D2" s="279"/>
      <c r="E2" s="438" t="s">
        <v>268</v>
      </c>
      <c r="N2" s="437"/>
      <c r="AU2" s="281"/>
      <c r="BO2" s="143" t="s">
        <v>287</v>
      </c>
      <c r="BW2" s="437"/>
      <c r="CJ2" s="438"/>
      <c r="CV2" s="279"/>
      <c r="CW2" s="279"/>
      <c r="CX2" s="279"/>
      <c r="CY2" s="279"/>
      <c r="CZ2" s="279"/>
      <c r="DA2" s="279"/>
      <c r="DB2" s="281"/>
      <c r="DC2" s="281"/>
      <c r="DD2" s="281"/>
      <c r="DE2" s="281"/>
      <c r="DF2" s="281"/>
      <c r="DV2" s="281">
        <f ca="1">NOW()</f>
        <v>43628.878263194441</v>
      </c>
    </row>
    <row r="3" spans="1:127" ht="15.6" x14ac:dyDescent="0.3">
      <c r="A3" s="515" t="str">
        <f>CompDetail!A3</f>
        <v>June 8 to 9 2019</v>
      </c>
      <c r="B3" s="516"/>
      <c r="C3" s="97"/>
      <c r="D3" s="279"/>
      <c r="E3" s="438" t="s">
        <v>269</v>
      </c>
      <c r="AU3" s="281"/>
      <c r="CJ3" s="438"/>
      <c r="CV3" s="279"/>
      <c r="CW3" s="279"/>
      <c r="CX3" s="279"/>
      <c r="CY3" s="279"/>
      <c r="CZ3" s="279"/>
      <c r="DA3" s="279"/>
      <c r="DB3" s="281"/>
      <c r="DC3" s="281"/>
      <c r="DD3" s="281"/>
      <c r="DE3" s="281"/>
      <c r="DF3" s="281"/>
    </row>
    <row r="4" spans="1:127" ht="15.6" x14ac:dyDescent="0.3">
      <c r="A4" s="517"/>
      <c r="B4" s="518"/>
      <c r="D4" s="279"/>
      <c r="E4" s="438" t="s">
        <v>266</v>
      </c>
      <c r="F4" s="282" t="s">
        <v>25</v>
      </c>
      <c r="G4" s="282"/>
      <c r="H4" s="282"/>
      <c r="I4" s="282"/>
      <c r="J4" s="282"/>
      <c r="K4" s="282"/>
      <c r="M4" s="283" t="s">
        <v>15</v>
      </c>
      <c r="N4" s="283"/>
      <c r="O4" s="283"/>
      <c r="P4" s="283"/>
      <c r="Q4" s="283"/>
      <c r="R4" s="283"/>
      <c r="T4" s="282" t="s">
        <v>25</v>
      </c>
      <c r="U4" s="282"/>
      <c r="V4" s="282"/>
      <c r="W4" s="282"/>
      <c r="X4" s="282"/>
      <c r="Y4" s="282"/>
      <c r="Z4" s="282"/>
      <c r="AA4" s="282"/>
      <c r="AB4" s="282"/>
      <c r="AC4" s="282"/>
      <c r="AE4" s="283" t="s">
        <v>15</v>
      </c>
      <c r="AF4" s="283"/>
      <c r="AG4" s="283"/>
      <c r="AH4" s="283"/>
      <c r="AI4" s="283"/>
      <c r="AK4" s="282" t="s">
        <v>25</v>
      </c>
      <c r="AL4" s="282"/>
      <c r="AM4" s="282"/>
      <c r="AN4" s="282"/>
      <c r="AO4" s="282"/>
      <c r="AP4" s="282"/>
      <c r="AQ4" s="282"/>
      <c r="AR4" s="282"/>
      <c r="AS4" s="282"/>
      <c r="AT4" s="282"/>
      <c r="AV4" s="283" t="s">
        <v>15</v>
      </c>
      <c r="AW4" s="283"/>
      <c r="AX4" s="283"/>
      <c r="AY4" s="283"/>
      <c r="AZ4" s="283"/>
      <c r="BA4" s="283"/>
      <c r="BB4" s="283"/>
      <c r="BD4" s="282" t="s">
        <v>25</v>
      </c>
      <c r="BE4" s="282"/>
      <c r="BF4" s="282"/>
      <c r="BG4" s="282"/>
      <c r="BH4" s="282"/>
      <c r="BI4" s="282"/>
      <c r="BJ4" s="282"/>
      <c r="BK4" s="282"/>
      <c r="BL4" s="282"/>
      <c r="BM4" s="282"/>
      <c r="BO4" s="283" t="s">
        <v>15</v>
      </c>
      <c r="BP4" s="283"/>
      <c r="BQ4" s="283"/>
      <c r="BR4" s="283"/>
      <c r="BS4" s="283"/>
      <c r="BU4" s="283" t="s">
        <v>15</v>
      </c>
      <c r="BV4" s="283"/>
      <c r="BW4" s="283"/>
      <c r="BX4" s="283"/>
      <c r="BY4" s="283"/>
      <c r="BZ4" s="283"/>
      <c r="CA4" s="283"/>
      <c r="CB4" s="283" t="s">
        <v>15</v>
      </c>
      <c r="CC4" s="283"/>
      <c r="CD4" s="283"/>
      <c r="CE4" s="283"/>
      <c r="CF4" s="283"/>
      <c r="CG4" s="283"/>
      <c r="CH4" s="283" t="s">
        <v>15</v>
      </c>
      <c r="CI4" s="283"/>
      <c r="CJ4" s="283"/>
      <c r="CK4" s="283"/>
      <c r="CL4" s="283"/>
      <c r="CM4" s="283"/>
      <c r="CN4" s="283"/>
      <c r="CO4" s="283"/>
      <c r="CP4" s="283" t="s">
        <v>15</v>
      </c>
      <c r="CQ4" s="283"/>
      <c r="CR4" s="283"/>
      <c r="CS4" s="283"/>
      <c r="CT4" s="283"/>
      <c r="CV4" s="279"/>
      <c r="CW4" s="279"/>
      <c r="CX4" s="279"/>
      <c r="CY4" s="279"/>
      <c r="CZ4" s="279"/>
      <c r="DA4" s="279"/>
    </row>
    <row r="5" spans="1:127" ht="15.6" x14ac:dyDescent="0.3">
      <c r="A5" s="284"/>
      <c r="D5" s="279"/>
      <c r="DB5" s="519" t="s">
        <v>213</v>
      </c>
      <c r="DC5" s="519"/>
      <c r="DD5" s="519"/>
    </row>
    <row r="6" spans="1:127" ht="15.6" x14ac:dyDescent="0.3">
      <c r="A6" s="285" t="s">
        <v>214</v>
      </c>
      <c r="B6" s="143"/>
      <c r="C6" s="284"/>
      <c r="F6" s="143" t="s">
        <v>52</v>
      </c>
      <c r="G6" s="92" t="str">
        <f>E2</f>
        <v>Jenny Scott</v>
      </c>
      <c r="I6" s="143"/>
      <c r="M6" s="143" t="s">
        <v>52</v>
      </c>
      <c r="N6" s="92" t="str">
        <f>E4</f>
        <v>Janet Leadbeater</v>
      </c>
      <c r="T6" s="143" t="s">
        <v>51</v>
      </c>
      <c r="U6" s="92" t="str">
        <f>E1</f>
        <v>Robyn Bruderer</v>
      </c>
      <c r="AE6" s="143" t="s">
        <v>51</v>
      </c>
      <c r="AF6" s="92" t="str">
        <f>E1</f>
        <v>Robyn Bruderer</v>
      </c>
      <c r="AG6" s="143"/>
      <c r="AH6" s="143"/>
      <c r="AK6" s="143" t="s">
        <v>53</v>
      </c>
      <c r="AL6" s="92" t="str">
        <f>E4</f>
        <v>Janet Leadbeater</v>
      </c>
      <c r="AV6" s="143" t="s">
        <v>53</v>
      </c>
      <c r="AW6" s="92" t="str">
        <f>E3</f>
        <v>Darryn Fedrick</v>
      </c>
      <c r="BA6" s="143"/>
      <c r="BB6" s="143"/>
      <c r="BD6" s="143" t="s">
        <v>215</v>
      </c>
      <c r="BE6" s="92" t="str">
        <f>E3</f>
        <v>Darryn Fedrick</v>
      </c>
      <c r="BO6" s="143" t="s">
        <v>215</v>
      </c>
      <c r="BP6" s="92" t="str">
        <f>E2</f>
        <v>Jenny Scott</v>
      </c>
      <c r="BQ6" s="143"/>
      <c r="BR6" s="143"/>
      <c r="BU6" s="143" t="s">
        <v>52</v>
      </c>
      <c r="BV6" s="92" t="str">
        <f>E3</f>
        <v>Darryn Fedrick</v>
      </c>
      <c r="CB6" s="143" t="s">
        <v>51</v>
      </c>
      <c r="CC6" s="92" t="str">
        <f>E1</f>
        <v>Robyn Bruderer</v>
      </c>
      <c r="CD6" s="143"/>
      <c r="CE6" s="143"/>
      <c r="CH6" s="143" t="s">
        <v>53</v>
      </c>
      <c r="CI6" s="92" t="str">
        <f>E2</f>
        <v>Jenny Scott</v>
      </c>
      <c r="CM6" s="143"/>
      <c r="CN6" s="143"/>
      <c r="CP6" s="143" t="s">
        <v>215</v>
      </c>
      <c r="CQ6" s="92" t="str">
        <f>E4</f>
        <v>Janet Leadbeater</v>
      </c>
      <c r="CR6" s="143"/>
      <c r="CS6" s="143"/>
      <c r="CV6" s="92" t="s">
        <v>25</v>
      </c>
      <c r="DH6" s="143" t="s">
        <v>216</v>
      </c>
    </row>
    <row r="7" spans="1:127" ht="15.6" x14ac:dyDescent="0.3">
      <c r="A7" s="284" t="s">
        <v>227</v>
      </c>
      <c r="B7" s="286"/>
      <c r="CV7" s="92" t="str">
        <f>F6</f>
        <v>Judge A</v>
      </c>
      <c r="CW7" s="92" t="str">
        <f>T6</f>
        <v>Judge B</v>
      </c>
      <c r="CX7" s="92" t="str">
        <f>AK6</f>
        <v>Judge C</v>
      </c>
      <c r="CY7" s="92" t="str">
        <f>BD6</f>
        <v>Judge D</v>
      </c>
      <c r="CZ7" s="143" t="str">
        <f>DH8</f>
        <v>Compulsory</v>
      </c>
      <c r="DA7" s="143"/>
      <c r="DB7" s="199" t="s">
        <v>52</v>
      </c>
      <c r="DC7" s="199" t="s">
        <v>51</v>
      </c>
      <c r="DD7" s="199" t="s">
        <v>53</v>
      </c>
      <c r="DE7" s="199" t="s">
        <v>215</v>
      </c>
      <c r="DF7" s="199" t="s">
        <v>56</v>
      </c>
      <c r="DH7" s="143"/>
    </row>
    <row r="8" spans="1:127" x14ac:dyDescent="0.3">
      <c r="F8" s="143" t="s">
        <v>29</v>
      </c>
      <c r="L8" s="199"/>
      <c r="M8" s="154" t="s">
        <v>29</v>
      </c>
      <c r="N8" s="199"/>
      <c r="O8" s="199"/>
      <c r="P8" s="199"/>
      <c r="Q8" s="154"/>
      <c r="AD8" s="199"/>
      <c r="AE8" s="143"/>
      <c r="AF8" s="92" t="s">
        <v>14</v>
      </c>
      <c r="AG8" s="199" t="s">
        <v>39</v>
      </c>
      <c r="AH8" s="143"/>
      <c r="AI8" s="92" t="s">
        <v>17</v>
      </c>
      <c r="BB8" s="92" t="s">
        <v>50</v>
      </c>
      <c r="BN8" s="199"/>
      <c r="BO8" s="143"/>
      <c r="BP8" s="92" t="s">
        <v>14</v>
      </c>
      <c r="BQ8" s="199" t="s">
        <v>39</v>
      </c>
      <c r="BR8" s="143"/>
      <c r="BS8" s="92" t="s">
        <v>17</v>
      </c>
      <c r="BT8" s="141"/>
      <c r="BU8" s="154" t="s">
        <v>29</v>
      </c>
      <c r="BV8" s="199"/>
      <c r="BW8" s="199"/>
      <c r="BX8" s="199"/>
      <c r="BY8" s="154"/>
      <c r="CB8" s="143"/>
      <c r="CC8" s="92" t="s">
        <v>14</v>
      </c>
      <c r="CD8" s="199" t="s">
        <v>39</v>
      </c>
      <c r="CE8" s="143"/>
      <c r="CF8" s="92" t="s">
        <v>17</v>
      </c>
      <c r="CN8" s="92" t="s">
        <v>50</v>
      </c>
      <c r="CP8" s="143"/>
      <c r="CQ8" s="92" t="s">
        <v>14</v>
      </c>
      <c r="CR8" s="199" t="s">
        <v>39</v>
      </c>
      <c r="CS8" s="143"/>
      <c r="CT8" s="92" t="s">
        <v>17</v>
      </c>
      <c r="CU8" s="199"/>
      <c r="CZ8" s="143" t="str">
        <f>DH9</f>
        <v>Score</v>
      </c>
      <c r="DA8" s="143"/>
      <c r="DB8" s="288"/>
      <c r="DC8" s="288"/>
      <c r="DD8" s="279"/>
      <c r="DE8" s="288"/>
      <c r="DF8" s="288" t="s">
        <v>35</v>
      </c>
      <c r="DH8" s="154" t="s">
        <v>55</v>
      </c>
      <c r="DI8" s="143" t="s">
        <v>56</v>
      </c>
      <c r="DJ8" s="287" t="s">
        <v>57</v>
      </c>
      <c r="DK8" s="287"/>
      <c r="DL8" s="519" t="s">
        <v>218</v>
      </c>
      <c r="DM8" s="519"/>
      <c r="DN8" s="519"/>
      <c r="DO8" s="519"/>
      <c r="DR8" s="520" t="s">
        <v>217</v>
      </c>
      <c r="DS8" s="520"/>
      <c r="DT8" s="520"/>
      <c r="DU8" s="143"/>
      <c r="DV8" s="143"/>
    </row>
    <row r="9" spans="1:127" s="199" customFormat="1" x14ac:dyDescent="0.3">
      <c r="A9" s="199" t="s">
        <v>27</v>
      </c>
      <c r="B9" s="199" t="s">
        <v>28</v>
      </c>
      <c r="C9" s="199" t="s">
        <v>29</v>
      </c>
      <c r="D9" s="199" t="s">
        <v>30</v>
      </c>
      <c r="E9" s="199" t="s">
        <v>31</v>
      </c>
      <c r="F9" s="288" t="s">
        <v>2</v>
      </c>
      <c r="G9" s="288" t="s">
        <v>3</v>
      </c>
      <c r="H9" s="288" t="s">
        <v>4</v>
      </c>
      <c r="I9" s="288" t="s">
        <v>5</v>
      </c>
      <c r="J9" s="288" t="s">
        <v>6</v>
      </c>
      <c r="K9" s="288" t="s">
        <v>29</v>
      </c>
      <c r="L9" s="95"/>
      <c r="M9" s="288" t="s">
        <v>2</v>
      </c>
      <c r="N9" s="288" t="s">
        <v>3</v>
      </c>
      <c r="O9" s="288" t="s">
        <v>4</v>
      </c>
      <c r="P9" s="288" t="s">
        <v>5</v>
      </c>
      <c r="Q9" s="288" t="s">
        <v>6</v>
      </c>
      <c r="R9" s="288" t="s">
        <v>29</v>
      </c>
      <c r="S9" s="289"/>
      <c r="T9" s="199" t="s">
        <v>32</v>
      </c>
      <c r="U9" s="199" t="s">
        <v>33</v>
      </c>
      <c r="V9" s="199" t="s">
        <v>45</v>
      </c>
      <c r="W9" s="290" t="s">
        <v>76</v>
      </c>
      <c r="X9" s="291" t="s">
        <v>44</v>
      </c>
      <c r="Y9" s="291" t="s">
        <v>43</v>
      </c>
      <c r="Z9" s="290" t="s">
        <v>77</v>
      </c>
      <c r="AA9" s="290" t="s">
        <v>219</v>
      </c>
      <c r="AB9" s="199" t="s">
        <v>41</v>
      </c>
      <c r="AC9" s="199" t="s">
        <v>40</v>
      </c>
      <c r="AD9" s="95"/>
      <c r="AE9" s="290" t="s">
        <v>39</v>
      </c>
      <c r="AF9" s="290" t="s">
        <v>70</v>
      </c>
      <c r="AG9" s="290" t="s">
        <v>54</v>
      </c>
      <c r="AH9" s="290" t="s">
        <v>1</v>
      </c>
      <c r="AI9" s="292" t="s">
        <v>19</v>
      </c>
      <c r="AJ9" s="293"/>
      <c r="AK9" s="199" t="s">
        <v>32</v>
      </c>
      <c r="AL9" s="199" t="s">
        <v>33</v>
      </c>
      <c r="AM9" s="199" t="s">
        <v>45</v>
      </c>
      <c r="AN9" s="290" t="s">
        <v>76</v>
      </c>
      <c r="AO9" s="291" t="s">
        <v>44</v>
      </c>
      <c r="AP9" s="291" t="s">
        <v>43</v>
      </c>
      <c r="AQ9" s="290" t="s">
        <v>77</v>
      </c>
      <c r="AR9" s="290" t="s">
        <v>219</v>
      </c>
      <c r="AS9" s="199" t="s">
        <v>41</v>
      </c>
      <c r="AT9" s="199" t="s">
        <v>40</v>
      </c>
      <c r="AU9" s="95"/>
      <c r="AV9" s="288" t="s">
        <v>7</v>
      </c>
      <c r="AW9" s="288" t="s">
        <v>8</v>
      </c>
      <c r="AX9" s="288" t="s">
        <v>9</v>
      </c>
      <c r="AY9" s="288" t="s">
        <v>10</v>
      </c>
      <c r="AZ9" s="288" t="s">
        <v>36</v>
      </c>
      <c r="BA9" s="199" t="s">
        <v>86</v>
      </c>
      <c r="BB9" s="199" t="s">
        <v>19</v>
      </c>
      <c r="BC9" s="289"/>
      <c r="BD9" s="199" t="s">
        <v>32</v>
      </c>
      <c r="BE9" s="199" t="s">
        <v>33</v>
      </c>
      <c r="BF9" s="199" t="s">
        <v>45</v>
      </c>
      <c r="BG9" s="290" t="s">
        <v>76</v>
      </c>
      <c r="BH9" s="291" t="s">
        <v>44</v>
      </c>
      <c r="BI9" s="291" t="s">
        <v>43</v>
      </c>
      <c r="BJ9" s="290" t="s">
        <v>77</v>
      </c>
      <c r="BK9" s="290" t="s">
        <v>219</v>
      </c>
      <c r="BL9" s="199" t="s">
        <v>41</v>
      </c>
      <c r="BM9" s="199" t="s">
        <v>40</v>
      </c>
      <c r="BN9" s="95"/>
      <c r="BO9" s="290" t="s">
        <v>39</v>
      </c>
      <c r="BP9" s="290" t="s">
        <v>70</v>
      </c>
      <c r="BQ9" s="290" t="s">
        <v>54</v>
      </c>
      <c r="BR9" s="290" t="s">
        <v>1</v>
      </c>
      <c r="BS9" s="292" t="s">
        <v>19</v>
      </c>
      <c r="BT9" s="95"/>
      <c r="BU9" s="288" t="s">
        <v>2</v>
      </c>
      <c r="BV9" s="288" t="s">
        <v>3</v>
      </c>
      <c r="BW9" s="288" t="s">
        <v>4</v>
      </c>
      <c r="BX9" s="288" t="s">
        <v>5</v>
      </c>
      <c r="BY9" s="288" t="s">
        <v>6</v>
      </c>
      <c r="BZ9" s="288" t="s">
        <v>29</v>
      </c>
      <c r="CA9" s="293"/>
      <c r="CB9" s="290" t="s">
        <v>39</v>
      </c>
      <c r="CC9" s="290" t="s">
        <v>70</v>
      </c>
      <c r="CD9" s="290" t="s">
        <v>54</v>
      </c>
      <c r="CE9" s="290" t="s">
        <v>1</v>
      </c>
      <c r="CF9" s="292" t="s">
        <v>19</v>
      </c>
      <c r="CG9" s="293"/>
      <c r="CH9" s="288" t="s">
        <v>7</v>
      </c>
      <c r="CI9" s="288" t="s">
        <v>8</v>
      </c>
      <c r="CJ9" s="288" t="s">
        <v>9</v>
      </c>
      <c r="CK9" s="288" t="s">
        <v>10</v>
      </c>
      <c r="CL9" s="288" t="s">
        <v>36</v>
      </c>
      <c r="CM9" s="199" t="s">
        <v>86</v>
      </c>
      <c r="CN9" s="199" t="s">
        <v>19</v>
      </c>
      <c r="CO9" s="289"/>
      <c r="CP9" s="290" t="s">
        <v>39</v>
      </c>
      <c r="CQ9" s="290" t="s">
        <v>70</v>
      </c>
      <c r="CR9" s="290" t="s">
        <v>54</v>
      </c>
      <c r="CS9" s="290" t="s">
        <v>1</v>
      </c>
      <c r="CT9" s="292" t="s">
        <v>19</v>
      </c>
      <c r="CU9" s="95"/>
      <c r="CZ9" s="143"/>
      <c r="DA9" s="143"/>
      <c r="DB9" s="287"/>
      <c r="DC9" s="287"/>
      <c r="DD9" s="287"/>
      <c r="DE9" s="287"/>
      <c r="DF9" s="287"/>
      <c r="DG9" s="289"/>
      <c r="DH9" s="154" t="s">
        <v>35</v>
      </c>
      <c r="DI9" s="287" t="s">
        <v>35</v>
      </c>
      <c r="DJ9" s="287" t="s">
        <v>35</v>
      </c>
      <c r="DK9" s="287"/>
      <c r="DL9" s="199" t="str">
        <f>BU6</f>
        <v>Judge A</v>
      </c>
      <c r="DM9" s="199" t="str">
        <f>CB6</f>
        <v>Judge B</v>
      </c>
      <c r="DN9" s="199" t="str">
        <f>CH6</f>
        <v>Judge C</v>
      </c>
      <c r="DO9" s="199" t="str">
        <f>CP6</f>
        <v>Judge D</v>
      </c>
      <c r="DQ9" s="289"/>
      <c r="DR9" s="154" t="s">
        <v>12</v>
      </c>
      <c r="DS9" s="154" t="s">
        <v>220</v>
      </c>
      <c r="DT9" s="154" t="s">
        <v>221</v>
      </c>
      <c r="DU9" s="154" t="s">
        <v>57</v>
      </c>
      <c r="DV9" s="154" t="s">
        <v>38</v>
      </c>
    </row>
    <row r="10" spans="1:127" s="199" customFormat="1" x14ac:dyDescent="0.3">
      <c r="F10" s="288"/>
      <c r="G10" s="288"/>
      <c r="H10" s="288"/>
      <c r="I10" s="288"/>
      <c r="J10" s="288"/>
      <c r="K10" s="288"/>
      <c r="L10" s="95"/>
      <c r="M10" s="288"/>
      <c r="N10" s="288"/>
      <c r="O10" s="288"/>
      <c r="P10" s="288"/>
      <c r="Q10" s="288"/>
      <c r="R10" s="288"/>
      <c r="S10" s="289"/>
      <c r="AD10" s="95"/>
      <c r="AE10" s="294"/>
      <c r="AF10" s="294"/>
      <c r="AG10" s="294"/>
      <c r="AH10" s="294"/>
      <c r="AI10" s="294"/>
      <c r="AJ10" s="293"/>
      <c r="AU10" s="95"/>
      <c r="AV10" s="288"/>
      <c r="AW10" s="288"/>
      <c r="AX10" s="288"/>
      <c r="AY10" s="288"/>
      <c r="AZ10" s="288"/>
      <c r="BC10" s="289"/>
      <c r="BN10" s="95"/>
      <c r="BO10" s="294"/>
      <c r="BP10" s="294"/>
      <c r="BQ10" s="294"/>
      <c r="BR10" s="294"/>
      <c r="BS10" s="294"/>
      <c r="BT10" s="95"/>
      <c r="BU10" s="288"/>
      <c r="BV10" s="288"/>
      <c r="BW10" s="288"/>
      <c r="BX10" s="288"/>
      <c r="BY10" s="288"/>
      <c r="BZ10" s="288"/>
      <c r="CA10" s="293"/>
      <c r="CB10" s="294"/>
      <c r="CC10" s="294"/>
      <c r="CD10" s="294"/>
      <c r="CE10" s="294"/>
      <c r="CF10" s="294"/>
      <c r="CG10" s="293"/>
      <c r="CH10" s="288"/>
      <c r="CI10" s="288"/>
      <c r="CJ10" s="288"/>
      <c r="CK10" s="288"/>
      <c r="CL10" s="288"/>
      <c r="CO10" s="289"/>
      <c r="CP10" s="294"/>
      <c r="CQ10" s="294"/>
      <c r="CR10" s="294"/>
      <c r="CS10" s="294"/>
      <c r="CT10" s="294"/>
      <c r="CU10" s="95"/>
      <c r="CZ10" s="154"/>
      <c r="DA10" s="511"/>
      <c r="DB10" s="287"/>
      <c r="DC10" s="287"/>
      <c r="DD10" s="287"/>
      <c r="DE10" s="287"/>
      <c r="DF10" s="287"/>
      <c r="DG10" s="289"/>
      <c r="DH10" s="154"/>
      <c r="DI10" s="287"/>
      <c r="DJ10" s="287"/>
      <c r="DK10" s="287"/>
      <c r="DQ10" s="289"/>
    </row>
    <row r="11" spans="1:127" x14ac:dyDescent="0.3">
      <c r="A11">
        <v>96</v>
      </c>
      <c r="B11" t="s">
        <v>222</v>
      </c>
      <c r="C11" t="s">
        <v>223</v>
      </c>
      <c r="D11" t="s">
        <v>224</v>
      </c>
      <c r="E11" t="s">
        <v>225</v>
      </c>
      <c r="F11" s="297">
        <v>7.3</v>
      </c>
      <c r="G11" s="297">
        <v>7</v>
      </c>
      <c r="H11" s="297">
        <v>7</v>
      </c>
      <c r="I11" s="297">
        <v>8</v>
      </c>
      <c r="J11" s="297">
        <v>8</v>
      </c>
      <c r="K11" s="298">
        <f>SUM((F11*0.3),(G11*0.25),(H11*0.25),(I11*0.15),(J11*0.05))</f>
        <v>7.29</v>
      </c>
      <c r="L11" s="141"/>
      <c r="M11" s="297">
        <v>6.8</v>
      </c>
      <c r="N11" s="297">
        <v>6.5</v>
      </c>
      <c r="O11" s="297">
        <v>7</v>
      </c>
      <c r="P11" s="297">
        <v>7</v>
      </c>
      <c r="Q11" s="297">
        <v>6.8</v>
      </c>
      <c r="R11" s="298">
        <f>SUM((M11*0.3),(N11*0.25),(O11*0.25),(P11*0.15),(Q11*0.05))</f>
        <v>6.8049999999999997</v>
      </c>
      <c r="S11" s="299"/>
      <c r="T11" s="297">
        <v>6.5</v>
      </c>
      <c r="U11" s="297">
        <v>7.5</v>
      </c>
      <c r="V11" s="297">
        <v>6</v>
      </c>
      <c r="W11" s="297">
        <v>6.2</v>
      </c>
      <c r="X11" s="297">
        <v>7.5</v>
      </c>
      <c r="Y11" s="297">
        <v>5.5</v>
      </c>
      <c r="Z11" s="297">
        <v>7.5</v>
      </c>
      <c r="AA11" s="297">
        <v>6.5</v>
      </c>
      <c r="AB11" s="300">
        <f>SUM(T11:AA11)</f>
        <v>53.2</v>
      </c>
      <c r="AC11" s="298">
        <f>AB11/8</f>
        <v>6.65</v>
      </c>
      <c r="AD11" s="141"/>
      <c r="AE11" s="497">
        <v>7.23</v>
      </c>
      <c r="AF11" s="301"/>
      <c r="AG11" s="498">
        <f>AE11-AF11</f>
        <v>7.23</v>
      </c>
      <c r="AH11" s="301">
        <v>8.5</v>
      </c>
      <c r="AI11" s="302">
        <f>SUM((AG11*0.7),(AH11*0.3))</f>
        <v>7.6109999999999998</v>
      </c>
      <c r="AJ11" s="303"/>
      <c r="AK11" s="297">
        <v>6.5</v>
      </c>
      <c r="AL11" s="297">
        <v>6.7</v>
      </c>
      <c r="AM11" s="297">
        <v>5.7</v>
      </c>
      <c r="AN11" s="297">
        <v>6.2</v>
      </c>
      <c r="AO11" s="297">
        <v>7</v>
      </c>
      <c r="AP11" s="297">
        <v>7.5</v>
      </c>
      <c r="AQ11" s="297">
        <v>7.2</v>
      </c>
      <c r="AR11" s="297">
        <v>6.4</v>
      </c>
      <c r="AS11" s="300">
        <f>SUM(AK11:AR11)</f>
        <v>53.199999999999996</v>
      </c>
      <c r="AT11" s="298">
        <f>AS11/8</f>
        <v>6.6499999999999995</v>
      </c>
      <c r="AU11" s="141"/>
      <c r="AV11" s="297">
        <v>7</v>
      </c>
      <c r="AW11" s="297">
        <v>6</v>
      </c>
      <c r="AX11" s="297">
        <v>5.8</v>
      </c>
      <c r="AY11" s="297">
        <v>5.8</v>
      </c>
      <c r="AZ11" s="27">
        <f>SUM((AV11*0.2),(AW11*0.15),(AX11*0.35),(AY11*0.3))</f>
        <v>6.07</v>
      </c>
      <c r="BA11" s="304"/>
      <c r="BB11" s="298">
        <f>AZ11-BA11</f>
        <v>6.07</v>
      </c>
      <c r="BC11" s="299"/>
      <c r="BD11" s="297">
        <v>7</v>
      </c>
      <c r="BE11" s="297">
        <v>6.8</v>
      </c>
      <c r="BF11" s="297">
        <v>6.5</v>
      </c>
      <c r="BG11" s="297">
        <v>5.8</v>
      </c>
      <c r="BH11" s="297">
        <v>7</v>
      </c>
      <c r="BI11" s="297">
        <v>5.5</v>
      </c>
      <c r="BJ11" s="297">
        <v>8.5</v>
      </c>
      <c r="BK11" s="297">
        <v>6.5</v>
      </c>
      <c r="BL11" s="300">
        <f>SUM(BD11:BK11)</f>
        <v>53.6</v>
      </c>
      <c r="BM11" s="298">
        <f>BL11/8</f>
        <v>6.7</v>
      </c>
      <c r="BN11" s="141"/>
      <c r="BO11" s="497">
        <v>7.45</v>
      </c>
      <c r="BP11" s="301"/>
      <c r="BQ11" s="498">
        <f>BO11-BP11</f>
        <v>7.45</v>
      </c>
      <c r="BR11" s="301">
        <v>5.6</v>
      </c>
      <c r="BS11" s="302">
        <f>SUM((BQ11*0.7),(BR11*0.3))</f>
        <v>6.8949999999999996</v>
      </c>
      <c r="BT11" s="141"/>
      <c r="BU11" s="297">
        <v>6.2</v>
      </c>
      <c r="BV11" s="297">
        <v>6.1</v>
      </c>
      <c r="BW11" s="297">
        <v>6.6</v>
      </c>
      <c r="BX11" s="297">
        <v>6.8</v>
      </c>
      <c r="BY11" s="297">
        <v>6.5</v>
      </c>
      <c r="BZ11" s="298">
        <f>SUM((BU11*0.3),(BV11*0.25),(BW11*0.25),(BX11*0.15),(BY11*0.05))</f>
        <v>6.38</v>
      </c>
      <c r="CA11" s="303"/>
      <c r="CB11" s="497">
        <v>7.6</v>
      </c>
      <c r="CC11" s="301"/>
      <c r="CD11" s="294">
        <f>CB11-CC11</f>
        <v>7.6</v>
      </c>
      <c r="CE11" s="301">
        <v>8.5</v>
      </c>
      <c r="CF11" s="302">
        <f>SUM((CD11*0.7),(CE11*0.3))</f>
        <v>7.8699999999999992</v>
      </c>
      <c r="CG11" s="303"/>
      <c r="CH11" s="297">
        <v>7.2</v>
      </c>
      <c r="CI11" s="297">
        <v>7.5</v>
      </c>
      <c r="CJ11" s="297">
        <v>8</v>
      </c>
      <c r="CK11" s="297">
        <v>6.5</v>
      </c>
      <c r="CL11" s="27">
        <f>SUM((CH11*0.2),(CI11*0.15),(CJ11*0.35),(CK11*0.3))</f>
        <v>7.3150000000000004</v>
      </c>
      <c r="CM11" s="304"/>
      <c r="CN11" s="298">
        <f>CL11-CM11</f>
        <v>7.3150000000000004</v>
      </c>
      <c r="CO11" s="299"/>
      <c r="CP11" s="497">
        <v>5.6</v>
      </c>
      <c r="CQ11" s="301"/>
      <c r="CR11" s="294">
        <f>CP11-CQ11</f>
        <v>5.6</v>
      </c>
      <c r="CS11" s="301">
        <v>6.2</v>
      </c>
      <c r="CT11" s="302">
        <f>SUM((CR11*0.7),(CS11*0.3))</f>
        <v>5.7799999999999994</v>
      </c>
      <c r="CU11" s="141"/>
      <c r="CV11" s="295">
        <f>K11</f>
        <v>7.29</v>
      </c>
      <c r="CW11" s="295">
        <f>AC11</f>
        <v>6.65</v>
      </c>
      <c r="CX11" s="295">
        <f>AT11</f>
        <v>6.6499999999999995</v>
      </c>
      <c r="CY11" s="295">
        <f>BM11</f>
        <v>6.7</v>
      </c>
      <c r="CZ11" s="296">
        <f>DH11</f>
        <v>6.8224999999999998</v>
      </c>
      <c r="DA11" s="296"/>
      <c r="DB11" s="307">
        <f>R11</f>
        <v>6.8049999999999997</v>
      </c>
      <c r="DC11" s="307">
        <f>AI11</f>
        <v>7.6109999999999998</v>
      </c>
      <c r="DD11" s="307">
        <f>BB11</f>
        <v>6.07</v>
      </c>
      <c r="DE11" s="307">
        <f>BS11</f>
        <v>6.8949999999999996</v>
      </c>
      <c r="DF11" s="308">
        <f>AVERAGE(DB11:DE11)</f>
        <v>6.8452500000000001</v>
      </c>
      <c r="DG11" s="299"/>
      <c r="DH11" s="298">
        <f>SUM((K11*0.25)+(AC11*0.25)+(AT11*0.25)+(BM11*0.25))</f>
        <v>6.8224999999999998</v>
      </c>
      <c r="DI11" s="298">
        <f>SUM((R11*0.25),(AI11*0.25),(BB11*0.25),(BS11*0.25))</f>
        <v>6.8452500000000001</v>
      </c>
      <c r="DJ11" s="305">
        <f>AVERAGE(DH11,DI11)</f>
        <v>6.8338749999999999</v>
      </c>
      <c r="DK11" s="305"/>
      <c r="DL11" s="298">
        <f>BZ11</f>
        <v>6.38</v>
      </c>
      <c r="DM11" s="298">
        <f>CF11</f>
        <v>7.8699999999999992</v>
      </c>
      <c r="DN11" s="298">
        <f>CN11</f>
        <v>7.3150000000000004</v>
      </c>
      <c r="DO11" s="298">
        <f>CT11</f>
        <v>5.7799999999999994</v>
      </c>
      <c r="DP11" s="308">
        <f>AVERAGE(DL11:DO11)</f>
        <v>6.8362499999999997</v>
      </c>
      <c r="DQ11" s="289"/>
      <c r="DR11" s="298">
        <f t="shared" ref="DR11:DS14" si="0">DH11</f>
        <v>6.8224999999999998</v>
      </c>
      <c r="DS11" s="298">
        <f t="shared" si="0"/>
        <v>6.8452500000000001</v>
      </c>
      <c r="DT11" s="298">
        <f>DP11</f>
        <v>6.8362499999999997</v>
      </c>
      <c r="DU11" s="305">
        <f>AVERAGE(DR11,DS11,DT11)</f>
        <v>6.8346666666666662</v>
      </c>
      <c r="DV11" s="40">
        <f>RANK(DU11,DU$11:DU$20)</f>
        <v>1</v>
      </c>
      <c r="DW11" s="309"/>
    </row>
    <row r="12" spans="1:127" x14ac:dyDescent="0.3">
      <c r="A12">
        <v>99</v>
      </c>
      <c r="B12" t="s">
        <v>137</v>
      </c>
      <c r="C12" t="s">
        <v>158</v>
      </c>
      <c r="D12" s="439" t="s">
        <v>233</v>
      </c>
      <c r="E12" t="s">
        <v>226</v>
      </c>
      <c r="F12" s="297">
        <v>6</v>
      </c>
      <c r="G12" s="297">
        <v>6.5</v>
      </c>
      <c r="H12" s="297">
        <v>6</v>
      </c>
      <c r="I12" s="297">
        <v>7.5</v>
      </c>
      <c r="J12" s="297">
        <v>6.8</v>
      </c>
      <c r="K12" s="298">
        <f>SUM((F12*0.3),(G12*0.25),(H12*0.25),(I12*0.15),(J12*0.05))</f>
        <v>6.39</v>
      </c>
      <c r="L12" s="141"/>
      <c r="M12" s="297">
        <v>5.8</v>
      </c>
      <c r="N12" s="297">
        <v>6</v>
      </c>
      <c r="O12" s="297">
        <v>5.8</v>
      </c>
      <c r="P12" s="297">
        <v>8.5</v>
      </c>
      <c r="Q12" s="297">
        <v>6.5</v>
      </c>
      <c r="R12" s="298">
        <f>SUM((M12*0.3),(N12*0.25),(O12*0.25),(P12*0.15),(Q12*0.05))</f>
        <v>6.29</v>
      </c>
      <c r="S12" s="299"/>
      <c r="T12" s="297">
        <v>6.2</v>
      </c>
      <c r="U12" s="297">
        <v>7</v>
      </c>
      <c r="V12" s="297">
        <v>6</v>
      </c>
      <c r="W12" s="297">
        <v>6</v>
      </c>
      <c r="X12" s="297">
        <v>7</v>
      </c>
      <c r="Y12" s="297">
        <v>7.2</v>
      </c>
      <c r="Z12" s="297">
        <v>7.5</v>
      </c>
      <c r="AA12" s="297">
        <v>6.5</v>
      </c>
      <c r="AB12" s="300">
        <f>SUM(T12:AA12)</f>
        <v>53.400000000000006</v>
      </c>
      <c r="AC12" s="298">
        <f>AB12/8</f>
        <v>6.6750000000000007</v>
      </c>
      <c r="AD12" s="141"/>
      <c r="AE12" s="497">
        <v>5.83</v>
      </c>
      <c r="AF12" s="301"/>
      <c r="AG12" s="498">
        <f>AE12-AF12</f>
        <v>5.83</v>
      </c>
      <c r="AH12" s="301">
        <v>6.1</v>
      </c>
      <c r="AI12" s="302">
        <f>SUM((AG12*0.7),(AH12*0.3))</f>
        <v>5.9109999999999996</v>
      </c>
      <c r="AJ12" s="303"/>
      <c r="AK12" s="297">
        <v>6.4</v>
      </c>
      <c r="AL12" s="297">
        <v>5.8</v>
      </c>
      <c r="AM12" s="297">
        <v>5.8</v>
      </c>
      <c r="AN12" s="297">
        <v>4.2</v>
      </c>
      <c r="AO12" s="297">
        <v>5</v>
      </c>
      <c r="AP12" s="297">
        <v>6.2</v>
      </c>
      <c r="AQ12" s="297">
        <v>7</v>
      </c>
      <c r="AR12" s="297">
        <v>7.5</v>
      </c>
      <c r="AS12" s="300">
        <f>SUM(AK12:AR12)</f>
        <v>47.9</v>
      </c>
      <c r="AT12" s="298">
        <f>AS12/8</f>
        <v>5.9874999999999998</v>
      </c>
      <c r="AU12" s="141"/>
      <c r="AV12" s="297">
        <v>6.5</v>
      </c>
      <c r="AW12" s="297">
        <v>5.6</v>
      </c>
      <c r="AX12" s="297">
        <v>5.5</v>
      </c>
      <c r="AY12" s="297">
        <v>6</v>
      </c>
      <c r="AZ12" s="27">
        <f>SUM((AV12*0.2),(AW12*0.15),(AX12*0.35),(AY12*0.3))</f>
        <v>5.8649999999999993</v>
      </c>
      <c r="BA12" s="304"/>
      <c r="BB12" s="298">
        <f>AZ12-BA12</f>
        <v>5.8649999999999993</v>
      </c>
      <c r="BC12" s="299"/>
      <c r="BD12" s="297">
        <v>6.8</v>
      </c>
      <c r="BE12" s="297">
        <v>5.5</v>
      </c>
      <c r="BF12" s="297">
        <v>5.5</v>
      </c>
      <c r="BG12" s="297">
        <v>5.8</v>
      </c>
      <c r="BH12" s="297">
        <v>5.5</v>
      </c>
      <c r="BI12" s="297">
        <v>5</v>
      </c>
      <c r="BJ12" s="297">
        <v>6.8</v>
      </c>
      <c r="BK12" s="297">
        <v>7</v>
      </c>
      <c r="BL12" s="300">
        <f>SUM(BD12:BK12)</f>
        <v>47.9</v>
      </c>
      <c r="BM12" s="298">
        <f>BL12/8</f>
        <v>5.9874999999999998</v>
      </c>
      <c r="BN12" s="141"/>
      <c r="BO12" s="497">
        <v>6.92</v>
      </c>
      <c r="BP12" s="301"/>
      <c r="BQ12" s="498">
        <f>BO12-BP12</f>
        <v>6.92</v>
      </c>
      <c r="BR12" s="301">
        <v>5.5</v>
      </c>
      <c r="BS12" s="302">
        <f>SUM((BQ12*0.7),(BR12*0.3))</f>
        <v>6.4939999999999998</v>
      </c>
      <c r="BT12" s="141"/>
      <c r="BU12" s="297">
        <v>6.2</v>
      </c>
      <c r="BV12" s="297">
        <v>6.1</v>
      </c>
      <c r="BW12" s="297">
        <v>6.3</v>
      </c>
      <c r="BX12" s="297">
        <v>6.6</v>
      </c>
      <c r="BY12" s="297">
        <v>7</v>
      </c>
      <c r="BZ12" s="298">
        <f>SUM((BU12*0.3),(BV12*0.25),(BW12*0.25),(BX12*0.15),(BY12*0.05))</f>
        <v>6.3</v>
      </c>
      <c r="CA12" s="303"/>
      <c r="CB12" s="497">
        <v>7.07</v>
      </c>
      <c r="CC12" s="301"/>
      <c r="CD12" s="294">
        <f>CB12-CC12</f>
        <v>7.07</v>
      </c>
      <c r="CE12" s="301">
        <v>7.5</v>
      </c>
      <c r="CF12" s="302">
        <f>SUM((CD12*0.7),(CE12*0.3))</f>
        <v>7.1989999999999998</v>
      </c>
      <c r="CG12" s="303"/>
      <c r="CH12" s="297">
        <v>7.2</v>
      </c>
      <c r="CI12" s="297">
        <v>7.5</v>
      </c>
      <c r="CJ12" s="297">
        <v>8</v>
      </c>
      <c r="CK12" s="297">
        <v>6.5</v>
      </c>
      <c r="CL12" s="27">
        <f>SUM((CH12*0.2),(CI12*0.15),(CJ12*0.35),(CK12*0.3))</f>
        <v>7.3150000000000004</v>
      </c>
      <c r="CM12" s="304"/>
      <c r="CN12" s="298">
        <f>CL12-CM12</f>
        <v>7.3150000000000004</v>
      </c>
      <c r="CO12" s="299"/>
      <c r="CP12" s="497">
        <v>7.02</v>
      </c>
      <c r="CQ12" s="301"/>
      <c r="CR12" s="294">
        <f>CP12-CQ12</f>
        <v>7.02</v>
      </c>
      <c r="CS12" s="301">
        <v>6</v>
      </c>
      <c r="CT12" s="302">
        <f>SUM((CR12*0.7),(CS12*0.3))</f>
        <v>6.7139999999999995</v>
      </c>
      <c r="CU12" s="141"/>
      <c r="CV12" s="295">
        <f>K12</f>
        <v>6.39</v>
      </c>
      <c r="CW12" s="295">
        <f>AC12</f>
        <v>6.6750000000000007</v>
      </c>
      <c r="CX12" s="295">
        <f>AT12</f>
        <v>5.9874999999999998</v>
      </c>
      <c r="CY12" s="295">
        <f>BM12</f>
        <v>5.9874999999999998</v>
      </c>
      <c r="CZ12" s="296">
        <f>DH12</f>
        <v>6.2600000000000007</v>
      </c>
      <c r="DA12" s="296"/>
      <c r="DB12" s="307">
        <f>R12</f>
        <v>6.29</v>
      </c>
      <c r="DC12" s="307">
        <f>AI12</f>
        <v>5.9109999999999996</v>
      </c>
      <c r="DD12" s="307">
        <f>BB12</f>
        <v>5.8649999999999993</v>
      </c>
      <c r="DE12" s="307">
        <f>BS12</f>
        <v>6.4939999999999998</v>
      </c>
      <c r="DF12" s="308">
        <f>AVERAGE(DB12:DE12)</f>
        <v>6.14</v>
      </c>
      <c r="DG12" s="299"/>
      <c r="DH12" s="298">
        <f>SUM((K12*0.25)+(AC12*0.25)+(AT12*0.25)+(BM12*0.25))</f>
        <v>6.2600000000000007</v>
      </c>
      <c r="DI12" s="298">
        <f>SUM((R12*0.25),(AI12*0.25),(BB12*0.25),(BS12*0.25))</f>
        <v>6.14</v>
      </c>
      <c r="DJ12" s="305">
        <f t="shared" ref="DJ12:DJ14" si="1">AVERAGE(DH12,DI12)</f>
        <v>6.2</v>
      </c>
      <c r="DK12" s="305"/>
      <c r="DL12" s="298">
        <f>BZ12</f>
        <v>6.3</v>
      </c>
      <c r="DM12" s="298">
        <f>CF12</f>
        <v>7.1989999999999998</v>
      </c>
      <c r="DN12" s="298">
        <f>CN12</f>
        <v>7.3150000000000004</v>
      </c>
      <c r="DO12" s="298">
        <f>CT12</f>
        <v>6.7139999999999995</v>
      </c>
      <c r="DP12" s="308">
        <f t="shared" ref="DP12:DP14" si="2">AVERAGE(DL12:DO12)</f>
        <v>6.8819999999999997</v>
      </c>
      <c r="DQ12" s="289"/>
      <c r="DR12" s="298">
        <f t="shared" si="0"/>
        <v>6.2600000000000007</v>
      </c>
      <c r="DS12" s="298">
        <f t="shared" si="0"/>
        <v>6.14</v>
      </c>
      <c r="DT12" s="298">
        <f t="shared" ref="DT12:DT14" si="3">DP12</f>
        <v>6.8819999999999997</v>
      </c>
      <c r="DU12" s="305">
        <f>AVERAGE(DR12,DS12,DT12)</f>
        <v>6.4273333333333333</v>
      </c>
      <c r="DV12" s="40">
        <f>RANK(DU12,DU$11:DU$20)</f>
        <v>2</v>
      </c>
      <c r="DW12" s="309"/>
    </row>
    <row r="13" spans="1:127" x14ac:dyDescent="0.3">
      <c r="A13">
        <v>149</v>
      </c>
      <c r="B13" t="s">
        <v>172</v>
      </c>
      <c r="C13" t="s">
        <v>178</v>
      </c>
      <c r="D13" t="s">
        <v>179</v>
      </c>
      <c r="E13" t="s">
        <v>102</v>
      </c>
      <c r="F13" s="297">
        <v>6.8</v>
      </c>
      <c r="G13" s="297">
        <v>6.5</v>
      </c>
      <c r="H13" s="297">
        <v>6.5</v>
      </c>
      <c r="I13" s="297">
        <v>7</v>
      </c>
      <c r="J13" s="297">
        <v>7.5</v>
      </c>
      <c r="K13" s="298">
        <f>SUM((F13*0.3),(G13*0.25),(H13*0.25),(I13*0.15),(J13*0.05))</f>
        <v>6.7149999999999999</v>
      </c>
      <c r="L13" s="141"/>
      <c r="M13" s="297">
        <v>6.8</v>
      </c>
      <c r="N13" s="297">
        <v>6</v>
      </c>
      <c r="O13" s="297">
        <v>6.8</v>
      </c>
      <c r="P13" s="297">
        <v>6.8</v>
      </c>
      <c r="Q13" s="297">
        <v>7.5</v>
      </c>
      <c r="R13" s="298">
        <f>SUM((M13*0.3),(N13*0.25),(O13*0.25),(P13*0.15),(Q13*0.05))</f>
        <v>6.6349999999999998</v>
      </c>
      <c r="S13" s="299"/>
      <c r="T13" s="297">
        <v>6</v>
      </c>
      <c r="U13" s="297">
        <v>6.2</v>
      </c>
      <c r="V13" s="297">
        <v>5.5</v>
      </c>
      <c r="W13" s="297">
        <v>6</v>
      </c>
      <c r="X13" s="297">
        <v>6.2</v>
      </c>
      <c r="Y13" s="297">
        <v>4.5</v>
      </c>
      <c r="Z13" s="297">
        <v>7</v>
      </c>
      <c r="AA13" s="297">
        <v>5.8</v>
      </c>
      <c r="AB13" s="300">
        <f>SUM(T13:AA13)</f>
        <v>47.199999999999996</v>
      </c>
      <c r="AC13" s="298">
        <f>AB13/8</f>
        <v>5.8999999999999995</v>
      </c>
      <c r="AD13" s="141"/>
      <c r="AE13" s="497">
        <v>7.27</v>
      </c>
      <c r="AF13" s="301"/>
      <c r="AG13" s="498">
        <f>AE13-AF13</f>
        <v>7.27</v>
      </c>
      <c r="AH13" s="301">
        <v>3.9</v>
      </c>
      <c r="AI13" s="302">
        <f>SUM((AG13*0.7),(AH13*0.3))</f>
        <v>6.2589999999999995</v>
      </c>
      <c r="AJ13" s="303"/>
      <c r="AK13" s="297">
        <v>5.8</v>
      </c>
      <c r="AL13" s="297">
        <v>5.2</v>
      </c>
      <c r="AM13" s="297">
        <v>5.6</v>
      </c>
      <c r="AN13" s="297">
        <v>6</v>
      </c>
      <c r="AO13" s="297">
        <v>5.8</v>
      </c>
      <c r="AP13" s="297">
        <v>6</v>
      </c>
      <c r="AQ13" s="297">
        <v>7.5</v>
      </c>
      <c r="AR13" s="297">
        <v>6</v>
      </c>
      <c r="AS13" s="300">
        <f>SUM(AK13:AR13)</f>
        <v>47.900000000000006</v>
      </c>
      <c r="AT13" s="298">
        <f>AS13/8</f>
        <v>5.9875000000000007</v>
      </c>
      <c r="AU13" s="141"/>
      <c r="AV13" s="297">
        <v>6</v>
      </c>
      <c r="AW13" s="297">
        <v>5.5</v>
      </c>
      <c r="AX13" s="297">
        <v>5.2</v>
      </c>
      <c r="AY13" s="297">
        <v>6</v>
      </c>
      <c r="AZ13" s="27">
        <f>SUM((AV13*0.2),(AW13*0.15),(AX13*0.35),(AY13*0.3))</f>
        <v>5.6449999999999996</v>
      </c>
      <c r="BA13" s="304"/>
      <c r="BB13" s="298">
        <f>AZ13-BA13</f>
        <v>5.6449999999999996</v>
      </c>
      <c r="BC13" s="299"/>
      <c r="BD13" s="297">
        <v>6.5</v>
      </c>
      <c r="BE13" s="297">
        <v>6.8</v>
      </c>
      <c r="BF13" s="297">
        <v>5.5</v>
      </c>
      <c r="BG13" s="297">
        <v>6</v>
      </c>
      <c r="BH13" s="297">
        <v>6.8</v>
      </c>
      <c r="BI13" s="297">
        <v>5</v>
      </c>
      <c r="BJ13" s="297">
        <v>6.8</v>
      </c>
      <c r="BK13" s="297">
        <v>6.5</v>
      </c>
      <c r="BL13" s="300">
        <f>SUM(BD13:BK13)</f>
        <v>49.9</v>
      </c>
      <c r="BM13" s="298">
        <f>BL13/8</f>
        <v>6.2374999999999998</v>
      </c>
      <c r="BN13" s="141"/>
      <c r="BO13" s="497">
        <v>6.82</v>
      </c>
      <c r="BP13" s="301"/>
      <c r="BQ13" s="498">
        <f>BO13-BP13</f>
        <v>6.82</v>
      </c>
      <c r="BR13" s="301">
        <v>2.9</v>
      </c>
      <c r="BS13" s="302">
        <f>SUM((BQ13*0.7),(BR13*0.3))</f>
        <v>5.6440000000000001</v>
      </c>
      <c r="BT13" s="141"/>
      <c r="BU13" s="297">
        <v>5.8</v>
      </c>
      <c r="BV13" s="297">
        <v>5.9</v>
      </c>
      <c r="BW13" s="297">
        <v>5.8</v>
      </c>
      <c r="BX13" s="297">
        <v>6.7</v>
      </c>
      <c r="BY13" s="297">
        <v>6.5</v>
      </c>
      <c r="BZ13" s="298">
        <f>SUM((BU13*0.3),(BV13*0.25),(BW13*0.25),(BX13*0.15),(BY13*0.05))</f>
        <v>5.9950000000000001</v>
      </c>
      <c r="CA13" s="303"/>
      <c r="CB13" s="301">
        <v>7.45</v>
      </c>
      <c r="CC13" s="301"/>
      <c r="CD13" s="294">
        <f>CB13-CC13</f>
        <v>7.45</v>
      </c>
      <c r="CE13" s="301">
        <v>3.4</v>
      </c>
      <c r="CF13" s="302">
        <f>SUM((CD13*0.7),(CE13*0.3))</f>
        <v>6.2349999999999994</v>
      </c>
      <c r="CG13" s="303"/>
      <c r="CH13" s="297">
        <v>6.5</v>
      </c>
      <c r="CI13" s="297">
        <v>7</v>
      </c>
      <c r="CJ13" s="297">
        <v>6.8</v>
      </c>
      <c r="CK13" s="297">
        <v>6.5</v>
      </c>
      <c r="CL13" s="27">
        <f>SUM((CH13*0.2),(CI13*0.15),(CJ13*0.35),(CK13*0.3))</f>
        <v>6.6800000000000006</v>
      </c>
      <c r="CM13" s="304"/>
      <c r="CN13" s="298">
        <f>CL13-CM13</f>
        <v>6.6800000000000006</v>
      </c>
      <c r="CO13" s="299"/>
      <c r="CP13" s="497">
        <v>7.09</v>
      </c>
      <c r="CQ13" s="301"/>
      <c r="CR13" s="294">
        <f>CP13-CQ13</f>
        <v>7.09</v>
      </c>
      <c r="CS13" s="301">
        <v>2.8</v>
      </c>
      <c r="CT13" s="302">
        <f>SUM((CR13*0.7),(CS13*0.3))</f>
        <v>5.802999999999999</v>
      </c>
      <c r="CU13" s="141"/>
      <c r="CV13" s="295">
        <f>K13</f>
        <v>6.7149999999999999</v>
      </c>
      <c r="CW13" s="295">
        <f>AC13</f>
        <v>5.8999999999999995</v>
      </c>
      <c r="CX13" s="295">
        <f>AT13</f>
        <v>5.9875000000000007</v>
      </c>
      <c r="CY13" s="295">
        <f>BM13</f>
        <v>6.2374999999999998</v>
      </c>
      <c r="CZ13" s="296">
        <f>DH13</f>
        <v>6.21</v>
      </c>
      <c r="DA13" s="296"/>
      <c r="DB13" s="307">
        <f>R13</f>
        <v>6.6349999999999998</v>
      </c>
      <c r="DC13" s="307">
        <f>AI13</f>
        <v>6.2589999999999995</v>
      </c>
      <c r="DD13" s="307">
        <f>BB13</f>
        <v>5.6449999999999996</v>
      </c>
      <c r="DE13" s="307">
        <f>BS13</f>
        <v>5.6440000000000001</v>
      </c>
      <c r="DF13" s="308">
        <f>AVERAGE(DB13:DE13)</f>
        <v>6.04575</v>
      </c>
      <c r="DG13" s="299"/>
      <c r="DH13" s="298">
        <f>SUM((K13*0.25)+(AC13*0.25)+(AT13*0.25)+(BM13*0.25))</f>
        <v>6.21</v>
      </c>
      <c r="DI13" s="298">
        <f>SUM((R13*0.25),(AI13*0.25),(BB13*0.25),(BS13*0.25))</f>
        <v>6.04575</v>
      </c>
      <c r="DJ13" s="305">
        <f t="shared" si="1"/>
        <v>6.1278749999999995</v>
      </c>
      <c r="DK13" s="305"/>
      <c r="DL13" s="298">
        <f>BZ13</f>
        <v>5.9950000000000001</v>
      </c>
      <c r="DM13" s="298">
        <f>CF13</f>
        <v>6.2349999999999994</v>
      </c>
      <c r="DN13" s="298">
        <f>CN13</f>
        <v>6.6800000000000006</v>
      </c>
      <c r="DO13" s="298">
        <f>CT13</f>
        <v>5.802999999999999</v>
      </c>
      <c r="DP13" s="308">
        <f t="shared" si="2"/>
        <v>6.1782500000000002</v>
      </c>
      <c r="DQ13" s="289"/>
      <c r="DR13" s="298">
        <f t="shared" si="0"/>
        <v>6.21</v>
      </c>
      <c r="DS13" s="298">
        <f t="shared" si="0"/>
        <v>6.04575</v>
      </c>
      <c r="DT13" s="298">
        <f t="shared" si="3"/>
        <v>6.1782500000000002</v>
      </c>
      <c r="DU13" s="305">
        <f>AVERAGE(DR13,DS13,DT13)</f>
        <v>6.1446666666666658</v>
      </c>
      <c r="DV13" s="40">
        <f>RANK(DU13,DU$11:DU$20)</f>
        <v>3</v>
      </c>
      <c r="DW13" s="309"/>
    </row>
    <row r="14" spans="1:127" x14ac:dyDescent="0.3">
      <c r="A14">
        <v>153</v>
      </c>
      <c r="B14" t="s">
        <v>166</v>
      </c>
      <c r="C14" t="s">
        <v>178</v>
      </c>
      <c r="D14" t="s">
        <v>179</v>
      </c>
      <c r="E14" t="s">
        <v>102</v>
      </c>
      <c r="F14" s="297">
        <v>6.8</v>
      </c>
      <c r="G14" s="297">
        <v>6.5</v>
      </c>
      <c r="H14" s="297">
        <v>6.5</v>
      </c>
      <c r="I14" s="297">
        <v>7</v>
      </c>
      <c r="J14" s="297">
        <v>7.5</v>
      </c>
      <c r="K14" s="298">
        <f t="shared" ref="K14" si="4">SUM((F14*0.3),(G14*0.25),(H14*0.25),(I14*0.15),(J14*0.05))</f>
        <v>6.7149999999999999</v>
      </c>
      <c r="L14" s="141"/>
      <c r="M14" s="297">
        <v>6.8</v>
      </c>
      <c r="N14" s="297">
        <v>6</v>
      </c>
      <c r="O14" s="297">
        <v>6.5</v>
      </c>
      <c r="P14" s="297">
        <v>6.8</v>
      </c>
      <c r="Q14" s="297">
        <v>7.5</v>
      </c>
      <c r="R14" s="298">
        <f t="shared" ref="R14" si="5">SUM((M14*0.3),(N14*0.25),(O14*0.25),(P14*0.15),(Q14*0.05))</f>
        <v>6.5600000000000005</v>
      </c>
      <c r="S14" s="299"/>
      <c r="T14" s="297">
        <v>5.5</v>
      </c>
      <c r="U14" s="297">
        <v>5.8</v>
      </c>
      <c r="V14" s="297">
        <v>5.5</v>
      </c>
      <c r="W14" s="297">
        <v>5.2</v>
      </c>
      <c r="X14" s="297">
        <v>4</v>
      </c>
      <c r="Y14" s="297">
        <v>4.5</v>
      </c>
      <c r="Z14" s="297">
        <v>4.5</v>
      </c>
      <c r="AA14" s="297">
        <v>5</v>
      </c>
      <c r="AB14" s="300">
        <f t="shared" ref="AB14" si="6">SUM(T14:AA14)</f>
        <v>40</v>
      </c>
      <c r="AC14" s="298">
        <f t="shared" ref="AC14" si="7">AB14/8</f>
        <v>5</v>
      </c>
      <c r="AD14" s="141"/>
      <c r="AE14" s="497">
        <v>7.84</v>
      </c>
      <c r="AF14" s="497"/>
      <c r="AG14" s="498">
        <f t="shared" ref="AG14" si="8">AE14-AF14</f>
        <v>7.84</v>
      </c>
      <c r="AH14" s="301">
        <v>3.7</v>
      </c>
      <c r="AI14" s="302">
        <f t="shared" ref="AI14" si="9">SUM((AG14*0.7),(AH14*0.3))</f>
        <v>6.5979999999999999</v>
      </c>
      <c r="AJ14" s="303"/>
      <c r="AK14" s="297">
        <v>5.4</v>
      </c>
      <c r="AL14" s="297">
        <v>5.6</v>
      </c>
      <c r="AM14" s="297">
        <v>5.6</v>
      </c>
      <c r="AN14" s="297">
        <v>5.8</v>
      </c>
      <c r="AO14" s="297">
        <v>5.6</v>
      </c>
      <c r="AP14" s="297">
        <v>6.5</v>
      </c>
      <c r="AQ14" s="297">
        <v>6.2</v>
      </c>
      <c r="AR14" s="297">
        <v>7</v>
      </c>
      <c r="AS14" s="300">
        <f t="shared" ref="AS14" si="10">SUM(AK14:AR14)</f>
        <v>47.7</v>
      </c>
      <c r="AT14" s="298">
        <f t="shared" ref="AT14" si="11">AS14/8</f>
        <v>5.9625000000000004</v>
      </c>
      <c r="AU14" s="141"/>
      <c r="AV14" s="297">
        <v>6.2</v>
      </c>
      <c r="AW14" s="297">
        <v>5.5</v>
      </c>
      <c r="AX14" s="297">
        <v>5.5</v>
      </c>
      <c r="AY14" s="297">
        <v>6.2</v>
      </c>
      <c r="AZ14" s="27">
        <f t="shared" ref="AZ14" si="12">SUM((AV14*0.2),(AW14*0.15),(AX14*0.35),(AY14*0.3))</f>
        <v>5.85</v>
      </c>
      <c r="BA14" s="304"/>
      <c r="BB14" s="298">
        <f t="shared" ref="BB14" si="13">AZ14-BA14</f>
        <v>5.85</v>
      </c>
      <c r="BC14" s="299"/>
      <c r="BD14" s="297">
        <v>5</v>
      </c>
      <c r="BE14" s="297">
        <v>5</v>
      </c>
      <c r="BF14" s="297">
        <v>4.8</v>
      </c>
      <c r="BG14" s="297">
        <v>4.8</v>
      </c>
      <c r="BH14" s="297">
        <v>4.8</v>
      </c>
      <c r="BI14" s="297">
        <v>5</v>
      </c>
      <c r="BJ14" s="297">
        <v>4.8</v>
      </c>
      <c r="BK14" s="297">
        <v>6</v>
      </c>
      <c r="BL14" s="300">
        <f t="shared" ref="BL14" si="14">SUM(BD14:BK14)</f>
        <v>40.200000000000003</v>
      </c>
      <c r="BM14" s="298">
        <f t="shared" ref="BM14" si="15">BL14/8</f>
        <v>5.0250000000000004</v>
      </c>
      <c r="BN14" s="141"/>
      <c r="BO14" s="497">
        <v>6.55</v>
      </c>
      <c r="BP14" s="301"/>
      <c r="BQ14" s="498">
        <f t="shared" ref="BQ14" si="16">BO14-BP14</f>
        <v>6.55</v>
      </c>
      <c r="BR14" s="301">
        <v>3.7</v>
      </c>
      <c r="BS14" s="302">
        <f t="shared" ref="BS14" si="17">SUM((BQ14*0.7),(BR14*0.3))</f>
        <v>5.6950000000000003</v>
      </c>
      <c r="BT14" s="141"/>
      <c r="BU14" s="297">
        <v>5.8</v>
      </c>
      <c r="BV14" s="297">
        <v>5.9</v>
      </c>
      <c r="BW14" s="297">
        <v>5.8</v>
      </c>
      <c r="BX14" s="297">
        <v>6.7</v>
      </c>
      <c r="BY14" s="297">
        <v>6.5</v>
      </c>
      <c r="BZ14" s="298">
        <f t="shared" ref="BZ14" si="18">SUM((BU14*0.3),(BV14*0.25),(BW14*0.25),(BX14*0.15),(BY14*0.05))</f>
        <v>5.9950000000000001</v>
      </c>
      <c r="CA14" s="303"/>
      <c r="CB14" s="497">
        <v>8</v>
      </c>
      <c r="CC14" s="301"/>
      <c r="CD14" s="294">
        <f t="shared" ref="CD14" si="19">CB14-CC14</f>
        <v>8</v>
      </c>
      <c r="CE14" s="301">
        <v>3.8</v>
      </c>
      <c r="CF14" s="302">
        <f t="shared" ref="CF14" si="20">SUM((CD14*0.7),(CE14*0.3))</f>
        <v>6.7399999999999993</v>
      </c>
      <c r="CG14" s="303"/>
      <c r="CH14" s="297">
        <v>6</v>
      </c>
      <c r="CI14" s="297">
        <v>6</v>
      </c>
      <c r="CJ14" s="297">
        <v>6.2</v>
      </c>
      <c r="CK14" s="297">
        <v>6.5</v>
      </c>
      <c r="CL14" s="27">
        <f t="shared" ref="CL14" si="21">SUM((CH14*0.2),(CI14*0.15),(CJ14*0.35),(CK14*0.3))</f>
        <v>6.22</v>
      </c>
      <c r="CM14" s="304"/>
      <c r="CN14" s="298">
        <f t="shared" ref="CN14" si="22">CL14-CM14</f>
        <v>6.22</v>
      </c>
      <c r="CO14" s="299"/>
      <c r="CP14" s="497">
        <v>7.57</v>
      </c>
      <c r="CQ14" s="301"/>
      <c r="CR14" s="294">
        <f t="shared" ref="CR14" si="23">CP14-CQ14</f>
        <v>7.57</v>
      </c>
      <c r="CS14" s="301">
        <v>3.2</v>
      </c>
      <c r="CT14" s="302">
        <f t="shared" ref="CT14" si="24">SUM((CR14*0.7),(CS14*0.3))</f>
        <v>6.2589999999999995</v>
      </c>
      <c r="CU14" s="141"/>
      <c r="CV14" s="295">
        <f>K14</f>
        <v>6.7149999999999999</v>
      </c>
      <c r="CW14" s="295">
        <f>AC14</f>
        <v>5</v>
      </c>
      <c r="CX14" s="295">
        <f>AT14</f>
        <v>5.9625000000000004</v>
      </c>
      <c r="CY14" s="295">
        <f>BM14</f>
        <v>5.0250000000000004</v>
      </c>
      <c r="CZ14" s="296">
        <f>DH14</f>
        <v>5.6756250000000001</v>
      </c>
      <c r="DA14" s="296"/>
      <c r="DB14" s="307">
        <f>R14</f>
        <v>6.5600000000000005</v>
      </c>
      <c r="DC14" s="307">
        <f>AI14</f>
        <v>6.5979999999999999</v>
      </c>
      <c r="DD14" s="307">
        <f>BB14</f>
        <v>5.85</v>
      </c>
      <c r="DE14" s="307">
        <f>BS14</f>
        <v>5.6950000000000003</v>
      </c>
      <c r="DF14" s="308">
        <f t="shared" ref="DF14" si="25">AVERAGE(DB14:DE14)</f>
        <v>6.1757500000000007</v>
      </c>
      <c r="DG14" s="299"/>
      <c r="DH14" s="298">
        <f>SUM((K14*0.25)+(AC14*0.25)+(AT14*0.25)+(BM14*0.25))</f>
        <v>5.6756250000000001</v>
      </c>
      <c r="DI14" s="298">
        <f>SUM((R14*0.25),(AI14*0.25),(BB14*0.25),(BS14*0.25))</f>
        <v>6.1757500000000007</v>
      </c>
      <c r="DJ14" s="305">
        <f t="shared" si="1"/>
        <v>5.9256875000000004</v>
      </c>
      <c r="DK14" s="305"/>
      <c r="DL14" s="298">
        <f>BZ14</f>
        <v>5.9950000000000001</v>
      </c>
      <c r="DM14" s="298">
        <f>CF14</f>
        <v>6.7399999999999993</v>
      </c>
      <c r="DN14" s="298">
        <f>CN14</f>
        <v>6.22</v>
      </c>
      <c r="DO14" s="298">
        <f>CT14</f>
        <v>6.2589999999999995</v>
      </c>
      <c r="DP14" s="308">
        <f t="shared" si="2"/>
        <v>6.3034999999999997</v>
      </c>
      <c r="DQ14" s="289"/>
      <c r="DR14" s="298">
        <f t="shared" si="0"/>
        <v>5.6756250000000001</v>
      </c>
      <c r="DS14" s="298">
        <f t="shared" si="0"/>
        <v>6.1757500000000007</v>
      </c>
      <c r="DT14" s="298">
        <f t="shared" si="3"/>
        <v>6.3034999999999997</v>
      </c>
      <c r="DU14" s="305">
        <f t="shared" ref="DU14" si="26">AVERAGE(DR14,DS14,DT14)</f>
        <v>6.0516250000000005</v>
      </c>
      <c r="DV14" s="40">
        <f>RANK(DU14,DU$11:DU$20)</f>
        <v>4</v>
      </c>
      <c r="DW14" s="309"/>
    </row>
    <row r="15" spans="1:127" ht="18" x14ac:dyDescent="0.35">
      <c r="A15" s="310"/>
      <c r="DQ15" s="512"/>
    </row>
    <row r="16" spans="1:127" ht="18" x14ac:dyDescent="0.35">
      <c r="A16" s="310"/>
      <c r="C16" s="311"/>
    </row>
    <row r="17" spans="1:115" ht="18" x14ac:dyDescent="0.35">
      <c r="A17" s="310"/>
      <c r="B17" s="310"/>
      <c r="C17" s="312"/>
      <c r="D17" s="279"/>
      <c r="E17" s="279"/>
      <c r="F17" s="310"/>
      <c r="CV17" s="279"/>
      <c r="CW17" s="279"/>
      <c r="CX17" s="279"/>
      <c r="CY17" s="279"/>
      <c r="CZ17" s="279"/>
      <c r="DA17" s="279"/>
      <c r="DB17" s="280"/>
      <c r="DC17" s="280"/>
      <c r="DD17" s="280"/>
      <c r="DE17" s="280"/>
      <c r="DF17" s="280"/>
    </row>
    <row r="18" spans="1:115" x14ac:dyDescent="0.3">
      <c r="D18" s="279"/>
      <c r="E18" s="279"/>
      <c r="CV18" s="279"/>
      <c r="CW18" s="279"/>
      <c r="CX18" s="279"/>
      <c r="CY18" s="279"/>
      <c r="CZ18" s="279"/>
      <c r="DA18" s="279"/>
      <c r="DB18" s="281"/>
      <c r="DC18" s="281"/>
      <c r="DD18" s="281"/>
      <c r="DE18" s="281"/>
      <c r="DF18" s="281"/>
    </row>
    <row r="19" spans="1:115" x14ac:dyDescent="0.3">
      <c r="D19" s="279"/>
      <c r="E19" s="279"/>
      <c r="CV19" s="279"/>
      <c r="CW19" s="279"/>
      <c r="CX19" s="279"/>
      <c r="CY19" s="279"/>
      <c r="CZ19" s="279"/>
      <c r="DA19" s="279"/>
    </row>
    <row r="21" spans="1:115" ht="15.6" x14ac:dyDescent="0.3">
      <c r="A21" s="285"/>
      <c r="B21" s="143"/>
      <c r="C21" s="284"/>
      <c r="F21" s="143"/>
      <c r="I21" s="143"/>
      <c r="M21" s="143"/>
      <c r="T21" s="143"/>
      <c r="AE21" s="143"/>
      <c r="AG21" s="143"/>
      <c r="AH21" s="143"/>
      <c r="AK21" s="143"/>
      <c r="AV21" s="143"/>
      <c r="BA21" s="143"/>
      <c r="BB21" s="143"/>
      <c r="BD21" s="143"/>
      <c r="BO21" s="143"/>
      <c r="BQ21" s="143"/>
      <c r="BR21" s="143"/>
    </row>
    <row r="22" spans="1:115" ht="15.6" x14ac:dyDescent="0.3">
      <c r="A22" s="284"/>
      <c r="B22" s="286"/>
    </row>
    <row r="23" spans="1:115" x14ac:dyDescent="0.3">
      <c r="F23" s="143"/>
      <c r="L23" s="199"/>
      <c r="M23" s="154"/>
      <c r="N23" s="199"/>
      <c r="O23" s="199"/>
      <c r="P23" s="199"/>
      <c r="Q23" s="154"/>
      <c r="AD23" s="199"/>
      <c r="AE23" s="143"/>
      <c r="AG23" s="199"/>
      <c r="AH23" s="143"/>
      <c r="BN23" s="199"/>
      <c r="BO23" s="143"/>
      <c r="BQ23" s="199"/>
      <c r="BR23" s="143"/>
      <c r="DB23" s="288"/>
      <c r="DC23" s="288"/>
      <c r="DD23" s="288"/>
      <c r="DE23" s="288"/>
      <c r="DF23" s="288"/>
      <c r="DH23" s="154"/>
      <c r="DI23" s="143"/>
      <c r="DJ23" s="287"/>
      <c r="DK23" s="287"/>
    </row>
    <row r="24" spans="1:115" ht="15.6" x14ac:dyDescent="0.3">
      <c r="A24" s="285"/>
      <c r="B24" s="143"/>
    </row>
    <row r="25" spans="1:115" ht="15.6" x14ac:dyDescent="0.3">
      <c r="A25" s="284"/>
      <c r="B25" s="286"/>
    </row>
    <row r="27" spans="1:115" x14ac:dyDescent="0.3">
      <c r="A27" s="199"/>
      <c r="B27" s="199"/>
      <c r="C27" s="199"/>
      <c r="D27" s="199"/>
      <c r="E27" s="199"/>
      <c r="G27" s="143"/>
      <c r="H27" s="143"/>
      <c r="I27" s="143"/>
      <c r="J27" s="143"/>
      <c r="CV27" s="199"/>
      <c r="CW27" s="199"/>
      <c r="CX27" s="199"/>
      <c r="CY27" s="199"/>
      <c r="CZ27" s="199"/>
      <c r="DA27" s="510"/>
    </row>
    <row r="28" spans="1:115" x14ac:dyDescent="0.3">
      <c r="A28" s="199"/>
      <c r="B28" s="199"/>
      <c r="C28" s="199"/>
      <c r="D28" s="199"/>
      <c r="E28" s="199"/>
      <c r="CV28" s="199"/>
      <c r="CW28" s="199"/>
      <c r="CX28" s="199"/>
      <c r="CY28" s="199"/>
      <c r="CZ28" s="199"/>
      <c r="DA28" s="510"/>
    </row>
    <row r="29" spans="1:115" x14ac:dyDescent="0.3">
      <c r="A29" s="313"/>
      <c r="B29" s="313"/>
      <c r="C29" s="313"/>
      <c r="D29" s="313"/>
      <c r="E29" s="313"/>
      <c r="G29" s="298"/>
      <c r="H29" s="298"/>
      <c r="I29" s="298"/>
      <c r="CV29" s="313"/>
      <c r="CW29" s="313"/>
      <c r="CX29" s="313"/>
      <c r="CY29" s="313"/>
      <c r="CZ29" s="313"/>
      <c r="DA29" s="313"/>
    </row>
    <row r="30" spans="1:115" x14ac:dyDescent="0.3">
      <c r="A30" s="313"/>
      <c r="B30" s="313"/>
      <c r="C30" s="313"/>
      <c r="D30" s="313"/>
      <c r="E30" s="313"/>
      <c r="G30" s="298"/>
      <c r="H30" s="298"/>
      <c r="I30" s="298"/>
      <c r="CV30" s="313"/>
      <c r="CW30" s="313"/>
      <c r="CX30" s="313"/>
      <c r="CY30" s="313"/>
      <c r="CZ30" s="313"/>
      <c r="DA30" s="313"/>
    </row>
    <row r="31" spans="1:115" x14ac:dyDescent="0.3">
      <c r="A31" s="313"/>
      <c r="B31" s="313"/>
      <c r="C31" s="313"/>
      <c r="D31" s="313"/>
      <c r="E31" s="313"/>
      <c r="G31" s="298"/>
      <c r="H31" s="298"/>
      <c r="I31" s="298"/>
      <c r="CV31" s="313"/>
      <c r="CW31" s="313"/>
      <c r="CX31" s="313"/>
      <c r="CY31" s="313"/>
      <c r="CZ31" s="313"/>
      <c r="DA31" s="313"/>
    </row>
    <row r="32" spans="1:115" x14ac:dyDescent="0.3">
      <c r="A32" s="313"/>
      <c r="B32" s="313"/>
      <c r="C32" s="313"/>
      <c r="D32" s="313"/>
      <c r="E32" s="313"/>
      <c r="G32" s="307"/>
      <c r="H32" s="307"/>
      <c r="I32" s="298"/>
      <c r="CV32" s="313"/>
      <c r="CW32" s="313"/>
      <c r="CX32" s="313"/>
      <c r="CY32" s="313"/>
      <c r="CZ32" s="313"/>
      <c r="DA32" s="313"/>
    </row>
    <row r="33" spans="1:105" x14ac:dyDescent="0.3">
      <c r="A33" s="313"/>
      <c r="B33" s="313"/>
      <c r="C33" s="313"/>
      <c r="D33" s="313"/>
      <c r="E33" s="313"/>
      <c r="G33" s="298"/>
      <c r="H33" s="298"/>
      <c r="I33" s="298"/>
      <c r="CV33" s="313"/>
      <c r="CW33" s="313"/>
      <c r="CX33" s="313"/>
      <c r="CY33" s="313"/>
      <c r="CZ33" s="313"/>
      <c r="DA33" s="313"/>
    </row>
    <row r="34" spans="1:105" x14ac:dyDescent="0.3">
      <c r="C34" s="313"/>
      <c r="D34" s="313"/>
      <c r="E34" s="313"/>
      <c r="G34" s="313"/>
      <c r="H34" s="313"/>
      <c r="I34" s="313"/>
      <c r="J34" s="313"/>
      <c r="CV34" s="313"/>
      <c r="CW34" s="313"/>
      <c r="CX34" s="313"/>
      <c r="CY34" s="313"/>
      <c r="CZ34" s="313"/>
      <c r="DA34" s="313"/>
    </row>
    <row r="35" spans="1:105" x14ac:dyDescent="0.3">
      <c r="C35" s="313"/>
      <c r="D35" s="313"/>
      <c r="E35" s="313"/>
      <c r="G35" s="313"/>
      <c r="H35" s="313"/>
      <c r="I35" s="313"/>
      <c r="J35" s="313"/>
      <c r="CV35" s="313"/>
      <c r="CW35" s="313"/>
      <c r="CX35" s="313"/>
      <c r="CY35" s="313"/>
      <c r="CZ35" s="313"/>
      <c r="DA35" s="313"/>
    </row>
    <row r="36" spans="1:105" x14ac:dyDescent="0.3">
      <c r="C36" s="313"/>
      <c r="D36" s="313"/>
      <c r="E36" s="313"/>
      <c r="G36" s="313"/>
      <c r="H36" s="313"/>
      <c r="I36" s="313"/>
      <c r="J36" s="313"/>
      <c r="CV36" s="313"/>
      <c r="CW36" s="313"/>
      <c r="CX36" s="313"/>
      <c r="CY36" s="313"/>
      <c r="CZ36" s="313"/>
      <c r="DA36" s="313"/>
    </row>
    <row r="37" spans="1:105" x14ac:dyDescent="0.3">
      <c r="C37" s="313"/>
      <c r="D37" s="313"/>
      <c r="E37" s="313"/>
      <c r="G37" s="313"/>
      <c r="H37" s="313"/>
      <c r="I37" s="313"/>
      <c r="J37" s="313"/>
      <c r="CV37" s="313"/>
      <c r="CW37" s="313"/>
      <c r="CX37" s="313"/>
      <c r="CY37" s="313"/>
      <c r="CZ37" s="313"/>
      <c r="DA37" s="313"/>
    </row>
  </sheetData>
  <mergeCells count="5">
    <mergeCell ref="A3:B3"/>
    <mergeCell ref="A4:B4"/>
    <mergeCell ref="DB5:DD5"/>
    <mergeCell ref="DR8:DT8"/>
    <mergeCell ref="DL8:DO8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9"/>
  <sheetViews>
    <sheetView topLeftCell="BR1" workbookViewId="0">
      <selection activeCell="AR16" sqref="A16:XFD16"/>
    </sheetView>
  </sheetViews>
  <sheetFormatPr defaultColWidth="9.109375" defaultRowHeight="14.4" x14ac:dyDescent="0.3"/>
  <cols>
    <col min="1" max="1" width="5.44140625" style="92" customWidth="1"/>
    <col min="2" max="2" width="21.5546875" style="92" customWidth="1"/>
    <col min="3" max="3" width="23.109375" style="92" customWidth="1"/>
    <col min="4" max="4" width="17.33203125" style="92" customWidth="1"/>
    <col min="5" max="5" width="25.44140625" style="92" customWidth="1"/>
    <col min="6" max="11" width="7.6640625" style="92" customWidth="1"/>
    <col min="12" max="12" width="3.33203125" style="92" customWidth="1"/>
    <col min="13" max="18" width="7.6640625" style="92" customWidth="1"/>
    <col min="19" max="19" width="3.33203125" style="92" customWidth="1"/>
    <col min="20" max="28" width="7.6640625" style="92" customWidth="1"/>
    <col min="29" max="29" width="3.109375" style="92" customWidth="1"/>
    <col min="30" max="31" width="7.6640625" style="92" customWidth="1"/>
    <col min="32" max="32" width="9.44140625" style="92" customWidth="1"/>
    <col min="33" max="33" width="3.109375" style="92" customWidth="1"/>
    <col min="34" max="42" width="7.6640625" style="92" customWidth="1"/>
    <col min="43" max="43" width="3" style="92" customWidth="1"/>
    <col min="44" max="50" width="7.6640625" style="92" customWidth="1"/>
    <col min="51" max="51" width="3.33203125" style="92" customWidth="1"/>
    <col min="52" max="60" width="7.6640625" style="92" customWidth="1"/>
    <col min="61" max="61" width="3.109375" style="92" customWidth="1"/>
    <col min="62" max="63" width="7.6640625" style="92" customWidth="1"/>
    <col min="64" max="64" width="9.44140625" style="92" customWidth="1"/>
    <col min="65" max="65" width="2.6640625" style="92" customWidth="1"/>
    <col min="66" max="66" width="10.44140625" style="92" customWidth="1"/>
    <col min="67" max="67" width="2.6640625" style="92" customWidth="1"/>
    <col min="68" max="68" width="9.109375" style="92"/>
    <col min="69" max="69" width="3.109375" style="92" customWidth="1"/>
    <col min="70" max="70" width="9.109375" style="92"/>
    <col min="71" max="71" width="4" style="92" customWidth="1"/>
    <col min="72" max="76" width="9.109375" style="92"/>
    <col min="77" max="77" width="3.109375" style="92" customWidth="1"/>
    <col min="78" max="82" width="9.109375" style="92"/>
    <col min="83" max="83" width="2" style="92" customWidth="1"/>
    <col min="84" max="84" width="9.109375" style="92" customWidth="1"/>
    <col min="85" max="85" width="3" style="92" customWidth="1"/>
    <col min="86" max="86" width="9.109375" style="92"/>
    <col min="87" max="87" width="11.33203125" style="92" customWidth="1"/>
    <col min="88" max="16384" width="9.109375" style="92"/>
  </cols>
  <sheetData>
    <row r="1" spans="1:88" ht="15.6" x14ac:dyDescent="0.3">
      <c r="A1" s="100" t="str">
        <f>CompDetail!A1</f>
        <v>NSW State Championships</v>
      </c>
      <c r="B1" s="3"/>
      <c r="C1" s="97"/>
      <c r="D1" s="279" t="s">
        <v>75</v>
      </c>
      <c r="E1" s="438" t="s">
        <v>266</v>
      </c>
      <c r="AQ1" s="280"/>
      <c r="CI1" s="280">
        <f ca="1">NOW()</f>
        <v>43628.878263194441</v>
      </c>
    </row>
    <row r="2" spans="1:88" ht="15.6" x14ac:dyDescent="0.3">
      <c r="A2" s="100"/>
      <c r="B2" s="3"/>
      <c r="C2" s="97"/>
      <c r="D2" s="279"/>
      <c r="E2" s="279" t="s">
        <v>271</v>
      </c>
      <c r="O2" s="437"/>
      <c r="AQ2" s="281"/>
      <c r="CI2" s="281">
        <f ca="1">NOW()</f>
        <v>43628.878263194441</v>
      </c>
    </row>
    <row r="3" spans="1:88" ht="15.6" x14ac:dyDescent="0.3">
      <c r="A3" s="515" t="str">
        <f>CompDetail!A3</f>
        <v>June 8 to 9 2019</v>
      </c>
      <c r="B3" s="516"/>
      <c r="C3" s="97"/>
      <c r="D3" s="279"/>
      <c r="E3" s="279" t="s">
        <v>268</v>
      </c>
      <c r="AQ3" s="281"/>
      <c r="CI3" s="281"/>
    </row>
    <row r="4" spans="1:88" ht="15.6" x14ac:dyDescent="0.3">
      <c r="A4" s="80"/>
      <c r="B4" s="81"/>
      <c r="C4" s="97"/>
      <c r="D4" s="279"/>
      <c r="E4" s="279" t="s">
        <v>269</v>
      </c>
      <c r="F4" s="103" t="s">
        <v>25</v>
      </c>
      <c r="G4" s="103"/>
      <c r="H4" s="103"/>
      <c r="I4" s="103"/>
      <c r="J4" s="103"/>
      <c r="K4" s="103"/>
      <c r="M4" s="283" t="s">
        <v>15</v>
      </c>
      <c r="N4" s="283"/>
      <c r="O4" s="283"/>
      <c r="P4" s="283"/>
      <c r="Q4" s="283"/>
      <c r="R4" s="283"/>
      <c r="T4" s="282" t="s">
        <v>25</v>
      </c>
      <c r="U4" s="282"/>
      <c r="V4" s="282"/>
      <c r="W4" s="282"/>
      <c r="X4" s="282"/>
      <c r="Y4" s="282"/>
      <c r="Z4" s="282"/>
      <c r="AA4" s="282"/>
      <c r="AB4" s="282"/>
      <c r="AC4" s="314"/>
      <c r="AD4" s="283" t="s">
        <v>15</v>
      </c>
      <c r="AE4" s="283"/>
      <c r="AF4" s="283"/>
      <c r="AG4" s="315"/>
      <c r="AH4" s="282" t="s">
        <v>25</v>
      </c>
      <c r="AI4" s="282"/>
      <c r="AJ4" s="282"/>
      <c r="AK4" s="282"/>
      <c r="AL4" s="282"/>
      <c r="AM4" s="282"/>
      <c r="AN4" s="282"/>
      <c r="AO4" s="282"/>
      <c r="AP4" s="282"/>
      <c r="AR4" s="283" t="s">
        <v>15</v>
      </c>
      <c r="AS4" s="283"/>
      <c r="AT4" s="283"/>
      <c r="AU4" s="283"/>
      <c r="AV4" s="283"/>
      <c r="AW4" s="283"/>
      <c r="AX4" s="283"/>
      <c r="AZ4" s="282" t="s">
        <v>25</v>
      </c>
      <c r="BA4" s="282"/>
      <c r="BB4" s="282"/>
      <c r="BC4" s="282"/>
      <c r="BD4" s="282"/>
      <c r="BE4" s="282"/>
      <c r="BF4" s="282"/>
      <c r="BG4" s="282"/>
      <c r="BH4" s="282"/>
      <c r="BI4" s="314"/>
      <c r="BJ4" s="283" t="s">
        <v>15</v>
      </c>
      <c r="BK4" s="283"/>
      <c r="BL4" s="283"/>
    </row>
    <row r="5" spans="1:88" ht="15.6" x14ac:dyDescent="0.3">
      <c r="A5" s="76" t="s">
        <v>228</v>
      </c>
      <c r="B5" s="77"/>
      <c r="C5" s="316"/>
      <c r="D5" s="279"/>
    </row>
    <row r="6" spans="1:88" ht="15.6" x14ac:dyDescent="0.3">
      <c r="A6" s="79" t="s">
        <v>231</v>
      </c>
      <c r="B6" s="82"/>
      <c r="C6" s="316"/>
      <c r="F6" s="143" t="s">
        <v>52</v>
      </c>
      <c r="G6" s="92" t="str">
        <f>E1</f>
        <v>Janet Leadbeater</v>
      </c>
      <c r="I6" s="143"/>
      <c r="M6" s="143" t="s">
        <v>52</v>
      </c>
      <c r="N6" s="92" t="str">
        <f>E3</f>
        <v>Jenny Scott</v>
      </c>
      <c r="T6" s="143" t="s">
        <v>51</v>
      </c>
      <c r="U6" s="92" t="str">
        <f>E2</f>
        <v xml:space="preserve"> Robyn Bruderer</v>
      </c>
      <c r="AD6" s="143" t="s">
        <v>51</v>
      </c>
      <c r="AE6" s="92" t="str">
        <f>E4</f>
        <v>Darryn Fedrick</v>
      </c>
      <c r="AF6" s="143"/>
      <c r="AG6" s="143"/>
      <c r="AH6" s="143" t="s">
        <v>53</v>
      </c>
      <c r="AI6" s="92" t="str">
        <f>E3</f>
        <v>Jenny Scott</v>
      </c>
      <c r="AR6" s="143" t="s">
        <v>53</v>
      </c>
      <c r="AS6" s="92" t="str">
        <f>E2</f>
        <v xml:space="preserve"> Robyn Bruderer</v>
      </c>
      <c r="AW6" s="143"/>
      <c r="AX6" s="143"/>
      <c r="AZ6" s="143" t="s">
        <v>215</v>
      </c>
      <c r="BA6" s="92" t="str">
        <f>E4</f>
        <v>Darryn Fedrick</v>
      </c>
      <c r="BJ6" s="143" t="s">
        <v>215</v>
      </c>
      <c r="BK6" s="92" t="str">
        <f>E1</f>
        <v>Janet Leadbeater</v>
      </c>
      <c r="BL6" s="143"/>
      <c r="BN6" s="143" t="s">
        <v>16</v>
      </c>
      <c r="BT6" s="519" t="s">
        <v>229</v>
      </c>
      <c r="BU6" s="519"/>
      <c r="BV6" s="519"/>
      <c r="CA6" s="92" t="s">
        <v>15</v>
      </c>
    </row>
    <row r="7" spans="1:88" x14ac:dyDescent="0.3">
      <c r="A7" s="143"/>
      <c r="B7" s="143"/>
      <c r="BT7" s="199" t="s">
        <v>78</v>
      </c>
      <c r="BU7" s="199" t="s">
        <v>79</v>
      </c>
      <c r="BV7" s="199" t="s">
        <v>80</v>
      </c>
      <c r="BW7" s="199" t="s">
        <v>230</v>
      </c>
      <c r="BX7" s="92" t="s">
        <v>57</v>
      </c>
      <c r="BZ7" s="92" t="s">
        <v>78</v>
      </c>
      <c r="CA7" s="92" t="s">
        <v>79</v>
      </c>
      <c r="CB7" s="92" t="s">
        <v>80</v>
      </c>
      <c r="CC7" s="92" t="s">
        <v>230</v>
      </c>
      <c r="CD7" s="143" t="s">
        <v>16</v>
      </c>
    </row>
    <row r="8" spans="1:88" x14ac:dyDescent="0.3">
      <c r="F8" s="154" t="s">
        <v>29</v>
      </c>
      <c r="L8" s="199"/>
      <c r="M8" s="154" t="s">
        <v>29</v>
      </c>
      <c r="N8" s="199"/>
      <c r="O8" s="199"/>
      <c r="P8" s="199"/>
      <c r="Q8" s="154"/>
      <c r="AD8" s="143"/>
      <c r="AE8" s="92" t="s">
        <v>14</v>
      </c>
      <c r="AF8" s="154" t="s">
        <v>17</v>
      </c>
      <c r="AX8" s="154" t="s">
        <v>50</v>
      </c>
      <c r="BJ8" s="143"/>
      <c r="BK8" s="92" t="s">
        <v>14</v>
      </c>
      <c r="BL8" s="154" t="s">
        <v>17</v>
      </c>
      <c r="BN8" s="286" t="s">
        <v>55</v>
      </c>
      <c r="BO8" s="317"/>
      <c r="BP8" s="286" t="s">
        <v>56</v>
      </c>
      <c r="BQ8" s="286"/>
      <c r="BR8" s="318" t="s">
        <v>57</v>
      </c>
      <c r="CI8" s="288"/>
    </row>
    <row r="9" spans="1:88" s="199" customFormat="1" x14ac:dyDescent="0.3">
      <c r="A9" s="199" t="s">
        <v>27</v>
      </c>
      <c r="B9" s="199" t="s">
        <v>28</v>
      </c>
      <c r="C9" s="199" t="s">
        <v>29</v>
      </c>
      <c r="D9" s="199" t="s">
        <v>30</v>
      </c>
      <c r="E9" s="199" t="s">
        <v>31</v>
      </c>
      <c r="F9" s="288" t="s">
        <v>2</v>
      </c>
      <c r="G9" s="288" t="s">
        <v>3</v>
      </c>
      <c r="H9" s="288" t="s">
        <v>4</v>
      </c>
      <c r="I9" s="288" t="s">
        <v>5</v>
      </c>
      <c r="J9" s="288" t="s">
        <v>6</v>
      </c>
      <c r="K9" s="288" t="s">
        <v>29</v>
      </c>
      <c r="L9" s="95"/>
      <c r="M9" s="288" t="s">
        <v>2</v>
      </c>
      <c r="N9" s="288" t="s">
        <v>3</v>
      </c>
      <c r="O9" s="288" t="s">
        <v>4</v>
      </c>
      <c r="P9" s="288" t="s">
        <v>5</v>
      </c>
      <c r="Q9" s="288" t="s">
        <v>6</v>
      </c>
      <c r="R9" s="288" t="s">
        <v>29</v>
      </c>
      <c r="S9" s="95"/>
      <c r="T9" s="199" t="s">
        <v>32</v>
      </c>
      <c r="U9" s="199" t="s">
        <v>33</v>
      </c>
      <c r="V9" s="199" t="s">
        <v>45</v>
      </c>
      <c r="W9" s="199" t="s">
        <v>42</v>
      </c>
      <c r="X9" s="199" t="s">
        <v>68</v>
      </c>
      <c r="Y9" s="199" t="s">
        <v>69</v>
      </c>
      <c r="Z9" s="199" t="s">
        <v>64</v>
      </c>
      <c r="AA9" s="199" t="s">
        <v>41</v>
      </c>
      <c r="AB9" s="199" t="s">
        <v>40</v>
      </c>
      <c r="AC9" s="95"/>
      <c r="AD9" s="199" t="s">
        <v>39</v>
      </c>
      <c r="AE9" s="199" t="s">
        <v>13</v>
      </c>
      <c r="AF9" s="154" t="s">
        <v>19</v>
      </c>
      <c r="AG9" s="95"/>
      <c r="AH9" s="199" t="s">
        <v>32</v>
      </c>
      <c r="AI9" s="199" t="s">
        <v>33</v>
      </c>
      <c r="AJ9" s="199" t="s">
        <v>45</v>
      </c>
      <c r="AK9" s="199" t="s">
        <v>42</v>
      </c>
      <c r="AL9" s="199" t="s">
        <v>68</v>
      </c>
      <c r="AM9" s="199" t="s">
        <v>69</v>
      </c>
      <c r="AN9" s="199" t="s">
        <v>71</v>
      </c>
      <c r="AO9" s="199" t="s">
        <v>41</v>
      </c>
      <c r="AP9" s="199" t="s">
        <v>40</v>
      </c>
      <c r="AQ9" s="95"/>
      <c r="AR9" s="288" t="s">
        <v>7</v>
      </c>
      <c r="AS9" s="288" t="s">
        <v>8</v>
      </c>
      <c r="AT9" s="288" t="s">
        <v>9</v>
      </c>
      <c r="AU9" s="288" t="s">
        <v>10</v>
      </c>
      <c r="AV9" s="288" t="s">
        <v>36</v>
      </c>
      <c r="AW9" s="199" t="s">
        <v>14</v>
      </c>
      <c r="AX9" s="154" t="s">
        <v>19</v>
      </c>
      <c r="AY9" s="95"/>
      <c r="AZ9" s="199" t="s">
        <v>32</v>
      </c>
      <c r="BA9" s="199" t="s">
        <v>33</v>
      </c>
      <c r="BB9" s="199" t="s">
        <v>45</v>
      </c>
      <c r="BC9" s="199" t="s">
        <v>42</v>
      </c>
      <c r="BD9" s="199" t="s">
        <v>68</v>
      </c>
      <c r="BE9" s="199" t="s">
        <v>69</v>
      </c>
      <c r="BF9" s="199" t="s">
        <v>64</v>
      </c>
      <c r="BG9" s="199" t="s">
        <v>41</v>
      </c>
      <c r="BH9" s="199" t="s">
        <v>40</v>
      </c>
      <c r="BI9" s="95"/>
      <c r="BJ9" s="199" t="s">
        <v>39</v>
      </c>
      <c r="BK9" s="199" t="s">
        <v>13</v>
      </c>
      <c r="BL9" s="154" t="s">
        <v>19</v>
      </c>
      <c r="BM9" s="95"/>
      <c r="BN9" s="286" t="s">
        <v>35</v>
      </c>
      <c r="BO9" s="317"/>
      <c r="BP9" s="318" t="s">
        <v>35</v>
      </c>
      <c r="BQ9" s="318"/>
      <c r="BR9" s="318" t="s">
        <v>35</v>
      </c>
      <c r="CD9" s="286" t="s">
        <v>55</v>
      </c>
      <c r="CE9" s="317"/>
      <c r="CF9" s="286" t="s">
        <v>56</v>
      </c>
      <c r="CG9" s="286"/>
      <c r="CH9" s="318" t="s">
        <v>57</v>
      </c>
      <c r="CI9" s="287" t="s">
        <v>38</v>
      </c>
      <c r="CJ9" s="288"/>
    </row>
    <row r="10" spans="1:88" s="199" customFormat="1" x14ac:dyDescent="0.3">
      <c r="F10" s="288"/>
      <c r="G10" s="288"/>
      <c r="H10" s="288"/>
      <c r="I10" s="288"/>
      <c r="J10" s="288"/>
      <c r="K10" s="288"/>
      <c r="L10" s="95"/>
      <c r="M10" s="288"/>
      <c r="N10" s="288"/>
      <c r="O10" s="288"/>
      <c r="P10" s="288"/>
      <c r="Q10" s="288"/>
      <c r="R10" s="288"/>
      <c r="S10" s="95"/>
      <c r="AC10" s="95"/>
      <c r="AG10" s="95"/>
      <c r="AQ10" s="95"/>
      <c r="AR10" s="288"/>
      <c r="AS10" s="288"/>
      <c r="AT10" s="288"/>
      <c r="AU10" s="288"/>
      <c r="AV10" s="288"/>
      <c r="AY10" s="95"/>
      <c r="BI10" s="95"/>
      <c r="BM10" s="95"/>
      <c r="BN10" s="154"/>
      <c r="BP10" s="287"/>
      <c r="BQ10" s="287"/>
      <c r="BR10" s="287"/>
      <c r="CD10" s="286" t="s">
        <v>35</v>
      </c>
      <c r="CE10" s="317"/>
      <c r="CF10" s="318" t="s">
        <v>35</v>
      </c>
      <c r="CG10" s="318"/>
      <c r="CH10" s="318" t="s">
        <v>35</v>
      </c>
      <c r="CI10" s="287"/>
      <c r="CJ10" s="287" t="s">
        <v>38</v>
      </c>
    </row>
    <row r="11" spans="1:88" x14ac:dyDescent="0.3">
      <c r="A11">
        <v>148</v>
      </c>
      <c r="B11" t="s">
        <v>173</v>
      </c>
      <c r="C11" t="s">
        <v>178</v>
      </c>
      <c r="D11" t="s">
        <v>179</v>
      </c>
      <c r="E11" t="s">
        <v>102</v>
      </c>
      <c r="F11" s="297">
        <v>6.8</v>
      </c>
      <c r="G11" s="297">
        <v>6.8</v>
      </c>
      <c r="H11" s="297">
        <v>6.8</v>
      </c>
      <c r="I11" s="297">
        <v>6.8</v>
      </c>
      <c r="J11" s="297">
        <v>6</v>
      </c>
      <c r="K11" s="298">
        <f t="shared" ref="K11:K19" si="0">SUM((F11*0.3),(G11*0.25),(H11*0.25),(I11*0.15),(J11*0.05))</f>
        <v>6.7600000000000007</v>
      </c>
      <c r="L11" s="141"/>
      <c r="M11" s="297">
        <v>6</v>
      </c>
      <c r="N11" s="297">
        <v>5</v>
      </c>
      <c r="O11" s="297">
        <v>7</v>
      </c>
      <c r="P11" s="297">
        <v>6.5</v>
      </c>
      <c r="Q11" s="297">
        <v>7</v>
      </c>
      <c r="R11" s="298">
        <f t="shared" ref="R11:R19" si="1">SUM((M11*0.3),(N11*0.25),(O11*0.25),(P11*0.15),(Q11*0.05))</f>
        <v>6.1249999999999991</v>
      </c>
      <c r="S11" s="299"/>
      <c r="T11" s="297">
        <v>5.5</v>
      </c>
      <c r="U11" s="297">
        <v>7</v>
      </c>
      <c r="V11" s="297">
        <v>6.8</v>
      </c>
      <c r="W11" s="297">
        <v>6.5</v>
      </c>
      <c r="X11" s="297">
        <v>6.5</v>
      </c>
      <c r="Y11" s="297">
        <v>6.2</v>
      </c>
      <c r="Z11" s="297">
        <v>6.5</v>
      </c>
      <c r="AA11" s="300">
        <f t="shared" ref="AA11:AA19" si="2">SUM(T11:Z11)</f>
        <v>45</v>
      </c>
      <c r="AB11" s="298">
        <f t="shared" ref="AB11:AB19" si="3">AA11/7</f>
        <v>6.4285714285714288</v>
      </c>
      <c r="AC11" s="319"/>
      <c r="AD11" s="499">
        <v>7.4</v>
      </c>
      <c r="AE11" s="304"/>
      <c r="AF11" s="298">
        <f t="shared" ref="AF11:AF19" si="4">AD11-AE11</f>
        <v>7.4</v>
      </c>
      <c r="AG11" s="299"/>
      <c r="AH11" s="297">
        <v>5</v>
      </c>
      <c r="AI11" s="297">
        <v>7</v>
      </c>
      <c r="AJ11" s="297">
        <v>6.2</v>
      </c>
      <c r="AK11" s="297">
        <v>6.5</v>
      </c>
      <c r="AL11" s="297">
        <v>6</v>
      </c>
      <c r="AM11" s="297">
        <v>6.5</v>
      </c>
      <c r="AN11" s="297">
        <v>4.8</v>
      </c>
      <c r="AO11" s="300">
        <f t="shared" ref="AO11:AO19" si="5">SUM(AH11:AN11)</f>
        <v>42</v>
      </c>
      <c r="AP11" s="298">
        <f t="shared" ref="AP11:AP19" si="6">AO11/7</f>
        <v>6</v>
      </c>
      <c r="AQ11" s="299"/>
      <c r="AR11" s="297">
        <v>6.5</v>
      </c>
      <c r="AS11" s="297">
        <v>6.5</v>
      </c>
      <c r="AT11" s="297">
        <v>6</v>
      </c>
      <c r="AU11" s="297">
        <v>6.8</v>
      </c>
      <c r="AV11" s="27">
        <f t="shared" ref="AV11:AV19" si="7">SUM((AR11*0.3),(AS11*0.25),(AT11*0.35),(AU11*0.1))</f>
        <v>6.3549999999999995</v>
      </c>
      <c r="AW11" s="304"/>
      <c r="AX11" s="298">
        <f t="shared" ref="AX11:AX19" si="8">AV11-AW11</f>
        <v>6.3549999999999995</v>
      </c>
      <c r="AY11" s="299"/>
      <c r="AZ11" s="297">
        <v>5.6</v>
      </c>
      <c r="BA11" s="297">
        <v>6.2</v>
      </c>
      <c r="BB11" s="297">
        <v>5.4</v>
      </c>
      <c r="BC11" s="297">
        <v>6.2</v>
      </c>
      <c r="BD11" s="297">
        <v>6</v>
      </c>
      <c r="BE11" s="297">
        <v>5.8</v>
      </c>
      <c r="BF11" s="297">
        <v>6</v>
      </c>
      <c r="BG11" s="300">
        <f t="shared" ref="BG11:BG19" si="9">SUM(AZ11:BF11)</f>
        <v>41.2</v>
      </c>
      <c r="BH11" s="298">
        <f t="shared" ref="BH11:BH19" si="10">BG11/7</f>
        <v>5.8857142857142861</v>
      </c>
      <c r="BI11" s="319"/>
      <c r="BJ11" s="499">
        <v>7.8</v>
      </c>
      <c r="BK11" s="304"/>
      <c r="BL11" s="298">
        <f t="shared" ref="BL11:BL19" si="11">BJ11-BK11</f>
        <v>7.8</v>
      </c>
      <c r="BM11" s="299"/>
      <c r="BN11" s="320">
        <f t="shared" ref="BN11:BN19" si="12">SUM((K11*0.25)+(AP11*0.25)+(AB11*0.25)+(BH11*0.25))</f>
        <v>6.2685714285714287</v>
      </c>
      <c r="BO11" s="321"/>
      <c r="BP11" s="320">
        <f t="shared" ref="BP11:BP19" si="13">SUM((R11*0.25),(AX11*0.25),(AF11*0.25),(BL11*0.25))</f>
        <v>6.92</v>
      </c>
      <c r="BQ11" s="320"/>
      <c r="BR11" s="322">
        <f t="shared" ref="BR11:BR19" si="14">AVERAGE(BN11:BP11)</f>
        <v>6.5942857142857143</v>
      </c>
      <c r="BT11" s="298">
        <f t="shared" ref="BT11:BT19" si="15">K11</f>
        <v>6.7600000000000007</v>
      </c>
      <c r="BU11" s="298">
        <f t="shared" ref="BU11:BU19" si="16">AB11</f>
        <v>6.4285714285714288</v>
      </c>
      <c r="BV11" s="298">
        <f t="shared" ref="BV11:BV19" si="17">AP11</f>
        <v>6</v>
      </c>
      <c r="BW11" s="298">
        <f t="shared" ref="BW11:BW19" si="18">BH11</f>
        <v>5.8857142857142861</v>
      </c>
      <c r="BX11" s="298">
        <f t="shared" ref="BX11:BX19" si="19">AVERAGE(BT11:BW11)</f>
        <v>6.2685714285714287</v>
      </c>
      <c r="BY11" s="95"/>
      <c r="BZ11" s="298">
        <f t="shared" ref="BZ11:BZ19" si="20">R11</f>
        <v>6.1249999999999991</v>
      </c>
      <c r="CA11" s="298">
        <f t="shared" ref="CA11:CA19" si="21">AF11</f>
        <v>7.4</v>
      </c>
      <c r="CB11" s="298">
        <f t="shared" ref="CB11:CB19" si="22">AX11</f>
        <v>6.3549999999999995</v>
      </c>
      <c r="CC11" s="298">
        <f t="shared" ref="CC11:CC19" si="23">BL11</f>
        <v>7.8</v>
      </c>
      <c r="CD11" s="298">
        <f>BN11</f>
        <v>6.2685714285714287</v>
      </c>
      <c r="CF11" s="298">
        <f>BP11</f>
        <v>6.92</v>
      </c>
      <c r="CH11" s="305">
        <f>BR11</f>
        <v>6.5942857142857143</v>
      </c>
      <c r="CI11" s="40">
        <f t="shared" ref="CI11:CI16" si="24">RANK(BR11,BR$11:BR$19)</f>
        <v>1</v>
      </c>
    </row>
    <row r="12" spans="1:88" x14ac:dyDescent="0.3">
      <c r="A12">
        <v>97</v>
      </c>
      <c r="B12" t="s">
        <v>128</v>
      </c>
      <c r="C12" t="s">
        <v>158</v>
      </c>
      <c r="D12" s="439" t="s">
        <v>233</v>
      </c>
      <c r="E12" t="s">
        <v>202</v>
      </c>
      <c r="F12" s="297">
        <v>6.8</v>
      </c>
      <c r="G12" s="297">
        <v>7</v>
      </c>
      <c r="H12" s="297">
        <v>6.5</v>
      </c>
      <c r="I12" s="297">
        <v>8</v>
      </c>
      <c r="J12" s="297">
        <v>6.8</v>
      </c>
      <c r="K12" s="298">
        <f t="shared" si="0"/>
        <v>6.9550000000000001</v>
      </c>
      <c r="L12" s="141"/>
      <c r="M12" s="297">
        <v>6</v>
      </c>
      <c r="N12" s="297">
        <v>6</v>
      </c>
      <c r="O12" s="297">
        <v>4</v>
      </c>
      <c r="P12" s="297">
        <v>8</v>
      </c>
      <c r="Q12" s="297">
        <v>6.5</v>
      </c>
      <c r="R12" s="298">
        <f t="shared" si="1"/>
        <v>5.8250000000000002</v>
      </c>
      <c r="S12" s="299"/>
      <c r="T12" s="297">
        <v>6</v>
      </c>
      <c r="U12" s="297">
        <v>6.5</v>
      </c>
      <c r="V12" s="297">
        <v>5.5</v>
      </c>
      <c r="W12" s="297">
        <v>7</v>
      </c>
      <c r="X12" s="297">
        <v>5.8</v>
      </c>
      <c r="Y12" s="297">
        <v>6.5</v>
      </c>
      <c r="Z12" s="297">
        <v>6.5</v>
      </c>
      <c r="AA12" s="300">
        <f t="shared" si="2"/>
        <v>43.8</v>
      </c>
      <c r="AB12" s="298">
        <f t="shared" si="3"/>
        <v>6.2571428571428571</v>
      </c>
      <c r="AC12" s="319"/>
      <c r="AD12" s="499">
        <v>7.09</v>
      </c>
      <c r="AE12" s="304"/>
      <c r="AF12" s="298">
        <f t="shared" si="4"/>
        <v>7.09</v>
      </c>
      <c r="AG12" s="299"/>
      <c r="AH12" s="297">
        <v>5</v>
      </c>
      <c r="AI12" s="297">
        <v>6</v>
      </c>
      <c r="AJ12" s="297">
        <v>6.2</v>
      </c>
      <c r="AK12" s="297">
        <v>7</v>
      </c>
      <c r="AL12" s="297">
        <v>7.5</v>
      </c>
      <c r="AM12" s="297">
        <v>6.5</v>
      </c>
      <c r="AN12" s="297">
        <v>4.8</v>
      </c>
      <c r="AO12" s="300">
        <f t="shared" si="5"/>
        <v>43</v>
      </c>
      <c r="AP12" s="298">
        <f t="shared" si="6"/>
        <v>6.1428571428571432</v>
      </c>
      <c r="AQ12" s="299"/>
      <c r="AR12" s="297">
        <v>4.8</v>
      </c>
      <c r="AS12" s="297">
        <v>5</v>
      </c>
      <c r="AT12" s="297">
        <v>4.5</v>
      </c>
      <c r="AU12" s="297">
        <v>2</v>
      </c>
      <c r="AV12" s="27">
        <f t="shared" si="7"/>
        <v>4.4649999999999999</v>
      </c>
      <c r="AW12" s="304"/>
      <c r="AX12" s="298">
        <f t="shared" si="8"/>
        <v>4.4649999999999999</v>
      </c>
      <c r="AY12" s="299"/>
      <c r="AZ12" s="297">
        <v>6.4</v>
      </c>
      <c r="BA12" s="297">
        <v>6.2</v>
      </c>
      <c r="BB12" s="297">
        <v>5.8</v>
      </c>
      <c r="BC12" s="297">
        <v>7</v>
      </c>
      <c r="BD12" s="297">
        <v>7</v>
      </c>
      <c r="BE12" s="297">
        <v>5.8</v>
      </c>
      <c r="BF12" s="297">
        <v>5.8</v>
      </c>
      <c r="BG12" s="300">
        <f t="shared" si="9"/>
        <v>44</v>
      </c>
      <c r="BH12" s="298">
        <f t="shared" si="10"/>
        <v>6.2857142857142856</v>
      </c>
      <c r="BI12" s="319"/>
      <c r="BJ12" s="499">
        <v>6.75</v>
      </c>
      <c r="BK12" s="304"/>
      <c r="BL12" s="298">
        <f t="shared" si="11"/>
        <v>6.75</v>
      </c>
      <c r="BM12" s="299"/>
      <c r="BN12" s="320">
        <f t="shared" si="12"/>
        <v>6.4101785714285713</v>
      </c>
      <c r="BO12" s="321"/>
      <c r="BP12" s="320">
        <f t="shared" si="13"/>
        <v>6.0324999999999998</v>
      </c>
      <c r="BQ12" s="320"/>
      <c r="BR12" s="322">
        <f t="shared" si="14"/>
        <v>6.2213392857142855</v>
      </c>
      <c r="BT12" s="298">
        <f t="shared" si="15"/>
        <v>6.9550000000000001</v>
      </c>
      <c r="BU12" s="298">
        <f t="shared" si="16"/>
        <v>6.2571428571428571</v>
      </c>
      <c r="BV12" s="298">
        <f t="shared" si="17"/>
        <v>6.1428571428571432</v>
      </c>
      <c r="BW12" s="298">
        <f t="shared" si="18"/>
        <v>6.2857142857142856</v>
      </c>
      <c r="BX12" s="298">
        <f t="shared" si="19"/>
        <v>6.4101785714285713</v>
      </c>
      <c r="BY12" s="95"/>
      <c r="BZ12" s="298">
        <f t="shared" si="20"/>
        <v>5.8250000000000002</v>
      </c>
      <c r="CA12" s="298">
        <f t="shared" si="21"/>
        <v>7.09</v>
      </c>
      <c r="CB12" s="298">
        <f t="shared" si="22"/>
        <v>4.4649999999999999</v>
      </c>
      <c r="CC12" s="298">
        <f t="shared" si="23"/>
        <v>6.75</v>
      </c>
      <c r="CD12" s="298">
        <f t="shared" ref="CD12:CD19" si="25">BN12</f>
        <v>6.4101785714285713</v>
      </c>
      <c r="CF12" s="298">
        <f t="shared" ref="CF12:CF19" si="26">BP12</f>
        <v>6.0324999999999998</v>
      </c>
      <c r="CH12" s="305">
        <f t="shared" ref="CH12:CH19" si="27">BR12</f>
        <v>6.2213392857142855</v>
      </c>
      <c r="CI12" s="40">
        <f t="shared" si="24"/>
        <v>2</v>
      </c>
    </row>
    <row r="13" spans="1:88" x14ac:dyDescent="0.3">
      <c r="A13">
        <v>130</v>
      </c>
      <c r="B13" t="s">
        <v>198</v>
      </c>
      <c r="C13" t="s">
        <v>232</v>
      </c>
      <c r="D13" t="s">
        <v>233</v>
      </c>
      <c r="E13" t="s">
        <v>106</v>
      </c>
      <c r="F13" s="297">
        <v>6</v>
      </c>
      <c r="G13" s="297">
        <v>6.8</v>
      </c>
      <c r="H13" s="297">
        <v>7</v>
      </c>
      <c r="I13" s="297">
        <v>10</v>
      </c>
      <c r="J13" s="297">
        <v>9</v>
      </c>
      <c r="K13" s="298">
        <f t="shared" si="0"/>
        <v>7.2</v>
      </c>
      <c r="L13" s="141"/>
      <c r="M13" s="297">
        <v>6.5</v>
      </c>
      <c r="N13" s="297">
        <v>6.5</v>
      </c>
      <c r="O13" s="297">
        <v>7</v>
      </c>
      <c r="P13" s="297">
        <v>9</v>
      </c>
      <c r="Q13" s="297">
        <v>8</v>
      </c>
      <c r="R13" s="298">
        <f t="shared" si="1"/>
        <v>7.0750000000000002</v>
      </c>
      <c r="S13" s="299"/>
      <c r="T13" s="297">
        <v>4.8</v>
      </c>
      <c r="U13" s="297">
        <v>6.8</v>
      </c>
      <c r="V13" s="297">
        <v>6.8</v>
      </c>
      <c r="W13" s="297">
        <v>7</v>
      </c>
      <c r="X13" s="297">
        <v>6.3</v>
      </c>
      <c r="Y13" s="297">
        <v>6</v>
      </c>
      <c r="Z13" s="297">
        <v>6.5</v>
      </c>
      <c r="AA13" s="300">
        <f t="shared" si="2"/>
        <v>44.2</v>
      </c>
      <c r="AB13" s="298">
        <f t="shared" si="3"/>
        <v>6.3142857142857149</v>
      </c>
      <c r="AC13" s="319"/>
      <c r="AD13" s="499">
        <v>7.5</v>
      </c>
      <c r="AE13" s="304"/>
      <c r="AF13" s="298">
        <f t="shared" si="4"/>
        <v>7.5</v>
      </c>
      <c r="AG13" s="299"/>
      <c r="AH13" s="297">
        <v>4.5</v>
      </c>
      <c r="AI13" s="297">
        <v>6.2</v>
      </c>
      <c r="AJ13" s="297">
        <v>5</v>
      </c>
      <c r="AK13" s="297">
        <v>5.5</v>
      </c>
      <c r="AL13" s="297">
        <v>6</v>
      </c>
      <c r="AM13" s="297">
        <v>6</v>
      </c>
      <c r="AN13" s="297">
        <v>5.8</v>
      </c>
      <c r="AO13" s="300">
        <f t="shared" si="5"/>
        <v>39</v>
      </c>
      <c r="AP13" s="298">
        <f t="shared" si="6"/>
        <v>5.5714285714285712</v>
      </c>
      <c r="AQ13" s="299"/>
      <c r="AR13" s="297">
        <v>5</v>
      </c>
      <c r="AS13" s="297">
        <v>5</v>
      </c>
      <c r="AT13" s="297">
        <v>4</v>
      </c>
      <c r="AU13" s="297">
        <v>4.5</v>
      </c>
      <c r="AV13" s="27">
        <f t="shared" si="7"/>
        <v>4.6000000000000005</v>
      </c>
      <c r="AW13" s="304"/>
      <c r="AX13" s="298">
        <f t="shared" si="8"/>
        <v>4.6000000000000005</v>
      </c>
      <c r="AY13" s="299"/>
      <c r="AZ13" s="297">
        <v>5.6</v>
      </c>
      <c r="BA13" s="297">
        <v>6</v>
      </c>
      <c r="BB13" s="297">
        <v>5.6</v>
      </c>
      <c r="BC13" s="297">
        <v>6.5</v>
      </c>
      <c r="BD13" s="297">
        <v>6.8</v>
      </c>
      <c r="BE13" s="297">
        <v>5.8</v>
      </c>
      <c r="BF13" s="297">
        <v>6.2</v>
      </c>
      <c r="BG13" s="300">
        <f t="shared" si="9"/>
        <v>42.5</v>
      </c>
      <c r="BH13" s="298">
        <f t="shared" si="10"/>
        <v>6.0714285714285712</v>
      </c>
      <c r="BI13" s="319"/>
      <c r="BJ13" s="499">
        <v>5.2</v>
      </c>
      <c r="BK13" s="304"/>
      <c r="BL13" s="298">
        <f t="shared" si="11"/>
        <v>5.2</v>
      </c>
      <c r="BM13" s="299"/>
      <c r="BN13" s="320">
        <f t="shared" si="12"/>
        <v>6.2892857142857146</v>
      </c>
      <c r="BO13" s="321"/>
      <c r="BP13" s="320">
        <f t="shared" si="13"/>
        <v>6.09375</v>
      </c>
      <c r="BQ13" s="320"/>
      <c r="BR13" s="322">
        <f t="shared" si="14"/>
        <v>6.1915178571428573</v>
      </c>
      <c r="BT13" s="298">
        <f t="shared" si="15"/>
        <v>7.2</v>
      </c>
      <c r="BU13" s="298">
        <f t="shared" si="16"/>
        <v>6.3142857142857149</v>
      </c>
      <c r="BV13" s="298">
        <f t="shared" si="17"/>
        <v>5.5714285714285712</v>
      </c>
      <c r="BW13" s="298">
        <f t="shared" si="18"/>
        <v>6.0714285714285712</v>
      </c>
      <c r="BX13" s="298">
        <f t="shared" si="19"/>
        <v>6.2892857142857146</v>
      </c>
      <c r="BY13" s="95"/>
      <c r="BZ13" s="298">
        <f t="shared" si="20"/>
        <v>7.0750000000000002</v>
      </c>
      <c r="CA13" s="298">
        <f t="shared" si="21"/>
        <v>7.5</v>
      </c>
      <c r="CB13" s="298">
        <f t="shared" si="22"/>
        <v>4.6000000000000005</v>
      </c>
      <c r="CC13" s="298">
        <f t="shared" si="23"/>
        <v>5.2</v>
      </c>
      <c r="CD13" s="298">
        <f t="shared" si="25"/>
        <v>6.2892857142857146</v>
      </c>
      <c r="CF13" s="298">
        <f t="shared" si="26"/>
        <v>6.09375</v>
      </c>
      <c r="CH13" s="305">
        <f t="shared" si="27"/>
        <v>6.1915178571428573</v>
      </c>
      <c r="CI13" s="40">
        <f t="shared" si="24"/>
        <v>3</v>
      </c>
    </row>
    <row r="14" spans="1:88" x14ac:dyDescent="0.3">
      <c r="A14">
        <v>129</v>
      </c>
      <c r="B14" t="s">
        <v>195</v>
      </c>
      <c r="C14" t="s">
        <v>185</v>
      </c>
      <c r="D14" t="s">
        <v>186</v>
      </c>
      <c r="E14" t="s">
        <v>106</v>
      </c>
      <c r="F14" s="297">
        <v>6.5</v>
      </c>
      <c r="G14" s="297">
        <v>6.8</v>
      </c>
      <c r="H14" s="297">
        <v>6.8</v>
      </c>
      <c r="I14" s="297">
        <v>6.8</v>
      </c>
      <c r="J14" s="297">
        <v>7</v>
      </c>
      <c r="K14" s="298">
        <f t="shared" si="0"/>
        <v>6.7199999999999989</v>
      </c>
      <c r="L14" s="141"/>
      <c r="M14" s="297">
        <v>5</v>
      </c>
      <c r="N14" s="297">
        <v>5.5</v>
      </c>
      <c r="O14" s="297">
        <v>7</v>
      </c>
      <c r="P14" s="297">
        <v>8</v>
      </c>
      <c r="Q14" s="297">
        <v>8</v>
      </c>
      <c r="R14" s="298">
        <f t="shared" si="1"/>
        <v>6.2250000000000005</v>
      </c>
      <c r="S14" s="299"/>
      <c r="T14" s="297">
        <v>5.3</v>
      </c>
      <c r="U14" s="297">
        <v>6.3</v>
      </c>
      <c r="V14" s="297">
        <v>5.3</v>
      </c>
      <c r="W14" s="297">
        <v>6</v>
      </c>
      <c r="X14" s="297">
        <v>4.5999999999999996</v>
      </c>
      <c r="Y14" s="297">
        <v>4.8</v>
      </c>
      <c r="Z14" s="297">
        <v>4.8</v>
      </c>
      <c r="AA14" s="300">
        <f t="shared" si="2"/>
        <v>37.099999999999994</v>
      </c>
      <c r="AB14" s="298">
        <f t="shared" si="3"/>
        <v>5.2999999999999989</v>
      </c>
      <c r="AC14" s="319"/>
      <c r="AD14" s="499">
        <v>6.54</v>
      </c>
      <c r="AE14" s="304"/>
      <c r="AF14" s="298">
        <f t="shared" si="4"/>
        <v>6.54</v>
      </c>
      <c r="AG14" s="299"/>
      <c r="AH14" s="297">
        <v>5.5</v>
      </c>
      <c r="AI14" s="297">
        <v>6</v>
      </c>
      <c r="AJ14" s="297">
        <v>6.2</v>
      </c>
      <c r="AK14" s="297">
        <v>6.5</v>
      </c>
      <c r="AL14" s="297">
        <v>5.5</v>
      </c>
      <c r="AM14" s="297">
        <v>5.5</v>
      </c>
      <c r="AN14" s="297">
        <v>6.2</v>
      </c>
      <c r="AO14" s="300">
        <f t="shared" si="5"/>
        <v>41.400000000000006</v>
      </c>
      <c r="AP14" s="298">
        <f t="shared" si="6"/>
        <v>5.9142857142857155</v>
      </c>
      <c r="AQ14" s="299"/>
      <c r="AR14" s="297">
        <v>6</v>
      </c>
      <c r="AS14" s="297">
        <v>6.5</v>
      </c>
      <c r="AT14" s="297">
        <v>5</v>
      </c>
      <c r="AU14" s="297">
        <v>3</v>
      </c>
      <c r="AV14" s="27">
        <f t="shared" si="7"/>
        <v>5.4749999999999996</v>
      </c>
      <c r="AW14" s="304"/>
      <c r="AX14" s="298">
        <f t="shared" si="8"/>
        <v>5.4749999999999996</v>
      </c>
      <c r="AY14" s="299"/>
      <c r="AZ14" s="297">
        <v>5.8</v>
      </c>
      <c r="BA14" s="297">
        <v>5.6</v>
      </c>
      <c r="BB14" s="297">
        <v>6</v>
      </c>
      <c r="BC14" s="297">
        <v>6</v>
      </c>
      <c r="BD14" s="297">
        <v>5.4</v>
      </c>
      <c r="BE14" s="297">
        <v>5.5</v>
      </c>
      <c r="BF14" s="297">
        <v>5.5</v>
      </c>
      <c r="BG14" s="300">
        <f t="shared" si="9"/>
        <v>39.799999999999997</v>
      </c>
      <c r="BH14" s="298">
        <f t="shared" si="10"/>
        <v>5.6857142857142851</v>
      </c>
      <c r="BI14" s="319"/>
      <c r="BJ14" s="499">
        <v>7.45</v>
      </c>
      <c r="BK14" s="304"/>
      <c r="BL14" s="298">
        <f t="shared" si="11"/>
        <v>7.45</v>
      </c>
      <c r="BM14" s="299"/>
      <c r="BN14" s="320">
        <f t="shared" si="12"/>
        <v>5.9049999999999994</v>
      </c>
      <c r="BO14" s="321"/>
      <c r="BP14" s="320">
        <f t="shared" si="13"/>
        <v>6.4224999999999994</v>
      </c>
      <c r="BQ14" s="320"/>
      <c r="BR14" s="322">
        <f t="shared" si="14"/>
        <v>6.1637499999999994</v>
      </c>
      <c r="BT14" s="298">
        <f t="shared" si="15"/>
        <v>6.7199999999999989</v>
      </c>
      <c r="BU14" s="298">
        <f t="shared" si="16"/>
        <v>5.2999999999999989</v>
      </c>
      <c r="BV14" s="298">
        <f t="shared" si="17"/>
        <v>5.9142857142857155</v>
      </c>
      <c r="BW14" s="298">
        <f t="shared" si="18"/>
        <v>5.6857142857142851</v>
      </c>
      <c r="BX14" s="298">
        <f t="shared" si="19"/>
        <v>5.9049999999999994</v>
      </c>
      <c r="BY14" s="95"/>
      <c r="BZ14" s="298">
        <f t="shared" si="20"/>
        <v>6.2250000000000005</v>
      </c>
      <c r="CA14" s="298">
        <f t="shared" si="21"/>
        <v>6.54</v>
      </c>
      <c r="CB14" s="298">
        <f t="shared" si="22"/>
        <v>5.4749999999999996</v>
      </c>
      <c r="CC14" s="298">
        <f t="shared" si="23"/>
        <v>7.45</v>
      </c>
      <c r="CD14" s="298">
        <f t="shared" si="25"/>
        <v>5.9049999999999994</v>
      </c>
      <c r="CF14" s="298">
        <f t="shared" si="26"/>
        <v>6.4224999999999994</v>
      </c>
      <c r="CH14" s="305">
        <f t="shared" si="27"/>
        <v>6.1637499999999994</v>
      </c>
      <c r="CI14" s="40">
        <f t="shared" si="24"/>
        <v>4</v>
      </c>
    </row>
    <row r="15" spans="1:88" x14ac:dyDescent="0.3">
      <c r="A15">
        <v>138</v>
      </c>
      <c r="B15" t="s">
        <v>131</v>
      </c>
      <c r="C15" t="s">
        <v>185</v>
      </c>
      <c r="D15" t="s">
        <v>186</v>
      </c>
      <c r="E15" t="s">
        <v>106</v>
      </c>
      <c r="F15" s="297">
        <v>6.5</v>
      </c>
      <c r="G15" s="297">
        <v>6.8</v>
      </c>
      <c r="H15" s="297">
        <v>6.8</v>
      </c>
      <c r="I15" s="297">
        <v>6.8</v>
      </c>
      <c r="J15" s="297">
        <v>7</v>
      </c>
      <c r="K15" s="298">
        <f t="shared" si="0"/>
        <v>6.7199999999999989</v>
      </c>
      <c r="L15" s="141"/>
      <c r="M15" s="297">
        <v>6</v>
      </c>
      <c r="N15" s="297">
        <v>5.5</v>
      </c>
      <c r="O15" s="297">
        <v>7</v>
      </c>
      <c r="P15" s="297">
        <v>8</v>
      </c>
      <c r="Q15" s="297">
        <v>8</v>
      </c>
      <c r="R15" s="298">
        <f t="shared" si="1"/>
        <v>6.5250000000000004</v>
      </c>
      <c r="S15" s="299"/>
      <c r="T15" s="297">
        <v>5.7</v>
      </c>
      <c r="U15" s="297">
        <v>6.5</v>
      </c>
      <c r="V15" s="297">
        <v>4</v>
      </c>
      <c r="W15" s="297">
        <v>2.5</v>
      </c>
      <c r="X15" s="297">
        <v>4.8</v>
      </c>
      <c r="Y15" s="297">
        <v>5.3</v>
      </c>
      <c r="Z15" s="297">
        <v>6.3</v>
      </c>
      <c r="AA15" s="300">
        <f t="shared" si="2"/>
        <v>35.1</v>
      </c>
      <c r="AB15" s="298">
        <f t="shared" si="3"/>
        <v>5.0142857142857142</v>
      </c>
      <c r="AC15" s="319"/>
      <c r="AD15" s="499">
        <v>7.69</v>
      </c>
      <c r="AE15" s="304"/>
      <c r="AF15" s="298">
        <f t="shared" si="4"/>
        <v>7.69</v>
      </c>
      <c r="AG15" s="299"/>
      <c r="AH15" s="297">
        <v>6.2</v>
      </c>
      <c r="AI15" s="297">
        <v>7</v>
      </c>
      <c r="AJ15" s="425">
        <v>4</v>
      </c>
      <c r="AK15" s="297">
        <v>2</v>
      </c>
      <c r="AL15" s="297">
        <v>4.5</v>
      </c>
      <c r="AM15" s="297">
        <v>4.8</v>
      </c>
      <c r="AN15" s="297">
        <v>5</v>
      </c>
      <c r="AO15" s="300">
        <f t="shared" si="5"/>
        <v>33.5</v>
      </c>
      <c r="AP15" s="298">
        <f t="shared" si="6"/>
        <v>4.7857142857142856</v>
      </c>
      <c r="AQ15" s="299"/>
      <c r="AR15" s="297">
        <v>6</v>
      </c>
      <c r="AS15" s="297">
        <v>6</v>
      </c>
      <c r="AT15" s="297">
        <v>5.3</v>
      </c>
      <c r="AU15" s="297">
        <v>6</v>
      </c>
      <c r="AV15" s="27">
        <f t="shared" si="7"/>
        <v>5.754999999999999</v>
      </c>
      <c r="AW15" s="304">
        <v>1</v>
      </c>
      <c r="AX15" s="298">
        <f t="shared" si="8"/>
        <v>4.754999999999999</v>
      </c>
      <c r="AY15" s="299"/>
      <c r="AZ15" s="297">
        <v>5.8</v>
      </c>
      <c r="BA15" s="297">
        <v>6</v>
      </c>
      <c r="BB15" s="297">
        <v>5.8</v>
      </c>
      <c r="BC15" s="297">
        <v>5</v>
      </c>
      <c r="BD15" s="297">
        <v>5.4</v>
      </c>
      <c r="BE15" s="297">
        <v>5.8</v>
      </c>
      <c r="BF15" s="297">
        <v>7</v>
      </c>
      <c r="BG15" s="300">
        <f t="shared" si="9"/>
        <v>40.799999999999997</v>
      </c>
      <c r="BH15" s="298">
        <f t="shared" si="10"/>
        <v>5.8285714285714283</v>
      </c>
      <c r="BI15" s="319"/>
      <c r="BJ15" s="499">
        <v>7.66</v>
      </c>
      <c r="BK15" s="304"/>
      <c r="BL15" s="298">
        <f t="shared" si="11"/>
        <v>7.66</v>
      </c>
      <c r="BM15" s="299"/>
      <c r="BN15" s="320">
        <f t="shared" si="12"/>
        <v>5.5871428571428563</v>
      </c>
      <c r="BO15" s="321"/>
      <c r="BP15" s="320">
        <f t="shared" si="13"/>
        <v>6.6574999999999998</v>
      </c>
      <c r="BQ15" s="320"/>
      <c r="BR15" s="322">
        <f t="shared" si="14"/>
        <v>6.1223214285714285</v>
      </c>
      <c r="BT15" s="298">
        <f t="shared" si="15"/>
        <v>6.7199999999999989</v>
      </c>
      <c r="BU15" s="298">
        <f t="shared" si="16"/>
        <v>5.0142857142857142</v>
      </c>
      <c r="BV15" s="298">
        <f t="shared" si="17"/>
        <v>4.7857142857142856</v>
      </c>
      <c r="BW15" s="298">
        <f t="shared" si="18"/>
        <v>5.8285714285714283</v>
      </c>
      <c r="BX15" s="298">
        <f t="shared" si="19"/>
        <v>5.5871428571428572</v>
      </c>
      <c r="BY15" s="95"/>
      <c r="BZ15" s="298">
        <f t="shared" si="20"/>
        <v>6.5250000000000004</v>
      </c>
      <c r="CA15" s="298">
        <f t="shared" si="21"/>
        <v>7.69</v>
      </c>
      <c r="CB15" s="298">
        <f t="shared" si="22"/>
        <v>4.754999999999999</v>
      </c>
      <c r="CC15" s="298">
        <f t="shared" si="23"/>
        <v>7.66</v>
      </c>
      <c r="CD15" s="298">
        <f t="shared" si="25"/>
        <v>5.5871428571428563</v>
      </c>
      <c r="CF15" s="298">
        <f t="shared" si="26"/>
        <v>6.6574999999999998</v>
      </c>
      <c r="CH15" s="305">
        <f t="shared" si="27"/>
        <v>6.1223214285714285</v>
      </c>
      <c r="CI15" s="40">
        <f t="shared" si="24"/>
        <v>5</v>
      </c>
    </row>
    <row r="16" spans="1:88" x14ac:dyDescent="0.3">
      <c r="A16" s="98">
        <v>93</v>
      </c>
      <c r="B16" t="s">
        <v>152</v>
      </c>
      <c r="C16" t="s">
        <v>163</v>
      </c>
      <c r="D16" t="s">
        <v>164</v>
      </c>
      <c r="E16" t="s">
        <v>176</v>
      </c>
      <c r="F16" s="297">
        <v>6</v>
      </c>
      <c r="G16" s="297">
        <v>5.5</v>
      </c>
      <c r="H16" s="297">
        <v>5.5</v>
      </c>
      <c r="I16" s="297">
        <v>6.8</v>
      </c>
      <c r="J16" s="297">
        <v>6.8</v>
      </c>
      <c r="K16" s="298">
        <f t="shared" si="0"/>
        <v>5.91</v>
      </c>
      <c r="L16" s="141"/>
      <c r="M16" s="297">
        <v>6</v>
      </c>
      <c r="N16" s="297">
        <v>4.5</v>
      </c>
      <c r="O16" s="297">
        <v>6</v>
      </c>
      <c r="P16" s="297">
        <v>7</v>
      </c>
      <c r="Q16" s="297">
        <v>6.5</v>
      </c>
      <c r="R16" s="298">
        <f t="shared" si="1"/>
        <v>5.8</v>
      </c>
      <c r="S16" s="299"/>
      <c r="T16" s="297">
        <v>4.5</v>
      </c>
      <c r="U16" s="297">
        <v>6</v>
      </c>
      <c r="V16" s="297">
        <v>6</v>
      </c>
      <c r="W16" s="297">
        <v>6</v>
      </c>
      <c r="X16" s="297">
        <v>5.5</v>
      </c>
      <c r="Y16" s="297">
        <v>5</v>
      </c>
      <c r="Z16" s="297">
        <v>5.5</v>
      </c>
      <c r="AA16" s="300">
        <f t="shared" si="2"/>
        <v>38.5</v>
      </c>
      <c r="AB16" s="298">
        <f t="shared" si="3"/>
        <v>5.5</v>
      </c>
      <c r="AC16" s="319"/>
      <c r="AD16" s="499">
        <v>7.33</v>
      </c>
      <c r="AE16" s="304"/>
      <c r="AF16" s="298">
        <f t="shared" si="4"/>
        <v>7.33</v>
      </c>
      <c r="AG16" s="299"/>
      <c r="AH16" s="297">
        <v>5</v>
      </c>
      <c r="AI16" s="297">
        <v>6.2</v>
      </c>
      <c r="AJ16" s="297">
        <v>6.2</v>
      </c>
      <c r="AK16" s="297">
        <v>7</v>
      </c>
      <c r="AL16" s="297">
        <v>6.5</v>
      </c>
      <c r="AM16" s="297">
        <v>5.5</v>
      </c>
      <c r="AN16" s="297">
        <v>5</v>
      </c>
      <c r="AO16" s="300">
        <f t="shared" si="5"/>
        <v>41.4</v>
      </c>
      <c r="AP16" s="298">
        <f t="shared" si="6"/>
        <v>5.9142857142857137</v>
      </c>
      <c r="AQ16" s="299"/>
      <c r="AR16" s="297">
        <v>5</v>
      </c>
      <c r="AS16" s="297">
        <v>5</v>
      </c>
      <c r="AT16" s="297">
        <v>4</v>
      </c>
      <c r="AU16" s="297">
        <v>3</v>
      </c>
      <c r="AV16" s="27">
        <f t="shared" si="7"/>
        <v>4.45</v>
      </c>
      <c r="AW16" s="304"/>
      <c r="AX16" s="298">
        <f t="shared" si="8"/>
        <v>4.45</v>
      </c>
      <c r="AY16" s="299"/>
      <c r="AZ16" s="297">
        <v>6</v>
      </c>
      <c r="BA16" s="297">
        <v>6.5</v>
      </c>
      <c r="BB16" s="297">
        <v>6</v>
      </c>
      <c r="BC16" s="297">
        <v>7</v>
      </c>
      <c r="BD16" s="297">
        <v>6.8</v>
      </c>
      <c r="BE16" s="297">
        <v>5.8</v>
      </c>
      <c r="BF16" s="297">
        <v>6</v>
      </c>
      <c r="BG16" s="300">
        <f t="shared" si="9"/>
        <v>44.099999999999994</v>
      </c>
      <c r="BH16" s="298">
        <f t="shared" si="10"/>
        <v>6.2999999999999989</v>
      </c>
      <c r="BI16" s="319"/>
      <c r="BJ16" s="499">
        <v>7.45</v>
      </c>
      <c r="BK16" s="304"/>
      <c r="BL16" s="298">
        <f t="shared" si="11"/>
        <v>7.45</v>
      </c>
      <c r="BM16" s="299"/>
      <c r="BN16" s="320">
        <f t="shared" si="12"/>
        <v>5.906071428571428</v>
      </c>
      <c r="BO16" s="321"/>
      <c r="BP16" s="320">
        <f t="shared" si="13"/>
        <v>6.2574999999999994</v>
      </c>
      <c r="BQ16" s="320"/>
      <c r="BR16" s="322">
        <f t="shared" si="14"/>
        <v>6.0817857142857132</v>
      </c>
      <c r="BT16" s="298">
        <f t="shared" si="15"/>
        <v>5.91</v>
      </c>
      <c r="BU16" s="298">
        <f t="shared" si="16"/>
        <v>5.5</v>
      </c>
      <c r="BV16" s="298">
        <f t="shared" si="17"/>
        <v>5.9142857142857137</v>
      </c>
      <c r="BW16" s="298">
        <f t="shared" si="18"/>
        <v>6.2999999999999989</v>
      </c>
      <c r="BX16" s="298">
        <f t="shared" si="19"/>
        <v>5.906071428571428</v>
      </c>
      <c r="BY16" s="95"/>
      <c r="BZ16" s="298">
        <f t="shared" si="20"/>
        <v>5.8</v>
      </c>
      <c r="CA16" s="298">
        <f t="shared" si="21"/>
        <v>7.33</v>
      </c>
      <c r="CB16" s="298">
        <f t="shared" si="22"/>
        <v>4.45</v>
      </c>
      <c r="CC16" s="298">
        <f t="shared" si="23"/>
        <v>7.45</v>
      </c>
      <c r="CD16" s="298">
        <f t="shared" si="25"/>
        <v>5.906071428571428</v>
      </c>
      <c r="CF16" s="298">
        <f t="shared" si="26"/>
        <v>6.2574999999999994</v>
      </c>
      <c r="CH16" s="305">
        <f t="shared" si="27"/>
        <v>6.0817857142857132</v>
      </c>
      <c r="CI16" s="40">
        <f t="shared" si="24"/>
        <v>6</v>
      </c>
    </row>
    <row r="17" spans="1:87" x14ac:dyDescent="0.3">
      <c r="A17">
        <v>160</v>
      </c>
      <c r="B17" t="s">
        <v>149</v>
      </c>
      <c r="C17" t="s">
        <v>167</v>
      </c>
      <c r="D17" t="s">
        <v>164</v>
      </c>
      <c r="E17" t="s">
        <v>168</v>
      </c>
      <c r="F17" s="297">
        <v>5.8</v>
      </c>
      <c r="G17" s="297">
        <v>5</v>
      </c>
      <c r="H17" s="297">
        <v>5.5</v>
      </c>
      <c r="I17" s="297">
        <v>6</v>
      </c>
      <c r="J17" s="297">
        <v>6.5</v>
      </c>
      <c r="K17" s="298">
        <f t="shared" si="0"/>
        <v>5.5900000000000007</v>
      </c>
      <c r="L17" s="141"/>
      <c r="M17" s="297">
        <v>5</v>
      </c>
      <c r="N17" s="297">
        <v>4.5</v>
      </c>
      <c r="O17" s="297">
        <v>6.5</v>
      </c>
      <c r="P17" s="297">
        <v>7</v>
      </c>
      <c r="Q17" s="297">
        <v>7</v>
      </c>
      <c r="R17" s="298">
        <f t="shared" si="1"/>
        <v>5.6499999999999995</v>
      </c>
      <c r="S17" s="299"/>
      <c r="T17" s="297">
        <v>5</v>
      </c>
      <c r="U17" s="297">
        <v>6.5</v>
      </c>
      <c r="V17" s="297">
        <v>5.3</v>
      </c>
      <c r="W17" s="297">
        <v>7</v>
      </c>
      <c r="X17" s="297">
        <v>6.2</v>
      </c>
      <c r="Y17" s="297">
        <v>5.5</v>
      </c>
      <c r="Z17" s="297">
        <v>5.8</v>
      </c>
      <c r="AA17" s="300">
        <f t="shared" si="2"/>
        <v>41.3</v>
      </c>
      <c r="AB17" s="298">
        <f t="shared" si="3"/>
        <v>5.8999999999999995</v>
      </c>
      <c r="AC17" s="319"/>
      <c r="AD17" s="499">
        <v>7.83</v>
      </c>
      <c r="AE17" s="304"/>
      <c r="AF17" s="298">
        <f t="shared" si="4"/>
        <v>7.83</v>
      </c>
      <c r="AG17" s="299"/>
      <c r="AH17" s="297">
        <v>5</v>
      </c>
      <c r="AI17" s="297">
        <v>6.5</v>
      </c>
      <c r="AJ17" s="297">
        <v>7</v>
      </c>
      <c r="AK17" s="297">
        <v>6</v>
      </c>
      <c r="AL17" s="297">
        <v>6.5</v>
      </c>
      <c r="AM17" s="297">
        <v>6.5</v>
      </c>
      <c r="AN17" s="297">
        <v>4.5</v>
      </c>
      <c r="AO17" s="300">
        <f t="shared" si="5"/>
        <v>42</v>
      </c>
      <c r="AP17" s="298">
        <f t="shared" si="6"/>
        <v>6</v>
      </c>
      <c r="AQ17" s="299"/>
      <c r="AR17" s="297">
        <v>5</v>
      </c>
      <c r="AS17" s="297">
        <v>4.5</v>
      </c>
      <c r="AT17" s="297">
        <v>4.5</v>
      </c>
      <c r="AU17" s="297">
        <v>2</v>
      </c>
      <c r="AV17" s="27">
        <f t="shared" si="7"/>
        <v>4.4000000000000004</v>
      </c>
      <c r="AW17" s="304"/>
      <c r="AX17" s="298">
        <f t="shared" si="8"/>
        <v>4.4000000000000004</v>
      </c>
      <c r="AY17" s="299"/>
      <c r="AZ17" s="297">
        <v>5.2</v>
      </c>
      <c r="BA17" s="297">
        <v>6.5</v>
      </c>
      <c r="BB17" s="297">
        <v>6</v>
      </c>
      <c r="BC17" s="297">
        <v>7</v>
      </c>
      <c r="BD17" s="297">
        <v>6.5</v>
      </c>
      <c r="BE17" s="297">
        <v>5.2</v>
      </c>
      <c r="BF17" s="297">
        <v>5.8</v>
      </c>
      <c r="BG17" s="300">
        <f t="shared" si="9"/>
        <v>42.199999999999996</v>
      </c>
      <c r="BH17" s="298">
        <f t="shared" si="10"/>
        <v>6.0285714285714276</v>
      </c>
      <c r="BI17" s="319"/>
      <c r="BJ17" s="499">
        <v>7.2</v>
      </c>
      <c r="BK17" s="304"/>
      <c r="BL17" s="298">
        <f t="shared" si="11"/>
        <v>7.2</v>
      </c>
      <c r="BM17" s="299"/>
      <c r="BN17" s="320">
        <f t="shared" si="12"/>
        <v>5.8796428571428567</v>
      </c>
      <c r="BO17" s="321"/>
      <c r="BP17" s="320">
        <f t="shared" si="13"/>
        <v>6.2700000000000005</v>
      </c>
      <c r="BQ17" s="320"/>
      <c r="BR17" s="322">
        <f t="shared" si="14"/>
        <v>6.074821428571429</v>
      </c>
      <c r="BT17" s="298">
        <f t="shared" si="15"/>
        <v>5.5900000000000007</v>
      </c>
      <c r="BU17" s="298">
        <f t="shared" si="16"/>
        <v>5.8999999999999995</v>
      </c>
      <c r="BV17" s="298">
        <f t="shared" si="17"/>
        <v>6</v>
      </c>
      <c r="BW17" s="298">
        <f t="shared" si="18"/>
        <v>6.0285714285714276</v>
      </c>
      <c r="BX17" s="298">
        <f t="shared" si="19"/>
        <v>5.8796428571428576</v>
      </c>
      <c r="BY17" s="95"/>
      <c r="BZ17" s="298">
        <f t="shared" si="20"/>
        <v>5.6499999999999995</v>
      </c>
      <c r="CA17" s="298">
        <f t="shared" si="21"/>
        <v>7.83</v>
      </c>
      <c r="CB17" s="298">
        <f t="shared" si="22"/>
        <v>4.4000000000000004</v>
      </c>
      <c r="CC17" s="298">
        <f t="shared" si="23"/>
        <v>7.2</v>
      </c>
      <c r="CD17" s="298">
        <f t="shared" si="25"/>
        <v>5.8796428571428567</v>
      </c>
      <c r="CF17" s="298">
        <f t="shared" si="26"/>
        <v>6.2700000000000005</v>
      </c>
      <c r="CH17" s="305">
        <f t="shared" si="27"/>
        <v>6.074821428571429</v>
      </c>
      <c r="CI17" s="40"/>
    </row>
    <row r="18" spans="1:87" x14ac:dyDescent="0.3">
      <c r="A18">
        <v>154</v>
      </c>
      <c r="B18" t="s">
        <v>150</v>
      </c>
      <c r="C18" t="s">
        <v>155</v>
      </c>
      <c r="D18" s="464" t="s">
        <v>156</v>
      </c>
      <c r="E18" t="s">
        <v>234</v>
      </c>
      <c r="F18" s="297">
        <v>6.5</v>
      </c>
      <c r="G18" s="297">
        <v>6.8</v>
      </c>
      <c r="H18" s="297">
        <v>6</v>
      </c>
      <c r="I18" s="297">
        <v>6.8</v>
      </c>
      <c r="J18" s="297">
        <v>7.5</v>
      </c>
      <c r="K18" s="298">
        <f t="shared" si="0"/>
        <v>6.5449999999999999</v>
      </c>
      <c r="L18" s="141"/>
      <c r="M18" s="297">
        <v>5.5</v>
      </c>
      <c r="N18" s="297">
        <v>6</v>
      </c>
      <c r="O18" s="297">
        <v>6.5</v>
      </c>
      <c r="P18" s="297">
        <v>6</v>
      </c>
      <c r="Q18" s="297">
        <v>6</v>
      </c>
      <c r="R18" s="298">
        <f t="shared" si="1"/>
        <v>5.9750000000000005</v>
      </c>
      <c r="S18" s="299"/>
      <c r="T18" s="297">
        <v>5.2</v>
      </c>
      <c r="U18" s="297">
        <v>6.5</v>
      </c>
      <c r="V18" s="297">
        <v>6.2</v>
      </c>
      <c r="W18" s="297">
        <v>6.5</v>
      </c>
      <c r="X18" s="297">
        <v>6.2</v>
      </c>
      <c r="Y18" s="297">
        <v>5.8</v>
      </c>
      <c r="Z18" s="297">
        <v>6.5</v>
      </c>
      <c r="AA18" s="300">
        <f t="shared" si="2"/>
        <v>42.9</v>
      </c>
      <c r="AB18" s="298">
        <f t="shared" si="3"/>
        <v>6.1285714285714281</v>
      </c>
      <c r="AC18" s="319"/>
      <c r="AD18" s="499">
        <v>6</v>
      </c>
      <c r="AE18" s="304">
        <v>1</v>
      </c>
      <c r="AF18" s="298">
        <f t="shared" si="4"/>
        <v>5</v>
      </c>
      <c r="AG18" s="299"/>
      <c r="AH18" s="297">
        <v>4.5</v>
      </c>
      <c r="AI18" s="297">
        <v>6</v>
      </c>
      <c r="AJ18" s="297">
        <v>5</v>
      </c>
      <c r="AK18" s="297">
        <v>6.5</v>
      </c>
      <c r="AL18" s="297">
        <v>6.5</v>
      </c>
      <c r="AM18" s="297">
        <v>5</v>
      </c>
      <c r="AN18" s="297">
        <v>5.2</v>
      </c>
      <c r="AO18" s="300">
        <f t="shared" si="5"/>
        <v>38.700000000000003</v>
      </c>
      <c r="AP18" s="298">
        <f t="shared" si="6"/>
        <v>5.5285714285714294</v>
      </c>
      <c r="AQ18" s="299"/>
      <c r="AR18" s="297">
        <v>5.5</v>
      </c>
      <c r="AS18" s="297">
        <v>6</v>
      </c>
      <c r="AT18" s="297">
        <v>4.8</v>
      </c>
      <c r="AU18" s="297">
        <v>6</v>
      </c>
      <c r="AV18" s="27">
        <f t="shared" si="7"/>
        <v>5.43</v>
      </c>
      <c r="AW18" s="304"/>
      <c r="AX18" s="298">
        <f t="shared" si="8"/>
        <v>5.43</v>
      </c>
      <c r="AY18" s="299"/>
      <c r="AZ18" s="297">
        <v>5.8</v>
      </c>
      <c r="BA18" s="297">
        <v>6.2</v>
      </c>
      <c r="BB18" s="297">
        <v>5.8</v>
      </c>
      <c r="BC18" s="297">
        <v>6.8</v>
      </c>
      <c r="BD18" s="297">
        <v>6.5</v>
      </c>
      <c r="BE18" s="297">
        <v>5.8</v>
      </c>
      <c r="BF18" s="297">
        <v>5.4</v>
      </c>
      <c r="BG18" s="300">
        <f t="shared" si="9"/>
        <v>42.3</v>
      </c>
      <c r="BH18" s="298">
        <f t="shared" si="10"/>
        <v>6.0428571428571427</v>
      </c>
      <c r="BI18" s="319"/>
      <c r="BJ18" s="499">
        <v>6</v>
      </c>
      <c r="BK18" s="304">
        <v>1</v>
      </c>
      <c r="BL18" s="298">
        <f t="shared" si="11"/>
        <v>5</v>
      </c>
      <c r="BM18" s="299"/>
      <c r="BN18" s="320">
        <f t="shared" si="12"/>
        <v>6.0612500000000011</v>
      </c>
      <c r="BO18" s="321"/>
      <c r="BP18" s="320">
        <f t="shared" si="13"/>
        <v>5.3512500000000003</v>
      </c>
      <c r="BQ18" s="320"/>
      <c r="BR18" s="322">
        <f t="shared" si="14"/>
        <v>5.7062500000000007</v>
      </c>
      <c r="BT18" s="298">
        <f t="shared" si="15"/>
        <v>6.5449999999999999</v>
      </c>
      <c r="BU18" s="298">
        <f t="shared" si="16"/>
        <v>6.1285714285714281</v>
      </c>
      <c r="BV18" s="298">
        <f t="shared" si="17"/>
        <v>5.5285714285714294</v>
      </c>
      <c r="BW18" s="298">
        <f t="shared" si="18"/>
        <v>6.0428571428571427</v>
      </c>
      <c r="BX18" s="298">
        <f t="shared" si="19"/>
        <v>6.0612499999999994</v>
      </c>
      <c r="BY18" s="95"/>
      <c r="BZ18" s="298">
        <f t="shared" si="20"/>
        <v>5.9750000000000005</v>
      </c>
      <c r="CA18" s="298">
        <f t="shared" si="21"/>
        <v>5</v>
      </c>
      <c r="CB18" s="298">
        <f t="shared" si="22"/>
        <v>5.43</v>
      </c>
      <c r="CC18" s="298">
        <f t="shared" si="23"/>
        <v>5</v>
      </c>
      <c r="CD18" s="298">
        <f t="shared" si="25"/>
        <v>6.0612500000000011</v>
      </c>
      <c r="CF18" s="298">
        <f t="shared" si="26"/>
        <v>5.3512500000000003</v>
      </c>
      <c r="CH18" s="305">
        <f t="shared" si="27"/>
        <v>5.7062500000000007</v>
      </c>
      <c r="CI18" s="40"/>
    </row>
    <row r="19" spans="1:87" x14ac:dyDescent="0.3">
      <c r="A19">
        <v>98</v>
      </c>
      <c r="B19" t="s">
        <v>153</v>
      </c>
      <c r="C19" t="s">
        <v>167</v>
      </c>
      <c r="D19" t="s">
        <v>164</v>
      </c>
      <c r="E19" t="s">
        <v>202</v>
      </c>
      <c r="F19" s="297">
        <v>5.8</v>
      </c>
      <c r="G19" s="297">
        <v>5</v>
      </c>
      <c r="H19" s="297">
        <v>5.5</v>
      </c>
      <c r="I19" s="297">
        <v>6</v>
      </c>
      <c r="J19" s="297">
        <v>6.5</v>
      </c>
      <c r="K19" s="298">
        <f t="shared" si="0"/>
        <v>5.5900000000000007</v>
      </c>
      <c r="L19" s="141"/>
      <c r="M19" s="297">
        <v>5.5</v>
      </c>
      <c r="N19" s="297">
        <v>4.5</v>
      </c>
      <c r="O19" s="297">
        <v>5</v>
      </c>
      <c r="P19" s="297">
        <v>7</v>
      </c>
      <c r="Q19" s="297">
        <v>7</v>
      </c>
      <c r="R19" s="298">
        <f t="shared" si="1"/>
        <v>5.4249999999999998</v>
      </c>
      <c r="S19" s="299"/>
      <c r="T19" s="297">
        <v>5.3</v>
      </c>
      <c r="U19" s="297">
        <v>6.2</v>
      </c>
      <c r="V19" s="297">
        <v>5.5</v>
      </c>
      <c r="W19" s="297">
        <v>6.5</v>
      </c>
      <c r="X19" s="297">
        <v>6</v>
      </c>
      <c r="Y19" s="297">
        <v>5.5</v>
      </c>
      <c r="Z19" s="297">
        <v>6</v>
      </c>
      <c r="AA19" s="300">
        <f t="shared" si="2"/>
        <v>41</v>
      </c>
      <c r="AB19" s="298">
        <f t="shared" si="3"/>
        <v>5.8571428571428568</v>
      </c>
      <c r="AC19" s="319"/>
      <c r="AD19" s="499">
        <v>7.2</v>
      </c>
      <c r="AE19" s="304">
        <v>1</v>
      </c>
      <c r="AF19" s="298">
        <f t="shared" si="4"/>
        <v>6.2</v>
      </c>
      <c r="AG19" s="299"/>
      <c r="AH19" s="297">
        <v>4.5</v>
      </c>
      <c r="AI19" s="297">
        <v>6</v>
      </c>
      <c r="AJ19" s="297">
        <v>6.8</v>
      </c>
      <c r="AK19" s="297">
        <v>7</v>
      </c>
      <c r="AL19" s="297">
        <v>5</v>
      </c>
      <c r="AM19" s="297">
        <v>4.5</v>
      </c>
      <c r="AN19" s="297">
        <v>4.5</v>
      </c>
      <c r="AO19" s="300">
        <f t="shared" si="5"/>
        <v>38.299999999999997</v>
      </c>
      <c r="AP19" s="298">
        <f t="shared" si="6"/>
        <v>5.4714285714285706</v>
      </c>
      <c r="AQ19" s="299"/>
      <c r="AR19" s="297">
        <v>4.7</v>
      </c>
      <c r="AS19" s="297">
        <v>4.7</v>
      </c>
      <c r="AT19" s="297">
        <v>4</v>
      </c>
      <c r="AU19" s="297">
        <v>2.5</v>
      </c>
      <c r="AV19" s="27">
        <f t="shared" si="7"/>
        <v>4.2349999999999994</v>
      </c>
      <c r="AW19" s="304"/>
      <c r="AX19" s="298">
        <f t="shared" si="8"/>
        <v>4.2349999999999994</v>
      </c>
      <c r="AY19" s="299"/>
      <c r="AZ19" s="297">
        <v>5.2</v>
      </c>
      <c r="BA19" s="297">
        <v>5.6</v>
      </c>
      <c r="BB19" s="297">
        <v>6.4</v>
      </c>
      <c r="BC19" s="297">
        <v>6</v>
      </c>
      <c r="BD19" s="297">
        <v>6.4</v>
      </c>
      <c r="BE19" s="297">
        <v>5</v>
      </c>
      <c r="BF19" s="297">
        <v>5.2</v>
      </c>
      <c r="BG19" s="300">
        <f t="shared" si="9"/>
        <v>39.800000000000004</v>
      </c>
      <c r="BH19" s="298">
        <f t="shared" si="10"/>
        <v>5.6857142857142859</v>
      </c>
      <c r="BI19" s="319"/>
      <c r="BJ19" s="499">
        <v>7.25</v>
      </c>
      <c r="BK19" s="304">
        <v>1</v>
      </c>
      <c r="BL19" s="298">
        <f t="shared" si="11"/>
        <v>6.25</v>
      </c>
      <c r="BM19" s="299"/>
      <c r="BN19" s="320">
        <f t="shared" si="12"/>
        <v>5.651071428571429</v>
      </c>
      <c r="BO19" s="321"/>
      <c r="BP19" s="320">
        <f t="shared" si="13"/>
        <v>5.5274999999999999</v>
      </c>
      <c r="BQ19" s="320"/>
      <c r="BR19" s="322">
        <f t="shared" si="14"/>
        <v>5.5892857142857144</v>
      </c>
      <c r="BT19" s="298">
        <f t="shared" si="15"/>
        <v>5.5900000000000007</v>
      </c>
      <c r="BU19" s="298">
        <f t="shared" si="16"/>
        <v>5.8571428571428568</v>
      </c>
      <c r="BV19" s="298">
        <f t="shared" si="17"/>
        <v>5.4714285714285706</v>
      </c>
      <c r="BW19" s="298">
        <f t="shared" si="18"/>
        <v>5.6857142857142859</v>
      </c>
      <c r="BX19" s="298">
        <f t="shared" si="19"/>
        <v>5.651071428571429</v>
      </c>
      <c r="BY19" s="95"/>
      <c r="BZ19" s="298">
        <f t="shared" si="20"/>
        <v>5.4249999999999998</v>
      </c>
      <c r="CA19" s="298">
        <f t="shared" si="21"/>
        <v>6.2</v>
      </c>
      <c r="CB19" s="298">
        <f t="shared" si="22"/>
        <v>4.2349999999999994</v>
      </c>
      <c r="CC19" s="298">
        <f t="shared" si="23"/>
        <v>6.25</v>
      </c>
      <c r="CD19" s="298">
        <f t="shared" si="25"/>
        <v>5.651071428571429</v>
      </c>
      <c r="CF19" s="298">
        <f t="shared" si="26"/>
        <v>5.5274999999999999</v>
      </c>
      <c r="CH19" s="305">
        <f t="shared" si="27"/>
        <v>5.5892857142857144</v>
      </c>
      <c r="CI19" s="40"/>
    </row>
  </sheetData>
  <mergeCells count="2">
    <mergeCell ref="A3:B3"/>
    <mergeCell ref="BT6:BV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horizontalDpi="4294967293" verticalDpi="0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4"/>
  <sheetViews>
    <sheetView workbookViewId="0">
      <pane xSplit="2" ySplit="6" topLeftCell="BC7" activePane="bottomRight" state="frozen"/>
      <selection activeCell="U17" sqref="U17"/>
      <selection pane="topRight" activeCell="U17" sqref="U17"/>
      <selection pane="bottomLeft" activeCell="U17" sqref="U17"/>
      <selection pane="bottomRight" activeCell="V14" sqref="V14"/>
    </sheetView>
  </sheetViews>
  <sheetFormatPr defaultColWidth="9.109375" defaultRowHeight="14.4" x14ac:dyDescent="0.3"/>
  <cols>
    <col min="1" max="1" width="5.44140625" style="3" customWidth="1"/>
    <col min="2" max="2" width="18.33203125" style="3" customWidth="1"/>
    <col min="3" max="3" width="22.6640625" style="3" customWidth="1"/>
    <col min="4" max="4" width="15.33203125" style="3" customWidth="1"/>
    <col min="5" max="5" width="16.88671875" style="3" customWidth="1"/>
    <col min="6" max="11" width="7.6640625" style="3" customWidth="1"/>
    <col min="12" max="12" width="3.33203125" style="3" customWidth="1"/>
    <col min="13" max="18" width="7.6640625" style="3" customWidth="1"/>
    <col min="19" max="19" width="3.33203125" style="3" customWidth="1"/>
    <col min="20" max="28" width="7.6640625" style="3" customWidth="1"/>
    <col min="29" max="29" width="3.33203125" style="3" customWidth="1"/>
    <col min="30" max="30" width="7.33203125" style="3" customWidth="1"/>
    <col min="31" max="31" width="7" style="3" customWidth="1"/>
    <col min="32" max="32" width="9.44140625" style="3" customWidth="1"/>
    <col min="33" max="33" width="2.6640625" style="3" customWidth="1"/>
    <col min="34" max="42" width="7.6640625" style="3" customWidth="1"/>
    <col min="43" max="43" width="2.44140625" style="3" customWidth="1"/>
    <col min="44" max="51" width="7.6640625" style="3" customWidth="1"/>
    <col min="52" max="52" width="2.44140625" style="3" customWidth="1"/>
    <col min="53" max="61" width="7.6640625" style="3" customWidth="1"/>
    <col min="62" max="62" width="3.5546875" style="3" customWidth="1"/>
    <col min="63" max="63" width="7.33203125" style="3" customWidth="1"/>
    <col min="64" max="64" width="7" style="3" customWidth="1"/>
    <col min="65" max="65" width="9.44140625" style="3" customWidth="1"/>
    <col min="66" max="66" width="2.6640625" style="3" customWidth="1"/>
    <col min="67" max="70" width="7.6640625" style="92" customWidth="1"/>
    <col min="71" max="71" width="12.109375" style="3" customWidth="1"/>
    <col min="72" max="72" width="2.6640625" style="3" customWidth="1"/>
    <col min="73" max="73" width="10.44140625" style="3" customWidth="1"/>
    <col min="74" max="74" width="2.6640625" style="3" customWidth="1"/>
    <col min="75" max="75" width="9.109375" style="3"/>
    <col min="76" max="76" width="13.33203125" style="3" customWidth="1"/>
    <col min="77" max="16384" width="9.109375" style="3"/>
  </cols>
  <sheetData>
    <row r="1" spans="1:76" ht="15.6" x14ac:dyDescent="0.3">
      <c r="A1" s="100" t="str">
        <f>CompDetail!A1</f>
        <v>NSW State Championships</v>
      </c>
      <c r="D1" s="4" t="s">
        <v>0</v>
      </c>
      <c r="E1" s="438" t="s">
        <v>266</v>
      </c>
      <c r="AQ1" s="5"/>
      <c r="BX1" s="5">
        <f ca="1">NOW()</f>
        <v>43628.878263194441</v>
      </c>
    </row>
    <row r="2" spans="1:76" ht="15.6" x14ac:dyDescent="0.3">
      <c r="A2" s="100"/>
      <c r="D2" s="4"/>
      <c r="E2" s="438" t="s">
        <v>267</v>
      </c>
      <c r="AQ2" s="7"/>
      <c r="BX2" s="7">
        <f ca="1">NOW()</f>
        <v>43628.878263194441</v>
      </c>
    </row>
    <row r="3" spans="1:76" ht="15.6" x14ac:dyDescent="0.3">
      <c r="A3" s="515" t="str">
        <f>CompDetail!A3</f>
        <v>June 8 to 9 2019</v>
      </c>
      <c r="B3" s="516"/>
      <c r="D3" s="4"/>
      <c r="E3" s="438" t="s">
        <v>268</v>
      </c>
      <c r="F3" s="440"/>
      <c r="G3" s="440"/>
      <c r="H3" s="440"/>
      <c r="I3" s="440"/>
      <c r="J3" s="440"/>
      <c r="K3" s="440"/>
      <c r="M3" s="9"/>
      <c r="N3" s="9"/>
      <c r="O3" s="9"/>
      <c r="P3" s="9"/>
      <c r="Q3" s="9"/>
      <c r="R3" s="9"/>
      <c r="T3" s="44"/>
      <c r="U3" s="44"/>
      <c r="V3" s="44"/>
      <c r="W3" s="44"/>
      <c r="X3" s="44"/>
      <c r="Y3" s="44"/>
      <c r="Z3" s="44"/>
      <c r="AA3" s="44"/>
      <c r="AB3" s="44"/>
      <c r="AD3" s="9"/>
      <c r="AE3" s="9"/>
      <c r="AF3" s="9"/>
      <c r="AH3" s="44"/>
      <c r="AI3" s="44"/>
      <c r="AJ3" s="44"/>
      <c r="AK3" s="44"/>
      <c r="AL3" s="44"/>
      <c r="AM3" s="44"/>
      <c r="AN3" s="44"/>
      <c r="AO3" s="44"/>
      <c r="AP3" s="44"/>
      <c r="AR3" s="9"/>
      <c r="AS3" s="9"/>
      <c r="AT3" s="9"/>
      <c r="AU3" s="9"/>
      <c r="AV3" s="9"/>
      <c r="AW3" s="9"/>
      <c r="AX3" s="9"/>
      <c r="AY3" s="9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9"/>
      <c r="BL3" s="9"/>
      <c r="BM3" s="9"/>
    </row>
    <row r="4" spans="1:76" ht="15.6" x14ac:dyDescent="0.3">
      <c r="A4" s="432"/>
      <c r="B4" s="433"/>
      <c r="D4" s="4"/>
      <c r="E4" s="438" t="s">
        <v>269</v>
      </c>
      <c r="F4" s="440"/>
      <c r="G4" s="440"/>
      <c r="H4" s="440"/>
      <c r="I4" s="440"/>
      <c r="J4" s="440"/>
      <c r="K4" s="440"/>
      <c r="M4" s="9"/>
      <c r="N4" s="9"/>
      <c r="O4" s="9"/>
      <c r="P4" s="9"/>
      <c r="Q4" s="9"/>
      <c r="R4" s="9"/>
      <c r="T4" s="44"/>
      <c r="U4" s="44"/>
      <c r="V4" s="44"/>
      <c r="W4" s="44"/>
      <c r="X4" s="44"/>
      <c r="Y4" s="44"/>
      <c r="Z4" s="44"/>
      <c r="AA4" s="44"/>
      <c r="AB4" s="44"/>
      <c r="AD4" s="9"/>
      <c r="AE4" s="9"/>
      <c r="AF4" s="9"/>
      <c r="AH4" s="44"/>
      <c r="AI4" s="44"/>
      <c r="AJ4" s="44"/>
      <c r="AK4" s="44"/>
      <c r="AL4" s="44"/>
      <c r="AM4" s="44"/>
      <c r="AN4" s="44"/>
      <c r="AO4" s="44"/>
      <c r="AP4" s="44"/>
      <c r="AR4" s="9"/>
      <c r="AS4" s="9"/>
      <c r="AT4" s="9"/>
      <c r="AU4" s="9"/>
      <c r="AV4" s="9"/>
      <c r="AW4" s="9"/>
      <c r="AX4" s="9"/>
      <c r="AY4" s="9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9"/>
      <c r="BL4" s="9"/>
      <c r="BM4" s="9"/>
    </row>
    <row r="5" spans="1:76" x14ac:dyDescent="0.3">
      <c r="A5" s="11"/>
      <c r="B5" s="12"/>
      <c r="D5" s="4"/>
      <c r="E5" s="4"/>
      <c r="F5" s="13" t="s">
        <v>25</v>
      </c>
      <c r="G5" s="13"/>
      <c r="H5" s="13"/>
      <c r="I5" s="13"/>
      <c r="J5" s="13"/>
      <c r="K5" s="13"/>
      <c r="M5" s="14" t="s">
        <v>15</v>
      </c>
      <c r="N5" s="14"/>
      <c r="O5" s="14"/>
      <c r="P5" s="14"/>
      <c r="Q5" s="14"/>
      <c r="R5" s="14"/>
      <c r="T5" s="50" t="s">
        <v>25</v>
      </c>
      <c r="U5" s="50"/>
      <c r="V5" s="50"/>
      <c r="W5" s="50"/>
      <c r="X5" s="50"/>
      <c r="Y5" s="50"/>
      <c r="Z5" s="50"/>
      <c r="AA5" s="50"/>
      <c r="AB5" s="50"/>
      <c r="AD5" s="14" t="s">
        <v>15</v>
      </c>
      <c r="AE5" s="14"/>
      <c r="AF5" s="14"/>
      <c r="AH5" s="50" t="s">
        <v>25</v>
      </c>
      <c r="AI5" s="50"/>
      <c r="AJ5" s="50"/>
      <c r="AK5" s="50"/>
      <c r="AL5" s="50"/>
      <c r="AM5" s="50"/>
      <c r="AN5" s="50"/>
      <c r="AO5" s="50"/>
      <c r="AP5" s="50"/>
      <c r="AR5" s="14" t="s">
        <v>15</v>
      </c>
      <c r="AS5" s="14"/>
      <c r="AT5" s="14"/>
      <c r="AU5" s="14"/>
      <c r="AV5" s="14"/>
      <c r="AW5" s="14"/>
      <c r="AX5" s="14"/>
      <c r="AY5" s="14"/>
      <c r="BA5" s="50" t="s">
        <v>25</v>
      </c>
      <c r="BB5" s="50"/>
      <c r="BC5" s="50"/>
      <c r="BD5" s="50"/>
      <c r="BE5" s="50"/>
      <c r="BF5" s="50"/>
      <c r="BG5" s="50"/>
      <c r="BH5" s="50"/>
      <c r="BI5" s="50"/>
      <c r="BJ5" s="44"/>
      <c r="BK5" s="14" t="s">
        <v>15</v>
      </c>
      <c r="BL5" s="14"/>
      <c r="BM5" s="14"/>
    </row>
    <row r="6" spans="1:76" x14ac:dyDescent="0.3">
      <c r="A6" s="6"/>
      <c r="D6" s="4"/>
    </row>
    <row r="7" spans="1:76" x14ac:dyDescent="0.3">
      <c r="A7" s="6" t="s">
        <v>49</v>
      </c>
      <c r="B7" s="6"/>
      <c r="F7" s="6" t="s">
        <v>52</v>
      </c>
      <c r="G7" s="3" t="str">
        <f>E1</f>
        <v>Janet Leadbeater</v>
      </c>
      <c r="I7" s="6"/>
      <c r="M7" s="6" t="s">
        <v>52</v>
      </c>
      <c r="N7" s="3" t="str">
        <f>E1</f>
        <v>Janet Leadbeater</v>
      </c>
      <c r="T7" s="6" t="s">
        <v>51</v>
      </c>
      <c r="U7" s="3" t="str">
        <f>E2</f>
        <v>Robyn Bruderer</v>
      </c>
      <c r="AD7" s="6" t="s">
        <v>51</v>
      </c>
      <c r="AE7" s="3" t="str">
        <f>E2</f>
        <v>Robyn Bruderer</v>
      </c>
      <c r="AH7" s="6" t="s">
        <v>53</v>
      </c>
      <c r="AI7" s="3" t="str">
        <f>E3</f>
        <v>Jenny Scott</v>
      </c>
      <c r="AR7" s="6" t="s">
        <v>53</v>
      </c>
      <c r="AS7" s="3" t="str">
        <f>E3</f>
        <v>Jenny Scott</v>
      </c>
      <c r="AX7" s="6"/>
      <c r="AY7" s="6"/>
      <c r="AZ7" s="51"/>
      <c r="BA7" s="6" t="s">
        <v>215</v>
      </c>
      <c r="BB7" s="3" t="str">
        <f>E4</f>
        <v>Darryn Fedrick</v>
      </c>
      <c r="BJ7" s="22"/>
      <c r="BK7" s="6" t="s">
        <v>215</v>
      </c>
      <c r="BL7" s="3" t="str">
        <f>E4</f>
        <v>Darryn Fedrick</v>
      </c>
      <c r="BS7" s="6" t="s">
        <v>16</v>
      </c>
    </row>
    <row r="8" spans="1:76" x14ac:dyDescent="0.3">
      <c r="A8" s="6" t="s">
        <v>58</v>
      </c>
      <c r="B8" s="6">
        <v>6</v>
      </c>
      <c r="AZ8" s="51"/>
      <c r="BJ8" s="22"/>
      <c r="BO8" s="93"/>
      <c r="BP8" s="93"/>
      <c r="BQ8" s="93"/>
      <c r="BR8" s="452"/>
      <c r="BS8" s="6"/>
    </row>
    <row r="9" spans="1:76" x14ac:dyDescent="0.3">
      <c r="F9" s="6" t="s">
        <v>29</v>
      </c>
      <c r="L9" s="17"/>
      <c r="M9" s="16" t="s">
        <v>29</v>
      </c>
      <c r="N9" s="17"/>
      <c r="O9" s="17"/>
      <c r="P9" s="17"/>
      <c r="Q9" s="16"/>
      <c r="AC9" s="17"/>
      <c r="AD9" s="6"/>
      <c r="AE9" s="3" t="s">
        <v>14</v>
      </c>
      <c r="AF9" s="6" t="s">
        <v>17</v>
      </c>
      <c r="AY9" s="16" t="s">
        <v>50</v>
      </c>
      <c r="AZ9" s="51"/>
      <c r="BJ9" s="22"/>
      <c r="BK9" s="6"/>
      <c r="BL9" s="3" t="s">
        <v>14</v>
      </c>
      <c r="BM9" s="6" t="s">
        <v>17</v>
      </c>
      <c r="BS9" s="18" t="s">
        <v>55</v>
      </c>
      <c r="BT9" s="19"/>
      <c r="BU9" s="18" t="s">
        <v>56</v>
      </c>
      <c r="BV9" s="19"/>
      <c r="BW9" s="20" t="s">
        <v>57</v>
      </c>
      <c r="BX9" s="21"/>
    </row>
    <row r="10" spans="1:76" s="17" customFormat="1" x14ac:dyDescent="0.3">
      <c r="A10" s="17" t="s">
        <v>27</v>
      </c>
      <c r="B10" s="17" t="s">
        <v>28</v>
      </c>
      <c r="C10" s="17" t="s">
        <v>29</v>
      </c>
      <c r="D10" s="17" t="s">
        <v>30</v>
      </c>
      <c r="E10" s="17" t="s">
        <v>31</v>
      </c>
      <c r="F10" s="21" t="s">
        <v>2</v>
      </c>
      <c r="G10" s="21" t="s">
        <v>3</v>
      </c>
      <c r="H10" s="21" t="s">
        <v>4</v>
      </c>
      <c r="I10" s="21" t="s">
        <v>5</v>
      </c>
      <c r="J10" s="21" t="s">
        <v>6</v>
      </c>
      <c r="K10" s="21" t="s">
        <v>29</v>
      </c>
      <c r="L10" s="22"/>
      <c r="M10" s="21" t="s">
        <v>2</v>
      </c>
      <c r="N10" s="21" t="s">
        <v>3</v>
      </c>
      <c r="O10" s="21" t="s">
        <v>4</v>
      </c>
      <c r="P10" s="21" t="s">
        <v>5</v>
      </c>
      <c r="Q10" s="21" t="s">
        <v>6</v>
      </c>
      <c r="R10" s="21" t="s">
        <v>29</v>
      </c>
      <c r="S10" s="37"/>
      <c r="T10" s="17" t="s">
        <v>32</v>
      </c>
      <c r="U10" s="17" t="s">
        <v>33</v>
      </c>
      <c r="V10" s="17" t="s">
        <v>45</v>
      </c>
      <c r="W10" s="17" t="s">
        <v>42</v>
      </c>
      <c r="X10" s="17" t="s">
        <v>46</v>
      </c>
      <c r="Y10" s="17" t="s">
        <v>47</v>
      </c>
      <c r="Z10" s="17" t="s">
        <v>48</v>
      </c>
      <c r="AA10" s="17" t="s">
        <v>41</v>
      </c>
      <c r="AB10" s="16" t="s">
        <v>40</v>
      </c>
      <c r="AC10" s="22"/>
      <c r="AD10" s="17" t="s">
        <v>39</v>
      </c>
      <c r="AE10" s="17" t="s">
        <v>13</v>
      </c>
      <c r="AF10" s="16" t="s">
        <v>19</v>
      </c>
      <c r="AG10" s="22"/>
      <c r="AH10" s="17" t="s">
        <v>32</v>
      </c>
      <c r="AI10" s="17" t="s">
        <v>33</v>
      </c>
      <c r="AJ10" s="17" t="s">
        <v>45</v>
      </c>
      <c r="AK10" s="17" t="s">
        <v>42</v>
      </c>
      <c r="AL10" s="17" t="s">
        <v>46</v>
      </c>
      <c r="AM10" s="17" t="s">
        <v>47</v>
      </c>
      <c r="AN10" s="17" t="s">
        <v>48</v>
      </c>
      <c r="AO10" s="17" t="s">
        <v>41</v>
      </c>
      <c r="AP10" s="17" t="s">
        <v>40</v>
      </c>
      <c r="AQ10" s="22"/>
      <c r="AR10" s="21" t="s">
        <v>7</v>
      </c>
      <c r="AS10" s="21" t="s">
        <v>8</v>
      </c>
      <c r="AT10" s="21" t="s">
        <v>9</v>
      </c>
      <c r="AU10" s="21" t="s">
        <v>10</v>
      </c>
      <c r="AV10" s="21" t="s">
        <v>11</v>
      </c>
      <c r="AW10" s="21" t="s">
        <v>36</v>
      </c>
      <c r="AX10" s="17" t="s">
        <v>14</v>
      </c>
      <c r="AY10" s="16" t="s">
        <v>19</v>
      </c>
      <c r="AZ10" s="52"/>
      <c r="BA10" s="17" t="s">
        <v>32</v>
      </c>
      <c r="BB10" s="17" t="s">
        <v>33</v>
      </c>
      <c r="BC10" s="17" t="s">
        <v>45</v>
      </c>
      <c r="BD10" s="17" t="s">
        <v>42</v>
      </c>
      <c r="BE10" s="17" t="s">
        <v>46</v>
      </c>
      <c r="BF10" s="17" t="s">
        <v>47</v>
      </c>
      <c r="BG10" s="17" t="s">
        <v>48</v>
      </c>
      <c r="BH10" s="17" t="s">
        <v>41</v>
      </c>
      <c r="BI10" s="16" t="s">
        <v>40</v>
      </c>
      <c r="BJ10" s="22"/>
      <c r="BK10" s="17" t="s">
        <v>39</v>
      </c>
      <c r="BL10" s="17" t="s">
        <v>13</v>
      </c>
      <c r="BM10" s="16" t="s">
        <v>19</v>
      </c>
      <c r="BN10" s="22"/>
      <c r="BO10" s="93" t="s">
        <v>78</v>
      </c>
      <c r="BP10" s="93" t="s">
        <v>79</v>
      </c>
      <c r="BQ10" s="93" t="s">
        <v>80</v>
      </c>
      <c r="BR10" s="452" t="s">
        <v>230</v>
      </c>
      <c r="BS10" s="18" t="s">
        <v>35</v>
      </c>
      <c r="BT10" s="19"/>
      <c r="BU10" s="20" t="s">
        <v>35</v>
      </c>
      <c r="BV10" s="49"/>
      <c r="BW10" s="20" t="s">
        <v>35</v>
      </c>
      <c r="BX10" s="23" t="s">
        <v>38</v>
      </c>
    </row>
    <row r="11" spans="1:76" s="17" customFormat="1" x14ac:dyDescent="0.3">
      <c r="F11" s="21"/>
      <c r="G11" s="21"/>
      <c r="H11" s="21"/>
      <c r="I11" s="21"/>
      <c r="J11" s="21"/>
      <c r="K11" s="21"/>
      <c r="L11" s="22"/>
      <c r="M11" s="21"/>
      <c r="N11" s="21"/>
      <c r="O11" s="21"/>
      <c r="P11" s="21"/>
      <c r="Q11" s="21"/>
      <c r="R11" s="21"/>
      <c r="S11" s="37"/>
      <c r="AC11" s="22"/>
      <c r="AG11" s="22"/>
      <c r="AQ11" s="22"/>
      <c r="AR11" s="21"/>
      <c r="AS11" s="21"/>
      <c r="AT11" s="21"/>
      <c r="AU11" s="21"/>
      <c r="AV11" s="21"/>
      <c r="AW11" s="21"/>
      <c r="AY11" s="16"/>
      <c r="AZ11" s="52"/>
      <c r="BJ11" s="22"/>
      <c r="BN11" s="22"/>
      <c r="BO11" s="93"/>
      <c r="BP11" s="93"/>
      <c r="BQ11" s="93"/>
      <c r="BR11" s="452"/>
      <c r="BS11" s="16"/>
      <c r="BU11" s="23"/>
      <c r="BV11" s="21"/>
      <c r="BW11" s="23"/>
      <c r="BX11" s="23"/>
    </row>
    <row r="12" spans="1:76" x14ac:dyDescent="0.3">
      <c r="A12" s="204">
        <v>150</v>
      </c>
      <c r="B12" s="204" t="s">
        <v>171</v>
      </c>
      <c r="C12" s="439" t="s">
        <v>178</v>
      </c>
      <c r="D12" s="439" t="s">
        <v>179</v>
      </c>
      <c r="E12" s="439" t="s">
        <v>102</v>
      </c>
      <c r="F12" s="24">
        <v>6.8</v>
      </c>
      <c r="G12" s="24">
        <v>7</v>
      </c>
      <c r="H12" s="24">
        <v>6.8</v>
      </c>
      <c r="I12" s="24">
        <v>7</v>
      </c>
      <c r="J12" s="24">
        <v>7</v>
      </c>
      <c r="K12" s="27">
        <f t="shared" ref="K12" si="0">SUM((F12*0.3),(G12*0.25),(H12*0.25),(I12*0.15),(J12*0.05))</f>
        <v>6.89</v>
      </c>
      <c r="L12" s="33"/>
      <c r="M12" s="24">
        <v>6</v>
      </c>
      <c r="N12" s="24">
        <v>6</v>
      </c>
      <c r="O12" s="24">
        <v>6.8</v>
      </c>
      <c r="P12" s="24">
        <v>6.8</v>
      </c>
      <c r="Q12" s="24">
        <v>7</v>
      </c>
      <c r="R12" s="27">
        <f t="shared" ref="R12" si="1">SUM((M12*0.1),(N12*0.1),(O12*0.3),(P12*0.3),(Q12*0.2))</f>
        <v>6.6800000000000006</v>
      </c>
      <c r="S12" s="29"/>
      <c r="T12" s="24">
        <v>5.5</v>
      </c>
      <c r="U12" s="24">
        <v>7</v>
      </c>
      <c r="V12" s="24">
        <v>5.8</v>
      </c>
      <c r="W12" s="24">
        <v>5.5</v>
      </c>
      <c r="X12" s="24">
        <v>6</v>
      </c>
      <c r="Y12" s="24">
        <v>5.8</v>
      </c>
      <c r="Z12" s="24">
        <v>6</v>
      </c>
      <c r="AA12" s="28">
        <f t="shared" ref="AA12" si="2">SUM(T12:Z12)</f>
        <v>41.6</v>
      </c>
      <c r="AB12" s="27">
        <f t="shared" ref="AB12" si="3">AA12/7</f>
        <v>5.9428571428571431</v>
      </c>
      <c r="AC12" s="33"/>
      <c r="AD12" s="24">
        <v>8.5</v>
      </c>
      <c r="AE12" s="25"/>
      <c r="AF12" s="27">
        <f t="shared" ref="AF12" si="4">AD12-AE12</f>
        <v>8.5</v>
      </c>
      <c r="AG12" s="29"/>
      <c r="AH12" s="24">
        <v>5</v>
      </c>
      <c r="AI12" s="24">
        <v>6.2</v>
      </c>
      <c r="AJ12" s="24">
        <v>6.2</v>
      </c>
      <c r="AK12" s="24">
        <v>6</v>
      </c>
      <c r="AL12" s="24">
        <v>5</v>
      </c>
      <c r="AM12" s="24">
        <v>6.5</v>
      </c>
      <c r="AN12" s="24">
        <v>4.8</v>
      </c>
      <c r="AO12" s="28">
        <f t="shared" ref="AO12" si="5">SUM(AH12:AN12)</f>
        <v>39.699999999999996</v>
      </c>
      <c r="AP12" s="27">
        <f t="shared" ref="AP12" si="6">AO12/7</f>
        <v>5.6714285714285708</v>
      </c>
      <c r="AQ12" s="29"/>
      <c r="AR12" s="24">
        <v>6.2</v>
      </c>
      <c r="AS12" s="24">
        <v>6.5</v>
      </c>
      <c r="AT12" s="24">
        <v>6.5</v>
      </c>
      <c r="AU12" s="24">
        <v>6.5</v>
      </c>
      <c r="AV12" s="24">
        <v>6</v>
      </c>
      <c r="AW12" s="27">
        <f t="shared" ref="AW12" si="7">SUM((AR12*0.2),(AS12*0.15),(AT12*0.25),(AU12*0.2),(AV12*0.2))</f>
        <v>6.3400000000000007</v>
      </c>
      <c r="AX12" s="25"/>
      <c r="AY12" s="27">
        <f t="shared" ref="AY12" si="8">AW12-AX12</f>
        <v>6.3400000000000007</v>
      </c>
      <c r="AZ12" s="53"/>
      <c r="BA12" s="24">
        <v>5.8</v>
      </c>
      <c r="BB12" s="24">
        <v>5.8</v>
      </c>
      <c r="BC12" s="24">
        <v>5.6</v>
      </c>
      <c r="BD12" s="24">
        <v>6</v>
      </c>
      <c r="BE12" s="24">
        <v>5.8</v>
      </c>
      <c r="BF12" s="24">
        <v>6</v>
      </c>
      <c r="BG12" s="24">
        <v>6</v>
      </c>
      <c r="BH12" s="28">
        <f>SUM(BA12:BG12)</f>
        <v>41</v>
      </c>
      <c r="BI12" s="27">
        <f>BH12/7</f>
        <v>5.8571428571428568</v>
      </c>
      <c r="BJ12" s="22"/>
      <c r="BK12" s="24">
        <v>7.8</v>
      </c>
      <c r="BL12" s="25"/>
      <c r="BM12" s="27">
        <f>BK12-BL12</f>
        <v>7.8</v>
      </c>
      <c r="BN12" s="29"/>
      <c r="BO12" s="142">
        <f t="shared" ref="BO12" si="9">(K12+R12)/2</f>
        <v>6.7850000000000001</v>
      </c>
      <c r="BP12" s="142">
        <f t="shared" ref="BP12" si="10">(AB12+AF12)/2</f>
        <v>7.2214285714285715</v>
      </c>
      <c r="BQ12" s="142">
        <f t="shared" ref="BQ12" si="11">(AP12+AY12)/2</f>
        <v>6.0057142857142853</v>
      </c>
      <c r="BR12" s="142">
        <f>(BI12+BM12)/2</f>
        <v>6.8285714285714283</v>
      </c>
      <c r="BS12" s="30">
        <f>SUM((K12*0.25)+(AB12*0.25)+(AP12*0.25)+(BI12*0.25))</f>
        <v>6.090357142857143</v>
      </c>
      <c r="BT12" s="31"/>
      <c r="BU12" s="30">
        <f t="shared" ref="BU12" si="12">SUM((R12*0.25),(AF12*0.5),(AY12*0.25))</f>
        <v>7.5049999999999999</v>
      </c>
      <c r="BV12" s="54"/>
      <c r="BW12" s="32">
        <f t="shared" ref="BW12" si="13">AVERAGE(BS12:BU12)</f>
        <v>6.7976785714285715</v>
      </c>
      <c r="BX12" s="26">
        <v>1</v>
      </c>
    </row>
    <row r="13" spans="1:76" x14ac:dyDescent="0.3">
      <c r="A13" s="204">
        <v>108</v>
      </c>
      <c r="B13" s="204" t="s">
        <v>135</v>
      </c>
      <c r="C13" s="439" t="s">
        <v>155</v>
      </c>
      <c r="D13" s="464" t="s">
        <v>156</v>
      </c>
      <c r="E13" s="439" t="s">
        <v>177</v>
      </c>
      <c r="F13" s="24">
        <v>6.5</v>
      </c>
      <c r="G13" s="24">
        <v>6</v>
      </c>
      <c r="H13" s="24">
        <v>6.5</v>
      </c>
      <c r="I13" s="24">
        <v>6.8</v>
      </c>
      <c r="J13" s="24">
        <v>6.8</v>
      </c>
      <c r="K13" s="27">
        <f t="shared" ref="K13" si="14">SUM((F13*0.3),(G13*0.25),(H13*0.25),(I13*0.15),(J13*0.05))</f>
        <v>6.4350000000000005</v>
      </c>
      <c r="L13" s="33"/>
      <c r="M13" s="24">
        <v>6</v>
      </c>
      <c r="N13" s="24">
        <v>6</v>
      </c>
      <c r="O13" s="24">
        <v>6</v>
      </c>
      <c r="P13" s="24">
        <v>6.8</v>
      </c>
      <c r="Q13" s="24">
        <v>6.8</v>
      </c>
      <c r="R13" s="27">
        <f t="shared" ref="R13" si="15">SUM((M13*0.1),(N13*0.1),(O13*0.3),(P13*0.3),(Q13*0.2))</f>
        <v>6.4</v>
      </c>
      <c r="S13" s="29"/>
      <c r="T13" s="24">
        <v>5.2</v>
      </c>
      <c r="U13" s="24">
        <v>6.8</v>
      </c>
      <c r="V13" s="24">
        <v>6</v>
      </c>
      <c r="W13" s="24">
        <v>6</v>
      </c>
      <c r="X13" s="24">
        <v>4.8</v>
      </c>
      <c r="Y13" s="24">
        <v>4</v>
      </c>
      <c r="Z13" s="24">
        <v>6</v>
      </c>
      <c r="AA13" s="28">
        <f t="shared" ref="AA13" si="16">SUM(T13:Z13)</f>
        <v>38.799999999999997</v>
      </c>
      <c r="AB13" s="27">
        <f t="shared" ref="AB13" si="17">AA13/7</f>
        <v>5.5428571428571427</v>
      </c>
      <c r="AC13" s="33"/>
      <c r="AD13" s="24">
        <v>8.4</v>
      </c>
      <c r="AE13" s="25"/>
      <c r="AF13" s="27">
        <f t="shared" ref="AF13" si="18">AD13-AE13</f>
        <v>8.4</v>
      </c>
      <c r="AG13" s="29"/>
      <c r="AH13" s="24">
        <v>5</v>
      </c>
      <c r="AI13" s="24">
        <v>6.2</v>
      </c>
      <c r="AJ13" s="24">
        <v>4.8</v>
      </c>
      <c r="AK13" s="24">
        <v>5.5</v>
      </c>
      <c r="AL13" s="24">
        <v>4.5</v>
      </c>
      <c r="AM13" s="24">
        <v>5.5</v>
      </c>
      <c r="AN13" s="24">
        <v>4.8</v>
      </c>
      <c r="AO13" s="28">
        <f t="shared" ref="AO13" si="19">SUM(AH13:AN13)</f>
        <v>36.299999999999997</v>
      </c>
      <c r="AP13" s="27">
        <f t="shared" ref="AP13" si="20">AO13/7</f>
        <v>5.1857142857142851</v>
      </c>
      <c r="AQ13" s="29"/>
      <c r="AR13" s="24">
        <v>6.5</v>
      </c>
      <c r="AS13" s="24">
        <v>5.5</v>
      </c>
      <c r="AT13" s="24">
        <v>6</v>
      </c>
      <c r="AU13" s="24">
        <v>6.2</v>
      </c>
      <c r="AV13" s="24">
        <v>5.5</v>
      </c>
      <c r="AW13" s="27">
        <f>SUM((AR13*0.2),(AS13*0.15),(AT13*0.25),(AU13*0.2),(AV13*0.2))</f>
        <v>5.9649999999999999</v>
      </c>
      <c r="AX13" s="25"/>
      <c r="AY13" s="27">
        <f>AW13-AX13</f>
        <v>5.9649999999999999</v>
      </c>
      <c r="AZ13" s="53"/>
      <c r="BA13" s="24">
        <v>5.8</v>
      </c>
      <c r="BB13" s="24">
        <v>6</v>
      </c>
      <c r="BC13" s="24">
        <v>5.6</v>
      </c>
      <c r="BD13" s="24">
        <v>6</v>
      </c>
      <c r="BE13" s="24">
        <v>5.8</v>
      </c>
      <c r="BF13" s="24">
        <v>3.2</v>
      </c>
      <c r="BG13" s="24">
        <v>5.2</v>
      </c>
      <c r="BH13" s="28">
        <f t="shared" ref="BH13" si="21">SUM(BA13:BG13)</f>
        <v>37.6</v>
      </c>
      <c r="BI13" s="27">
        <f t="shared" ref="BI13" si="22">BH13/7</f>
        <v>5.3714285714285719</v>
      </c>
      <c r="BJ13" s="22"/>
      <c r="BK13" s="24">
        <v>7.6</v>
      </c>
      <c r="BL13" s="25"/>
      <c r="BM13" s="27">
        <f t="shared" ref="BM13" si="23">BK13-BL13</f>
        <v>7.6</v>
      </c>
      <c r="BN13" s="29"/>
      <c r="BO13" s="142">
        <f>(K13+R13)/2</f>
        <v>6.4175000000000004</v>
      </c>
      <c r="BP13" s="142">
        <f>(AB13+AF13)/2</f>
        <v>6.9714285714285715</v>
      </c>
      <c r="BQ13" s="142">
        <f>(AP13+AY13)/2</f>
        <v>5.5753571428571425</v>
      </c>
      <c r="BR13" s="142">
        <f t="shared" ref="BR13" si="24">(BI13+BM13)/2</f>
        <v>6.4857142857142858</v>
      </c>
      <c r="BS13" s="30">
        <f t="shared" ref="BS13" si="25">SUM((K13*0.25)+(AB13*0.25)+(AP13*0.25)+(BI13*0.25))</f>
        <v>5.6337500000000009</v>
      </c>
      <c r="BT13" s="31"/>
      <c r="BU13" s="30">
        <f>SUM((R13*0.25),(AF13*0.5),(AY13*0.25))</f>
        <v>7.2912500000000007</v>
      </c>
      <c r="BV13" s="54"/>
      <c r="BW13" s="32">
        <f t="shared" ref="BW13" si="26">AVERAGE(BS13:BU13)</f>
        <v>6.4625000000000004</v>
      </c>
      <c r="BX13" s="26">
        <v>2</v>
      </c>
    </row>
    <row r="14" spans="1:76" x14ac:dyDescent="0.3">
      <c r="A14" s="204">
        <v>151</v>
      </c>
      <c r="B14" s="204" t="s">
        <v>174</v>
      </c>
      <c r="C14" s="439" t="s">
        <v>100</v>
      </c>
      <c r="D14" s="439" t="s">
        <v>101</v>
      </c>
      <c r="E14" s="439" t="s">
        <v>102</v>
      </c>
      <c r="F14" s="24">
        <v>4.5</v>
      </c>
      <c r="G14" s="24">
        <v>5</v>
      </c>
      <c r="H14" s="24">
        <v>4.5</v>
      </c>
      <c r="I14" s="24">
        <v>6</v>
      </c>
      <c r="J14" s="24">
        <v>6.5</v>
      </c>
      <c r="K14" s="27">
        <f>SUM((F14*0.3),(G14*0.25),(H14*0.25),(I14*0.15),(J14*0.05))</f>
        <v>4.95</v>
      </c>
      <c r="L14" s="33"/>
      <c r="M14" s="24">
        <v>5</v>
      </c>
      <c r="N14" s="24">
        <v>5</v>
      </c>
      <c r="O14" s="24">
        <v>4.5</v>
      </c>
      <c r="P14" s="24">
        <v>6</v>
      </c>
      <c r="Q14" s="24">
        <v>6.5</v>
      </c>
      <c r="R14" s="27">
        <f>SUM((M14*0.1),(N14*0.1),(O14*0.3),(P14*0.3),(Q14*0.2))</f>
        <v>5.4499999999999993</v>
      </c>
      <c r="S14" s="29"/>
      <c r="T14" s="24">
        <v>6.2</v>
      </c>
      <c r="U14" s="24">
        <v>7</v>
      </c>
      <c r="V14" s="24">
        <v>0</v>
      </c>
      <c r="W14" s="24">
        <v>6.5</v>
      </c>
      <c r="X14" s="24">
        <v>4</v>
      </c>
      <c r="Y14" s="24">
        <v>5.5</v>
      </c>
      <c r="Z14" s="24">
        <v>6.2</v>
      </c>
      <c r="AA14" s="28">
        <f>SUM(T14:Z14)</f>
        <v>35.4</v>
      </c>
      <c r="AB14" s="27">
        <f>AA14/7</f>
        <v>5.0571428571428569</v>
      </c>
      <c r="AC14" s="33"/>
      <c r="AD14" s="24">
        <v>8.26</v>
      </c>
      <c r="AE14" s="25"/>
      <c r="AF14" s="27">
        <f>AD14-AE14</f>
        <v>8.26</v>
      </c>
      <c r="AG14" s="29"/>
      <c r="AH14" s="24">
        <v>5</v>
      </c>
      <c r="AI14" s="24">
        <v>5.5</v>
      </c>
      <c r="AJ14" s="24">
        <v>4</v>
      </c>
      <c r="AK14" s="24">
        <v>6.5</v>
      </c>
      <c r="AL14" s="24">
        <v>4.5</v>
      </c>
      <c r="AM14" s="24">
        <v>6.5</v>
      </c>
      <c r="AN14" s="24">
        <v>5</v>
      </c>
      <c r="AO14" s="28">
        <f>SUM(AH14:AN14)</f>
        <v>37</v>
      </c>
      <c r="AP14" s="27">
        <f>AO14/7</f>
        <v>5.2857142857142856</v>
      </c>
      <c r="AQ14" s="29"/>
      <c r="AR14" s="24">
        <v>7</v>
      </c>
      <c r="AS14" s="24">
        <v>6.5</v>
      </c>
      <c r="AT14" s="24">
        <v>6.5</v>
      </c>
      <c r="AU14" s="24">
        <v>5.5</v>
      </c>
      <c r="AV14" s="24">
        <v>6</v>
      </c>
      <c r="AW14" s="27">
        <f>SUM((AR14*0.2),(AS14*0.15),(AT14*0.25),(AU14*0.2),(AV14*0.2))</f>
        <v>6.3</v>
      </c>
      <c r="AX14" s="25"/>
      <c r="AY14" s="27">
        <f>AW14-AX14</f>
        <v>6.3</v>
      </c>
      <c r="AZ14" s="53"/>
      <c r="BA14" s="24">
        <v>5.8</v>
      </c>
      <c r="BB14" s="24">
        <v>6.5</v>
      </c>
      <c r="BC14" s="24">
        <v>6</v>
      </c>
      <c r="BD14" s="24">
        <v>6.8</v>
      </c>
      <c r="BE14" s="24">
        <v>6.2</v>
      </c>
      <c r="BF14" s="24">
        <v>6</v>
      </c>
      <c r="BG14" s="24">
        <v>6.5</v>
      </c>
      <c r="BH14" s="28">
        <f>SUM(BA14:BG14)</f>
        <v>43.8</v>
      </c>
      <c r="BI14" s="27">
        <f>BH14/7</f>
        <v>6.2571428571428571</v>
      </c>
      <c r="BJ14" s="22"/>
      <c r="BK14" s="24">
        <v>8.5</v>
      </c>
      <c r="BL14" s="25"/>
      <c r="BM14" s="27">
        <f>BK14-BL14</f>
        <v>8.5</v>
      </c>
      <c r="BN14" s="29"/>
      <c r="BO14" s="142">
        <f>(K14+R14)/2</f>
        <v>5.1999999999999993</v>
      </c>
      <c r="BP14" s="142">
        <f>(AB14+AF14)/2</f>
        <v>6.6585714285714284</v>
      </c>
      <c r="BQ14" s="142">
        <f>(AP14+AY14)/2</f>
        <v>5.7928571428571427</v>
      </c>
      <c r="BR14" s="142">
        <f>(BI14+BM14)/2</f>
        <v>7.3785714285714281</v>
      </c>
      <c r="BS14" s="30">
        <f>SUM((K14*0.25)+(AB14*0.25)+(AP14*0.25)+(BI14*0.25))</f>
        <v>5.3874999999999993</v>
      </c>
      <c r="BT14" s="31"/>
      <c r="BU14" s="30">
        <f>SUM((R14*0.25),(AF14*0.25),(AY14*0.25)+(BM14*0.25))</f>
        <v>7.1274999999999995</v>
      </c>
      <c r="BV14" s="54"/>
      <c r="BW14" s="32">
        <f>AVERAGE(BS14:BU14)</f>
        <v>6.2574999999999994</v>
      </c>
      <c r="BX14" s="26">
        <v>3</v>
      </c>
    </row>
  </sheetData>
  <sortState ref="A13:BZ13">
    <sortCondition descending="1" ref="BW13"/>
  </sortState>
  <mergeCells count="1">
    <mergeCell ref="A3:B3"/>
  </mergeCells>
  <phoneticPr fontId="28" type="noConversion"/>
  <pageMargins left="0.74803149606299213" right="0.74803149606299213" top="0.98425196850393704" bottom="0.98425196850393704" header="0.51181102362204722" footer="0.51181102362204722"/>
  <pageSetup paperSize="9" scale="83" orientation="landscape" horizontalDpi="4294967293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3"/>
  <sheetViews>
    <sheetView workbookViewId="0">
      <pane xSplit="2" ySplit="6" topLeftCell="AN7" activePane="bottomRight" state="frozen"/>
      <selection activeCell="U17" sqref="U17"/>
      <selection pane="topRight" activeCell="U17" sqref="U17"/>
      <selection pane="bottomLeft" activeCell="U17" sqref="U17"/>
      <selection pane="bottomRight" activeCell="BJ28" sqref="BJ28"/>
    </sheetView>
  </sheetViews>
  <sheetFormatPr defaultColWidth="9.109375" defaultRowHeight="14.4" x14ac:dyDescent="0.3"/>
  <cols>
    <col min="1" max="1" width="5.44140625" style="3" customWidth="1"/>
    <col min="2" max="2" width="20.6640625" style="3" customWidth="1"/>
    <col min="3" max="3" width="21.33203125" style="3" customWidth="1"/>
    <col min="4" max="4" width="16.5546875" style="3" customWidth="1"/>
    <col min="5" max="5" width="18.44140625" style="3" customWidth="1"/>
    <col min="6" max="11" width="7.6640625" style="3" customWidth="1"/>
    <col min="12" max="12" width="3.33203125" style="3" customWidth="1"/>
    <col min="13" max="18" width="7.6640625" style="3" customWidth="1"/>
    <col min="19" max="19" width="3.33203125" style="3" customWidth="1"/>
    <col min="20" max="29" width="7.6640625" style="3" customWidth="1"/>
    <col min="30" max="30" width="3.33203125" style="3" customWidth="1"/>
    <col min="31" max="32" width="7.6640625" style="3" customWidth="1"/>
    <col min="33" max="33" width="9.44140625" style="3" customWidth="1"/>
    <col min="34" max="34" width="2.6640625" style="3" customWidth="1"/>
    <col min="35" max="44" width="7.6640625" style="3" customWidth="1"/>
    <col min="45" max="45" width="2.44140625" style="3" customWidth="1"/>
    <col min="46" max="53" width="7.6640625" style="3" customWidth="1"/>
    <col min="54" max="54" width="2.44140625" style="3" customWidth="1"/>
    <col min="55" max="57" width="7.6640625" style="92" customWidth="1"/>
    <col min="58" max="58" width="12.109375" style="3" customWidth="1"/>
    <col min="59" max="59" width="2.6640625" style="3" customWidth="1"/>
    <col min="60" max="60" width="10.44140625" style="3" customWidth="1"/>
    <col min="61" max="61" width="2.6640625" style="3" customWidth="1"/>
    <col min="62" max="62" width="9.109375" style="3"/>
    <col min="63" max="63" width="13.33203125" style="3" customWidth="1"/>
    <col min="64" max="16384" width="9.109375" style="3"/>
  </cols>
  <sheetData>
    <row r="1" spans="1:63" ht="15.6" x14ac:dyDescent="0.3">
      <c r="A1" s="100" t="str">
        <f>CompDetail!A1</f>
        <v>NSW State Championships</v>
      </c>
      <c r="D1" s="4" t="s">
        <v>0</v>
      </c>
      <c r="E1" s="438" t="s">
        <v>267</v>
      </c>
      <c r="AS1" s="5"/>
      <c r="BK1" s="5">
        <f ca="1">NOW()</f>
        <v>43628.878263194441</v>
      </c>
    </row>
    <row r="2" spans="1:63" ht="15.6" x14ac:dyDescent="0.3">
      <c r="A2" s="100"/>
      <c r="D2" s="4"/>
      <c r="E2" s="438" t="s">
        <v>266</v>
      </c>
      <c r="AS2" s="7"/>
      <c r="BK2" s="7">
        <f ca="1">NOW()</f>
        <v>43628.878263194441</v>
      </c>
    </row>
    <row r="3" spans="1:63" ht="15.6" x14ac:dyDescent="0.3">
      <c r="A3" s="515" t="str">
        <f>CompDetail!A3</f>
        <v>June 8 to 9 2019</v>
      </c>
      <c r="B3" s="516"/>
      <c r="D3" s="4"/>
      <c r="E3" s="438" t="s">
        <v>268</v>
      </c>
      <c r="F3" s="8"/>
      <c r="G3" s="8"/>
      <c r="H3" s="8"/>
      <c r="I3" s="8"/>
      <c r="J3" s="8"/>
      <c r="K3" s="8"/>
      <c r="M3" s="9"/>
      <c r="N3" s="9"/>
      <c r="O3" s="9"/>
      <c r="P3" s="9"/>
      <c r="Q3" s="9"/>
      <c r="R3" s="9"/>
      <c r="T3" s="10"/>
      <c r="U3" s="10"/>
      <c r="V3" s="10"/>
      <c r="W3" s="10"/>
      <c r="X3" s="10"/>
      <c r="Y3" s="10"/>
      <c r="Z3" s="10"/>
      <c r="AA3" s="10"/>
      <c r="AB3" s="10"/>
      <c r="AC3" s="10"/>
      <c r="AE3" s="9"/>
      <c r="AF3" s="9"/>
      <c r="AG3" s="9"/>
      <c r="AI3" s="10"/>
      <c r="AJ3" s="10"/>
      <c r="AK3" s="10"/>
      <c r="AL3" s="10"/>
      <c r="AM3" s="10"/>
      <c r="AN3" s="10"/>
      <c r="AO3" s="10"/>
      <c r="AP3" s="10"/>
      <c r="AQ3" s="10"/>
      <c r="AR3" s="10"/>
      <c r="AT3" s="9"/>
      <c r="AU3" s="9"/>
      <c r="AV3" s="9"/>
      <c r="AW3" s="9"/>
      <c r="AX3" s="9"/>
      <c r="AY3" s="9"/>
      <c r="AZ3" s="9"/>
      <c r="BA3" s="9"/>
    </row>
    <row r="4" spans="1:63" ht="15.6" x14ac:dyDescent="0.3">
      <c r="A4" s="42"/>
      <c r="B4" s="43"/>
      <c r="D4" s="4"/>
      <c r="E4" s="4"/>
      <c r="F4" s="13" t="s">
        <v>25</v>
      </c>
      <c r="G4" s="13"/>
      <c r="H4" s="13"/>
      <c r="I4" s="13"/>
      <c r="J4" s="13"/>
      <c r="K4" s="13"/>
      <c r="M4" s="14" t="s">
        <v>15</v>
      </c>
      <c r="N4" s="14"/>
      <c r="O4" s="14"/>
      <c r="P4" s="14"/>
      <c r="Q4" s="14"/>
      <c r="R4" s="14"/>
      <c r="T4" s="15" t="s">
        <v>25</v>
      </c>
      <c r="U4" s="15"/>
      <c r="V4" s="15"/>
      <c r="W4" s="15"/>
      <c r="X4" s="15"/>
      <c r="Y4" s="15"/>
      <c r="Z4" s="15"/>
      <c r="AA4" s="15"/>
      <c r="AB4" s="15"/>
      <c r="AC4" s="15"/>
      <c r="AE4" s="14" t="s">
        <v>15</v>
      </c>
      <c r="AF4" s="14"/>
      <c r="AG4" s="14"/>
      <c r="AI4" s="15" t="s">
        <v>25</v>
      </c>
      <c r="AJ4" s="15"/>
      <c r="AK4" s="15"/>
      <c r="AL4" s="15"/>
      <c r="AM4" s="15"/>
      <c r="AN4" s="15"/>
      <c r="AO4" s="15"/>
      <c r="AP4" s="15"/>
      <c r="AQ4" s="15"/>
      <c r="AR4" s="15"/>
      <c r="AT4" s="14" t="s">
        <v>15</v>
      </c>
      <c r="AU4" s="14"/>
      <c r="AV4" s="14"/>
      <c r="AW4" s="14"/>
      <c r="AX4" s="14"/>
      <c r="AY4" s="14"/>
      <c r="AZ4" s="14"/>
      <c r="BA4" s="14"/>
    </row>
    <row r="5" spans="1:63" ht="15.6" x14ac:dyDescent="0.3">
      <c r="A5" s="36"/>
      <c r="D5" s="4"/>
    </row>
    <row r="6" spans="1:63" ht="15.6" x14ac:dyDescent="0.3">
      <c r="A6" s="36" t="s">
        <v>60</v>
      </c>
      <c r="B6" s="6"/>
      <c r="F6" s="6" t="s">
        <v>52</v>
      </c>
      <c r="G6" s="3" t="str">
        <f>E1</f>
        <v>Robyn Bruderer</v>
      </c>
      <c r="I6" s="6"/>
      <c r="M6" s="6" t="s">
        <v>52</v>
      </c>
      <c r="N6" s="3" t="str">
        <f>E1</f>
        <v>Robyn Bruderer</v>
      </c>
      <c r="T6" s="6" t="s">
        <v>51</v>
      </c>
      <c r="U6" s="3" t="str">
        <f>E2</f>
        <v>Janet Leadbeater</v>
      </c>
      <c r="AE6" s="6" t="s">
        <v>51</v>
      </c>
      <c r="AF6" s="3" t="str">
        <f>E2</f>
        <v>Janet Leadbeater</v>
      </c>
      <c r="AI6" s="6" t="s">
        <v>53</v>
      </c>
      <c r="AJ6" s="3" t="str">
        <f>E3</f>
        <v>Jenny Scott</v>
      </c>
      <c r="AT6" s="6" t="s">
        <v>53</v>
      </c>
      <c r="AU6" s="3" t="str">
        <f>E3</f>
        <v>Jenny Scott</v>
      </c>
      <c r="AZ6" s="6"/>
      <c r="BA6" s="6"/>
      <c r="BF6" s="6" t="s">
        <v>16</v>
      </c>
    </row>
    <row r="7" spans="1:63" ht="15.6" x14ac:dyDescent="0.3">
      <c r="A7" s="36" t="s">
        <v>58</v>
      </c>
      <c r="B7" s="6">
        <v>7</v>
      </c>
      <c r="BC7" s="93"/>
      <c r="BD7" s="93"/>
      <c r="BE7" s="93"/>
    </row>
    <row r="8" spans="1:63" x14ac:dyDescent="0.3">
      <c r="F8" s="6" t="s">
        <v>29</v>
      </c>
      <c r="L8" s="17"/>
      <c r="M8" s="17"/>
      <c r="N8" s="17"/>
      <c r="O8" s="17"/>
      <c r="P8" s="17"/>
      <c r="Q8" s="16"/>
      <c r="AD8" s="17"/>
      <c r="AE8" s="6"/>
      <c r="AF8" s="3" t="s">
        <v>14</v>
      </c>
      <c r="AG8" s="6" t="s">
        <v>17</v>
      </c>
      <c r="BA8" s="16" t="s">
        <v>50</v>
      </c>
      <c r="BF8" s="18" t="s">
        <v>55</v>
      </c>
      <c r="BG8" s="19"/>
      <c r="BH8" s="18" t="s">
        <v>56</v>
      </c>
      <c r="BI8" s="19"/>
      <c r="BJ8" s="20" t="s">
        <v>57</v>
      </c>
      <c r="BK8" s="21"/>
    </row>
    <row r="9" spans="1:63" s="17" customFormat="1" x14ac:dyDescent="0.3">
      <c r="A9" s="17" t="s">
        <v>27</v>
      </c>
      <c r="B9" s="17" t="s">
        <v>28</v>
      </c>
      <c r="C9" s="17" t="s">
        <v>29</v>
      </c>
      <c r="D9" s="17" t="s">
        <v>30</v>
      </c>
      <c r="E9" s="17" t="s">
        <v>31</v>
      </c>
      <c r="F9" s="21" t="s">
        <v>2</v>
      </c>
      <c r="G9" s="21" t="s">
        <v>3</v>
      </c>
      <c r="H9" s="21" t="s">
        <v>4</v>
      </c>
      <c r="I9" s="21" t="s">
        <v>5</v>
      </c>
      <c r="J9" s="21" t="s">
        <v>6</v>
      </c>
      <c r="K9" s="21" t="s">
        <v>29</v>
      </c>
      <c r="L9" s="22"/>
      <c r="M9" s="21" t="s">
        <v>2</v>
      </c>
      <c r="N9" s="21" t="s">
        <v>3</v>
      </c>
      <c r="O9" s="21" t="s">
        <v>4</v>
      </c>
      <c r="P9" s="21" t="s">
        <v>5</v>
      </c>
      <c r="Q9" s="21" t="s">
        <v>6</v>
      </c>
      <c r="R9" s="21" t="s">
        <v>29</v>
      </c>
      <c r="S9" s="37"/>
      <c r="T9" s="17" t="s">
        <v>32</v>
      </c>
      <c r="U9" s="17" t="s">
        <v>33</v>
      </c>
      <c r="V9" s="17" t="s">
        <v>21</v>
      </c>
      <c r="W9" s="17" t="s">
        <v>65</v>
      </c>
      <c r="X9" s="17" t="s">
        <v>66</v>
      </c>
      <c r="Y9" s="17" t="s">
        <v>67</v>
      </c>
      <c r="Z9" s="17" t="s">
        <v>34</v>
      </c>
      <c r="AA9" s="17" t="s">
        <v>64</v>
      </c>
      <c r="AB9" s="17" t="s">
        <v>41</v>
      </c>
      <c r="AC9" s="17" t="s">
        <v>40</v>
      </c>
      <c r="AD9" s="55"/>
      <c r="AE9" s="17" t="s">
        <v>39</v>
      </c>
      <c r="AF9" s="17" t="s">
        <v>13</v>
      </c>
      <c r="AG9" s="16" t="s">
        <v>19</v>
      </c>
      <c r="AH9" s="22"/>
      <c r="AI9" s="17" t="s">
        <v>32</v>
      </c>
      <c r="AJ9" s="17" t="s">
        <v>33</v>
      </c>
      <c r="AK9" s="17" t="s">
        <v>21</v>
      </c>
      <c r="AL9" s="17" t="s">
        <v>65</v>
      </c>
      <c r="AM9" s="17" t="s">
        <v>66</v>
      </c>
      <c r="AN9" s="17" t="s">
        <v>67</v>
      </c>
      <c r="AO9" s="17" t="s">
        <v>34</v>
      </c>
      <c r="AP9" s="17" t="s">
        <v>64</v>
      </c>
      <c r="AQ9" s="17" t="s">
        <v>41</v>
      </c>
      <c r="AR9" s="16" t="s">
        <v>40</v>
      </c>
      <c r="AS9" s="22"/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36</v>
      </c>
      <c r="AZ9" s="17" t="s">
        <v>14</v>
      </c>
      <c r="BA9" s="16" t="s">
        <v>19</v>
      </c>
      <c r="BB9" s="22"/>
      <c r="BC9" s="93" t="s">
        <v>78</v>
      </c>
      <c r="BD9" s="93" t="s">
        <v>79</v>
      </c>
      <c r="BE9" s="93" t="s">
        <v>80</v>
      </c>
      <c r="BF9" s="18" t="s">
        <v>35</v>
      </c>
      <c r="BG9" s="19"/>
      <c r="BH9" s="20" t="s">
        <v>35</v>
      </c>
      <c r="BI9" s="49"/>
      <c r="BJ9" s="20" t="s">
        <v>35</v>
      </c>
      <c r="BK9" s="23" t="s">
        <v>38</v>
      </c>
    </row>
    <row r="10" spans="1:63" s="17" customFormat="1" x14ac:dyDescent="0.3">
      <c r="F10" s="21"/>
      <c r="G10" s="21"/>
      <c r="H10" s="21"/>
      <c r="I10" s="21"/>
      <c r="J10" s="21"/>
      <c r="K10" s="21"/>
      <c r="L10" s="22"/>
      <c r="M10" s="21"/>
      <c r="N10" s="21"/>
      <c r="O10" s="21"/>
      <c r="P10" s="21"/>
      <c r="Q10" s="21"/>
      <c r="R10" s="21"/>
      <c r="S10" s="37"/>
      <c r="AD10" s="55"/>
      <c r="AH10" s="22"/>
      <c r="AS10" s="22"/>
      <c r="AT10" s="21"/>
      <c r="AU10" s="21"/>
      <c r="AV10" s="21"/>
      <c r="AW10" s="21"/>
      <c r="AX10" s="21"/>
      <c r="AY10" s="21"/>
      <c r="BB10" s="22"/>
      <c r="BC10" s="93"/>
      <c r="BD10" s="93"/>
      <c r="BE10" s="93"/>
      <c r="BF10" s="16"/>
      <c r="BH10" s="23"/>
      <c r="BI10" s="21"/>
      <c r="BJ10" s="23"/>
      <c r="BK10" s="23"/>
    </row>
    <row r="11" spans="1:63" x14ac:dyDescent="0.3">
      <c r="A11" s="438">
        <v>117</v>
      </c>
      <c r="B11" s="438" t="s">
        <v>138</v>
      </c>
      <c r="C11" s="438" t="s">
        <v>110</v>
      </c>
      <c r="D11" s="438" t="s">
        <v>270</v>
      </c>
      <c r="E11" s="438" t="s">
        <v>113</v>
      </c>
      <c r="F11" s="24">
        <v>7</v>
      </c>
      <c r="G11" s="24">
        <v>6.5</v>
      </c>
      <c r="H11" s="24">
        <v>7</v>
      </c>
      <c r="I11" s="24">
        <v>7.8</v>
      </c>
      <c r="J11" s="24">
        <v>8.5</v>
      </c>
      <c r="K11" s="27">
        <f t="shared" ref="K11:K20" si="0">SUM((F11*0.3),(G11*0.25),(H11*0.25),(I11*0.15),(J11*0.05))</f>
        <v>7.0699999999999994</v>
      </c>
      <c r="L11" s="33"/>
      <c r="M11" s="24">
        <v>7</v>
      </c>
      <c r="N11" s="24">
        <v>7</v>
      </c>
      <c r="O11" s="24">
        <v>8</v>
      </c>
      <c r="P11" s="24">
        <v>8</v>
      </c>
      <c r="Q11" s="24">
        <v>8.5</v>
      </c>
      <c r="R11" s="27">
        <f t="shared" ref="R11:R20" si="1">SUM((M11*0.1),(N11*0.1),(O11*0.3),(P11*0.3),(Q11*0.2))</f>
        <v>7.8999999999999995</v>
      </c>
      <c r="S11" s="29"/>
      <c r="T11" s="24">
        <v>5</v>
      </c>
      <c r="U11" s="24">
        <v>6.8</v>
      </c>
      <c r="V11" s="24">
        <v>6</v>
      </c>
      <c r="W11" s="24">
        <v>8</v>
      </c>
      <c r="X11" s="24">
        <v>7</v>
      </c>
      <c r="Y11" s="24">
        <v>7</v>
      </c>
      <c r="Z11" s="24">
        <v>6.8</v>
      </c>
      <c r="AA11" s="24">
        <v>6</v>
      </c>
      <c r="AB11" s="28">
        <f t="shared" ref="AB11:AB20" si="2">SUM(T11:AA11)</f>
        <v>52.599999999999994</v>
      </c>
      <c r="AC11" s="27">
        <f t="shared" ref="AC11:AC20" si="3">AB11/8</f>
        <v>6.5749999999999993</v>
      </c>
      <c r="AD11" s="56"/>
      <c r="AE11" s="463">
        <v>8</v>
      </c>
      <c r="AF11" s="25"/>
      <c r="AG11" s="27">
        <f t="shared" ref="AG11:AG20" si="4">AE11-AF11</f>
        <v>8</v>
      </c>
      <c r="AH11" s="29"/>
      <c r="AI11" s="24">
        <v>5.6</v>
      </c>
      <c r="AJ11" s="24">
        <v>5.8</v>
      </c>
      <c r="AK11" s="24">
        <v>5.6</v>
      </c>
      <c r="AL11" s="24">
        <v>5</v>
      </c>
      <c r="AM11" s="24">
        <v>5.8</v>
      </c>
      <c r="AN11" s="24">
        <v>5.8</v>
      </c>
      <c r="AO11" s="24">
        <v>5.4</v>
      </c>
      <c r="AP11" s="24">
        <v>5.6</v>
      </c>
      <c r="AQ11" s="28">
        <f t="shared" ref="AQ11:AQ20" si="5">SUM(AI11:AP11)</f>
        <v>44.6</v>
      </c>
      <c r="AR11" s="27">
        <f t="shared" ref="AR11:AR20" si="6">AQ11/8</f>
        <v>5.5750000000000002</v>
      </c>
      <c r="AS11" s="33"/>
      <c r="AT11" s="24">
        <v>5</v>
      </c>
      <c r="AU11" s="24">
        <v>5.4</v>
      </c>
      <c r="AV11" s="24">
        <v>5.6</v>
      </c>
      <c r="AW11" s="24">
        <v>5.2</v>
      </c>
      <c r="AX11" s="24">
        <v>4.2</v>
      </c>
      <c r="AY11" s="27">
        <f t="shared" ref="AY11:AY20" si="7">SUM((AT11*0.2),(AU11*0.15),(AV11*0.25),(AW11*0.2),(AX11*0.2))</f>
        <v>5.09</v>
      </c>
      <c r="AZ11" s="25"/>
      <c r="BA11" s="27">
        <f t="shared" ref="BA11:BA20" si="8">AY11-AZ11</f>
        <v>5.09</v>
      </c>
      <c r="BB11" s="33"/>
      <c r="BC11" s="94">
        <f t="shared" ref="BC11:BC20" si="9">(K11+R11)/2</f>
        <v>7.4849999999999994</v>
      </c>
      <c r="BD11" s="94">
        <f t="shared" ref="BD11:BD20" si="10">(AC11+AG11)/2</f>
        <v>7.2874999999999996</v>
      </c>
      <c r="BE11" s="94">
        <f t="shared" ref="BE11:BE20" si="11">(AR11+BA11)/2</f>
        <v>5.3324999999999996</v>
      </c>
      <c r="BF11" s="506">
        <f t="shared" ref="BF11:BF20" si="12">SUM((K11*0.25)+(AC11*0.375)+(AR11*0.375))</f>
        <v>6.3237499999999995</v>
      </c>
      <c r="BG11" s="31"/>
      <c r="BH11" s="506">
        <f t="shared" ref="BH11:BH20" si="13">SUM((R11*0.25),(AG11*0.5),(BA11*0.25))</f>
        <v>7.2474999999999996</v>
      </c>
      <c r="BI11" s="54"/>
      <c r="BJ11" s="507">
        <f t="shared" ref="BJ11:BJ20" si="14">AVERAGE(BF11:BH11)</f>
        <v>6.7856249999999996</v>
      </c>
      <c r="BK11" s="40">
        <f t="shared" ref="BK11:BK16" si="15">RANK(BJ11,BJ$11:BJ$20)</f>
        <v>1</v>
      </c>
    </row>
    <row r="12" spans="1:63" x14ac:dyDescent="0.3">
      <c r="A12" s="438">
        <v>123</v>
      </c>
      <c r="B12" s="438" t="s">
        <v>139</v>
      </c>
      <c r="C12" s="438" t="s">
        <v>110</v>
      </c>
      <c r="D12" s="438" t="s">
        <v>270</v>
      </c>
      <c r="E12" s="438" t="s">
        <v>113</v>
      </c>
      <c r="F12" s="24">
        <v>7</v>
      </c>
      <c r="G12" s="24">
        <v>6.5</v>
      </c>
      <c r="H12" s="24">
        <v>7</v>
      </c>
      <c r="I12" s="24">
        <v>7.8</v>
      </c>
      <c r="J12" s="24">
        <v>8.5</v>
      </c>
      <c r="K12" s="27">
        <f t="shared" si="0"/>
        <v>7.0699999999999994</v>
      </c>
      <c r="L12" s="33"/>
      <c r="M12" s="24">
        <v>7</v>
      </c>
      <c r="N12" s="24">
        <v>7</v>
      </c>
      <c r="O12" s="24">
        <v>7.5</v>
      </c>
      <c r="P12" s="24">
        <v>8</v>
      </c>
      <c r="Q12" s="24">
        <v>8.5</v>
      </c>
      <c r="R12" s="27">
        <f t="shared" si="1"/>
        <v>7.7500000000000009</v>
      </c>
      <c r="S12" s="29"/>
      <c r="T12" s="24">
        <v>4.8</v>
      </c>
      <c r="U12" s="24">
        <v>6.8</v>
      </c>
      <c r="V12" s="24">
        <v>6.5</v>
      </c>
      <c r="W12" s="24">
        <v>8</v>
      </c>
      <c r="X12" s="24">
        <v>7.5</v>
      </c>
      <c r="Y12" s="24">
        <v>7.5</v>
      </c>
      <c r="Z12" s="24">
        <v>5</v>
      </c>
      <c r="AA12" s="24">
        <v>5.5</v>
      </c>
      <c r="AB12" s="28">
        <f t="shared" si="2"/>
        <v>51.6</v>
      </c>
      <c r="AC12" s="27">
        <f t="shared" si="3"/>
        <v>6.45</v>
      </c>
      <c r="AD12" s="56"/>
      <c r="AE12" s="463">
        <v>8.1999999999999993</v>
      </c>
      <c r="AF12" s="25"/>
      <c r="AG12" s="27">
        <f t="shared" si="4"/>
        <v>8.1999999999999993</v>
      </c>
      <c r="AH12" s="29"/>
      <c r="AI12" s="24">
        <v>5.2</v>
      </c>
      <c r="AJ12" s="24">
        <v>5.8</v>
      </c>
      <c r="AK12" s="24">
        <v>5.4</v>
      </c>
      <c r="AL12" s="24">
        <v>6</v>
      </c>
      <c r="AM12" s="24">
        <v>5.8</v>
      </c>
      <c r="AN12" s="24">
        <v>5.6</v>
      </c>
      <c r="AO12" s="24">
        <v>5.4</v>
      </c>
      <c r="AP12" s="24">
        <v>5.2</v>
      </c>
      <c r="AQ12" s="28">
        <f t="shared" si="5"/>
        <v>44.4</v>
      </c>
      <c r="AR12" s="27">
        <f t="shared" si="6"/>
        <v>5.55</v>
      </c>
      <c r="AS12" s="33"/>
      <c r="AT12" s="24">
        <v>5</v>
      </c>
      <c r="AU12" s="24">
        <v>5.4</v>
      </c>
      <c r="AV12" s="24">
        <v>5.2</v>
      </c>
      <c r="AW12" s="24">
        <v>5.2</v>
      </c>
      <c r="AX12" s="24">
        <v>4.2</v>
      </c>
      <c r="AY12" s="27">
        <f t="shared" si="7"/>
        <v>4.99</v>
      </c>
      <c r="AZ12" s="25"/>
      <c r="BA12" s="27">
        <f t="shared" si="8"/>
        <v>4.99</v>
      </c>
      <c r="BB12" s="33"/>
      <c r="BC12" s="94">
        <f t="shared" si="9"/>
        <v>7.41</v>
      </c>
      <c r="BD12" s="94">
        <f t="shared" si="10"/>
        <v>7.3249999999999993</v>
      </c>
      <c r="BE12" s="94">
        <f t="shared" si="11"/>
        <v>5.27</v>
      </c>
      <c r="BF12" s="506">
        <f t="shared" si="12"/>
        <v>6.2675000000000001</v>
      </c>
      <c r="BG12" s="31"/>
      <c r="BH12" s="506">
        <f t="shared" si="13"/>
        <v>7.2850000000000001</v>
      </c>
      <c r="BI12" s="54"/>
      <c r="BJ12" s="507">
        <f t="shared" si="14"/>
        <v>6.7762500000000001</v>
      </c>
      <c r="BK12" s="40">
        <f t="shared" si="15"/>
        <v>2</v>
      </c>
    </row>
    <row r="13" spans="1:63" x14ac:dyDescent="0.3">
      <c r="A13" s="438">
        <v>132</v>
      </c>
      <c r="B13" s="438" t="s">
        <v>130</v>
      </c>
      <c r="C13" s="438" t="s">
        <v>185</v>
      </c>
      <c r="D13" s="438" t="s">
        <v>186</v>
      </c>
      <c r="E13" s="438" t="s">
        <v>112</v>
      </c>
      <c r="F13" s="24">
        <v>6.5</v>
      </c>
      <c r="G13" s="24">
        <v>6.2</v>
      </c>
      <c r="H13" s="24">
        <v>6.2</v>
      </c>
      <c r="I13" s="24">
        <v>6.5</v>
      </c>
      <c r="J13" s="24">
        <v>8.5</v>
      </c>
      <c r="K13" s="27">
        <f t="shared" si="0"/>
        <v>6.4499999999999993</v>
      </c>
      <c r="L13" s="33"/>
      <c r="M13" s="24">
        <v>6</v>
      </c>
      <c r="N13" s="24">
        <v>6.5</v>
      </c>
      <c r="O13" s="24">
        <v>6.5</v>
      </c>
      <c r="P13" s="24">
        <v>7</v>
      </c>
      <c r="Q13" s="24">
        <v>8.5</v>
      </c>
      <c r="R13" s="27">
        <f t="shared" si="1"/>
        <v>7.0000000000000009</v>
      </c>
      <c r="S13" s="29"/>
      <c r="T13" s="24">
        <v>4</v>
      </c>
      <c r="U13" s="24">
        <v>6.8</v>
      </c>
      <c r="V13" s="24">
        <v>5</v>
      </c>
      <c r="W13" s="24">
        <v>7</v>
      </c>
      <c r="X13" s="24">
        <v>7.8</v>
      </c>
      <c r="Y13" s="24">
        <v>7</v>
      </c>
      <c r="Z13" s="24">
        <v>7.5</v>
      </c>
      <c r="AA13" s="24">
        <v>5</v>
      </c>
      <c r="AB13" s="28">
        <f t="shared" si="2"/>
        <v>50.1</v>
      </c>
      <c r="AC13" s="27">
        <f t="shared" si="3"/>
        <v>6.2625000000000002</v>
      </c>
      <c r="AD13" s="56"/>
      <c r="AE13" s="463">
        <v>8.2200000000000006</v>
      </c>
      <c r="AF13" s="25"/>
      <c r="AG13" s="27">
        <f t="shared" si="4"/>
        <v>8.2200000000000006</v>
      </c>
      <c r="AH13" s="29"/>
      <c r="AI13" s="24">
        <v>5.4</v>
      </c>
      <c r="AJ13" s="24">
        <v>5.8</v>
      </c>
      <c r="AK13" s="24">
        <v>5.8</v>
      </c>
      <c r="AL13" s="24">
        <v>6</v>
      </c>
      <c r="AM13" s="24">
        <v>6</v>
      </c>
      <c r="AN13" s="24">
        <v>5.8</v>
      </c>
      <c r="AO13" s="24">
        <v>6.5</v>
      </c>
      <c r="AP13" s="24">
        <v>4.5</v>
      </c>
      <c r="AQ13" s="28">
        <f t="shared" si="5"/>
        <v>45.8</v>
      </c>
      <c r="AR13" s="27">
        <f t="shared" si="6"/>
        <v>5.7249999999999996</v>
      </c>
      <c r="AS13" s="33"/>
      <c r="AT13" s="24">
        <v>5</v>
      </c>
      <c r="AU13" s="24">
        <v>5.2</v>
      </c>
      <c r="AV13" s="24">
        <v>5.5</v>
      </c>
      <c r="AW13" s="24">
        <v>5.5</v>
      </c>
      <c r="AX13" s="24">
        <v>4.2</v>
      </c>
      <c r="AY13" s="27">
        <f t="shared" si="7"/>
        <v>5.0950000000000006</v>
      </c>
      <c r="AZ13" s="25"/>
      <c r="BA13" s="27">
        <f t="shared" si="8"/>
        <v>5.0950000000000006</v>
      </c>
      <c r="BB13" s="33"/>
      <c r="BC13" s="94">
        <f t="shared" si="9"/>
        <v>6.7249999999999996</v>
      </c>
      <c r="BD13" s="94">
        <f t="shared" si="10"/>
        <v>7.2412500000000009</v>
      </c>
      <c r="BE13" s="94">
        <f t="shared" si="11"/>
        <v>5.41</v>
      </c>
      <c r="BF13" s="506">
        <f t="shared" si="12"/>
        <v>6.1078124999999996</v>
      </c>
      <c r="BG13" s="31"/>
      <c r="BH13" s="506">
        <f t="shared" si="13"/>
        <v>7.1337500000000009</v>
      </c>
      <c r="BI13" s="54"/>
      <c r="BJ13" s="507">
        <f t="shared" si="14"/>
        <v>6.6207812500000003</v>
      </c>
      <c r="BK13" s="40">
        <f t="shared" si="15"/>
        <v>3</v>
      </c>
    </row>
    <row r="14" spans="1:63" x14ac:dyDescent="0.3">
      <c r="A14" s="438">
        <v>113</v>
      </c>
      <c r="B14" s="438" t="s">
        <v>136</v>
      </c>
      <c r="C14" s="438" t="s">
        <v>190</v>
      </c>
      <c r="D14" s="438" t="s">
        <v>191</v>
      </c>
      <c r="E14" s="438" t="s">
        <v>192</v>
      </c>
      <c r="F14" s="24">
        <v>6.2</v>
      </c>
      <c r="G14" s="24">
        <v>6.2</v>
      </c>
      <c r="H14" s="24">
        <v>6</v>
      </c>
      <c r="I14" s="24">
        <v>6.8</v>
      </c>
      <c r="J14" s="24">
        <v>7</v>
      </c>
      <c r="K14" s="27">
        <f t="shared" si="0"/>
        <v>6.2799999999999994</v>
      </c>
      <c r="L14" s="33"/>
      <c r="M14" s="24">
        <v>6.5</v>
      </c>
      <c r="N14" s="24">
        <v>6.2</v>
      </c>
      <c r="O14" s="24">
        <v>6.2</v>
      </c>
      <c r="P14" s="24">
        <v>7.2</v>
      </c>
      <c r="Q14" s="24">
        <v>7</v>
      </c>
      <c r="R14" s="27">
        <f t="shared" si="1"/>
        <v>6.69</v>
      </c>
      <c r="S14" s="29"/>
      <c r="T14" s="24">
        <v>5</v>
      </c>
      <c r="U14" s="24">
        <v>5</v>
      </c>
      <c r="V14" s="24">
        <v>6</v>
      </c>
      <c r="W14" s="24">
        <v>7</v>
      </c>
      <c r="X14" s="24">
        <v>7</v>
      </c>
      <c r="Y14" s="24">
        <v>7</v>
      </c>
      <c r="Z14" s="24">
        <v>7</v>
      </c>
      <c r="AA14" s="24">
        <v>5.5</v>
      </c>
      <c r="AB14" s="28">
        <f t="shared" si="2"/>
        <v>49.5</v>
      </c>
      <c r="AC14" s="27">
        <f t="shared" si="3"/>
        <v>6.1875</v>
      </c>
      <c r="AD14" s="56"/>
      <c r="AE14" s="463">
        <v>7.33</v>
      </c>
      <c r="AF14" s="25"/>
      <c r="AG14" s="27">
        <f t="shared" si="4"/>
        <v>7.33</v>
      </c>
      <c r="AH14" s="29"/>
      <c r="AI14" s="24">
        <v>5.6</v>
      </c>
      <c r="AJ14" s="24">
        <v>5.6</v>
      </c>
      <c r="AK14" s="24">
        <v>5.4</v>
      </c>
      <c r="AL14" s="24">
        <v>5.8</v>
      </c>
      <c r="AM14" s="24">
        <v>5.8</v>
      </c>
      <c r="AN14" s="24">
        <v>5.8</v>
      </c>
      <c r="AO14" s="24">
        <v>6</v>
      </c>
      <c r="AP14" s="24">
        <v>5.2</v>
      </c>
      <c r="AQ14" s="28">
        <f t="shared" si="5"/>
        <v>45.2</v>
      </c>
      <c r="AR14" s="27">
        <f t="shared" si="6"/>
        <v>5.65</v>
      </c>
      <c r="AS14" s="33"/>
      <c r="AT14" s="24">
        <v>4.5</v>
      </c>
      <c r="AU14" s="24">
        <v>5.4</v>
      </c>
      <c r="AV14" s="24">
        <v>5.4</v>
      </c>
      <c r="AW14" s="24">
        <v>5.2</v>
      </c>
      <c r="AX14" s="24">
        <v>4.2</v>
      </c>
      <c r="AY14" s="27">
        <f t="shared" si="7"/>
        <v>4.9399999999999995</v>
      </c>
      <c r="AZ14" s="25"/>
      <c r="BA14" s="27">
        <f t="shared" si="8"/>
        <v>4.9399999999999995</v>
      </c>
      <c r="BB14" s="33"/>
      <c r="BC14" s="94">
        <f t="shared" si="9"/>
        <v>6.4849999999999994</v>
      </c>
      <c r="BD14" s="94">
        <f t="shared" si="10"/>
        <v>6.75875</v>
      </c>
      <c r="BE14" s="94">
        <f t="shared" si="11"/>
        <v>5.2949999999999999</v>
      </c>
      <c r="BF14" s="506">
        <f t="shared" si="12"/>
        <v>6.0090625000000006</v>
      </c>
      <c r="BG14" s="31"/>
      <c r="BH14" s="506">
        <f t="shared" si="13"/>
        <v>6.5724999999999998</v>
      </c>
      <c r="BI14" s="54"/>
      <c r="BJ14" s="507">
        <f t="shared" si="14"/>
        <v>6.2907812500000002</v>
      </c>
      <c r="BK14" s="40">
        <f t="shared" si="15"/>
        <v>4</v>
      </c>
    </row>
    <row r="15" spans="1:63" x14ac:dyDescent="0.3">
      <c r="A15" s="438">
        <v>122</v>
      </c>
      <c r="B15" s="438" t="s">
        <v>140</v>
      </c>
      <c r="C15" s="438" t="s">
        <v>187</v>
      </c>
      <c r="D15" s="438" t="s">
        <v>270</v>
      </c>
      <c r="E15" s="505" t="s">
        <v>113</v>
      </c>
      <c r="F15" s="24">
        <v>6.5</v>
      </c>
      <c r="G15" s="24">
        <v>6.5</v>
      </c>
      <c r="H15" s="24">
        <v>5.8</v>
      </c>
      <c r="I15" s="24">
        <v>7</v>
      </c>
      <c r="J15" s="24">
        <v>8.5</v>
      </c>
      <c r="K15" s="27">
        <f t="shared" si="0"/>
        <v>6.5</v>
      </c>
      <c r="L15" s="33"/>
      <c r="M15" s="24">
        <v>6.3</v>
      </c>
      <c r="N15" s="24">
        <v>6.2</v>
      </c>
      <c r="O15" s="24">
        <v>6</v>
      </c>
      <c r="P15" s="24">
        <v>7.3</v>
      </c>
      <c r="Q15" s="24">
        <v>8.5</v>
      </c>
      <c r="R15" s="27">
        <f t="shared" si="1"/>
        <v>6.94</v>
      </c>
      <c r="S15" s="29"/>
      <c r="T15" s="24">
        <v>4.8</v>
      </c>
      <c r="U15" s="24">
        <v>6</v>
      </c>
      <c r="V15" s="24">
        <v>5.5</v>
      </c>
      <c r="W15" s="24">
        <v>7.5</v>
      </c>
      <c r="X15" s="24">
        <v>5.5</v>
      </c>
      <c r="Y15" s="24">
        <v>6</v>
      </c>
      <c r="Z15" s="24">
        <v>6</v>
      </c>
      <c r="AA15" s="24">
        <v>5.6</v>
      </c>
      <c r="AB15" s="28">
        <f t="shared" si="2"/>
        <v>46.9</v>
      </c>
      <c r="AC15" s="27">
        <f t="shared" si="3"/>
        <v>5.8624999999999998</v>
      </c>
      <c r="AD15" s="56"/>
      <c r="AE15" s="463">
        <v>7.55</v>
      </c>
      <c r="AF15" s="25"/>
      <c r="AG15" s="27">
        <f t="shared" si="4"/>
        <v>7.55</v>
      </c>
      <c r="AH15" s="29"/>
      <c r="AI15" s="24">
        <v>5.2</v>
      </c>
      <c r="AJ15" s="24">
        <v>5.6</v>
      </c>
      <c r="AK15" s="24">
        <v>5.2</v>
      </c>
      <c r="AL15" s="24">
        <v>2.5</v>
      </c>
      <c r="AM15" s="24">
        <v>5.4</v>
      </c>
      <c r="AN15" s="24">
        <v>5.8</v>
      </c>
      <c r="AO15" s="24">
        <v>5.6</v>
      </c>
      <c r="AP15" s="24">
        <v>5.4</v>
      </c>
      <c r="AQ15" s="28">
        <f t="shared" si="5"/>
        <v>40.699999999999996</v>
      </c>
      <c r="AR15" s="27">
        <f t="shared" si="6"/>
        <v>5.0874999999999995</v>
      </c>
      <c r="AS15" s="33"/>
      <c r="AT15" s="24">
        <v>5</v>
      </c>
      <c r="AU15" s="24">
        <v>5.8</v>
      </c>
      <c r="AV15" s="24">
        <v>5.4</v>
      </c>
      <c r="AW15" s="24">
        <v>5.2</v>
      </c>
      <c r="AX15" s="24">
        <v>4.2</v>
      </c>
      <c r="AY15" s="27">
        <f t="shared" si="7"/>
        <v>5.0999999999999996</v>
      </c>
      <c r="AZ15" s="25"/>
      <c r="BA15" s="27">
        <f t="shared" si="8"/>
        <v>5.0999999999999996</v>
      </c>
      <c r="BB15" s="33"/>
      <c r="BC15" s="94">
        <f t="shared" si="9"/>
        <v>6.7200000000000006</v>
      </c>
      <c r="BD15" s="94">
        <f t="shared" si="10"/>
        <v>6.7062499999999998</v>
      </c>
      <c r="BE15" s="94">
        <f t="shared" si="11"/>
        <v>5.09375</v>
      </c>
      <c r="BF15" s="506">
        <f t="shared" si="12"/>
        <v>5.7312499999999993</v>
      </c>
      <c r="BG15" s="31"/>
      <c r="BH15" s="506">
        <f t="shared" si="13"/>
        <v>6.7850000000000001</v>
      </c>
      <c r="BI15" s="54"/>
      <c r="BJ15" s="507">
        <f t="shared" si="14"/>
        <v>6.2581249999999997</v>
      </c>
      <c r="BK15" s="40">
        <f t="shared" si="15"/>
        <v>5</v>
      </c>
    </row>
    <row r="16" spans="1:63" x14ac:dyDescent="0.3">
      <c r="A16" s="438">
        <v>118</v>
      </c>
      <c r="B16" s="438" t="s">
        <v>142</v>
      </c>
      <c r="C16" s="438" t="s">
        <v>187</v>
      </c>
      <c r="D16" s="438" t="s">
        <v>270</v>
      </c>
      <c r="E16" s="438" t="s">
        <v>113</v>
      </c>
      <c r="F16" s="24">
        <v>5.6</v>
      </c>
      <c r="G16" s="24">
        <v>6.5</v>
      </c>
      <c r="H16" s="24">
        <v>5.8</v>
      </c>
      <c r="I16" s="24">
        <v>6.5</v>
      </c>
      <c r="J16" s="24">
        <v>8.5</v>
      </c>
      <c r="K16" s="27">
        <f t="shared" si="0"/>
        <v>6.1549999999999994</v>
      </c>
      <c r="L16" s="33"/>
      <c r="M16" s="24">
        <v>6.3</v>
      </c>
      <c r="N16" s="24">
        <v>6.2</v>
      </c>
      <c r="O16" s="24">
        <v>6.3</v>
      </c>
      <c r="P16" s="24">
        <v>7.5</v>
      </c>
      <c r="Q16" s="24">
        <v>8.5</v>
      </c>
      <c r="R16" s="27">
        <f t="shared" si="1"/>
        <v>7.09</v>
      </c>
      <c r="S16" s="29"/>
      <c r="T16" s="24">
        <v>4.8</v>
      </c>
      <c r="U16" s="24">
        <v>5</v>
      </c>
      <c r="V16" s="24">
        <v>5.5</v>
      </c>
      <c r="W16" s="24">
        <v>7</v>
      </c>
      <c r="X16" s="24">
        <v>7</v>
      </c>
      <c r="Y16" s="24">
        <v>7</v>
      </c>
      <c r="Z16" s="24">
        <v>4</v>
      </c>
      <c r="AA16" s="24">
        <v>5.5</v>
      </c>
      <c r="AB16" s="28">
        <f t="shared" si="2"/>
        <v>45.8</v>
      </c>
      <c r="AC16" s="27">
        <f t="shared" si="3"/>
        <v>5.7249999999999996</v>
      </c>
      <c r="AD16" s="56"/>
      <c r="AE16" s="463">
        <v>7.1</v>
      </c>
      <c r="AF16" s="25"/>
      <c r="AG16" s="27">
        <f t="shared" si="4"/>
        <v>7.1</v>
      </c>
      <c r="AH16" s="29"/>
      <c r="AI16" s="24">
        <v>5.2</v>
      </c>
      <c r="AJ16" s="24">
        <v>5.6</v>
      </c>
      <c r="AK16" s="24">
        <v>5.4</v>
      </c>
      <c r="AL16" s="24">
        <v>5.6</v>
      </c>
      <c r="AM16" s="24">
        <v>6</v>
      </c>
      <c r="AN16" s="24">
        <v>5.8</v>
      </c>
      <c r="AO16" s="24">
        <v>4.5999999999999996</v>
      </c>
      <c r="AP16" s="24">
        <v>5.4</v>
      </c>
      <c r="AQ16" s="28">
        <f t="shared" si="5"/>
        <v>43.6</v>
      </c>
      <c r="AR16" s="27">
        <f t="shared" si="6"/>
        <v>5.45</v>
      </c>
      <c r="AS16" s="33"/>
      <c r="AT16" s="24">
        <v>6</v>
      </c>
      <c r="AU16" s="24">
        <v>5.8</v>
      </c>
      <c r="AV16" s="24">
        <v>5.4</v>
      </c>
      <c r="AW16" s="24">
        <v>5.8</v>
      </c>
      <c r="AX16" s="24">
        <v>4.2</v>
      </c>
      <c r="AY16" s="27">
        <f t="shared" si="7"/>
        <v>5.42</v>
      </c>
      <c r="AZ16" s="25"/>
      <c r="BA16" s="27">
        <f t="shared" si="8"/>
        <v>5.42</v>
      </c>
      <c r="BB16" s="33"/>
      <c r="BC16" s="94">
        <f t="shared" si="9"/>
        <v>6.6224999999999996</v>
      </c>
      <c r="BD16" s="94">
        <f t="shared" si="10"/>
        <v>6.4124999999999996</v>
      </c>
      <c r="BE16" s="94">
        <f t="shared" si="11"/>
        <v>5.4350000000000005</v>
      </c>
      <c r="BF16" s="506">
        <f t="shared" si="12"/>
        <v>5.7293749999999992</v>
      </c>
      <c r="BG16" s="31"/>
      <c r="BH16" s="506">
        <f t="shared" si="13"/>
        <v>6.6775000000000002</v>
      </c>
      <c r="BI16" s="54"/>
      <c r="BJ16" s="507">
        <f t="shared" si="14"/>
        <v>6.2034374999999997</v>
      </c>
      <c r="BK16" s="40">
        <f t="shared" si="15"/>
        <v>6</v>
      </c>
    </row>
    <row r="17" spans="1:63" x14ac:dyDescent="0.3">
      <c r="A17" s="438">
        <v>116</v>
      </c>
      <c r="B17" s="438" t="s">
        <v>188</v>
      </c>
      <c r="C17" s="438" t="s">
        <v>189</v>
      </c>
      <c r="D17" s="438" t="s">
        <v>270</v>
      </c>
      <c r="E17" s="438" t="s">
        <v>113</v>
      </c>
      <c r="F17" s="24">
        <v>7</v>
      </c>
      <c r="G17" s="24">
        <v>6.5</v>
      </c>
      <c r="H17" s="24">
        <v>7</v>
      </c>
      <c r="I17" s="24">
        <v>7.8</v>
      </c>
      <c r="J17" s="24">
        <v>8.5</v>
      </c>
      <c r="K17" s="27">
        <f t="shared" si="0"/>
        <v>7.0699999999999994</v>
      </c>
      <c r="L17" s="33"/>
      <c r="M17" s="24">
        <v>7</v>
      </c>
      <c r="N17" s="24">
        <v>7</v>
      </c>
      <c r="O17" s="24">
        <v>7</v>
      </c>
      <c r="P17" s="24">
        <v>7.8</v>
      </c>
      <c r="Q17" s="24">
        <v>8.5</v>
      </c>
      <c r="R17" s="27">
        <f t="shared" si="1"/>
        <v>7.54</v>
      </c>
      <c r="S17" s="29"/>
      <c r="T17" s="24">
        <v>5</v>
      </c>
      <c r="U17" s="24">
        <v>6</v>
      </c>
      <c r="V17" s="24">
        <v>5</v>
      </c>
      <c r="W17" s="24">
        <v>5</v>
      </c>
      <c r="X17" s="24">
        <v>4</v>
      </c>
      <c r="Y17" s="24">
        <v>4</v>
      </c>
      <c r="Z17" s="24">
        <v>5</v>
      </c>
      <c r="AA17" s="24">
        <v>5</v>
      </c>
      <c r="AB17" s="28">
        <f t="shared" si="2"/>
        <v>39</v>
      </c>
      <c r="AC17" s="27">
        <f t="shared" si="3"/>
        <v>4.875</v>
      </c>
      <c r="AD17" s="56"/>
      <c r="AE17" s="463">
        <v>6.7</v>
      </c>
      <c r="AF17" s="25"/>
      <c r="AG17" s="27">
        <f t="shared" si="4"/>
        <v>6.7</v>
      </c>
      <c r="AH17" s="29"/>
      <c r="AI17" s="24">
        <v>5.4</v>
      </c>
      <c r="AJ17" s="24">
        <v>5.6</v>
      </c>
      <c r="AK17" s="24">
        <v>6</v>
      </c>
      <c r="AL17" s="24">
        <v>5.6</v>
      </c>
      <c r="AM17" s="24">
        <v>5.6</v>
      </c>
      <c r="AN17" s="24">
        <v>5.6</v>
      </c>
      <c r="AO17" s="24">
        <v>5.4</v>
      </c>
      <c r="AP17" s="24">
        <v>6</v>
      </c>
      <c r="AQ17" s="28">
        <f t="shared" si="5"/>
        <v>45.2</v>
      </c>
      <c r="AR17" s="27">
        <f t="shared" si="6"/>
        <v>5.65</v>
      </c>
      <c r="AS17" s="33"/>
      <c r="AT17" s="24">
        <v>4</v>
      </c>
      <c r="AU17" s="24">
        <v>5</v>
      </c>
      <c r="AV17" s="24">
        <v>5.4</v>
      </c>
      <c r="AW17" s="24">
        <v>5.2</v>
      </c>
      <c r="AX17" s="24">
        <v>4.2</v>
      </c>
      <c r="AY17" s="27">
        <f t="shared" si="7"/>
        <v>4.78</v>
      </c>
      <c r="AZ17" s="25"/>
      <c r="BA17" s="27">
        <f t="shared" si="8"/>
        <v>4.78</v>
      </c>
      <c r="BB17" s="33"/>
      <c r="BC17" s="94">
        <f t="shared" si="9"/>
        <v>7.3049999999999997</v>
      </c>
      <c r="BD17" s="94">
        <f t="shared" si="10"/>
        <v>5.7874999999999996</v>
      </c>
      <c r="BE17" s="94">
        <f t="shared" si="11"/>
        <v>5.2149999999999999</v>
      </c>
      <c r="BF17" s="506">
        <f t="shared" si="12"/>
        <v>5.7143750000000004</v>
      </c>
      <c r="BG17" s="31"/>
      <c r="BH17" s="506">
        <f t="shared" si="13"/>
        <v>6.4300000000000006</v>
      </c>
      <c r="BI17" s="54"/>
      <c r="BJ17" s="507">
        <f t="shared" si="14"/>
        <v>6.0721875000000001</v>
      </c>
      <c r="BK17" s="40"/>
    </row>
    <row r="18" spans="1:63" x14ac:dyDescent="0.3">
      <c r="A18" s="438">
        <v>158</v>
      </c>
      <c r="B18" s="438" t="s">
        <v>151</v>
      </c>
      <c r="C18" s="438" t="s">
        <v>94</v>
      </c>
      <c r="D18" s="438" t="s">
        <v>95</v>
      </c>
      <c r="E18" s="438" t="s">
        <v>98</v>
      </c>
      <c r="F18" s="24">
        <v>6</v>
      </c>
      <c r="G18" s="24">
        <v>6</v>
      </c>
      <c r="H18" s="24">
        <v>6</v>
      </c>
      <c r="I18" s="24">
        <v>6.2</v>
      </c>
      <c r="J18" s="24">
        <v>6.5</v>
      </c>
      <c r="K18" s="27">
        <f t="shared" si="0"/>
        <v>6.0549999999999997</v>
      </c>
      <c r="L18" s="33"/>
      <c r="M18" s="24">
        <v>6</v>
      </c>
      <c r="N18" s="24">
        <v>5</v>
      </c>
      <c r="O18" s="24">
        <v>6</v>
      </c>
      <c r="P18" s="24">
        <v>6</v>
      </c>
      <c r="Q18" s="24">
        <v>6.5</v>
      </c>
      <c r="R18" s="27">
        <f t="shared" si="1"/>
        <v>5.9999999999999991</v>
      </c>
      <c r="S18" s="29"/>
      <c r="T18" s="24">
        <v>4.8</v>
      </c>
      <c r="U18" s="24">
        <v>6</v>
      </c>
      <c r="V18" s="24">
        <v>6.8</v>
      </c>
      <c r="W18" s="24">
        <v>7.5</v>
      </c>
      <c r="X18" s="24">
        <v>5</v>
      </c>
      <c r="Y18" s="24">
        <v>4</v>
      </c>
      <c r="Z18" s="24">
        <v>5</v>
      </c>
      <c r="AA18" s="24">
        <v>5</v>
      </c>
      <c r="AB18" s="28">
        <f t="shared" si="2"/>
        <v>44.1</v>
      </c>
      <c r="AC18" s="27">
        <f t="shared" si="3"/>
        <v>5.5125000000000002</v>
      </c>
      <c r="AD18" s="56"/>
      <c r="AE18" s="463">
        <v>7.4</v>
      </c>
      <c r="AF18" s="25"/>
      <c r="AG18" s="27">
        <f t="shared" si="4"/>
        <v>7.4</v>
      </c>
      <c r="AH18" s="29"/>
      <c r="AI18" s="24">
        <v>5.4</v>
      </c>
      <c r="AJ18" s="24">
        <v>5.6</v>
      </c>
      <c r="AK18" s="24">
        <v>5.8</v>
      </c>
      <c r="AL18" s="24">
        <v>5.8</v>
      </c>
      <c r="AM18" s="24">
        <v>5.2</v>
      </c>
      <c r="AN18" s="24">
        <v>5.4</v>
      </c>
      <c r="AO18" s="24">
        <v>5.8</v>
      </c>
      <c r="AP18" s="24">
        <v>4.8</v>
      </c>
      <c r="AQ18" s="28">
        <f t="shared" si="5"/>
        <v>43.8</v>
      </c>
      <c r="AR18" s="27">
        <f t="shared" si="6"/>
        <v>5.4749999999999996</v>
      </c>
      <c r="AS18" s="33"/>
      <c r="AT18" s="24">
        <v>5.5</v>
      </c>
      <c r="AU18" s="24">
        <v>5.6</v>
      </c>
      <c r="AV18" s="24">
        <v>5.2</v>
      </c>
      <c r="AW18" s="24">
        <v>5.2</v>
      </c>
      <c r="AX18" s="24">
        <v>4.2</v>
      </c>
      <c r="AY18" s="27">
        <f t="shared" si="7"/>
        <v>5.12</v>
      </c>
      <c r="AZ18" s="25"/>
      <c r="BA18" s="27">
        <f t="shared" si="8"/>
        <v>5.12</v>
      </c>
      <c r="BB18" s="33"/>
      <c r="BC18" s="94">
        <f t="shared" si="9"/>
        <v>6.0274999999999999</v>
      </c>
      <c r="BD18" s="94">
        <f t="shared" si="10"/>
        <v>6.4562500000000007</v>
      </c>
      <c r="BE18" s="94">
        <f t="shared" si="11"/>
        <v>5.2974999999999994</v>
      </c>
      <c r="BF18" s="506">
        <f t="shared" si="12"/>
        <v>5.6340624999999998</v>
      </c>
      <c r="BG18" s="31"/>
      <c r="BH18" s="506">
        <f t="shared" si="13"/>
        <v>6.48</v>
      </c>
      <c r="BI18" s="54"/>
      <c r="BJ18" s="507">
        <f t="shared" si="14"/>
        <v>6.0570312499999996</v>
      </c>
      <c r="BK18" s="40"/>
    </row>
    <row r="19" spans="1:63" x14ac:dyDescent="0.3">
      <c r="A19" s="438">
        <v>159</v>
      </c>
      <c r="B19" s="438" t="s">
        <v>154</v>
      </c>
      <c r="C19" s="438" t="s">
        <v>167</v>
      </c>
      <c r="D19" s="438" t="s">
        <v>164</v>
      </c>
      <c r="E19" s="438" t="s">
        <v>169</v>
      </c>
      <c r="F19" s="24">
        <v>5.6</v>
      </c>
      <c r="G19" s="24">
        <v>6</v>
      </c>
      <c r="H19" s="24">
        <v>6</v>
      </c>
      <c r="I19" s="24">
        <v>6.5</v>
      </c>
      <c r="J19" s="24">
        <v>8</v>
      </c>
      <c r="K19" s="27">
        <f t="shared" si="0"/>
        <v>6.0549999999999997</v>
      </c>
      <c r="L19" s="33"/>
      <c r="M19" s="24">
        <v>6</v>
      </c>
      <c r="N19" s="24">
        <v>6</v>
      </c>
      <c r="O19" s="24">
        <v>6</v>
      </c>
      <c r="P19" s="24">
        <v>6.8</v>
      </c>
      <c r="Q19" s="24">
        <v>8</v>
      </c>
      <c r="R19" s="27">
        <f t="shared" si="1"/>
        <v>6.6400000000000006</v>
      </c>
      <c r="S19" s="29"/>
      <c r="T19" s="24">
        <v>4</v>
      </c>
      <c r="U19" s="24">
        <v>5</v>
      </c>
      <c r="V19" s="24">
        <v>4.5</v>
      </c>
      <c r="W19" s="24">
        <v>6.8</v>
      </c>
      <c r="X19" s="24">
        <v>5</v>
      </c>
      <c r="Y19" s="24">
        <v>5</v>
      </c>
      <c r="Z19" s="24">
        <v>5</v>
      </c>
      <c r="AA19" s="24">
        <v>5</v>
      </c>
      <c r="AB19" s="28">
        <f t="shared" si="2"/>
        <v>40.299999999999997</v>
      </c>
      <c r="AC19" s="27">
        <f t="shared" si="3"/>
        <v>5.0374999999999996</v>
      </c>
      <c r="AD19" s="56"/>
      <c r="AE19" s="463">
        <v>7.25</v>
      </c>
      <c r="AF19" s="25"/>
      <c r="AG19" s="27">
        <f t="shared" si="4"/>
        <v>7.25</v>
      </c>
      <c r="AH19" s="29"/>
      <c r="AI19" s="24">
        <v>4.2</v>
      </c>
      <c r="AJ19" s="24">
        <v>5.6</v>
      </c>
      <c r="AK19" s="24">
        <v>5</v>
      </c>
      <c r="AL19" s="24">
        <v>5.4</v>
      </c>
      <c r="AM19" s="24">
        <v>4.8</v>
      </c>
      <c r="AN19" s="24">
        <v>4.8</v>
      </c>
      <c r="AO19" s="24">
        <v>5.4</v>
      </c>
      <c r="AP19" s="24">
        <v>4.5</v>
      </c>
      <c r="AQ19" s="28">
        <f t="shared" si="5"/>
        <v>39.700000000000003</v>
      </c>
      <c r="AR19" s="27">
        <f t="shared" si="6"/>
        <v>4.9625000000000004</v>
      </c>
      <c r="AS19" s="33"/>
      <c r="AT19" s="24">
        <v>5</v>
      </c>
      <c r="AU19" s="24">
        <v>5</v>
      </c>
      <c r="AV19" s="24">
        <v>5.4</v>
      </c>
      <c r="AW19" s="24">
        <v>5.2</v>
      </c>
      <c r="AX19" s="24">
        <v>4.2</v>
      </c>
      <c r="AY19" s="27">
        <f t="shared" si="7"/>
        <v>4.9800000000000004</v>
      </c>
      <c r="AZ19" s="25"/>
      <c r="BA19" s="27">
        <f t="shared" si="8"/>
        <v>4.9800000000000004</v>
      </c>
      <c r="BB19" s="33"/>
      <c r="BC19" s="94">
        <f t="shared" si="9"/>
        <v>6.3475000000000001</v>
      </c>
      <c r="BD19" s="94">
        <f t="shared" si="10"/>
        <v>6.1437499999999998</v>
      </c>
      <c r="BE19" s="94">
        <f t="shared" si="11"/>
        <v>4.9712500000000004</v>
      </c>
      <c r="BF19" s="506">
        <f t="shared" si="12"/>
        <v>5.2637499999999999</v>
      </c>
      <c r="BG19" s="31"/>
      <c r="BH19" s="506">
        <f t="shared" si="13"/>
        <v>6.53</v>
      </c>
      <c r="BI19" s="54"/>
      <c r="BJ19" s="507">
        <f t="shared" si="14"/>
        <v>5.8968749999999996</v>
      </c>
      <c r="BK19" s="40"/>
    </row>
    <row r="20" spans="1:63" x14ac:dyDescent="0.3">
      <c r="A20" s="438">
        <v>155</v>
      </c>
      <c r="B20" s="438" t="s">
        <v>175</v>
      </c>
      <c r="C20" s="438" t="s">
        <v>94</v>
      </c>
      <c r="D20" s="438" t="s">
        <v>95</v>
      </c>
      <c r="E20" s="438" t="s">
        <v>98</v>
      </c>
      <c r="F20" s="24">
        <v>6</v>
      </c>
      <c r="G20" s="24">
        <v>6</v>
      </c>
      <c r="H20" s="24">
        <v>6</v>
      </c>
      <c r="I20" s="24">
        <v>6.2</v>
      </c>
      <c r="J20" s="24">
        <v>6.5</v>
      </c>
      <c r="K20" s="27">
        <f t="shared" si="0"/>
        <v>6.0549999999999997</v>
      </c>
      <c r="L20" s="33"/>
      <c r="M20" s="24">
        <v>6</v>
      </c>
      <c r="N20" s="24">
        <v>5</v>
      </c>
      <c r="O20" s="24">
        <v>6</v>
      </c>
      <c r="P20" s="24">
        <v>6</v>
      </c>
      <c r="Q20" s="24">
        <v>6.5</v>
      </c>
      <c r="R20" s="27">
        <f t="shared" si="1"/>
        <v>5.9999999999999991</v>
      </c>
      <c r="S20" s="29"/>
      <c r="T20" s="24">
        <v>3</v>
      </c>
      <c r="U20" s="24">
        <v>5.5</v>
      </c>
      <c r="V20" s="24">
        <v>5.5</v>
      </c>
      <c r="W20" s="24">
        <v>7</v>
      </c>
      <c r="X20" s="24">
        <v>5.8</v>
      </c>
      <c r="Y20" s="24">
        <v>5.8</v>
      </c>
      <c r="Z20" s="24">
        <v>5</v>
      </c>
      <c r="AA20" s="24">
        <v>5.5</v>
      </c>
      <c r="AB20" s="28">
        <f t="shared" si="2"/>
        <v>43.1</v>
      </c>
      <c r="AC20" s="27">
        <f t="shared" si="3"/>
        <v>5.3875000000000002</v>
      </c>
      <c r="AD20" s="56"/>
      <c r="AE20" s="463">
        <v>6.5</v>
      </c>
      <c r="AF20" s="25"/>
      <c r="AG20" s="27">
        <f t="shared" si="4"/>
        <v>6.5</v>
      </c>
      <c r="AH20" s="29"/>
      <c r="AI20" s="24">
        <v>4.5</v>
      </c>
      <c r="AJ20" s="24">
        <v>5</v>
      </c>
      <c r="AK20" s="24">
        <v>5.4</v>
      </c>
      <c r="AL20" s="24">
        <v>5.4</v>
      </c>
      <c r="AM20" s="24">
        <v>5.4</v>
      </c>
      <c r="AN20" s="24">
        <v>5.6</v>
      </c>
      <c r="AO20" s="24">
        <v>5.6</v>
      </c>
      <c r="AP20" s="24">
        <v>4.5</v>
      </c>
      <c r="AQ20" s="28">
        <f t="shared" si="5"/>
        <v>41.400000000000006</v>
      </c>
      <c r="AR20" s="27">
        <f t="shared" si="6"/>
        <v>5.1750000000000007</v>
      </c>
      <c r="AS20" s="33"/>
      <c r="AT20" s="24">
        <v>5</v>
      </c>
      <c r="AU20" s="24">
        <v>5.4</v>
      </c>
      <c r="AV20" s="24">
        <v>5.2</v>
      </c>
      <c r="AW20" s="24">
        <v>5.4</v>
      </c>
      <c r="AX20" s="24">
        <v>4.2</v>
      </c>
      <c r="AY20" s="27">
        <f t="shared" si="7"/>
        <v>5.03</v>
      </c>
      <c r="AZ20" s="25"/>
      <c r="BA20" s="27">
        <f t="shared" si="8"/>
        <v>5.03</v>
      </c>
      <c r="BB20" s="33"/>
      <c r="BC20" s="94">
        <f t="shared" si="9"/>
        <v>6.0274999999999999</v>
      </c>
      <c r="BD20" s="94">
        <f t="shared" si="10"/>
        <v>5.9437499999999996</v>
      </c>
      <c r="BE20" s="94">
        <f t="shared" si="11"/>
        <v>5.1025000000000009</v>
      </c>
      <c r="BF20" s="506">
        <f t="shared" si="12"/>
        <v>5.4746874999999999</v>
      </c>
      <c r="BG20" s="31"/>
      <c r="BH20" s="506">
        <f t="shared" si="13"/>
        <v>6.0075000000000003</v>
      </c>
      <c r="BI20" s="54"/>
      <c r="BJ20" s="507">
        <f t="shared" si="14"/>
        <v>5.7410937500000001</v>
      </c>
      <c r="BK20" s="40"/>
    </row>
    <row r="24" spans="1:63" ht="15.6" x14ac:dyDescent="0.3">
      <c r="B24" s="434"/>
      <c r="C24" s="434"/>
      <c r="D24" s="434"/>
    </row>
    <row r="25" spans="1:63" ht="15.6" x14ac:dyDescent="0.3">
      <c r="B25" s="434"/>
      <c r="C25" s="434"/>
      <c r="D25" s="434"/>
    </row>
    <row r="26" spans="1:63" ht="15.6" x14ac:dyDescent="0.3">
      <c r="B26" s="434"/>
      <c r="C26" s="434"/>
      <c r="D26" s="434"/>
    </row>
    <row r="27" spans="1:63" ht="15.6" x14ac:dyDescent="0.3">
      <c r="B27" s="434"/>
      <c r="C27" s="434"/>
      <c r="D27" s="434"/>
    </row>
    <row r="28" spans="1:63" ht="15.6" x14ac:dyDescent="0.3">
      <c r="B28" s="434"/>
      <c r="C28" s="434"/>
      <c r="D28" s="434"/>
    </row>
    <row r="29" spans="1:63" ht="15.6" x14ac:dyDescent="0.3">
      <c r="B29" s="434"/>
      <c r="C29" s="434"/>
      <c r="D29" s="434"/>
    </row>
    <row r="30" spans="1:63" ht="15.6" x14ac:dyDescent="0.3">
      <c r="B30" s="434"/>
      <c r="C30" s="434"/>
      <c r="D30" s="434"/>
    </row>
    <row r="31" spans="1:63" ht="15.6" x14ac:dyDescent="0.3">
      <c r="B31" s="434"/>
      <c r="C31" s="434"/>
      <c r="D31" s="434"/>
    </row>
    <row r="32" spans="1:63" ht="15.6" x14ac:dyDescent="0.3">
      <c r="B32" s="434"/>
      <c r="C32" s="434"/>
      <c r="D32" s="434"/>
    </row>
    <row r="33" spans="2:4" ht="15.6" x14ac:dyDescent="0.3">
      <c r="B33" s="434"/>
      <c r="C33" s="434"/>
      <c r="D33" s="434"/>
    </row>
  </sheetData>
  <sortState ref="A11:BK20">
    <sortCondition ref="BK11:BK20"/>
  </sortState>
  <mergeCells count="1">
    <mergeCell ref="A3:B3"/>
  </mergeCells>
  <pageMargins left="0.74803149606299213" right="0.74803149606299213" top="0.98425196850393704" bottom="0.98425196850393704" header="0.51181102362204722" footer="0.51181102362204722"/>
  <pageSetup paperSize="9" scale="85" orientation="landscape" horizontalDpi="4294967293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8"/>
  <sheetViews>
    <sheetView workbookViewId="0">
      <selection activeCell="BK17" sqref="BK17"/>
    </sheetView>
  </sheetViews>
  <sheetFormatPr defaultColWidth="9.109375" defaultRowHeight="14.4" x14ac:dyDescent="0.3"/>
  <cols>
    <col min="1" max="1" width="6.6640625" style="3" customWidth="1"/>
    <col min="2" max="2" width="16.21875" style="3" customWidth="1"/>
    <col min="3" max="3" width="23.33203125" style="3" customWidth="1"/>
    <col min="4" max="4" width="16.44140625" style="3" customWidth="1"/>
    <col min="5" max="5" width="17.33203125" style="3" customWidth="1"/>
    <col min="6" max="11" width="7.6640625" style="3" customWidth="1"/>
    <col min="12" max="12" width="3.33203125" style="3" customWidth="1"/>
    <col min="13" max="18" width="7.6640625" style="3" customWidth="1"/>
    <col min="19" max="19" width="3.33203125" style="3" customWidth="1"/>
    <col min="20" max="29" width="7.6640625" style="3" customWidth="1"/>
    <col min="30" max="30" width="3.33203125" style="3" customWidth="1"/>
    <col min="31" max="32" width="7.6640625" style="3" customWidth="1"/>
    <col min="33" max="33" width="9.44140625" style="3" customWidth="1"/>
    <col min="34" max="34" width="3.44140625" style="3" customWidth="1"/>
    <col min="35" max="44" width="7.6640625" style="3" customWidth="1"/>
    <col min="45" max="45" width="3.33203125" style="3" customWidth="1"/>
    <col min="46" max="53" width="7.6640625" style="3" customWidth="1"/>
    <col min="54" max="54" width="2.6640625" style="3" customWidth="1"/>
    <col min="55" max="55" width="7.44140625" style="92" customWidth="1"/>
    <col min="56" max="57" width="7.6640625" style="92" customWidth="1"/>
    <col min="58" max="58" width="10.44140625" style="3" customWidth="1"/>
    <col min="59" max="59" width="2.6640625" style="3" customWidth="1"/>
    <col min="60" max="60" width="9.109375" style="3"/>
    <col min="61" max="61" width="2.33203125" style="3" customWidth="1"/>
    <col min="62" max="62" width="9.109375" style="3"/>
    <col min="63" max="63" width="11.6640625" style="3" customWidth="1"/>
    <col min="64" max="16384" width="9.109375" style="3"/>
  </cols>
  <sheetData>
    <row r="1" spans="1:63" ht="15.6" x14ac:dyDescent="0.3">
      <c r="A1" s="100" t="str">
        <f>CompDetail!A1</f>
        <v>NSW State Championships</v>
      </c>
      <c r="D1" s="4" t="s">
        <v>0</v>
      </c>
      <c r="E1" s="438" t="s">
        <v>269</v>
      </c>
      <c r="F1" s="438"/>
      <c r="AS1" s="5"/>
      <c r="BK1" s="5">
        <f ca="1">NOW()</f>
        <v>43628.878263194441</v>
      </c>
    </row>
    <row r="2" spans="1:63" ht="15.6" x14ac:dyDescent="0.3">
      <c r="A2" s="100"/>
      <c r="D2" s="4"/>
      <c r="E2" s="438" t="s">
        <v>266</v>
      </c>
      <c r="F2" s="438"/>
      <c r="AS2" s="7"/>
      <c r="BK2" s="7">
        <f ca="1">NOW()</f>
        <v>43628.878263194441</v>
      </c>
    </row>
    <row r="3" spans="1:63" ht="15.6" x14ac:dyDescent="0.3">
      <c r="A3" s="515" t="str">
        <f>CompDetail!A3</f>
        <v>June 8 to 9 2019</v>
      </c>
      <c r="B3" s="516"/>
      <c r="D3" s="4"/>
      <c r="E3" s="438" t="s">
        <v>267</v>
      </c>
      <c r="F3" s="438"/>
      <c r="G3" s="8"/>
      <c r="H3" s="8"/>
      <c r="I3" s="8"/>
      <c r="J3" s="8"/>
      <c r="K3" s="8"/>
      <c r="M3" s="9"/>
      <c r="N3" s="9"/>
      <c r="O3" s="9"/>
      <c r="P3" s="9"/>
      <c r="Q3" s="9"/>
      <c r="R3" s="9"/>
      <c r="T3" s="10"/>
      <c r="U3" s="10"/>
      <c r="V3" s="10"/>
      <c r="W3" s="10"/>
      <c r="X3" s="10"/>
      <c r="Y3" s="10"/>
      <c r="Z3" s="10"/>
      <c r="AA3" s="10"/>
      <c r="AB3" s="10"/>
      <c r="AC3" s="10"/>
      <c r="AE3" s="9"/>
      <c r="AF3" s="9"/>
      <c r="AG3" s="9"/>
      <c r="AI3" s="10"/>
      <c r="AJ3" s="10"/>
      <c r="AK3" s="10"/>
      <c r="AL3" s="10"/>
      <c r="AM3" s="10"/>
      <c r="AN3" s="10"/>
      <c r="AO3" s="10"/>
      <c r="AP3" s="10"/>
      <c r="AQ3" s="10"/>
      <c r="AR3" s="10"/>
      <c r="AT3" s="9"/>
      <c r="AU3" s="9"/>
      <c r="AV3" s="9"/>
      <c r="AW3" s="9"/>
      <c r="AX3" s="9"/>
      <c r="AY3" s="9"/>
      <c r="AZ3" s="9"/>
      <c r="BA3" s="9"/>
    </row>
    <row r="4" spans="1:63" ht="15.6" x14ac:dyDescent="0.3">
      <c r="A4" s="42"/>
      <c r="B4" s="43"/>
      <c r="D4" s="4"/>
      <c r="F4" s="13" t="s">
        <v>25</v>
      </c>
      <c r="G4" s="13"/>
      <c r="H4" s="13"/>
      <c r="I4" s="13"/>
      <c r="J4" s="13"/>
      <c r="K4" s="13"/>
      <c r="M4" s="14" t="s">
        <v>15</v>
      </c>
      <c r="N4" s="14"/>
      <c r="O4" s="14"/>
      <c r="P4" s="14"/>
      <c r="Q4" s="14"/>
      <c r="R4" s="14"/>
      <c r="T4" s="15" t="s">
        <v>25</v>
      </c>
      <c r="U4" s="15"/>
      <c r="V4" s="15"/>
      <c r="W4" s="15"/>
      <c r="X4" s="15"/>
      <c r="Y4" s="15"/>
      <c r="Z4" s="15"/>
      <c r="AA4" s="15"/>
      <c r="AB4" s="15"/>
      <c r="AC4" s="15"/>
      <c r="AE4" s="14" t="s">
        <v>15</v>
      </c>
      <c r="AF4" s="14"/>
      <c r="AG4" s="14"/>
      <c r="AI4" s="15" t="s">
        <v>25</v>
      </c>
      <c r="AJ4" s="15"/>
      <c r="AK4" s="15"/>
      <c r="AL4" s="15"/>
      <c r="AM4" s="15"/>
      <c r="AN4" s="15"/>
      <c r="AO4" s="15"/>
      <c r="AP4" s="15"/>
      <c r="AQ4" s="15"/>
      <c r="AR4" s="15"/>
      <c r="AT4" s="14" t="s">
        <v>15</v>
      </c>
      <c r="AU4" s="14"/>
      <c r="AV4" s="14"/>
      <c r="AW4" s="14"/>
      <c r="AX4" s="14"/>
      <c r="AY4" s="14"/>
      <c r="AZ4" s="14"/>
      <c r="BA4" s="14"/>
    </row>
    <row r="5" spans="1:63" ht="15.6" x14ac:dyDescent="0.3">
      <c r="A5" s="36"/>
      <c r="D5" s="4"/>
    </row>
    <row r="6" spans="1:63" ht="15.6" x14ac:dyDescent="0.3">
      <c r="A6" s="36" t="s">
        <v>180</v>
      </c>
      <c r="B6" s="6"/>
      <c r="F6" s="6" t="s">
        <v>52</v>
      </c>
      <c r="G6" s="3" t="str">
        <f>E1</f>
        <v>Darryn Fedrick</v>
      </c>
      <c r="I6" s="6"/>
      <c r="M6" s="6" t="s">
        <v>52</v>
      </c>
      <c r="N6" s="3" t="str">
        <f>E1</f>
        <v>Darryn Fedrick</v>
      </c>
      <c r="T6" s="6" t="s">
        <v>51</v>
      </c>
      <c r="U6" s="3" t="str">
        <f>E2</f>
        <v>Janet Leadbeater</v>
      </c>
      <c r="AE6" s="6" t="s">
        <v>51</v>
      </c>
      <c r="AF6" s="3" t="str">
        <f>E2</f>
        <v>Janet Leadbeater</v>
      </c>
      <c r="AI6" s="6" t="s">
        <v>53</v>
      </c>
      <c r="AJ6" s="3" t="str">
        <f>E3</f>
        <v>Robyn Bruderer</v>
      </c>
      <c r="AT6" s="6" t="s">
        <v>53</v>
      </c>
      <c r="AU6" s="3" t="str">
        <f>E3</f>
        <v>Robyn Bruderer</v>
      </c>
      <c r="AZ6" s="6"/>
      <c r="BA6" s="6"/>
      <c r="BF6" s="6" t="s">
        <v>16</v>
      </c>
    </row>
    <row r="7" spans="1:63" ht="15.6" x14ac:dyDescent="0.3">
      <c r="A7" s="36" t="s">
        <v>58</v>
      </c>
      <c r="B7" s="57" t="s">
        <v>183</v>
      </c>
      <c r="BC7" s="93"/>
      <c r="BD7" s="93"/>
      <c r="BE7" s="93"/>
    </row>
    <row r="8" spans="1:63" x14ac:dyDescent="0.3">
      <c r="F8" s="16" t="s">
        <v>29</v>
      </c>
      <c r="L8" s="17"/>
      <c r="M8" s="16" t="s">
        <v>29</v>
      </c>
      <c r="N8" s="17"/>
      <c r="O8" s="17"/>
      <c r="P8" s="17"/>
      <c r="Q8" s="16"/>
      <c r="T8" s="3" t="s">
        <v>12</v>
      </c>
      <c r="AD8" s="17"/>
      <c r="AE8" s="6"/>
      <c r="AF8" s="3" t="s">
        <v>14</v>
      </c>
      <c r="AG8" s="6" t="s">
        <v>17</v>
      </c>
      <c r="BA8" s="16" t="s">
        <v>50</v>
      </c>
      <c r="BF8" s="6" t="s">
        <v>55</v>
      </c>
      <c r="BH8" s="6" t="s">
        <v>56</v>
      </c>
      <c r="BJ8" s="58" t="s">
        <v>57</v>
      </c>
      <c r="BK8" s="21"/>
    </row>
    <row r="9" spans="1:63" s="17" customFormat="1" x14ac:dyDescent="0.3">
      <c r="A9" s="17" t="s">
        <v>27</v>
      </c>
      <c r="B9" s="17" t="s">
        <v>28</v>
      </c>
      <c r="C9" s="17" t="s">
        <v>29</v>
      </c>
      <c r="D9" s="17" t="s">
        <v>30</v>
      </c>
      <c r="E9" s="17" t="s">
        <v>31</v>
      </c>
      <c r="F9" s="21" t="s">
        <v>2</v>
      </c>
      <c r="G9" s="21" t="s">
        <v>3</v>
      </c>
      <c r="H9" s="21" t="s">
        <v>4</v>
      </c>
      <c r="I9" s="21" t="s">
        <v>5</v>
      </c>
      <c r="J9" s="21" t="s">
        <v>6</v>
      </c>
      <c r="K9" s="21" t="s">
        <v>29</v>
      </c>
      <c r="L9" s="22"/>
      <c r="M9" s="21" t="s">
        <v>2</v>
      </c>
      <c r="N9" s="21" t="s">
        <v>3</v>
      </c>
      <c r="O9" s="21" t="s">
        <v>4</v>
      </c>
      <c r="P9" s="21" t="s">
        <v>5</v>
      </c>
      <c r="Q9" s="21" t="s">
        <v>6</v>
      </c>
      <c r="R9" s="21" t="s">
        <v>29</v>
      </c>
      <c r="S9" s="37"/>
      <c r="T9" s="17" t="s">
        <v>32</v>
      </c>
      <c r="U9" s="17" t="s">
        <v>33</v>
      </c>
      <c r="V9" s="17" t="s">
        <v>21</v>
      </c>
      <c r="W9" s="17" t="s">
        <v>62</v>
      </c>
      <c r="X9" s="17" t="s">
        <v>72</v>
      </c>
      <c r="Y9" s="17" t="s">
        <v>73</v>
      </c>
      <c r="Z9" s="17" t="s">
        <v>34</v>
      </c>
      <c r="AA9" s="17" t="s">
        <v>63</v>
      </c>
      <c r="AB9" s="17" t="s">
        <v>41</v>
      </c>
      <c r="AC9" s="16" t="s">
        <v>40</v>
      </c>
      <c r="AD9" s="55"/>
      <c r="AE9" s="17" t="s">
        <v>39</v>
      </c>
      <c r="AF9" s="17" t="s">
        <v>13</v>
      </c>
      <c r="AG9" s="16" t="s">
        <v>19</v>
      </c>
      <c r="AH9" s="22"/>
      <c r="AI9" s="17" t="s">
        <v>32</v>
      </c>
      <c r="AJ9" s="17" t="s">
        <v>33</v>
      </c>
      <c r="AK9" s="17" t="s">
        <v>21</v>
      </c>
      <c r="AL9" s="17" t="s">
        <v>62</v>
      </c>
      <c r="AM9" s="17" t="s">
        <v>72</v>
      </c>
      <c r="AN9" s="17" t="s">
        <v>73</v>
      </c>
      <c r="AO9" s="17" t="s">
        <v>34</v>
      </c>
      <c r="AP9" s="17" t="s">
        <v>64</v>
      </c>
      <c r="AQ9" s="17" t="s">
        <v>41</v>
      </c>
      <c r="AR9" s="16" t="s">
        <v>40</v>
      </c>
      <c r="AS9" s="22"/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36</v>
      </c>
      <c r="AZ9" s="17" t="s">
        <v>14</v>
      </c>
      <c r="BA9" s="16" t="s">
        <v>19</v>
      </c>
      <c r="BB9" s="22"/>
      <c r="BC9" s="93" t="s">
        <v>78</v>
      </c>
      <c r="BD9" s="93" t="s">
        <v>79</v>
      </c>
      <c r="BE9" s="93" t="s">
        <v>80</v>
      </c>
      <c r="BF9" s="6" t="s">
        <v>35</v>
      </c>
      <c r="BG9" s="3"/>
      <c r="BH9" s="58" t="s">
        <v>35</v>
      </c>
      <c r="BI9" s="59"/>
      <c r="BJ9" s="58" t="s">
        <v>35</v>
      </c>
      <c r="BK9" s="23" t="s">
        <v>38</v>
      </c>
    </row>
    <row r="10" spans="1:63" s="17" customFormat="1" x14ac:dyDescent="0.3">
      <c r="F10" s="21"/>
      <c r="G10" s="21"/>
      <c r="H10" s="21"/>
      <c r="I10" s="21"/>
      <c r="J10" s="21"/>
      <c r="K10" s="21"/>
      <c r="L10" s="22"/>
      <c r="M10" s="21"/>
      <c r="N10" s="21"/>
      <c r="O10" s="21"/>
      <c r="P10" s="21"/>
      <c r="Q10" s="21"/>
      <c r="R10" s="21"/>
      <c r="S10" s="37"/>
      <c r="AD10" s="55"/>
      <c r="AH10" s="22"/>
      <c r="AS10" s="22"/>
      <c r="AT10" s="21"/>
      <c r="AU10" s="21"/>
      <c r="AV10" s="21"/>
      <c r="AW10" s="21"/>
      <c r="AX10" s="21"/>
      <c r="AY10" s="21"/>
      <c r="BB10" s="22"/>
      <c r="BC10" s="93"/>
      <c r="BD10" s="93"/>
      <c r="BE10" s="93"/>
      <c r="BF10" s="6"/>
      <c r="BG10" s="3"/>
      <c r="BH10" s="58"/>
      <c r="BI10" s="59"/>
      <c r="BJ10" s="58"/>
      <c r="BK10" s="23"/>
    </row>
    <row r="11" spans="1:63" x14ac:dyDescent="0.3">
      <c r="A11" s="205">
        <v>119</v>
      </c>
      <c r="B11" s="205" t="s">
        <v>111</v>
      </c>
      <c r="C11" s="205" t="s">
        <v>110</v>
      </c>
      <c r="D11" s="439" t="s">
        <v>270</v>
      </c>
      <c r="E11" s="205" t="s">
        <v>113</v>
      </c>
      <c r="F11" s="24">
        <v>6</v>
      </c>
      <c r="G11" s="24">
        <v>6.2</v>
      </c>
      <c r="H11" s="24">
        <v>6.5</v>
      </c>
      <c r="I11" s="24">
        <v>7.5</v>
      </c>
      <c r="J11" s="24">
        <v>6.8</v>
      </c>
      <c r="K11" s="27">
        <f t="shared" ref="K11:K18" si="0">SUM((F11*0.1),(G11*0.1),(H11*0.3),(I11*0.3),(J11*0.2))</f>
        <v>6.78</v>
      </c>
      <c r="L11" s="33"/>
      <c r="M11" s="24">
        <v>6</v>
      </c>
      <c r="N11" s="24">
        <v>6.2</v>
      </c>
      <c r="O11" s="24">
        <v>6.5</v>
      </c>
      <c r="P11" s="24">
        <v>7.5</v>
      </c>
      <c r="Q11" s="24">
        <v>6.8</v>
      </c>
      <c r="R11" s="27">
        <f t="shared" ref="R11:R18" si="1">SUM((M11*0.1),(N11*0.1),(O11*0.3),(P11*0.3),(Q11*0.2))</f>
        <v>6.78</v>
      </c>
      <c r="S11" s="29"/>
      <c r="T11" s="24">
        <v>7</v>
      </c>
      <c r="U11" s="24">
        <v>6.8</v>
      </c>
      <c r="V11" s="24">
        <v>6.8</v>
      </c>
      <c r="W11" s="24">
        <v>8</v>
      </c>
      <c r="X11" s="24">
        <v>7.5</v>
      </c>
      <c r="Y11" s="24">
        <v>7.5</v>
      </c>
      <c r="Z11" s="24">
        <v>7</v>
      </c>
      <c r="AA11" s="24">
        <v>6</v>
      </c>
      <c r="AB11" s="28">
        <f t="shared" ref="AB11:AB18" si="2">SUM(T11:AA11)</f>
        <v>56.6</v>
      </c>
      <c r="AC11" s="27">
        <f t="shared" ref="AC11:AC18" si="3">AB11/8</f>
        <v>7.0750000000000002</v>
      </c>
      <c r="AD11" s="56"/>
      <c r="AE11" s="463">
        <v>8.25</v>
      </c>
      <c r="AF11" s="25"/>
      <c r="AG11" s="27">
        <f t="shared" ref="AG11:AG18" si="4">AE11-AF11</f>
        <v>8.25</v>
      </c>
      <c r="AH11" s="29"/>
      <c r="AI11" s="24">
        <v>6.3</v>
      </c>
      <c r="AJ11" s="24">
        <v>6.5</v>
      </c>
      <c r="AK11" s="24">
        <v>6</v>
      </c>
      <c r="AL11" s="24">
        <v>6.5</v>
      </c>
      <c r="AM11" s="24">
        <v>7</v>
      </c>
      <c r="AN11" s="24">
        <v>7</v>
      </c>
      <c r="AO11" s="24">
        <v>6.8</v>
      </c>
      <c r="AP11" s="24">
        <v>6.3</v>
      </c>
      <c r="AQ11" s="28">
        <f t="shared" ref="AQ11:AQ18" si="5">SUM(AI11:AP11)</f>
        <v>52.399999999999991</v>
      </c>
      <c r="AR11" s="27">
        <f t="shared" ref="AR11:AR18" si="6">AQ11/8</f>
        <v>6.5499999999999989</v>
      </c>
      <c r="AS11" s="29"/>
      <c r="AT11" s="24">
        <v>5.2</v>
      </c>
      <c r="AU11" s="24">
        <v>5.5</v>
      </c>
      <c r="AV11" s="24">
        <v>5.3</v>
      </c>
      <c r="AW11" s="24">
        <v>3.2</v>
      </c>
      <c r="AX11" s="24">
        <v>4.5</v>
      </c>
      <c r="AY11" s="27">
        <f t="shared" ref="AY11:AY18" si="7">SUM((AT11*0.2),(AU11*0.15),(AV11*0.25),(AW11*0.2),(AX11*0.2))</f>
        <v>4.7300000000000004</v>
      </c>
      <c r="AZ11" s="25"/>
      <c r="BA11" s="27">
        <f t="shared" ref="BA11:BA18" si="8">AY11-AZ11</f>
        <v>4.7300000000000004</v>
      </c>
      <c r="BB11" s="29"/>
      <c r="BC11" s="94">
        <f t="shared" ref="BC11:BC18" si="9">(K11+R11)/2</f>
        <v>6.78</v>
      </c>
      <c r="BD11" s="94">
        <f t="shared" ref="BD11:BD18" si="10">(AC11+AG11)/2</f>
        <v>7.6624999999999996</v>
      </c>
      <c r="BE11" s="94">
        <f t="shared" ref="BE11:BE18" si="11">(AR11+BA11)/2</f>
        <v>5.64</v>
      </c>
      <c r="BF11" s="30">
        <f t="shared" ref="BF11:BF18" si="12">SUM((K11*0.25)+(AC11*0.375)+(AR11*0.375))</f>
        <v>6.8043750000000003</v>
      </c>
      <c r="BG11" s="31"/>
      <c r="BH11" s="30">
        <f t="shared" ref="BH11:BH18" si="13">SUM((R11*0.25),(AG11*0.5),(BA11*0.25))</f>
        <v>7.0025000000000004</v>
      </c>
      <c r="BI11" s="54"/>
      <c r="BJ11" s="32">
        <f t="shared" ref="BJ11:BJ18" si="14">AVERAGE(BF11:BH11)</f>
        <v>6.9034375000000008</v>
      </c>
      <c r="BK11" s="40">
        <f t="shared" ref="BK11:BK16" si="15">RANK(BJ11,BJ$11:BJ$18)</f>
        <v>1</v>
      </c>
    </row>
    <row r="12" spans="1:63" x14ac:dyDescent="0.3">
      <c r="A12" s="439">
        <v>135</v>
      </c>
      <c r="B12" s="439" t="s">
        <v>108</v>
      </c>
      <c r="C12" s="439" t="s">
        <v>104</v>
      </c>
      <c r="D12" s="439" t="s">
        <v>105</v>
      </c>
      <c r="E12" s="439" t="s">
        <v>112</v>
      </c>
      <c r="F12" s="24">
        <v>5.7</v>
      </c>
      <c r="G12" s="24">
        <v>5</v>
      </c>
      <c r="H12" s="24">
        <v>6</v>
      </c>
      <c r="I12" s="24">
        <v>7</v>
      </c>
      <c r="J12" s="24">
        <v>6.8</v>
      </c>
      <c r="K12" s="27">
        <f t="shared" si="0"/>
        <v>6.330000000000001</v>
      </c>
      <c r="L12" s="33"/>
      <c r="M12" s="24">
        <v>5.7</v>
      </c>
      <c r="N12" s="24">
        <v>5</v>
      </c>
      <c r="O12" s="24">
        <v>6</v>
      </c>
      <c r="P12" s="24">
        <v>7</v>
      </c>
      <c r="Q12" s="24">
        <v>6.8</v>
      </c>
      <c r="R12" s="27">
        <f t="shared" si="1"/>
        <v>6.330000000000001</v>
      </c>
      <c r="S12" s="29"/>
      <c r="T12" s="24">
        <v>6</v>
      </c>
      <c r="U12" s="24">
        <v>6</v>
      </c>
      <c r="V12" s="24">
        <v>6</v>
      </c>
      <c r="W12" s="24">
        <v>8.5</v>
      </c>
      <c r="X12" s="24">
        <v>8.5</v>
      </c>
      <c r="Y12" s="24">
        <v>8</v>
      </c>
      <c r="Z12" s="24">
        <v>6</v>
      </c>
      <c r="AA12" s="24">
        <v>5.8</v>
      </c>
      <c r="AB12" s="28">
        <f t="shared" si="2"/>
        <v>54.8</v>
      </c>
      <c r="AC12" s="27">
        <f t="shared" si="3"/>
        <v>6.85</v>
      </c>
      <c r="AD12" s="56"/>
      <c r="AE12" s="463">
        <v>8.2200000000000006</v>
      </c>
      <c r="AF12" s="25"/>
      <c r="AG12" s="27">
        <f t="shared" si="4"/>
        <v>8.2200000000000006</v>
      </c>
      <c r="AH12" s="29"/>
      <c r="AI12" s="24">
        <v>4.5</v>
      </c>
      <c r="AJ12" s="24">
        <v>6</v>
      </c>
      <c r="AK12" s="24">
        <v>6</v>
      </c>
      <c r="AL12" s="24">
        <v>6</v>
      </c>
      <c r="AM12" s="24">
        <v>5</v>
      </c>
      <c r="AN12" s="24">
        <v>5</v>
      </c>
      <c r="AO12" s="24">
        <v>6</v>
      </c>
      <c r="AP12" s="24">
        <v>5.5</v>
      </c>
      <c r="AQ12" s="28">
        <f t="shared" si="5"/>
        <v>44</v>
      </c>
      <c r="AR12" s="27">
        <f t="shared" si="6"/>
        <v>5.5</v>
      </c>
      <c r="AS12" s="29"/>
      <c r="AT12" s="24">
        <v>5.3</v>
      </c>
      <c r="AU12" s="24">
        <v>5.3</v>
      </c>
      <c r="AV12" s="24">
        <v>5</v>
      </c>
      <c r="AW12" s="24">
        <v>4.5</v>
      </c>
      <c r="AX12" s="24">
        <v>5.3</v>
      </c>
      <c r="AY12" s="27">
        <f t="shared" si="7"/>
        <v>5.0649999999999995</v>
      </c>
      <c r="AZ12" s="25"/>
      <c r="BA12" s="27">
        <f t="shared" si="8"/>
        <v>5.0649999999999995</v>
      </c>
      <c r="BB12" s="29"/>
      <c r="BC12" s="94">
        <f t="shared" si="9"/>
        <v>6.330000000000001</v>
      </c>
      <c r="BD12" s="94">
        <f t="shared" si="10"/>
        <v>7.5350000000000001</v>
      </c>
      <c r="BE12" s="94">
        <f t="shared" si="11"/>
        <v>5.2824999999999998</v>
      </c>
      <c r="BF12" s="30">
        <f t="shared" si="12"/>
        <v>6.2137500000000001</v>
      </c>
      <c r="BG12" s="31"/>
      <c r="BH12" s="30">
        <f t="shared" si="13"/>
        <v>6.9587500000000002</v>
      </c>
      <c r="BI12" s="54"/>
      <c r="BJ12" s="32">
        <f t="shared" si="14"/>
        <v>6.5862499999999997</v>
      </c>
      <c r="BK12" s="40">
        <f t="shared" si="15"/>
        <v>2</v>
      </c>
    </row>
    <row r="13" spans="1:63" x14ac:dyDescent="0.3">
      <c r="A13" s="205">
        <v>120</v>
      </c>
      <c r="B13" s="205" t="s">
        <v>109</v>
      </c>
      <c r="C13" s="205" t="s">
        <v>110</v>
      </c>
      <c r="D13" s="439" t="s">
        <v>270</v>
      </c>
      <c r="E13" s="205" t="s">
        <v>113</v>
      </c>
      <c r="F13" s="24">
        <v>6</v>
      </c>
      <c r="G13" s="24">
        <v>6.2</v>
      </c>
      <c r="H13" s="24">
        <v>6.5</v>
      </c>
      <c r="I13" s="24">
        <v>7.5</v>
      </c>
      <c r="J13" s="24">
        <v>6.8</v>
      </c>
      <c r="K13" s="27">
        <f t="shared" si="0"/>
        <v>6.78</v>
      </c>
      <c r="L13" s="33"/>
      <c r="M13" s="24">
        <v>6</v>
      </c>
      <c r="N13" s="24">
        <v>6.2</v>
      </c>
      <c r="O13" s="24">
        <v>6.5</v>
      </c>
      <c r="P13" s="24">
        <v>7.5</v>
      </c>
      <c r="Q13" s="24">
        <v>6.8</v>
      </c>
      <c r="R13" s="27">
        <f t="shared" si="1"/>
        <v>6.78</v>
      </c>
      <c r="S13" s="29"/>
      <c r="T13" s="24">
        <v>7</v>
      </c>
      <c r="U13" s="24">
        <v>6.5</v>
      </c>
      <c r="V13" s="24">
        <v>6.8</v>
      </c>
      <c r="W13" s="24">
        <v>8.5</v>
      </c>
      <c r="X13" s="24">
        <v>8</v>
      </c>
      <c r="Y13" s="24">
        <v>8</v>
      </c>
      <c r="Z13" s="24">
        <v>6.8</v>
      </c>
      <c r="AA13" s="24">
        <v>5.5</v>
      </c>
      <c r="AB13" s="28">
        <f t="shared" si="2"/>
        <v>57.099999999999994</v>
      </c>
      <c r="AC13" s="27">
        <f t="shared" si="3"/>
        <v>7.1374999999999993</v>
      </c>
      <c r="AD13" s="56"/>
      <c r="AE13" s="463">
        <v>6.88</v>
      </c>
      <c r="AF13" s="25"/>
      <c r="AG13" s="27">
        <f t="shared" si="4"/>
        <v>6.88</v>
      </c>
      <c r="AH13" s="29"/>
      <c r="AI13" s="24">
        <v>6.5</v>
      </c>
      <c r="AJ13" s="24">
        <v>7.3</v>
      </c>
      <c r="AK13" s="24">
        <v>4.5</v>
      </c>
      <c r="AL13" s="24">
        <v>6</v>
      </c>
      <c r="AM13" s="24">
        <v>6</v>
      </c>
      <c r="AN13" s="24">
        <v>6</v>
      </c>
      <c r="AO13" s="24">
        <v>6.5</v>
      </c>
      <c r="AP13" s="24">
        <v>6</v>
      </c>
      <c r="AQ13" s="28">
        <f t="shared" si="5"/>
        <v>48.8</v>
      </c>
      <c r="AR13" s="27">
        <f t="shared" si="6"/>
        <v>6.1</v>
      </c>
      <c r="AS13" s="29"/>
      <c r="AT13" s="24">
        <v>5</v>
      </c>
      <c r="AU13" s="24">
        <v>5.5</v>
      </c>
      <c r="AV13" s="24">
        <v>5.3</v>
      </c>
      <c r="AW13" s="24">
        <v>3</v>
      </c>
      <c r="AX13" s="24">
        <v>5.5</v>
      </c>
      <c r="AY13" s="27">
        <f t="shared" si="7"/>
        <v>4.8499999999999996</v>
      </c>
      <c r="AZ13" s="25"/>
      <c r="BA13" s="27">
        <f t="shared" si="8"/>
        <v>4.8499999999999996</v>
      </c>
      <c r="BB13" s="29"/>
      <c r="BC13" s="94">
        <f t="shared" si="9"/>
        <v>6.78</v>
      </c>
      <c r="BD13" s="94">
        <f t="shared" si="10"/>
        <v>7.0087499999999991</v>
      </c>
      <c r="BE13" s="94">
        <f t="shared" si="11"/>
        <v>5.4749999999999996</v>
      </c>
      <c r="BF13" s="30">
        <f t="shared" si="12"/>
        <v>6.6590624999999992</v>
      </c>
      <c r="BG13" s="31"/>
      <c r="BH13" s="30">
        <f t="shared" si="13"/>
        <v>6.3475000000000001</v>
      </c>
      <c r="BI13" s="54"/>
      <c r="BJ13" s="32">
        <f t="shared" si="14"/>
        <v>6.5032812499999997</v>
      </c>
      <c r="BK13" s="40">
        <f t="shared" si="15"/>
        <v>3</v>
      </c>
    </row>
    <row r="14" spans="1:63" x14ac:dyDescent="0.3">
      <c r="A14" s="439">
        <v>94</v>
      </c>
      <c r="B14" s="439" t="s">
        <v>93</v>
      </c>
      <c r="C14" s="439" t="s">
        <v>94</v>
      </c>
      <c r="D14" s="439" t="s">
        <v>95</v>
      </c>
      <c r="E14" s="439" t="s">
        <v>96</v>
      </c>
      <c r="F14" s="24">
        <v>5.5</v>
      </c>
      <c r="G14" s="24">
        <v>5</v>
      </c>
      <c r="H14" s="24">
        <v>6</v>
      </c>
      <c r="I14" s="24">
        <v>6.5</v>
      </c>
      <c r="J14" s="24">
        <v>6.5</v>
      </c>
      <c r="K14" s="27">
        <f t="shared" si="0"/>
        <v>6.1</v>
      </c>
      <c r="L14" s="33"/>
      <c r="M14" s="24">
        <v>5.5</v>
      </c>
      <c r="N14" s="24">
        <v>5</v>
      </c>
      <c r="O14" s="24">
        <v>6</v>
      </c>
      <c r="P14" s="24">
        <v>6.5</v>
      </c>
      <c r="Q14" s="24">
        <v>6.5</v>
      </c>
      <c r="R14" s="27">
        <f t="shared" si="1"/>
        <v>6.1</v>
      </c>
      <c r="S14" s="29"/>
      <c r="T14" s="24">
        <v>4.8</v>
      </c>
      <c r="U14" s="24">
        <v>6</v>
      </c>
      <c r="V14" s="24">
        <v>5</v>
      </c>
      <c r="W14" s="24">
        <v>6</v>
      </c>
      <c r="X14" s="24">
        <v>7</v>
      </c>
      <c r="Y14" s="24">
        <v>7</v>
      </c>
      <c r="Z14" s="24">
        <v>6.8</v>
      </c>
      <c r="AA14" s="24">
        <v>5</v>
      </c>
      <c r="AB14" s="28">
        <f t="shared" si="2"/>
        <v>47.599999999999994</v>
      </c>
      <c r="AC14" s="27">
        <f t="shared" si="3"/>
        <v>5.9499999999999993</v>
      </c>
      <c r="AD14" s="56"/>
      <c r="AE14" s="463">
        <v>7.2</v>
      </c>
      <c r="AF14" s="25"/>
      <c r="AG14" s="27">
        <f t="shared" si="4"/>
        <v>7.2</v>
      </c>
      <c r="AH14" s="29"/>
      <c r="AI14" s="24">
        <v>5.3</v>
      </c>
      <c r="AJ14" s="24">
        <v>6.5</v>
      </c>
      <c r="AK14" s="24">
        <v>6</v>
      </c>
      <c r="AL14" s="24">
        <v>6.5</v>
      </c>
      <c r="AM14" s="24">
        <v>4</v>
      </c>
      <c r="AN14" s="24">
        <v>4</v>
      </c>
      <c r="AO14" s="24">
        <v>6.3</v>
      </c>
      <c r="AP14" s="24">
        <v>6</v>
      </c>
      <c r="AQ14" s="28">
        <f t="shared" si="5"/>
        <v>44.599999999999994</v>
      </c>
      <c r="AR14" s="27">
        <f t="shared" si="6"/>
        <v>5.5749999999999993</v>
      </c>
      <c r="AS14" s="29"/>
      <c r="AT14" s="24">
        <v>5</v>
      </c>
      <c r="AU14" s="24">
        <v>5</v>
      </c>
      <c r="AV14" s="24">
        <v>4.5999999999999996</v>
      </c>
      <c r="AW14" s="24">
        <v>4.8</v>
      </c>
      <c r="AX14" s="24">
        <v>4.5999999999999996</v>
      </c>
      <c r="AY14" s="27">
        <f t="shared" si="7"/>
        <v>4.7799999999999994</v>
      </c>
      <c r="AZ14" s="25"/>
      <c r="BA14" s="27">
        <f t="shared" si="8"/>
        <v>4.7799999999999994</v>
      </c>
      <c r="BB14" s="29"/>
      <c r="BC14" s="94">
        <f t="shared" si="9"/>
        <v>6.1</v>
      </c>
      <c r="BD14" s="94">
        <f t="shared" si="10"/>
        <v>6.5749999999999993</v>
      </c>
      <c r="BE14" s="94">
        <f t="shared" si="11"/>
        <v>5.1774999999999993</v>
      </c>
      <c r="BF14" s="30">
        <f t="shared" si="12"/>
        <v>5.8468749999999989</v>
      </c>
      <c r="BG14" s="31"/>
      <c r="BH14" s="30">
        <f t="shared" si="13"/>
        <v>6.32</v>
      </c>
      <c r="BI14" s="54"/>
      <c r="BJ14" s="32">
        <f t="shared" si="14"/>
        <v>6.0834374999999996</v>
      </c>
      <c r="BK14" s="40">
        <f t="shared" si="15"/>
        <v>4</v>
      </c>
    </row>
    <row r="15" spans="1:63" x14ac:dyDescent="0.3">
      <c r="A15" s="439">
        <v>152</v>
      </c>
      <c r="B15" s="439" t="s">
        <v>99</v>
      </c>
      <c r="C15" s="439" t="s">
        <v>100</v>
      </c>
      <c r="D15" s="439" t="s">
        <v>101</v>
      </c>
      <c r="E15" s="439" t="s">
        <v>102</v>
      </c>
      <c r="F15" s="24">
        <v>5.7</v>
      </c>
      <c r="G15" s="24">
        <v>5</v>
      </c>
      <c r="H15" s="24">
        <v>5.8</v>
      </c>
      <c r="I15" s="24">
        <v>6.2</v>
      </c>
      <c r="J15" s="24">
        <v>6.8</v>
      </c>
      <c r="K15" s="27">
        <f t="shared" si="0"/>
        <v>6.03</v>
      </c>
      <c r="L15" s="33"/>
      <c r="M15" s="24">
        <v>5.7</v>
      </c>
      <c r="N15" s="24">
        <v>5</v>
      </c>
      <c r="O15" s="24">
        <v>5.8</v>
      </c>
      <c r="P15" s="24">
        <v>6.2</v>
      </c>
      <c r="Q15" s="24">
        <v>6.8</v>
      </c>
      <c r="R15" s="27">
        <f t="shared" si="1"/>
        <v>6.03</v>
      </c>
      <c r="S15" s="29"/>
      <c r="T15" s="24">
        <v>3</v>
      </c>
      <c r="U15" s="24">
        <v>4</v>
      </c>
      <c r="V15" s="24">
        <v>6.6</v>
      </c>
      <c r="W15" s="24">
        <v>5</v>
      </c>
      <c r="X15" s="24">
        <v>6</v>
      </c>
      <c r="Y15" s="24">
        <v>6</v>
      </c>
      <c r="Z15" s="24">
        <v>6.8</v>
      </c>
      <c r="AA15" s="24">
        <v>5</v>
      </c>
      <c r="AB15" s="28">
        <f t="shared" si="2"/>
        <v>42.4</v>
      </c>
      <c r="AC15" s="27">
        <f t="shared" si="3"/>
        <v>5.3</v>
      </c>
      <c r="AD15" s="56"/>
      <c r="AE15" s="463">
        <v>7.75</v>
      </c>
      <c r="AF15" s="25"/>
      <c r="AG15" s="27">
        <f t="shared" si="4"/>
        <v>7.75</v>
      </c>
      <c r="AH15" s="29"/>
      <c r="AI15" s="24">
        <v>4.5</v>
      </c>
      <c r="AJ15" s="24">
        <v>6</v>
      </c>
      <c r="AK15" s="24">
        <v>3</v>
      </c>
      <c r="AL15" s="24">
        <v>5.5</v>
      </c>
      <c r="AM15" s="24">
        <v>6</v>
      </c>
      <c r="AN15" s="24">
        <v>6</v>
      </c>
      <c r="AO15" s="24">
        <v>6</v>
      </c>
      <c r="AP15" s="24">
        <v>5.2</v>
      </c>
      <c r="AQ15" s="28">
        <f t="shared" si="5"/>
        <v>42.2</v>
      </c>
      <c r="AR15" s="27">
        <f t="shared" si="6"/>
        <v>5.2750000000000004</v>
      </c>
      <c r="AS15" s="29"/>
      <c r="AT15" s="24">
        <v>4.5</v>
      </c>
      <c r="AU15" s="24">
        <v>5</v>
      </c>
      <c r="AV15" s="24">
        <v>5</v>
      </c>
      <c r="AW15" s="24">
        <v>5</v>
      </c>
      <c r="AX15" s="24">
        <v>4.5</v>
      </c>
      <c r="AY15" s="27">
        <f t="shared" si="7"/>
        <v>4.8</v>
      </c>
      <c r="AZ15" s="25">
        <v>1</v>
      </c>
      <c r="BA15" s="27">
        <f t="shared" si="8"/>
        <v>3.8</v>
      </c>
      <c r="BB15" s="29"/>
      <c r="BC15" s="94">
        <f t="shared" si="9"/>
        <v>6.03</v>
      </c>
      <c r="BD15" s="94">
        <f t="shared" si="10"/>
        <v>6.5250000000000004</v>
      </c>
      <c r="BE15" s="94">
        <f t="shared" si="11"/>
        <v>4.5374999999999996</v>
      </c>
      <c r="BF15" s="30">
        <f t="shared" si="12"/>
        <v>5.4731250000000005</v>
      </c>
      <c r="BG15" s="31"/>
      <c r="BH15" s="30">
        <f t="shared" si="13"/>
        <v>6.3325000000000005</v>
      </c>
      <c r="BI15" s="54"/>
      <c r="BJ15" s="32">
        <f t="shared" si="14"/>
        <v>5.9028125000000005</v>
      </c>
      <c r="BK15" s="40">
        <f t="shared" si="15"/>
        <v>5</v>
      </c>
    </row>
    <row r="16" spans="1:63" x14ac:dyDescent="0.3">
      <c r="A16" s="439">
        <v>134</v>
      </c>
      <c r="B16" s="439" t="s">
        <v>103</v>
      </c>
      <c r="C16" s="439" t="s">
        <v>104</v>
      </c>
      <c r="D16" s="439" t="s">
        <v>105</v>
      </c>
      <c r="E16" s="439" t="s">
        <v>112</v>
      </c>
      <c r="F16" s="24">
        <v>5.7</v>
      </c>
      <c r="G16" s="24">
        <v>5</v>
      </c>
      <c r="H16" s="24">
        <v>6</v>
      </c>
      <c r="I16" s="24">
        <v>7</v>
      </c>
      <c r="J16" s="24">
        <v>6.8</v>
      </c>
      <c r="K16" s="27">
        <f t="shared" si="0"/>
        <v>6.330000000000001</v>
      </c>
      <c r="L16" s="33"/>
      <c r="M16" s="24">
        <v>5.7</v>
      </c>
      <c r="N16" s="24">
        <v>5</v>
      </c>
      <c r="O16" s="24">
        <v>6</v>
      </c>
      <c r="P16" s="24">
        <v>7</v>
      </c>
      <c r="Q16" s="24">
        <v>6.8</v>
      </c>
      <c r="R16" s="27">
        <f t="shared" si="1"/>
        <v>6.330000000000001</v>
      </c>
      <c r="S16" s="29"/>
      <c r="T16" s="24">
        <v>5.8</v>
      </c>
      <c r="U16" s="24">
        <v>6</v>
      </c>
      <c r="V16" s="24">
        <v>6</v>
      </c>
      <c r="W16" s="24">
        <v>6.8</v>
      </c>
      <c r="X16" s="24">
        <v>8</v>
      </c>
      <c r="Y16" s="24">
        <v>7</v>
      </c>
      <c r="Z16" s="24">
        <v>4</v>
      </c>
      <c r="AA16" s="24">
        <v>5</v>
      </c>
      <c r="AB16" s="28">
        <f t="shared" si="2"/>
        <v>48.6</v>
      </c>
      <c r="AC16" s="27">
        <f t="shared" si="3"/>
        <v>6.0750000000000002</v>
      </c>
      <c r="AD16" s="56"/>
      <c r="AE16" s="463">
        <v>7.25</v>
      </c>
      <c r="AF16" s="25"/>
      <c r="AG16" s="27">
        <f t="shared" si="4"/>
        <v>7.25</v>
      </c>
      <c r="AH16" s="29"/>
      <c r="AI16" s="24">
        <v>5.2</v>
      </c>
      <c r="AJ16" s="24">
        <v>5.2</v>
      </c>
      <c r="AK16" s="24">
        <v>4.5</v>
      </c>
      <c r="AL16" s="24">
        <v>5</v>
      </c>
      <c r="AM16" s="24">
        <v>5.3</v>
      </c>
      <c r="AN16" s="24">
        <v>4</v>
      </c>
      <c r="AO16" s="24">
        <v>5</v>
      </c>
      <c r="AP16" s="24">
        <v>4.5</v>
      </c>
      <c r="AQ16" s="28">
        <f t="shared" si="5"/>
        <v>38.700000000000003</v>
      </c>
      <c r="AR16" s="27">
        <f t="shared" si="6"/>
        <v>4.8375000000000004</v>
      </c>
      <c r="AS16" s="29"/>
      <c r="AT16" s="24">
        <v>4.5</v>
      </c>
      <c r="AU16" s="24">
        <v>4.5</v>
      </c>
      <c r="AV16" s="24">
        <v>3.5</v>
      </c>
      <c r="AW16" s="24">
        <v>2.2000000000000002</v>
      </c>
      <c r="AX16" s="24">
        <v>3</v>
      </c>
      <c r="AY16" s="27">
        <f t="shared" si="7"/>
        <v>3.49</v>
      </c>
      <c r="AZ16" s="25"/>
      <c r="BA16" s="27">
        <f t="shared" si="8"/>
        <v>3.49</v>
      </c>
      <c r="BB16" s="29"/>
      <c r="BC16" s="94">
        <f t="shared" si="9"/>
        <v>6.330000000000001</v>
      </c>
      <c r="BD16" s="94">
        <f t="shared" si="10"/>
        <v>6.6624999999999996</v>
      </c>
      <c r="BE16" s="94">
        <f t="shared" si="11"/>
        <v>4.1637500000000003</v>
      </c>
      <c r="BF16" s="30">
        <f t="shared" si="12"/>
        <v>5.674687500000001</v>
      </c>
      <c r="BG16" s="31"/>
      <c r="BH16" s="30">
        <f t="shared" si="13"/>
        <v>6.08</v>
      </c>
      <c r="BI16" s="54"/>
      <c r="BJ16" s="32">
        <f t="shared" si="14"/>
        <v>5.8773437500000005</v>
      </c>
      <c r="BK16" s="40">
        <f t="shared" si="15"/>
        <v>6</v>
      </c>
    </row>
    <row r="17" spans="1:63" x14ac:dyDescent="0.3">
      <c r="A17" s="439">
        <v>131</v>
      </c>
      <c r="B17" s="439" t="s">
        <v>107</v>
      </c>
      <c r="C17" s="439" t="s">
        <v>104</v>
      </c>
      <c r="D17" s="439" t="s">
        <v>105</v>
      </c>
      <c r="E17" s="439" t="s">
        <v>112</v>
      </c>
      <c r="F17" s="24">
        <v>5.7</v>
      </c>
      <c r="G17" s="24">
        <v>5</v>
      </c>
      <c r="H17" s="24">
        <v>6</v>
      </c>
      <c r="I17" s="24">
        <v>7</v>
      </c>
      <c r="J17" s="24">
        <v>6.8</v>
      </c>
      <c r="K17" s="27">
        <f t="shared" si="0"/>
        <v>6.330000000000001</v>
      </c>
      <c r="L17" s="33"/>
      <c r="M17" s="24">
        <v>5.7</v>
      </c>
      <c r="N17" s="24">
        <v>5</v>
      </c>
      <c r="O17" s="24">
        <v>6</v>
      </c>
      <c r="P17" s="24">
        <v>7</v>
      </c>
      <c r="Q17" s="24">
        <v>6.8</v>
      </c>
      <c r="R17" s="27">
        <f t="shared" si="1"/>
        <v>6.330000000000001</v>
      </c>
      <c r="S17" s="29"/>
      <c r="T17" s="24">
        <v>4.5</v>
      </c>
      <c r="U17" s="24">
        <v>5</v>
      </c>
      <c r="V17" s="24">
        <v>5</v>
      </c>
      <c r="W17" s="24">
        <v>5.8</v>
      </c>
      <c r="X17" s="24">
        <v>5</v>
      </c>
      <c r="Y17" s="24">
        <v>6</v>
      </c>
      <c r="Z17" s="24">
        <v>5.5</v>
      </c>
      <c r="AA17" s="24">
        <v>5</v>
      </c>
      <c r="AB17" s="28">
        <f t="shared" si="2"/>
        <v>41.8</v>
      </c>
      <c r="AC17" s="27">
        <f t="shared" si="3"/>
        <v>5.2249999999999996</v>
      </c>
      <c r="AD17" s="56"/>
      <c r="AE17" s="463">
        <v>6.57</v>
      </c>
      <c r="AF17" s="25"/>
      <c r="AG17" s="27">
        <f t="shared" si="4"/>
        <v>6.57</v>
      </c>
      <c r="AH17" s="29"/>
      <c r="AI17" s="24">
        <v>4.5</v>
      </c>
      <c r="AJ17" s="24">
        <v>4.5</v>
      </c>
      <c r="AK17" s="24">
        <v>4</v>
      </c>
      <c r="AL17" s="24">
        <v>4.8</v>
      </c>
      <c r="AM17" s="24">
        <v>4.5</v>
      </c>
      <c r="AN17" s="24">
        <v>4.5</v>
      </c>
      <c r="AO17" s="24">
        <v>4.8</v>
      </c>
      <c r="AP17" s="24">
        <v>4.8</v>
      </c>
      <c r="AQ17" s="28">
        <f t="shared" si="5"/>
        <v>36.4</v>
      </c>
      <c r="AR17" s="27">
        <f t="shared" si="6"/>
        <v>4.55</v>
      </c>
      <c r="AS17" s="29"/>
      <c r="AT17" s="24">
        <v>4.2</v>
      </c>
      <c r="AU17" s="24">
        <v>4</v>
      </c>
      <c r="AV17" s="24">
        <v>3</v>
      </c>
      <c r="AW17" s="24">
        <v>2</v>
      </c>
      <c r="AX17" s="24">
        <v>3</v>
      </c>
      <c r="AY17" s="27">
        <f t="shared" si="7"/>
        <v>3.19</v>
      </c>
      <c r="AZ17" s="25"/>
      <c r="BA17" s="27">
        <f t="shared" si="8"/>
        <v>3.19</v>
      </c>
      <c r="BB17" s="29"/>
      <c r="BC17" s="94">
        <f t="shared" si="9"/>
        <v>6.330000000000001</v>
      </c>
      <c r="BD17" s="94">
        <f t="shared" si="10"/>
        <v>5.8975</v>
      </c>
      <c r="BE17" s="94">
        <f t="shared" si="11"/>
        <v>3.87</v>
      </c>
      <c r="BF17" s="30">
        <f t="shared" si="12"/>
        <v>5.2481249999999999</v>
      </c>
      <c r="BG17" s="31"/>
      <c r="BH17" s="30">
        <f t="shared" si="13"/>
        <v>5.6650000000000009</v>
      </c>
      <c r="BI17" s="54"/>
      <c r="BJ17" s="32">
        <f t="shared" si="14"/>
        <v>5.4565625000000004</v>
      </c>
      <c r="BK17" s="40"/>
    </row>
    <row r="18" spans="1:63" x14ac:dyDescent="0.3">
      <c r="A18" s="456">
        <v>157</v>
      </c>
      <c r="B18" s="456" t="s">
        <v>97</v>
      </c>
      <c r="C18" s="456" t="s">
        <v>94</v>
      </c>
      <c r="D18" s="456" t="s">
        <v>95</v>
      </c>
      <c r="E18" s="456" t="s">
        <v>98</v>
      </c>
      <c r="F18" s="24"/>
      <c r="G18" s="24"/>
      <c r="H18" s="24"/>
      <c r="I18" s="24"/>
      <c r="J18" s="24"/>
      <c r="K18" s="27">
        <f t="shared" si="0"/>
        <v>0</v>
      </c>
      <c r="L18" s="33"/>
      <c r="M18" s="24"/>
      <c r="N18" s="24"/>
      <c r="O18" s="24"/>
      <c r="P18" s="24"/>
      <c r="Q18" s="24"/>
      <c r="R18" s="27">
        <f t="shared" si="1"/>
        <v>0</v>
      </c>
      <c r="S18" s="29"/>
      <c r="T18" s="24"/>
      <c r="U18" s="24"/>
      <c r="V18" s="24"/>
      <c r="W18" s="24"/>
      <c r="X18" s="24"/>
      <c r="Y18" s="24"/>
      <c r="Z18" s="24"/>
      <c r="AA18" s="24"/>
      <c r="AB18" s="28">
        <f t="shared" si="2"/>
        <v>0</v>
      </c>
      <c r="AC18" s="27">
        <f t="shared" si="3"/>
        <v>0</v>
      </c>
      <c r="AD18" s="56"/>
      <c r="AE18" s="463"/>
      <c r="AF18" s="25"/>
      <c r="AG18" s="27">
        <f t="shared" si="4"/>
        <v>0</v>
      </c>
      <c r="AH18" s="29"/>
      <c r="AI18" s="24"/>
      <c r="AJ18" s="24"/>
      <c r="AK18" s="24"/>
      <c r="AL18" s="24"/>
      <c r="AM18" s="24"/>
      <c r="AN18" s="24"/>
      <c r="AO18" s="24"/>
      <c r="AP18" s="24"/>
      <c r="AQ18" s="28">
        <f t="shared" si="5"/>
        <v>0</v>
      </c>
      <c r="AR18" s="27">
        <f t="shared" si="6"/>
        <v>0</v>
      </c>
      <c r="AS18" s="29"/>
      <c r="AT18" s="24"/>
      <c r="AU18" s="24"/>
      <c r="AV18" s="24"/>
      <c r="AW18" s="24"/>
      <c r="AX18" s="24"/>
      <c r="AY18" s="27">
        <f t="shared" si="7"/>
        <v>0</v>
      </c>
      <c r="AZ18" s="25"/>
      <c r="BA18" s="27">
        <f t="shared" si="8"/>
        <v>0</v>
      </c>
      <c r="BB18" s="29"/>
      <c r="BC18" s="457">
        <f t="shared" si="9"/>
        <v>0</v>
      </c>
      <c r="BD18" s="457">
        <f t="shared" si="10"/>
        <v>0</v>
      </c>
      <c r="BE18" s="457">
        <f t="shared" si="11"/>
        <v>0</v>
      </c>
      <c r="BF18" s="458">
        <f t="shared" si="12"/>
        <v>0</v>
      </c>
      <c r="BG18" s="459"/>
      <c r="BH18" s="458">
        <f t="shared" si="13"/>
        <v>0</v>
      </c>
      <c r="BI18" s="460"/>
      <c r="BJ18" s="461">
        <f t="shared" si="14"/>
        <v>0</v>
      </c>
      <c r="BK18" s="462" t="s">
        <v>283</v>
      </c>
    </row>
  </sheetData>
  <sortState ref="A11:BK17">
    <sortCondition ref="BK11:BK17"/>
  </sortState>
  <mergeCells count="1">
    <mergeCell ref="A3:B3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horizontalDpi="4294967293" r:id="rId1"/>
  <headerFoot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9"/>
  <sheetViews>
    <sheetView topLeftCell="AJ4" workbookViewId="0">
      <selection activeCell="BK19" sqref="BK19"/>
    </sheetView>
  </sheetViews>
  <sheetFormatPr defaultColWidth="9.109375" defaultRowHeight="14.4" x14ac:dyDescent="0.3"/>
  <cols>
    <col min="1" max="1" width="6.6640625" style="3" customWidth="1"/>
    <col min="2" max="2" width="16.21875" style="3" customWidth="1"/>
    <col min="3" max="3" width="23.33203125" style="3" customWidth="1"/>
    <col min="4" max="4" width="16.44140625" style="3" customWidth="1"/>
    <col min="5" max="5" width="17.33203125" style="3" customWidth="1"/>
    <col min="6" max="11" width="7.6640625" style="3" customWidth="1"/>
    <col min="12" max="12" width="3.33203125" style="3" customWidth="1"/>
    <col min="13" max="18" width="7.6640625" style="3" customWidth="1"/>
    <col min="19" max="19" width="3.33203125" style="3" customWidth="1"/>
    <col min="20" max="29" width="7.6640625" style="3" customWidth="1"/>
    <col min="30" max="30" width="3.33203125" style="3" customWidth="1"/>
    <col min="31" max="32" width="7.6640625" style="3" customWidth="1"/>
    <col min="33" max="33" width="9.44140625" style="3" customWidth="1"/>
    <col min="34" max="34" width="3.44140625" style="3" customWidth="1"/>
    <col min="35" max="44" width="7.6640625" style="3" customWidth="1"/>
    <col min="45" max="45" width="3.33203125" style="3" customWidth="1"/>
    <col min="46" max="53" width="7.6640625" style="3" customWidth="1"/>
    <col min="54" max="54" width="2.6640625" style="3" customWidth="1"/>
    <col min="55" max="55" width="7.44140625" style="92" customWidth="1"/>
    <col min="56" max="57" width="7.6640625" style="92" customWidth="1"/>
    <col min="58" max="58" width="10.44140625" style="3" customWidth="1"/>
    <col min="59" max="59" width="2.6640625" style="3" customWidth="1"/>
    <col min="60" max="60" width="9.109375" style="3"/>
    <col min="61" max="61" width="2.33203125" style="3" customWidth="1"/>
    <col min="62" max="62" width="9.109375" style="3"/>
    <col min="63" max="63" width="12" style="3" customWidth="1"/>
    <col min="64" max="16384" width="9.109375" style="3"/>
  </cols>
  <sheetData>
    <row r="1" spans="1:63" ht="15.6" x14ac:dyDescent="0.3">
      <c r="A1" s="100" t="str">
        <f>CompDetail!A1</f>
        <v>NSW State Championships</v>
      </c>
      <c r="D1" s="4" t="s">
        <v>0</v>
      </c>
      <c r="E1" s="438" t="s">
        <v>268</v>
      </c>
      <c r="AS1" s="5"/>
      <c r="BK1" s="5">
        <f ca="1">NOW()</f>
        <v>43628.878263194441</v>
      </c>
    </row>
    <row r="2" spans="1:63" ht="15.6" x14ac:dyDescent="0.3">
      <c r="A2" s="100"/>
      <c r="D2" s="4"/>
      <c r="E2" s="438" t="s">
        <v>269</v>
      </c>
      <c r="AS2" s="7"/>
      <c r="BK2" s="7">
        <f ca="1">NOW()</f>
        <v>43628.878263194441</v>
      </c>
    </row>
    <row r="3" spans="1:63" ht="15.6" x14ac:dyDescent="0.3">
      <c r="A3" s="515" t="str">
        <f>CompDetail!A3</f>
        <v>June 8 to 9 2019</v>
      </c>
      <c r="B3" s="516"/>
      <c r="D3" s="4"/>
      <c r="E3" s="438" t="s">
        <v>266</v>
      </c>
      <c r="F3" s="8"/>
      <c r="G3" s="8"/>
      <c r="H3" s="8"/>
      <c r="I3" s="8"/>
      <c r="J3" s="8"/>
      <c r="K3" s="8"/>
      <c r="M3" s="9"/>
      <c r="N3" s="9"/>
      <c r="O3" s="9"/>
      <c r="P3" s="9"/>
      <c r="Q3" s="9"/>
      <c r="R3" s="9"/>
      <c r="T3" s="10"/>
      <c r="U3" s="10"/>
      <c r="V3" s="10"/>
      <c r="W3" s="10"/>
      <c r="X3" s="10"/>
      <c r="Y3" s="10"/>
      <c r="Z3" s="10"/>
      <c r="AA3" s="10"/>
      <c r="AB3" s="10"/>
      <c r="AC3" s="10"/>
      <c r="AE3" s="9"/>
      <c r="AF3" s="9"/>
      <c r="AG3" s="9"/>
      <c r="AI3" s="10"/>
      <c r="AJ3" s="10"/>
      <c r="AK3" s="10"/>
      <c r="AL3" s="10"/>
      <c r="AM3" s="10"/>
      <c r="AN3" s="10"/>
      <c r="AO3" s="10"/>
      <c r="AP3" s="10"/>
      <c r="AQ3" s="10"/>
      <c r="AR3" s="10"/>
      <c r="AT3" s="9"/>
      <c r="AU3" s="9"/>
      <c r="AV3" s="9"/>
      <c r="AW3" s="9"/>
      <c r="AX3" s="9"/>
      <c r="AY3" s="9"/>
      <c r="AZ3" s="9"/>
      <c r="BA3" s="9"/>
    </row>
    <row r="4" spans="1:63" ht="15.6" x14ac:dyDescent="0.3">
      <c r="A4" s="42"/>
      <c r="B4" s="43"/>
      <c r="D4" s="4"/>
      <c r="F4" s="13" t="s">
        <v>25</v>
      </c>
      <c r="G4" s="13"/>
      <c r="H4" s="13"/>
      <c r="I4" s="13"/>
      <c r="J4" s="13"/>
      <c r="K4" s="13"/>
      <c r="M4" s="14" t="s">
        <v>15</v>
      </c>
      <c r="N4" s="14"/>
      <c r="O4" s="14"/>
      <c r="P4" s="14"/>
      <c r="Q4" s="14"/>
      <c r="R4" s="14"/>
      <c r="T4" s="15" t="s">
        <v>25</v>
      </c>
      <c r="U4" s="15"/>
      <c r="V4" s="15"/>
      <c r="W4" s="15"/>
      <c r="X4" s="15"/>
      <c r="Y4" s="15"/>
      <c r="Z4" s="15"/>
      <c r="AA4" s="15"/>
      <c r="AB4" s="15"/>
      <c r="AC4" s="15"/>
      <c r="AE4" s="14" t="s">
        <v>15</v>
      </c>
      <c r="AF4" s="14"/>
      <c r="AG4" s="14"/>
      <c r="AI4" s="15" t="s">
        <v>25</v>
      </c>
      <c r="AJ4" s="15"/>
      <c r="AK4" s="15"/>
      <c r="AL4" s="15"/>
      <c r="AM4" s="15"/>
      <c r="AN4" s="15"/>
      <c r="AO4" s="15"/>
      <c r="AP4" s="15"/>
      <c r="AQ4" s="15"/>
      <c r="AR4" s="15"/>
      <c r="AT4" s="14" t="s">
        <v>15</v>
      </c>
      <c r="AU4" s="14"/>
      <c r="AV4" s="14"/>
      <c r="AW4" s="14"/>
      <c r="AX4" s="14"/>
      <c r="AY4" s="14"/>
      <c r="AZ4" s="14"/>
      <c r="BA4" s="14"/>
    </row>
    <row r="5" spans="1:63" ht="15.6" x14ac:dyDescent="0.3">
      <c r="A5" s="36"/>
      <c r="D5" s="4"/>
    </row>
    <row r="6" spans="1:63" ht="15.6" x14ac:dyDescent="0.3">
      <c r="A6" s="36" t="s">
        <v>181</v>
      </c>
      <c r="B6" s="6"/>
      <c r="F6" s="6" t="s">
        <v>52</v>
      </c>
      <c r="G6" s="3" t="str">
        <f>E1</f>
        <v>Jenny Scott</v>
      </c>
      <c r="I6" s="6"/>
      <c r="M6" s="6" t="s">
        <v>52</v>
      </c>
      <c r="N6" s="3" t="str">
        <f>E1</f>
        <v>Jenny Scott</v>
      </c>
      <c r="T6" s="6" t="s">
        <v>51</v>
      </c>
      <c r="U6" s="3" t="str">
        <f>E2</f>
        <v>Darryn Fedrick</v>
      </c>
      <c r="AE6" s="6" t="s">
        <v>51</v>
      </c>
      <c r="AF6" s="3" t="str">
        <f>E2</f>
        <v>Darryn Fedrick</v>
      </c>
      <c r="AI6" s="6" t="s">
        <v>53</v>
      </c>
      <c r="AJ6" s="3" t="str">
        <f>E3</f>
        <v>Janet Leadbeater</v>
      </c>
      <c r="AT6" s="6" t="s">
        <v>53</v>
      </c>
      <c r="AU6" s="3" t="str">
        <f>E3</f>
        <v>Janet Leadbeater</v>
      </c>
      <c r="AZ6" s="6"/>
      <c r="BA6" s="6"/>
      <c r="BF6" s="6" t="s">
        <v>16</v>
      </c>
    </row>
    <row r="7" spans="1:63" ht="15.6" x14ac:dyDescent="0.3">
      <c r="A7" s="36" t="s">
        <v>58</v>
      </c>
      <c r="B7" s="57" t="s">
        <v>182</v>
      </c>
      <c r="BC7" s="199"/>
      <c r="BD7" s="199"/>
      <c r="BE7" s="199"/>
    </row>
    <row r="8" spans="1:63" x14ac:dyDescent="0.3">
      <c r="F8" s="16" t="s">
        <v>29</v>
      </c>
      <c r="L8" s="17"/>
      <c r="M8" s="16" t="s">
        <v>29</v>
      </c>
      <c r="N8" s="17"/>
      <c r="O8" s="17"/>
      <c r="P8" s="17"/>
      <c r="Q8" s="16"/>
      <c r="T8" s="3" t="s">
        <v>12</v>
      </c>
      <c r="AD8" s="17"/>
      <c r="AE8" s="6"/>
      <c r="AF8" s="3" t="s">
        <v>14</v>
      </c>
      <c r="AG8" s="6" t="s">
        <v>17</v>
      </c>
      <c r="BA8" s="16" t="s">
        <v>50</v>
      </c>
      <c r="BF8" s="6" t="s">
        <v>55</v>
      </c>
      <c r="BH8" s="6" t="s">
        <v>56</v>
      </c>
      <c r="BJ8" s="58" t="s">
        <v>57</v>
      </c>
      <c r="BK8" s="21"/>
    </row>
    <row r="9" spans="1:63" s="17" customFormat="1" x14ac:dyDescent="0.3">
      <c r="A9" s="17" t="s">
        <v>27</v>
      </c>
      <c r="B9" s="17" t="s">
        <v>28</v>
      </c>
      <c r="C9" s="17" t="s">
        <v>29</v>
      </c>
      <c r="D9" s="17" t="s">
        <v>30</v>
      </c>
      <c r="E9" s="17" t="s">
        <v>31</v>
      </c>
      <c r="F9" s="21" t="s">
        <v>2</v>
      </c>
      <c r="G9" s="21" t="s">
        <v>3</v>
      </c>
      <c r="H9" s="21" t="s">
        <v>4</v>
      </c>
      <c r="I9" s="21" t="s">
        <v>5</v>
      </c>
      <c r="J9" s="21" t="s">
        <v>6</v>
      </c>
      <c r="K9" s="21" t="s">
        <v>29</v>
      </c>
      <c r="L9" s="22"/>
      <c r="M9" s="21" t="s">
        <v>2</v>
      </c>
      <c r="N9" s="21" t="s">
        <v>3</v>
      </c>
      <c r="O9" s="21" t="s">
        <v>4</v>
      </c>
      <c r="P9" s="21" t="s">
        <v>5</v>
      </c>
      <c r="Q9" s="21" t="s">
        <v>6</v>
      </c>
      <c r="R9" s="21" t="s">
        <v>29</v>
      </c>
      <c r="S9" s="37"/>
      <c r="T9" s="17" t="s">
        <v>32</v>
      </c>
      <c r="U9" s="17" t="s">
        <v>33</v>
      </c>
      <c r="V9" s="17" t="s">
        <v>21</v>
      </c>
      <c r="W9" s="17" t="s">
        <v>62</v>
      </c>
      <c r="X9" s="17" t="s">
        <v>72</v>
      </c>
      <c r="Y9" s="17" t="s">
        <v>73</v>
      </c>
      <c r="Z9" s="17" t="s">
        <v>34</v>
      </c>
      <c r="AA9" s="17" t="s">
        <v>63</v>
      </c>
      <c r="AB9" s="17" t="s">
        <v>41</v>
      </c>
      <c r="AC9" s="16" t="s">
        <v>40</v>
      </c>
      <c r="AD9" s="55"/>
      <c r="AE9" s="17" t="s">
        <v>39</v>
      </c>
      <c r="AF9" s="17" t="s">
        <v>13</v>
      </c>
      <c r="AG9" s="16" t="s">
        <v>19</v>
      </c>
      <c r="AH9" s="22"/>
      <c r="AI9" s="17" t="s">
        <v>32</v>
      </c>
      <c r="AJ9" s="17" t="s">
        <v>33</v>
      </c>
      <c r="AK9" s="17" t="s">
        <v>21</v>
      </c>
      <c r="AL9" s="17" t="s">
        <v>62</v>
      </c>
      <c r="AM9" s="17" t="s">
        <v>72</v>
      </c>
      <c r="AN9" s="17" t="s">
        <v>73</v>
      </c>
      <c r="AO9" s="17" t="s">
        <v>34</v>
      </c>
      <c r="AP9" s="17" t="s">
        <v>64</v>
      </c>
      <c r="AQ9" s="17" t="s">
        <v>41</v>
      </c>
      <c r="AR9" s="16" t="s">
        <v>40</v>
      </c>
      <c r="AS9" s="22"/>
      <c r="AT9" s="21" t="s">
        <v>7</v>
      </c>
      <c r="AU9" s="21" t="s">
        <v>8</v>
      </c>
      <c r="AV9" s="21" t="s">
        <v>9</v>
      </c>
      <c r="AW9" s="21" t="s">
        <v>10</v>
      </c>
      <c r="AX9" s="21" t="s">
        <v>11</v>
      </c>
      <c r="AY9" s="21" t="s">
        <v>36</v>
      </c>
      <c r="AZ9" s="17" t="s">
        <v>14</v>
      </c>
      <c r="BA9" s="16" t="s">
        <v>19</v>
      </c>
      <c r="BB9" s="22"/>
      <c r="BC9" s="199" t="s">
        <v>78</v>
      </c>
      <c r="BD9" s="199" t="s">
        <v>79</v>
      </c>
      <c r="BE9" s="199" t="s">
        <v>80</v>
      </c>
      <c r="BF9" s="6" t="s">
        <v>35</v>
      </c>
      <c r="BG9" s="3"/>
      <c r="BH9" s="58" t="s">
        <v>35</v>
      </c>
      <c r="BI9" s="59"/>
      <c r="BJ9" s="58" t="s">
        <v>35</v>
      </c>
      <c r="BK9" s="23" t="s">
        <v>38</v>
      </c>
    </row>
    <row r="10" spans="1:63" s="17" customFormat="1" x14ac:dyDescent="0.3">
      <c r="F10" s="21"/>
      <c r="G10" s="21"/>
      <c r="H10" s="21"/>
      <c r="I10" s="21"/>
      <c r="J10" s="21"/>
      <c r="K10" s="21"/>
      <c r="L10" s="22"/>
      <c r="M10" s="21"/>
      <c r="N10" s="21"/>
      <c r="O10" s="21"/>
      <c r="P10" s="21"/>
      <c r="Q10" s="21"/>
      <c r="R10" s="21"/>
      <c r="S10" s="37"/>
      <c r="AD10" s="55"/>
      <c r="AH10" s="22"/>
      <c r="AS10" s="22"/>
      <c r="AT10" s="21"/>
      <c r="AU10" s="21"/>
      <c r="AV10" s="21"/>
      <c r="AW10" s="21"/>
      <c r="AX10" s="21"/>
      <c r="AY10" s="21"/>
      <c r="BB10" s="22"/>
      <c r="BC10" s="199"/>
      <c r="BD10" s="199"/>
      <c r="BE10" s="199"/>
      <c r="BF10" s="6"/>
      <c r="BG10" s="3"/>
      <c r="BH10" s="58"/>
      <c r="BI10" s="59"/>
      <c r="BJ10" s="58"/>
      <c r="BK10" s="23"/>
    </row>
    <row r="11" spans="1:63" x14ac:dyDescent="0.3">
      <c r="L11" s="55"/>
      <c r="S11" s="55"/>
      <c r="AD11" s="55"/>
      <c r="AH11" s="55"/>
      <c r="AS11" s="55"/>
      <c r="BB11" s="55"/>
    </row>
    <row r="12" spans="1:63" x14ac:dyDescent="0.3">
      <c r="A12" s="205">
        <v>121</v>
      </c>
      <c r="B12" s="205" t="s">
        <v>141</v>
      </c>
      <c r="C12" s="205" t="s">
        <v>110</v>
      </c>
      <c r="D12" s="439" t="s">
        <v>270</v>
      </c>
      <c r="E12" s="205" t="s">
        <v>113</v>
      </c>
      <c r="F12" s="24">
        <v>5</v>
      </c>
      <c r="G12" s="24">
        <v>5</v>
      </c>
      <c r="H12" s="24">
        <v>7</v>
      </c>
      <c r="I12" s="24">
        <v>7</v>
      </c>
      <c r="J12" s="24">
        <v>7</v>
      </c>
      <c r="K12" s="27">
        <f t="shared" ref="K12:K19" si="0">SUM((F12*0.1),(G12*0.1),(H12*0.3),(I12*0.3),(J12*0.2))</f>
        <v>6.6000000000000005</v>
      </c>
      <c r="L12" s="33"/>
      <c r="M12" s="24">
        <v>5</v>
      </c>
      <c r="N12" s="24">
        <v>5.5</v>
      </c>
      <c r="O12" s="24">
        <v>7</v>
      </c>
      <c r="P12" s="24">
        <v>7</v>
      </c>
      <c r="Q12" s="24">
        <v>7</v>
      </c>
      <c r="R12" s="27">
        <f t="shared" ref="R12:R19" si="1">SUM((M12*0.1),(N12*0.1),(O12*0.3),(P12*0.3),(Q12*0.2))</f>
        <v>6.65</v>
      </c>
      <c r="S12" s="29"/>
      <c r="T12" s="24">
        <v>5.7</v>
      </c>
      <c r="U12" s="24">
        <v>5.2</v>
      </c>
      <c r="V12" s="24">
        <v>5.2</v>
      </c>
      <c r="W12" s="24">
        <v>5.6</v>
      </c>
      <c r="X12" s="24">
        <v>6</v>
      </c>
      <c r="Y12" s="24">
        <v>6</v>
      </c>
      <c r="Z12" s="24">
        <v>5.8</v>
      </c>
      <c r="AA12" s="24">
        <v>5.6</v>
      </c>
      <c r="AB12" s="28">
        <f t="shared" ref="AB12:AB19" si="2">SUM(T12:AA12)</f>
        <v>45.1</v>
      </c>
      <c r="AC12" s="27">
        <f t="shared" ref="AC12:AC19" si="3">AB12/8</f>
        <v>5.6375000000000002</v>
      </c>
      <c r="AD12" s="56"/>
      <c r="AE12" s="463">
        <v>7.33</v>
      </c>
      <c r="AF12" s="25"/>
      <c r="AG12" s="502">
        <f t="shared" ref="AG12:AG19" si="4">AE12-AF12</f>
        <v>7.33</v>
      </c>
      <c r="AH12" s="29"/>
      <c r="AI12" s="24">
        <v>7</v>
      </c>
      <c r="AJ12" s="24">
        <v>6.5</v>
      </c>
      <c r="AK12" s="24">
        <v>7</v>
      </c>
      <c r="AL12" s="24">
        <v>7</v>
      </c>
      <c r="AM12" s="24">
        <v>8</v>
      </c>
      <c r="AN12" s="24">
        <v>8</v>
      </c>
      <c r="AO12" s="24">
        <v>8</v>
      </c>
      <c r="AP12" s="24">
        <v>5.8</v>
      </c>
      <c r="AQ12" s="28">
        <f t="shared" ref="AQ12:AQ19" si="5">SUM(AI12:AP12)</f>
        <v>57.3</v>
      </c>
      <c r="AR12" s="27">
        <f t="shared" ref="AR12:AR19" si="6">AQ12/8</f>
        <v>7.1624999999999996</v>
      </c>
      <c r="AS12" s="29"/>
      <c r="AT12" s="24">
        <v>6</v>
      </c>
      <c r="AU12" s="24">
        <v>6.5</v>
      </c>
      <c r="AV12" s="24">
        <v>7</v>
      </c>
      <c r="AW12" s="24">
        <v>4</v>
      </c>
      <c r="AX12" s="24">
        <v>4.8</v>
      </c>
      <c r="AY12" s="27">
        <f t="shared" ref="AY12:AY19" si="7">SUM((AT12*0.2),(AU12*0.15),(AV12*0.25),(AW12*0.2),(AX12*0.2))</f>
        <v>5.6850000000000005</v>
      </c>
      <c r="AZ12" s="25"/>
      <c r="BA12" s="27">
        <f t="shared" ref="BA12:BA19" si="8">AY12-AZ12</f>
        <v>5.6850000000000005</v>
      </c>
      <c r="BB12" s="29"/>
      <c r="BC12" s="94">
        <f t="shared" ref="BC12:BC19" si="9">(K12+R12)/2</f>
        <v>6.625</v>
      </c>
      <c r="BD12" s="94">
        <f t="shared" ref="BD12:BD19" si="10">(AC12+AG12)/2</f>
        <v>6.4837500000000006</v>
      </c>
      <c r="BE12" s="94">
        <f t="shared" ref="BE12:BE19" si="11">(AR12+BA12)/2</f>
        <v>6.4237500000000001</v>
      </c>
      <c r="BF12" s="30">
        <f t="shared" ref="BF12:BF19" si="12">SUM((K12*0.25)+(AC12*0.375)+(AR12*0.375))</f>
        <v>6.45</v>
      </c>
      <c r="BG12" s="31"/>
      <c r="BH12" s="30">
        <f t="shared" ref="BH12:BH19" si="13">SUM((R12*0.25),(AG12*0.5),(BA12*0.25))</f>
        <v>6.7487500000000011</v>
      </c>
      <c r="BI12" s="54"/>
      <c r="BJ12" s="32">
        <f t="shared" ref="BJ12:BJ19" si="14">AVERAGE(BF12:BH12)</f>
        <v>6.5993750000000002</v>
      </c>
      <c r="BK12" s="40">
        <f t="shared" ref="BK12:BK17" si="15">RANK(BJ12,BJ$12:BJ$19)</f>
        <v>1</v>
      </c>
    </row>
    <row r="13" spans="1:63" x14ac:dyDescent="0.3">
      <c r="A13" s="165">
        <v>137</v>
      </c>
      <c r="B13" s="165" t="s">
        <v>121</v>
      </c>
      <c r="C13" s="165" t="s">
        <v>104</v>
      </c>
      <c r="D13" s="165" t="s">
        <v>105</v>
      </c>
      <c r="E13" s="165" t="s">
        <v>112</v>
      </c>
      <c r="F13" s="24">
        <v>5</v>
      </c>
      <c r="G13" s="24">
        <v>5</v>
      </c>
      <c r="H13" s="24">
        <v>5.5</v>
      </c>
      <c r="I13" s="24">
        <v>8</v>
      </c>
      <c r="J13" s="24">
        <v>6.2</v>
      </c>
      <c r="K13" s="27">
        <f t="shared" si="0"/>
        <v>6.29</v>
      </c>
      <c r="L13" s="33"/>
      <c r="M13" s="24">
        <v>5.5</v>
      </c>
      <c r="N13" s="24">
        <v>4.5</v>
      </c>
      <c r="O13" s="24">
        <v>6</v>
      </c>
      <c r="P13" s="24">
        <v>7.2</v>
      </c>
      <c r="Q13" s="24">
        <v>6.2</v>
      </c>
      <c r="R13" s="27">
        <f t="shared" si="1"/>
        <v>6.2</v>
      </c>
      <c r="S13" s="29"/>
      <c r="T13" s="24">
        <v>4.8</v>
      </c>
      <c r="U13" s="24">
        <v>5.2</v>
      </c>
      <c r="V13" s="24">
        <v>5.2</v>
      </c>
      <c r="W13" s="24">
        <v>4.8</v>
      </c>
      <c r="X13" s="24">
        <v>5.6</v>
      </c>
      <c r="Y13" s="24">
        <v>4.9000000000000004</v>
      </c>
      <c r="Z13" s="24">
        <v>5.4</v>
      </c>
      <c r="AA13" s="24">
        <v>5.5</v>
      </c>
      <c r="AB13" s="28">
        <f t="shared" si="2"/>
        <v>41.4</v>
      </c>
      <c r="AC13" s="27">
        <f t="shared" si="3"/>
        <v>5.1749999999999998</v>
      </c>
      <c r="AD13" s="56"/>
      <c r="AE13" s="463">
        <v>7.63</v>
      </c>
      <c r="AF13" s="25"/>
      <c r="AG13" s="502">
        <f t="shared" si="4"/>
        <v>7.63</v>
      </c>
      <c r="AH13" s="29"/>
      <c r="AI13" s="24">
        <v>3</v>
      </c>
      <c r="AJ13" s="24">
        <v>5</v>
      </c>
      <c r="AK13" s="24">
        <v>6</v>
      </c>
      <c r="AL13" s="24">
        <v>6.5</v>
      </c>
      <c r="AM13" s="24">
        <v>6.5</v>
      </c>
      <c r="AN13" s="24">
        <v>6.5</v>
      </c>
      <c r="AO13" s="24">
        <v>6.5</v>
      </c>
      <c r="AP13" s="24">
        <v>6</v>
      </c>
      <c r="AQ13" s="28">
        <f t="shared" si="5"/>
        <v>46</v>
      </c>
      <c r="AR13" s="27">
        <f t="shared" si="6"/>
        <v>5.75</v>
      </c>
      <c r="AS13" s="29"/>
      <c r="AT13" s="24">
        <v>5.5</v>
      </c>
      <c r="AU13" s="24">
        <v>5.8</v>
      </c>
      <c r="AV13" s="24">
        <v>6.5</v>
      </c>
      <c r="AW13" s="24">
        <v>5.5</v>
      </c>
      <c r="AX13" s="24">
        <v>5</v>
      </c>
      <c r="AY13" s="27">
        <f t="shared" si="7"/>
        <v>5.6950000000000003</v>
      </c>
      <c r="AZ13" s="25"/>
      <c r="BA13" s="27">
        <f t="shared" si="8"/>
        <v>5.6950000000000003</v>
      </c>
      <c r="BB13" s="29"/>
      <c r="BC13" s="94">
        <f t="shared" si="9"/>
        <v>6.2450000000000001</v>
      </c>
      <c r="BD13" s="94">
        <f t="shared" si="10"/>
        <v>6.4024999999999999</v>
      </c>
      <c r="BE13" s="94">
        <f t="shared" si="11"/>
        <v>5.7225000000000001</v>
      </c>
      <c r="BF13" s="30">
        <f t="shared" si="12"/>
        <v>5.6693749999999996</v>
      </c>
      <c r="BG13" s="31"/>
      <c r="BH13" s="30">
        <f t="shared" si="13"/>
        <v>6.7887500000000003</v>
      </c>
      <c r="BI13" s="54"/>
      <c r="BJ13" s="32">
        <f t="shared" si="14"/>
        <v>6.2290624999999995</v>
      </c>
      <c r="BK13" s="40">
        <f t="shared" si="15"/>
        <v>2</v>
      </c>
    </row>
    <row r="14" spans="1:63" x14ac:dyDescent="0.3">
      <c r="A14" s="165">
        <v>133</v>
      </c>
      <c r="B14" s="165" t="s">
        <v>119</v>
      </c>
      <c r="C14" s="165" t="s">
        <v>104</v>
      </c>
      <c r="D14" s="165" t="s">
        <v>105</v>
      </c>
      <c r="E14" s="165" t="s">
        <v>112</v>
      </c>
      <c r="F14" s="24">
        <v>5</v>
      </c>
      <c r="G14" s="24">
        <v>5.8</v>
      </c>
      <c r="H14" s="24">
        <v>6</v>
      </c>
      <c r="I14" s="24">
        <v>8</v>
      </c>
      <c r="J14" s="24">
        <v>6.2</v>
      </c>
      <c r="K14" s="27">
        <f t="shared" si="0"/>
        <v>6.52</v>
      </c>
      <c r="L14" s="33"/>
      <c r="M14" s="24">
        <v>6</v>
      </c>
      <c r="N14" s="24">
        <v>5.8</v>
      </c>
      <c r="O14" s="24">
        <v>5.5</v>
      </c>
      <c r="P14" s="24">
        <v>8</v>
      </c>
      <c r="Q14" s="24">
        <v>6.2</v>
      </c>
      <c r="R14" s="27">
        <f t="shared" si="1"/>
        <v>6.4700000000000006</v>
      </c>
      <c r="S14" s="29"/>
      <c r="T14" s="24">
        <v>5.4</v>
      </c>
      <c r="U14" s="24">
        <v>5.6</v>
      </c>
      <c r="V14" s="24">
        <v>5.6</v>
      </c>
      <c r="W14" s="24">
        <v>5.8</v>
      </c>
      <c r="X14" s="24">
        <v>6</v>
      </c>
      <c r="Y14" s="24">
        <v>5.6</v>
      </c>
      <c r="Z14" s="24">
        <v>6.2</v>
      </c>
      <c r="AA14" s="24">
        <v>5</v>
      </c>
      <c r="AB14" s="28">
        <f t="shared" si="2"/>
        <v>45.2</v>
      </c>
      <c r="AC14" s="27">
        <f t="shared" si="3"/>
        <v>5.65</v>
      </c>
      <c r="AD14" s="56"/>
      <c r="AE14" s="463">
        <v>7</v>
      </c>
      <c r="AF14" s="25"/>
      <c r="AG14" s="502">
        <f t="shared" si="4"/>
        <v>7</v>
      </c>
      <c r="AH14" s="29"/>
      <c r="AI14" s="24">
        <v>3</v>
      </c>
      <c r="AJ14" s="24">
        <v>6.8</v>
      </c>
      <c r="AK14" s="24">
        <v>5.8</v>
      </c>
      <c r="AL14" s="24">
        <v>8</v>
      </c>
      <c r="AM14" s="24">
        <v>6.5</v>
      </c>
      <c r="AN14" s="24">
        <v>6.8</v>
      </c>
      <c r="AO14" s="24">
        <v>6.8</v>
      </c>
      <c r="AP14" s="24">
        <v>5</v>
      </c>
      <c r="AQ14" s="28">
        <f t="shared" si="5"/>
        <v>48.699999999999996</v>
      </c>
      <c r="AR14" s="27">
        <f t="shared" si="6"/>
        <v>6.0874999999999995</v>
      </c>
      <c r="AS14" s="29"/>
      <c r="AT14" s="24">
        <v>5</v>
      </c>
      <c r="AU14" s="24">
        <v>5.5</v>
      </c>
      <c r="AV14" s="24">
        <v>6</v>
      </c>
      <c r="AW14" s="24">
        <v>4</v>
      </c>
      <c r="AX14" s="24">
        <v>4</v>
      </c>
      <c r="AY14" s="27">
        <f t="shared" si="7"/>
        <v>4.9249999999999998</v>
      </c>
      <c r="AZ14" s="25"/>
      <c r="BA14" s="27">
        <f t="shared" si="8"/>
        <v>4.9249999999999998</v>
      </c>
      <c r="BB14" s="29"/>
      <c r="BC14" s="94">
        <f t="shared" si="9"/>
        <v>6.4950000000000001</v>
      </c>
      <c r="BD14" s="94">
        <f t="shared" si="10"/>
        <v>6.3250000000000002</v>
      </c>
      <c r="BE14" s="94">
        <f t="shared" si="11"/>
        <v>5.5062499999999996</v>
      </c>
      <c r="BF14" s="30">
        <f t="shared" si="12"/>
        <v>6.0315624999999997</v>
      </c>
      <c r="BG14" s="31"/>
      <c r="BH14" s="30">
        <f t="shared" si="13"/>
        <v>6.3487499999999999</v>
      </c>
      <c r="BI14" s="54"/>
      <c r="BJ14" s="32">
        <f t="shared" si="14"/>
        <v>6.1901562499999994</v>
      </c>
      <c r="BK14" s="40">
        <f t="shared" si="15"/>
        <v>3</v>
      </c>
    </row>
    <row r="15" spans="1:63" x14ac:dyDescent="0.3">
      <c r="A15" s="165">
        <v>127</v>
      </c>
      <c r="B15" s="165" t="s">
        <v>123</v>
      </c>
      <c r="C15" s="165" t="s">
        <v>115</v>
      </c>
      <c r="D15" s="165" t="s">
        <v>116</v>
      </c>
      <c r="E15" s="165" t="s">
        <v>117</v>
      </c>
      <c r="F15" s="24">
        <v>5.5</v>
      </c>
      <c r="G15" s="24">
        <v>5.8</v>
      </c>
      <c r="H15" s="24">
        <v>5.5</v>
      </c>
      <c r="I15" s="24">
        <v>6.5</v>
      </c>
      <c r="J15" s="24">
        <v>6.5</v>
      </c>
      <c r="K15" s="27">
        <f t="shared" si="0"/>
        <v>6.0299999999999994</v>
      </c>
      <c r="L15" s="33"/>
      <c r="M15" s="24">
        <v>5.2</v>
      </c>
      <c r="N15" s="24">
        <v>5.5</v>
      </c>
      <c r="O15" s="24">
        <v>6</v>
      </c>
      <c r="P15" s="24">
        <v>6.5</v>
      </c>
      <c r="Q15" s="24">
        <v>6.5</v>
      </c>
      <c r="R15" s="27">
        <f t="shared" si="1"/>
        <v>6.12</v>
      </c>
      <c r="S15" s="29"/>
      <c r="T15" s="24">
        <v>5</v>
      </c>
      <c r="U15" s="24">
        <v>5</v>
      </c>
      <c r="V15" s="24">
        <v>5.6</v>
      </c>
      <c r="W15" s="24">
        <v>5.6</v>
      </c>
      <c r="X15" s="24">
        <v>5.8</v>
      </c>
      <c r="Y15" s="24">
        <v>5.8</v>
      </c>
      <c r="Z15" s="24">
        <v>6</v>
      </c>
      <c r="AA15" s="24">
        <v>5</v>
      </c>
      <c r="AB15" s="28">
        <f t="shared" si="2"/>
        <v>43.8</v>
      </c>
      <c r="AC15" s="27">
        <f t="shared" si="3"/>
        <v>5.4749999999999996</v>
      </c>
      <c r="AD15" s="56"/>
      <c r="AE15" s="463">
        <v>7.5</v>
      </c>
      <c r="AF15" s="25"/>
      <c r="AG15" s="502">
        <f t="shared" si="4"/>
        <v>7.5</v>
      </c>
      <c r="AH15" s="29"/>
      <c r="AI15" s="24">
        <v>5</v>
      </c>
      <c r="AJ15" s="24">
        <v>6.5</v>
      </c>
      <c r="AK15" s="24">
        <v>7</v>
      </c>
      <c r="AL15" s="24">
        <v>6.8</v>
      </c>
      <c r="AM15" s="24">
        <v>7.5</v>
      </c>
      <c r="AN15" s="24">
        <v>7.5</v>
      </c>
      <c r="AO15" s="24">
        <v>6</v>
      </c>
      <c r="AP15" s="24">
        <v>6</v>
      </c>
      <c r="AQ15" s="28">
        <f t="shared" si="5"/>
        <v>52.3</v>
      </c>
      <c r="AR15" s="27">
        <f t="shared" si="6"/>
        <v>6.5374999999999996</v>
      </c>
      <c r="AS15" s="29"/>
      <c r="AT15" s="24">
        <v>4.8</v>
      </c>
      <c r="AU15" s="24">
        <v>5.5</v>
      </c>
      <c r="AV15" s="24">
        <v>5</v>
      </c>
      <c r="AW15" s="24">
        <v>3</v>
      </c>
      <c r="AX15" s="24">
        <v>3</v>
      </c>
      <c r="AY15" s="27">
        <f t="shared" si="7"/>
        <v>4.2350000000000003</v>
      </c>
      <c r="AZ15" s="25">
        <v>1</v>
      </c>
      <c r="BA15" s="27">
        <f t="shared" si="8"/>
        <v>3.2350000000000003</v>
      </c>
      <c r="BB15" s="29"/>
      <c r="BC15" s="94">
        <f t="shared" si="9"/>
        <v>6.0749999999999993</v>
      </c>
      <c r="BD15" s="94">
        <f t="shared" si="10"/>
        <v>6.4874999999999998</v>
      </c>
      <c r="BE15" s="94">
        <f t="shared" si="11"/>
        <v>4.8862500000000004</v>
      </c>
      <c r="BF15" s="30">
        <f t="shared" si="12"/>
        <v>6.0121874999999996</v>
      </c>
      <c r="BG15" s="31"/>
      <c r="BH15" s="30">
        <f t="shared" si="13"/>
        <v>6.0887500000000001</v>
      </c>
      <c r="BI15" s="54"/>
      <c r="BJ15" s="32">
        <f t="shared" si="14"/>
        <v>6.0504687500000003</v>
      </c>
      <c r="BK15" s="40">
        <f t="shared" si="15"/>
        <v>4</v>
      </c>
    </row>
    <row r="16" spans="1:63" x14ac:dyDescent="0.3">
      <c r="A16" s="165">
        <v>125</v>
      </c>
      <c r="B16" s="165" t="s">
        <v>114</v>
      </c>
      <c r="C16" s="165" t="s">
        <v>115</v>
      </c>
      <c r="D16" s="165" t="s">
        <v>116</v>
      </c>
      <c r="E16" s="165" t="s">
        <v>117</v>
      </c>
      <c r="F16" s="24">
        <v>6.5</v>
      </c>
      <c r="G16" s="24">
        <v>5</v>
      </c>
      <c r="H16" s="24">
        <v>6</v>
      </c>
      <c r="I16" s="24">
        <v>7</v>
      </c>
      <c r="J16" s="24">
        <v>6.5</v>
      </c>
      <c r="K16" s="27">
        <f t="shared" si="0"/>
        <v>6.35</v>
      </c>
      <c r="L16" s="33"/>
      <c r="M16" s="24">
        <v>6</v>
      </c>
      <c r="N16" s="24">
        <v>5</v>
      </c>
      <c r="O16" s="24">
        <v>6</v>
      </c>
      <c r="P16" s="24">
        <v>7</v>
      </c>
      <c r="Q16" s="24">
        <v>6.5</v>
      </c>
      <c r="R16" s="27">
        <f t="shared" si="1"/>
        <v>6.3</v>
      </c>
      <c r="S16" s="29"/>
      <c r="T16" s="24">
        <v>4</v>
      </c>
      <c r="U16" s="24">
        <v>5.4</v>
      </c>
      <c r="V16" s="24">
        <v>5.6</v>
      </c>
      <c r="W16" s="24">
        <v>5</v>
      </c>
      <c r="X16" s="24">
        <v>6</v>
      </c>
      <c r="Y16" s="24">
        <v>6</v>
      </c>
      <c r="Z16" s="24">
        <v>5.8</v>
      </c>
      <c r="AA16" s="24">
        <v>5</v>
      </c>
      <c r="AB16" s="28">
        <f t="shared" si="2"/>
        <v>42.8</v>
      </c>
      <c r="AC16" s="27">
        <f t="shared" si="3"/>
        <v>5.35</v>
      </c>
      <c r="AD16" s="56"/>
      <c r="AE16" s="463">
        <v>7.27</v>
      </c>
      <c r="AF16" s="25"/>
      <c r="AG16" s="502">
        <f t="shared" si="4"/>
        <v>7.27</v>
      </c>
      <c r="AH16" s="29"/>
      <c r="AI16" s="24">
        <v>5</v>
      </c>
      <c r="AJ16" s="24">
        <v>6.8</v>
      </c>
      <c r="AK16" s="24">
        <v>4</v>
      </c>
      <c r="AL16" s="24">
        <v>7</v>
      </c>
      <c r="AM16" s="24">
        <v>6.8</v>
      </c>
      <c r="AN16" s="24">
        <v>7.2</v>
      </c>
      <c r="AO16" s="24">
        <v>5.8</v>
      </c>
      <c r="AP16" s="24">
        <v>5</v>
      </c>
      <c r="AQ16" s="28">
        <f t="shared" si="5"/>
        <v>47.6</v>
      </c>
      <c r="AR16" s="27">
        <f t="shared" si="6"/>
        <v>5.95</v>
      </c>
      <c r="AS16" s="29"/>
      <c r="AT16" s="24">
        <v>5.8</v>
      </c>
      <c r="AU16" s="24">
        <v>5.8</v>
      </c>
      <c r="AV16" s="24">
        <v>5.5</v>
      </c>
      <c r="AW16" s="24">
        <v>3</v>
      </c>
      <c r="AX16" s="24">
        <v>3</v>
      </c>
      <c r="AY16" s="27">
        <f t="shared" si="7"/>
        <v>4.6050000000000004</v>
      </c>
      <c r="AZ16" s="25">
        <v>1</v>
      </c>
      <c r="BA16" s="27">
        <f t="shared" si="8"/>
        <v>3.6050000000000004</v>
      </c>
      <c r="BB16" s="29"/>
      <c r="BC16" s="94">
        <f t="shared" si="9"/>
        <v>6.3249999999999993</v>
      </c>
      <c r="BD16" s="94">
        <f t="shared" si="10"/>
        <v>6.31</v>
      </c>
      <c r="BE16" s="94">
        <f t="shared" si="11"/>
        <v>4.7774999999999999</v>
      </c>
      <c r="BF16" s="30">
        <f t="shared" si="12"/>
        <v>5.8249999999999993</v>
      </c>
      <c r="BG16" s="31"/>
      <c r="BH16" s="30">
        <f t="shared" si="13"/>
        <v>6.1112500000000001</v>
      </c>
      <c r="BI16" s="54"/>
      <c r="BJ16" s="32">
        <f t="shared" si="14"/>
        <v>5.9681249999999997</v>
      </c>
      <c r="BK16" s="40">
        <f t="shared" si="15"/>
        <v>5</v>
      </c>
    </row>
    <row r="17" spans="1:63" x14ac:dyDescent="0.3">
      <c r="A17" s="165">
        <v>124</v>
      </c>
      <c r="B17" s="165" t="s">
        <v>118</v>
      </c>
      <c r="C17" s="165" t="s">
        <v>115</v>
      </c>
      <c r="D17" s="165" t="s">
        <v>116</v>
      </c>
      <c r="E17" s="165" t="s">
        <v>117</v>
      </c>
      <c r="F17" s="24">
        <v>6.5</v>
      </c>
      <c r="G17" s="24">
        <v>5</v>
      </c>
      <c r="H17" s="24">
        <v>5.5</v>
      </c>
      <c r="I17" s="24">
        <v>7</v>
      </c>
      <c r="J17" s="24">
        <v>6.5</v>
      </c>
      <c r="K17" s="27">
        <f t="shared" si="0"/>
        <v>6.2</v>
      </c>
      <c r="L17" s="33"/>
      <c r="M17" s="24">
        <v>6.5</v>
      </c>
      <c r="N17" s="24">
        <v>5.5</v>
      </c>
      <c r="O17" s="24">
        <v>6</v>
      </c>
      <c r="P17" s="24">
        <v>7</v>
      </c>
      <c r="Q17" s="24">
        <v>6.5</v>
      </c>
      <c r="R17" s="27">
        <f t="shared" si="1"/>
        <v>6.3999999999999995</v>
      </c>
      <c r="S17" s="29"/>
      <c r="T17" s="24">
        <v>4.2</v>
      </c>
      <c r="U17" s="24">
        <v>5.4</v>
      </c>
      <c r="V17" s="24">
        <v>4</v>
      </c>
      <c r="W17" s="24">
        <v>5</v>
      </c>
      <c r="X17" s="24">
        <v>5.2</v>
      </c>
      <c r="Y17" s="24">
        <v>6</v>
      </c>
      <c r="Z17" s="24">
        <v>5.8</v>
      </c>
      <c r="AA17" s="24">
        <v>5.2</v>
      </c>
      <c r="AB17" s="28">
        <f t="shared" si="2"/>
        <v>40.800000000000004</v>
      </c>
      <c r="AC17" s="27">
        <f t="shared" si="3"/>
        <v>5.1000000000000005</v>
      </c>
      <c r="AD17" s="56"/>
      <c r="AE17" s="463">
        <v>7.63</v>
      </c>
      <c r="AF17" s="25"/>
      <c r="AG17" s="502">
        <f t="shared" si="4"/>
        <v>7.63</v>
      </c>
      <c r="AH17" s="29"/>
      <c r="AI17" s="24">
        <v>5.8</v>
      </c>
      <c r="AJ17" s="24">
        <v>6</v>
      </c>
      <c r="AK17" s="24">
        <v>4</v>
      </c>
      <c r="AL17" s="24">
        <v>5</v>
      </c>
      <c r="AM17" s="24">
        <v>4</v>
      </c>
      <c r="AN17" s="24">
        <v>6.5</v>
      </c>
      <c r="AO17" s="24">
        <v>5</v>
      </c>
      <c r="AP17" s="24">
        <v>5</v>
      </c>
      <c r="AQ17" s="28">
        <f t="shared" si="5"/>
        <v>41.3</v>
      </c>
      <c r="AR17" s="27">
        <f t="shared" si="6"/>
        <v>5.1624999999999996</v>
      </c>
      <c r="AS17" s="29"/>
      <c r="AT17" s="24">
        <v>5</v>
      </c>
      <c r="AU17" s="24">
        <v>5</v>
      </c>
      <c r="AV17" s="24">
        <v>5.5</v>
      </c>
      <c r="AW17" s="24">
        <v>3</v>
      </c>
      <c r="AX17" s="24">
        <v>3</v>
      </c>
      <c r="AY17" s="27">
        <f t="shared" si="7"/>
        <v>4.3250000000000002</v>
      </c>
      <c r="AZ17" s="25"/>
      <c r="BA17" s="27">
        <f t="shared" si="8"/>
        <v>4.3250000000000002</v>
      </c>
      <c r="BB17" s="29"/>
      <c r="BC17" s="94">
        <f t="shared" si="9"/>
        <v>6.3</v>
      </c>
      <c r="BD17" s="94">
        <f t="shared" si="10"/>
        <v>6.3650000000000002</v>
      </c>
      <c r="BE17" s="94">
        <f t="shared" si="11"/>
        <v>4.7437500000000004</v>
      </c>
      <c r="BF17" s="30">
        <f t="shared" si="12"/>
        <v>5.3984375</v>
      </c>
      <c r="BG17" s="31"/>
      <c r="BH17" s="30">
        <f t="shared" si="13"/>
        <v>6.4962499999999999</v>
      </c>
      <c r="BI17" s="54"/>
      <c r="BJ17" s="32">
        <f t="shared" si="14"/>
        <v>5.9473437499999999</v>
      </c>
      <c r="BK17" s="40">
        <f t="shared" si="15"/>
        <v>6</v>
      </c>
    </row>
    <row r="18" spans="1:63" x14ac:dyDescent="0.3">
      <c r="A18" s="165">
        <v>136</v>
      </c>
      <c r="B18" s="165" t="s">
        <v>120</v>
      </c>
      <c r="C18" s="165" t="s">
        <v>104</v>
      </c>
      <c r="D18" s="165" t="s">
        <v>105</v>
      </c>
      <c r="E18" s="165" t="s">
        <v>112</v>
      </c>
      <c r="F18" s="24">
        <v>5</v>
      </c>
      <c r="G18" s="24">
        <v>5.5</v>
      </c>
      <c r="H18" s="24">
        <v>5.8</v>
      </c>
      <c r="I18" s="24">
        <v>8</v>
      </c>
      <c r="J18" s="24">
        <v>6.2</v>
      </c>
      <c r="K18" s="27">
        <f t="shared" si="0"/>
        <v>6.43</v>
      </c>
      <c r="L18" s="33"/>
      <c r="M18" s="24">
        <v>5</v>
      </c>
      <c r="N18" s="24">
        <v>5.2</v>
      </c>
      <c r="O18" s="24">
        <v>6</v>
      </c>
      <c r="P18" s="24">
        <v>7.5</v>
      </c>
      <c r="Q18" s="24">
        <v>6.2</v>
      </c>
      <c r="R18" s="27">
        <f t="shared" si="1"/>
        <v>6.3100000000000005</v>
      </c>
      <c r="S18" s="29"/>
      <c r="T18" s="24">
        <v>4.8</v>
      </c>
      <c r="U18" s="24">
        <v>5.4</v>
      </c>
      <c r="V18" s="24">
        <v>3.5</v>
      </c>
      <c r="W18" s="24">
        <v>4.8</v>
      </c>
      <c r="X18" s="24">
        <v>5</v>
      </c>
      <c r="Y18" s="24">
        <v>4.8</v>
      </c>
      <c r="Z18" s="24">
        <v>5.6</v>
      </c>
      <c r="AA18" s="24">
        <v>5</v>
      </c>
      <c r="AB18" s="28">
        <f t="shared" si="2"/>
        <v>38.9</v>
      </c>
      <c r="AC18" s="27">
        <f t="shared" si="3"/>
        <v>4.8624999999999998</v>
      </c>
      <c r="AD18" s="56"/>
      <c r="AE18" s="463">
        <v>7.07</v>
      </c>
      <c r="AF18" s="25"/>
      <c r="AG18" s="502">
        <f t="shared" si="4"/>
        <v>7.07</v>
      </c>
      <c r="AH18" s="29"/>
      <c r="AI18" s="24">
        <v>5</v>
      </c>
      <c r="AJ18" s="24">
        <v>5.5</v>
      </c>
      <c r="AK18" s="24">
        <v>4.8</v>
      </c>
      <c r="AL18" s="24">
        <v>7.5</v>
      </c>
      <c r="AM18" s="24">
        <v>6.8</v>
      </c>
      <c r="AN18" s="24">
        <v>6</v>
      </c>
      <c r="AO18" s="24">
        <v>6</v>
      </c>
      <c r="AP18" s="24">
        <v>5</v>
      </c>
      <c r="AQ18" s="28">
        <f t="shared" si="5"/>
        <v>46.6</v>
      </c>
      <c r="AR18" s="27">
        <f t="shared" si="6"/>
        <v>5.8250000000000002</v>
      </c>
      <c r="AS18" s="29"/>
      <c r="AT18" s="24">
        <v>5.8</v>
      </c>
      <c r="AU18" s="24">
        <v>5.8</v>
      </c>
      <c r="AV18" s="24">
        <v>6</v>
      </c>
      <c r="AW18" s="24">
        <v>4.8</v>
      </c>
      <c r="AX18" s="24">
        <v>4.8</v>
      </c>
      <c r="AY18" s="27">
        <f t="shared" si="7"/>
        <v>5.45</v>
      </c>
      <c r="AZ18" s="25">
        <v>1</v>
      </c>
      <c r="BA18" s="27">
        <f t="shared" si="8"/>
        <v>4.45</v>
      </c>
      <c r="BB18" s="29"/>
      <c r="BC18" s="94">
        <f t="shared" si="9"/>
        <v>6.37</v>
      </c>
      <c r="BD18" s="94">
        <f t="shared" si="10"/>
        <v>5.9662500000000005</v>
      </c>
      <c r="BE18" s="94">
        <f t="shared" si="11"/>
        <v>5.1375000000000002</v>
      </c>
      <c r="BF18" s="30">
        <f t="shared" si="12"/>
        <v>5.6153124999999999</v>
      </c>
      <c r="BG18" s="31"/>
      <c r="BH18" s="30">
        <f t="shared" si="13"/>
        <v>6.2250000000000005</v>
      </c>
      <c r="BI18" s="54"/>
      <c r="BJ18" s="32">
        <f t="shared" si="14"/>
        <v>5.9201562499999998</v>
      </c>
      <c r="BK18" s="40"/>
    </row>
    <row r="19" spans="1:63" x14ac:dyDescent="0.3">
      <c r="A19" s="165">
        <v>126</v>
      </c>
      <c r="B19" s="165" t="s">
        <v>122</v>
      </c>
      <c r="C19" s="165" t="s">
        <v>115</v>
      </c>
      <c r="D19" s="165" t="s">
        <v>116</v>
      </c>
      <c r="E19" s="165" t="s">
        <v>117</v>
      </c>
      <c r="F19" s="24">
        <v>5.5</v>
      </c>
      <c r="G19" s="24">
        <v>6</v>
      </c>
      <c r="H19" s="24">
        <v>6</v>
      </c>
      <c r="I19" s="24">
        <v>6.5</v>
      </c>
      <c r="J19" s="24">
        <v>6.5</v>
      </c>
      <c r="K19" s="27">
        <f t="shared" si="0"/>
        <v>6.2</v>
      </c>
      <c r="L19" s="33"/>
      <c r="M19" s="24">
        <v>5.5</v>
      </c>
      <c r="N19" s="24">
        <v>5.8</v>
      </c>
      <c r="O19" s="24">
        <v>6</v>
      </c>
      <c r="P19" s="24">
        <v>6.5</v>
      </c>
      <c r="Q19" s="24">
        <v>6.5</v>
      </c>
      <c r="R19" s="27">
        <f t="shared" si="1"/>
        <v>6.18</v>
      </c>
      <c r="S19" s="29"/>
      <c r="T19" s="24">
        <v>5</v>
      </c>
      <c r="U19" s="24">
        <v>4.5999999999999996</v>
      </c>
      <c r="V19" s="24">
        <v>5</v>
      </c>
      <c r="W19" s="24">
        <v>4.8</v>
      </c>
      <c r="X19" s="24">
        <v>4.8</v>
      </c>
      <c r="Y19" s="24">
        <v>5</v>
      </c>
      <c r="Z19" s="24">
        <v>5.2</v>
      </c>
      <c r="AA19" s="24">
        <v>4.4000000000000004</v>
      </c>
      <c r="AB19" s="28">
        <f t="shared" si="2"/>
        <v>38.799999999999997</v>
      </c>
      <c r="AC19" s="27">
        <f t="shared" si="3"/>
        <v>4.8499999999999996</v>
      </c>
      <c r="AD19" s="56"/>
      <c r="AE19" s="501">
        <v>6.85</v>
      </c>
      <c r="AF19" s="25"/>
      <c r="AG19" s="502">
        <f t="shared" si="4"/>
        <v>6.85</v>
      </c>
      <c r="AH19" s="29"/>
      <c r="AI19" s="24">
        <v>4.8</v>
      </c>
      <c r="AJ19" s="24">
        <v>5.8</v>
      </c>
      <c r="AK19" s="24">
        <v>5</v>
      </c>
      <c r="AL19" s="24">
        <v>6</v>
      </c>
      <c r="AM19" s="24">
        <v>6.8</v>
      </c>
      <c r="AN19" s="24">
        <v>6.8</v>
      </c>
      <c r="AO19" s="24">
        <v>6</v>
      </c>
      <c r="AP19" s="24">
        <v>5.8</v>
      </c>
      <c r="AQ19" s="28">
        <f t="shared" si="5"/>
        <v>47</v>
      </c>
      <c r="AR19" s="27">
        <f t="shared" si="6"/>
        <v>5.875</v>
      </c>
      <c r="AS19" s="29"/>
      <c r="AT19" s="24">
        <v>4.8</v>
      </c>
      <c r="AU19" s="24">
        <v>5</v>
      </c>
      <c r="AV19" s="24">
        <v>4.5</v>
      </c>
      <c r="AW19" s="24">
        <v>3</v>
      </c>
      <c r="AX19" s="24">
        <v>3</v>
      </c>
      <c r="AY19" s="27">
        <f t="shared" si="7"/>
        <v>4.0350000000000001</v>
      </c>
      <c r="AZ19" s="25"/>
      <c r="BA19" s="27">
        <f t="shared" si="8"/>
        <v>4.0350000000000001</v>
      </c>
      <c r="BB19" s="29"/>
      <c r="BC19" s="94">
        <f t="shared" si="9"/>
        <v>6.1899999999999995</v>
      </c>
      <c r="BD19" s="94">
        <f t="shared" si="10"/>
        <v>5.85</v>
      </c>
      <c r="BE19" s="94">
        <f t="shared" si="11"/>
        <v>4.9550000000000001</v>
      </c>
      <c r="BF19" s="30">
        <f t="shared" si="12"/>
        <v>5.5718750000000004</v>
      </c>
      <c r="BG19" s="31"/>
      <c r="BH19" s="30">
        <f t="shared" si="13"/>
        <v>5.9787499999999998</v>
      </c>
      <c r="BI19" s="54"/>
      <c r="BJ19" s="32">
        <f t="shared" si="14"/>
        <v>5.7753125000000001</v>
      </c>
      <c r="BK19" s="40"/>
    </row>
    <row r="22" spans="1:63" ht="15.6" x14ac:dyDescent="0.3">
      <c r="B22" s="101"/>
    </row>
    <row r="23" spans="1:63" ht="15.6" x14ac:dyDescent="0.3">
      <c r="B23" s="445"/>
    </row>
    <row r="24" spans="1:63" ht="15.6" x14ac:dyDescent="0.3">
      <c r="B24" s="445"/>
    </row>
    <row r="25" spans="1:63" ht="15.6" x14ac:dyDescent="0.3">
      <c r="B25" s="445"/>
    </row>
    <row r="26" spans="1:63" ht="15.6" x14ac:dyDescent="0.3">
      <c r="B26" s="445"/>
    </row>
    <row r="27" spans="1:63" ht="15.6" x14ac:dyDescent="0.3">
      <c r="B27" s="445"/>
    </row>
    <row r="28" spans="1:63" ht="15.6" x14ac:dyDescent="0.3">
      <c r="B28" s="445"/>
    </row>
    <row r="29" spans="1:63" ht="15.6" x14ac:dyDescent="0.3">
      <c r="B29" s="445"/>
    </row>
  </sheetData>
  <sortState ref="A12:BK19">
    <sortCondition ref="BK12:BK19"/>
  </sortState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0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38</vt:i4>
      </vt:variant>
    </vt:vector>
  </HeadingPairs>
  <TitlesOfParts>
    <vt:vector size="59" baseType="lpstr">
      <vt:lpstr>CompDetail</vt:lpstr>
      <vt:lpstr>AWARDS</vt:lpstr>
      <vt:lpstr>IND Open</vt:lpstr>
      <vt:lpstr>IND Adv</vt:lpstr>
      <vt:lpstr>IND Int</vt:lpstr>
      <vt:lpstr>IND Nov</vt:lpstr>
      <vt:lpstr>IND PreNov</vt:lpstr>
      <vt:lpstr>IND Prelim A</vt:lpstr>
      <vt:lpstr>IND Prelim B</vt:lpstr>
      <vt:lpstr>PDD Walk A</vt:lpstr>
      <vt:lpstr>PDD Walk B</vt:lpstr>
      <vt:lpstr>SQ Adv Free</vt:lpstr>
      <vt:lpstr>SQ Nov Comp</vt:lpstr>
      <vt:lpstr>SQ Nov Free</vt:lpstr>
      <vt:lpstr>SQ Prelim Comp</vt:lpstr>
      <vt:lpstr>SQ Prelim Free</vt:lpstr>
      <vt:lpstr>Lungers Canter</vt:lpstr>
      <vt:lpstr>Lungers Walk </vt:lpstr>
      <vt:lpstr>Barrel PDD A</vt:lpstr>
      <vt:lpstr>Barrel PDD B</vt:lpstr>
      <vt:lpstr>Barrel SQ</vt:lpstr>
      <vt:lpstr>'Barrel PDD A'!Print_Area</vt:lpstr>
      <vt:lpstr>'Barrel PDD B'!Print_Area</vt:lpstr>
      <vt:lpstr>'Barrel SQ'!Print_Area</vt:lpstr>
      <vt:lpstr>'IND Adv'!Print_Area</vt:lpstr>
      <vt:lpstr>'IND Int'!Print_Area</vt:lpstr>
      <vt:lpstr>'IND Nov'!Print_Area</vt:lpstr>
      <vt:lpstr>'IND Open'!Print_Area</vt:lpstr>
      <vt:lpstr>'IND Prelim A'!Print_Area</vt:lpstr>
      <vt:lpstr>'IND Prelim B'!Print_Area</vt:lpstr>
      <vt:lpstr>'IND PreNov'!Print_Area</vt:lpstr>
      <vt:lpstr>'Lungers Canter'!Print_Area</vt:lpstr>
      <vt:lpstr>'Lungers Walk '!Print_Area</vt:lpstr>
      <vt:lpstr>'PDD Walk A'!Print_Area</vt:lpstr>
      <vt:lpstr>'PDD Walk B'!Print_Area</vt:lpstr>
      <vt:lpstr>'SQ Adv Free'!Print_Area</vt:lpstr>
      <vt:lpstr>'SQ Nov Comp'!Print_Area</vt:lpstr>
      <vt:lpstr>'SQ Nov Free'!Print_Area</vt:lpstr>
      <vt:lpstr>'SQ Prelim Comp'!Print_Area</vt:lpstr>
      <vt:lpstr>'SQ Prelim Free'!Print_Area</vt:lpstr>
      <vt:lpstr>'Barrel PDD A'!Print_Titles</vt:lpstr>
      <vt:lpstr>'Barrel PDD B'!Print_Titles</vt:lpstr>
      <vt:lpstr>'Barrel SQ'!Print_Titles</vt:lpstr>
      <vt:lpstr>'IND Adv'!Print_Titles</vt:lpstr>
      <vt:lpstr>'IND Int'!Print_Titles</vt:lpstr>
      <vt:lpstr>'IND Nov'!Print_Titles</vt:lpstr>
      <vt:lpstr>'IND Open'!Print_Titles</vt:lpstr>
      <vt:lpstr>'IND Prelim A'!Print_Titles</vt:lpstr>
      <vt:lpstr>'IND Prelim B'!Print_Titles</vt:lpstr>
      <vt:lpstr>'IND PreNov'!Print_Titles</vt:lpstr>
      <vt:lpstr>'Lungers Canter'!Print_Titles</vt:lpstr>
      <vt:lpstr>'Lungers Walk '!Print_Titles</vt:lpstr>
      <vt:lpstr>'PDD Walk A'!Print_Titles</vt:lpstr>
      <vt:lpstr>'PDD Walk B'!Print_Titles</vt:lpstr>
      <vt:lpstr>'SQ Adv Free'!Print_Titles</vt:lpstr>
      <vt:lpstr>'SQ Nov Comp'!Print_Titles</vt:lpstr>
      <vt:lpstr>'SQ Nov Free'!Print_Titles</vt:lpstr>
      <vt:lpstr>'SQ Prelim Comp'!Print_Titles</vt:lpstr>
      <vt:lpstr>'SQ Prelim Free'!Print_Titles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KERRIE</cp:lastModifiedBy>
  <cp:lastPrinted>2019-06-09T22:44:06Z</cp:lastPrinted>
  <dcterms:created xsi:type="dcterms:W3CDTF">2015-05-03T01:56:20Z</dcterms:created>
  <dcterms:modified xsi:type="dcterms:W3CDTF">2019-06-12T11:04:44Z</dcterms:modified>
</cp:coreProperties>
</file>