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425C0EB7-A2A7-4B6E-A991-3F2CC53F2D0E}" xr6:coauthVersionLast="47" xr6:coauthVersionMax="47" xr10:uidLastSave="{00000000-0000-0000-0000-000000000000}"/>
  <bookViews>
    <workbookView xWindow="-108" yWindow="-108" windowWidth="23256" windowHeight="12576" firstSheet="7" activeTab="11" xr2:uid="{A90A38DA-A983-4D08-9E3D-BF4E4DCCFF10}"/>
  </bookViews>
  <sheets>
    <sheet name="CompDetail" sheetId="21" r:id="rId1"/>
    <sheet name="IND Nov" sheetId="31" r:id="rId2"/>
    <sheet name="IND PreNov" sheetId="30" r:id="rId3"/>
    <sheet name="IND Prelim Secondary" sheetId="28" r:id="rId4"/>
    <sheet name="IND Prelim Primary A" sheetId="27" r:id="rId5"/>
    <sheet name="IND Prelim Primary B" sheetId="26" r:id="rId6"/>
    <sheet name="IND Intro Comp" sheetId="8" r:id="rId7"/>
    <sheet name="IND Intro Free" sheetId="7" r:id="rId8"/>
    <sheet name="PDD Walk A" sheetId="15" r:id="rId9"/>
    <sheet name="PDD Walk B" sheetId="16" r:id="rId10"/>
    <sheet name="SQUAD Prelim Comp" sheetId="9" r:id="rId11"/>
    <sheet name="BARREL SQUAD" sheetId="11" r:id="rId12"/>
    <sheet name="BARREL NOV PRENOV" sheetId="14" r:id="rId13"/>
    <sheet name="BARREL IND PRELIM SEC" sheetId="12" r:id="rId14"/>
    <sheet name="BARREL IND PRELIM PRIM A" sheetId="24" r:id="rId15"/>
    <sheet name="BARREL IND PRELIM B" sheetId="25" r:id="rId16"/>
    <sheet name="BARRELL PDD A" sheetId="19" r:id="rId17"/>
    <sheet name="BARREL PDD B" sheetId="18" r:id="rId18"/>
  </sheets>
  <definedNames>
    <definedName name="_xlnm.Print_Area" localSheetId="15">'BARREL IND PRELIM B'!$P:$S</definedName>
    <definedName name="_xlnm.Print_Area" localSheetId="14">'BARREL IND PRELIM PRIM A'!$P:$S</definedName>
    <definedName name="_xlnm.Print_Area" localSheetId="13">'BARREL IND PRELIM SEC'!$P:$S</definedName>
    <definedName name="_xlnm.Print_Area" localSheetId="12">'BARREL NOV PRENOV'!$P:$S</definedName>
    <definedName name="_xlnm.Print_Area" localSheetId="17">'BARREL PDD B'!$P:$S</definedName>
    <definedName name="_xlnm.Print_Area" localSheetId="11">'BARREL SQUAD'!$S:$T</definedName>
    <definedName name="_xlnm.Print_Area" localSheetId="16">'BARRELL PDD A'!$R:$S</definedName>
    <definedName name="_xlnm.Print_Area" localSheetId="6">'IND Intro Comp'!$AP:$AQ</definedName>
    <definedName name="_xlnm.Print_Area" localSheetId="7">'IND Intro Free'!$AI:$AJ</definedName>
    <definedName name="_xlnm.Print_Area" localSheetId="1">'IND Nov'!$BP:$BU</definedName>
    <definedName name="_xlnm.Print_Area" localSheetId="4">'IND Prelim Primary A'!$BE:$BJ</definedName>
    <definedName name="_xlnm.Print_Area" localSheetId="5">'IND Prelim Primary B'!$BP:$BU</definedName>
    <definedName name="_xlnm.Print_Area" localSheetId="3">'IND Prelim Secondary'!$BP:$BU</definedName>
    <definedName name="_xlnm.Print_Area" localSheetId="2">'IND PreNov'!$BR:$BW</definedName>
    <definedName name="_xlnm.Print_Area" localSheetId="8">'PDD Walk A'!$AH:$AI</definedName>
    <definedName name="_xlnm.Print_Area" localSheetId="9">'PDD Walk B'!$AH:$AI</definedName>
    <definedName name="_xlnm.Print_Area" localSheetId="10">'SQUAD Prelim Comp'!$AP:$AQ</definedName>
    <definedName name="_xlnm.Print_Titles" localSheetId="15">'BARREL IND PRELIM B'!$A:$D,'BARREL IND PRELIM B'!$1:$6</definedName>
    <definedName name="_xlnm.Print_Titles" localSheetId="14">'BARREL IND PRELIM PRIM A'!$A:$D,'BARREL IND PRELIM PRIM A'!$1:$7</definedName>
    <definedName name="_xlnm.Print_Titles" localSheetId="13">'BARREL IND PRELIM SEC'!$A:$D,'BARREL IND PRELIM SEC'!$1:$6</definedName>
    <definedName name="_xlnm.Print_Titles" localSheetId="12">'BARREL NOV PRENOV'!$A:$D,'BARREL NOV PRENOV'!$1:$6</definedName>
    <definedName name="_xlnm.Print_Titles" localSheetId="17">'BARREL PDD B'!$A:$D,'BARREL PDD B'!$1:$6</definedName>
    <definedName name="_xlnm.Print_Titles" localSheetId="11">'BARREL SQUAD'!$A:$F,'BARREL SQUAD'!$1:$6</definedName>
    <definedName name="_xlnm.Print_Titles" localSheetId="16">'BARRELL PDD A'!$A:$D,'BARRELL PDD A'!$1:$6</definedName>
    <definedName name="_xlnm.Print_Titles" localSheetId="6">'IND Intro Comp'!$A:$F,'IND Intro Comp'!$1:$6</definedName>
    <definedName name="_xlnm.Print_Titles" localSheetId="7">'IND Intro Free'!$A:$F,'IND Intro Free'!$1:$6</definedName>
    <definedName name="_xlnm.Print_Titles" localSheetId="1">'IND Nov'!$A:$F,'IND Nov'!$1:$6</definedName>
    <definedName name="_xlnm.Print_Titles" localSheetId="4">'IND Prelim Primary A'!$A:$F,'IND Prelim Primary A'!$1:$6</definedName>
    <definedName name="_xlnm.Print_Titles" localSheetId="5">'IND Prelim Primary B'!$A:$F,'IND Prelim Primary B'!$1:$6</definedName>
    <definedName name="_xlnm.Print_Titles" localSheetId="3">'IND Prelim Secondary'!$A:$F,'IND Prelim Secondary'!$1:$6</definedName>
    <definedName name="_xlnm.Print_Titles" localSheetId="2">'IND PreNov'!$A:$F,'IND PreNov'!$1:$7</definedName>
    <definedName name="_xlnm.Print_Titles" localSheetId="8">'PDD Walk A'!$A:$F,'PDD Walk A'!$1:$6</definedName>
    <definedName name="_xlnm.Print_Titles" localSheetId="9">'PDD Walk B'!$A:$F,'PDD Walk B'!$1:$6</definedName>
    <definedName name="_xlnm.Print_Titles" localSheetId="10">'SQUAD Prelim Comp'!$A:$F,'SQUAD Prelim Comp'!$1:$6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6" i="31" l="1"/>
  <c r="H5" i="31"/>
  <c r="BK6" i="31"/>
  <c r="Y11" i="16" l="1"/>
  <c r="Y11" i="15"/>
  <c r="BK6" i="26" l="1"/>
  <c r="AZ6" i="26"/>
  <c r="AF5" i="26"/>
  <c r="V5" i="26"/>
  <c r="H4" i="26"/>
  <c r="AL18" i="26"/>
  <c r="BK6" i="28" l="1"/>
  <c r="AZ6" i="28"/>
  <c r="AF5" i="28"/>
  <c r="H4" i="28"/>
  <c r="BN6" i="30"/>
  <c r="BF6" i="30"/>
  <c r="AS5" i="30"/>
  <c r="AH6" i="30"/>
  <c r="W6" i="30"/>
  <c r="H5" i="30"/>
  <c r="AM15" i="9"/>
  <c r="AM14" i="9"/>
  <c r="AM13" i="9"/>
  <c r="AM12" i="9"/>
  <c r="AM11" i="9"/>
  <c r="AM10" i="9"/>
  <c r="AM21" i="9"/>
  <c r="AM20" i="9"/>
  <c r="AM19" i="9"/>
  <c r="AM18" i="9"/>
  <c r="AM17" i="9"/>
  <c r="AM23" i="9" s="1"/>
  <c r="AN23" i="9" s="1"/>
  <c r="AB11" i="27"/>
  <c r="AC11" i="27"/>
  <c r="AB12" i="27"/>
  <c r="AC12" i="27"/>
  <c r="AB14" i="27"/>
  <c r="AC14" i="27"/>
  <c r="AB13" i="27"/>
  <c r="AC13" i="27"/>
  <c r="AB10" i="27"/>
  <c r="AC10" i="27"/>
  <c r="A3" i="31"/>
  <c r="A1" i="31"/>
  <c r="BL11" i="31"/>
  <c r="BN11" i="31" s="1"/>
  <c r="BG11" i="31"/>
  <c r="BI11" i="31" s="1"/>
  <c r="AZ11" i="31"/>
  <c r="AW11" i="31"/>
  <c r="AT11" i="31"/>
  <c r="BA11" i="31" s="1"/>
  <c r="BR11" i="31" s="1"/>
  <c r="AM11" i="31"/>
  <c r="AN11" i="31" s="1"/>
  <c r="AC11" i="31"/>
  <c r="AD11" i="31" s="1"/>
  <c r="S11" i="31"/>
  <c r="P11" i="31"/>
  <c r="M11" i="31"/>
  <c r="T11" i="31" s="1"/>
  <c r="BP11" i="31" s="1"/>
  <c r="BT11" i="31" s="1"/>
  <c r="BL10" i="31"/>
  <c r="BN10" i="31" s="1"/>
  <c r="BG10" i="31"/>
  <c r="BI10" i="31" s="1"/>
  <c r="AZ10" i="31"/>
  <c r="AW10" i="31"/>
  <c r="AT10" i="31"/>
  <c r="BA10" i="31" s="1"/>
  <c r="BR10" i="31" s="1"/>
  <c r="AM10" i="31"/>
  <c r="AN10" i="31" s="1"/>
  <c r="AC10" i="31"/>
  <c r="AD10" i="31" s="1"/>
  <c r="S10" i="31"/>
  <c r="P10" i="31"/>
  <c r="M10" i="31"/>
  <c r="T10" i="31" s="1"/>
  <c r="BP10" i="31" s="1"/>
  <c r="BT10" i="31" s="1"/>
  <c r="BC6" i="31"/>
  <c r="AQ5" i="31"/>
  <c r="BU2" i="31"/>
  <c r="BU1" i="31"/>
  <c r="A3" i="30"/>
  <c r="A1" i="30"/>
  <c r="BN15" i="30"/>
  <c r="BP15" i="30" s="1"/>
  <c r="BI15" i="30"/>
  <c r="BK15" i="30" s="1"/>
  <c r="BB15" i="30"/>
  <c r="AY15" i="30"/>
  <c r="AV15" i="30"/>
  <c r="BC15" i="30" s="1"/>
  <c r="BT15" i="30" s="1"/>
  <c r="AO15" i="30"/>
  <c r="AP15" i="30" s="1"/>
  <c r="AD15" i="30"/>
  <c r="AE15" i="30" s="1"/>
  <c r="S15" i="30"/>
  <c r="P15" i="30"/>
  <c r="M15" i="30"/>
  <c r="T15" i="30" s="1"/>
  <c r="BR15" i="30" s="1"/>
  <c r="BV15" i="30" s="1"/>
  <c r="BN13" i="30"/>
  <c r="BP13" i="30" s="1"/>
  <c r="BI13" i="30"/>
  <c r="BK13" i="30" s="1"/>
  <c r="BB13" i="30"/>
  <c r="AY13" i="30"/>
  <c r="AV13" i="30"/>
  <c r="BC13" i="30" s="1"/>
  <c r="BT13" i="30" s="1"/>
  <c r="AO13" i="30"/>
  <c r="AP13" i="30" s="1"/>
  <c r="AD13" i="30"/>
  <c r="AE13" i="30" s="1"/>
  <c r="S13" i="30"/>
  <c r="P13" i="30"/>
  <c r="M13" i="30"/>
  <c r="T13" i="30" s="1"/>
  <c r="BR13" i="30" s="1"/>
  <c r="BV13" i="30" s="1"/>
  <c r="BN14" i="30"/>
  <c r="BP14" i="30" s="1"/>
  <c r="BI14" i="30"/>
  <c r="BK14" i="30" s="1"/>
  <c r="BB14" i="30"/>
  <c r="AY14" i="30"/>
  <c r="AV14" i="30"/>
  <c r="BC14" i="30" s="1"/>
  <c r="BT14" i="30" s="1"/>
  <c r="AO14" i="30"/>
  <c r="AP14" i="30" s="1"/>
  <c r="AD14" i="30"/>
  <c r="AE14" i="30" s="1"/>
  <c r="S14" i="30"/>
  <c r="P14" i="30"/>
  <c r="M14" i="30"/>
  <c r="T14" i="30" s="1"/>
  <c r="BR14" i="30" s="1"/>
  <c r="BV14" i="30" s="1"/>
  <c r="BN11" i="30"/>
  <c r="BP11" i="30" s="1"/>
  <c r="BI11" i="30"/>
  <c r="BK11" i="30" s="1"/>
  <c r="BB11" i="30"/>
  <c r="AY11" i="30"/>
  <c r="AV11" i="30"/>
  <c r="BC11" i="30" s="1"/>
  <c r="BT11" i="30" s="1"/>
  <c r="AO11" i="30"/>
  <c r="AP11" i="30" s="1"/>
  <c r="AD11" i="30"/>
  <c r="AE11" i="30" s="1"/>
  <c r="S11" i="30"/>
  <c r="P11" i="30"/>
  <c r="M11" i="30"/>
  <c r="T11" i="30" s="1"/>
  <c r="BR11" i="30" s="1"/>
  <c r="BV11" i="30" s="1"/>
  <c r="BN12" i="30"/>
  <c r="BP12" i="30" s="1"/>
  <c r="BI12" i="30"/>
  <c r="BK12" i="30" s="1"/>
  <c r="BB12" i="30"/>
  <c r="AY12" i="30"/>
  <c r="AV12" i="30"/>
  <c r="BC12" i="30" s="1"/>
  <c r="BT12" i="30" s="1"/>
  <c r="AO12" i="30"/>
  <c r="AP12" i="30" s="1"/>
  <c r="AD12" i="30"/>
  <c r="AE12" i="30" s="1"/>
  <c r="S12" i="30"/>
  <c r="P12" i="30"/>
  <c r="M12" i="30"/>
  <c r="T12" i="30" s="1"/>
  <c r="BR12" i="30" s="1"/>
  <c r="BV12" i="30" s="1"/>
  <c r="BW12" i="30" s="1"/>
  <c r="BW2" i="30"/>
  <c r="BW1" i="30"/>
  <c r="BL15" i="28"/>
  <c r="BN15" i="28" s="1"/>
  <c r="BH15" i="28"/>
  <c r="BI15" i="28" s="1"/>
  <c r="AV15" i="28"/>
  <c r="AX15" i="28" s="1"/>
  <c r="AO15" i="28"/>
  <c r="AL15" i="28"/>
  <c r="AI15" i="28"/>
  <c r="AP15" i="28" s="1"/>
  <c r="BR15" i="28" s="1"/>
  <c r="AB15" i="28"/>
  <c r="AC15" i="28" s="1"/>
  <c r="Q15" i="28"/>
  <c r="N15" i="28"/>
  <c r="K15" i="28"/>
  <c r="R15" i="28" s="1"/>
  <c r="BP15" i="28" s="1"/>
  <c r="BT15" i="28" s="1"/>
  <c r="BL13" i="28"/>
  <c r="BN13" i="28" s="1"/>
  <c r="BH13" i="28"/>
  <c r="BI13" i="28" s="1"/>
  <c r="AV13" i="28"/>
  <c r="AX13" i="28" s="1"/>
  <c r="AO13" i="28"/>
  <c r="AL13" i="28"/>
  <c r="AI13" i="28"/>
  <c r="AP13" i="28" s="1"/>
  <c r="BR13" i="28" s="1"/>
  <c r="AB13" i="28"/>
  <c r="AC13" i="28" s="1"/>
  <c r="Q13" i="28"/>
  <c r="N13" i="28"/>
  <c r="K13" i="28"/>
  <c r="R13" i="28" s="1"/>
  <c r="BP13" i="28" s="1"/>
  <c r="BT13" i="28" s="1"/>
  <c r="BL14" i="28"/>
  <c r="BN14" i="28" s="1"/>
  <c r="BH14" i="28"/>
  <c r="BI14" i="28" s="1"/>
  <c r="AV14" i="28"/>
  <c r="AX14" i="28" s="1"/>
  <c r="AO14" i="28"/>
  <c r="AL14" i="28"/>
  <c r="AI14" i="28"/>
  <c r="AP14" i="28" s="1"/>
  <c r="BR14" i="28" s="1"/>
  <c r="AB14" i="28"/>
  <c r="AC14" i="28" s="1"/>
  <c r="Q14" i="28"/>
  <c r="N14" i="28"/>
  <c r="K14" i="28"/>
  <c r="R14" i="28" s="1"/>
  <c r="BP14" i="28" s="1"/>
  <c r="BT14" i="28" s="1"/>
  <c r="BL11" i="28"/>
  <c r="BN11" i="28" s="1"/>
  <c r="BH11" i="28"/>
  <c r="BI11" i="28" s="1"/>
  <c r="AV11" i="28"/>
  <c r="AX11" i="28" s="1"/>
  <c r="AO11" i="28"/>
  <c r="AL11" i="28"/>
  <c r="AI11" i="28"/>
  <c r="AP11" i="28" s="1"/>
  <c r="BR11" i="28" s="1"/>
  <c r="AB11" i="28"/>
  <c r="AC11" i="28" s="1"/>
  <c r="Q11" i="28"/>
  <c r="N11" i="28"/>
  <c r="K11" i="28"/>
  <c r="R11" i="28" s="1"/>
  <c r="BP11" i="28" s="1"/>
  <c r="BT11" i="28" s="1"/>
  <c r="BL10" i="28"/>
  <c r="BN10" i="28" s="1"/>
  <c r="BH10" i="28"/>
  <c r="BI10" i="28" s="1"/>
  <c r="AV10" i="28"/>
  <c r="AX10" i="28" s="1"/>
  <c r="AO10" i="28"/>
  <c r="AL10" i="28"/>
  <c r="AI10" i="28"/>
  <c r="AP10" i="28" s="1"/>
  <c r="BR10" i="28" s="1"/>
  <c r="AB10" i="28"/>
  <c r="AC10" i="28" s="1"/>
  <c r="Q10" i="28"/>
  <c r="N10" i="28"/>
  <c r="K10" i="28"/>
  <c r="R10" i="28" s="1"/>
  <c r="BP10" i="28" s="1"/>
  <c r="BT10" i="28" s="1"/>
  <c r="BL12" i="28"/>
  <c r="BN12" i="28" s="1"/>
  <c r="BH12" i="28"/>
  <c r="BI12" i="28" s="1"/>
  <c r="AV12" i="28"/>
  <c r="AX12" i="28" s="1"/>
  <c r="AO12" i="28"/>
  <c r="AL12" i="28"/>
  <c r="AI12" i="28"/>
  <c r="AP12" i="28" s="1"/>
  <c r="BR12" i="28" s="1"/>
  <c r="AB12" i="28"/>
  <c r="AC12" i="28" s="1"/>
  <c r="Q12" i="28"/>
  <c r="N12" i="28"/>
  <c r="K12" i="28"/>
  <c r="R12" i="28" s="1"/>
  <c r="BP12" i="28" s="1"/>
  <c r="BT12" i="28" s="1"/>
  <c r="V5" i="28"/>
  <c r="A3" i="28"/>
  <c r="BU2" i="28"/>
  <c r="BU1" i="28"/>
  <c r="A1" i="28"/>
  <c r="BA10" i="27"/>
  <c r="BC10" i="27" s="1"/>
  <c r="AV10" i="27"/>
  <c r="AX10" i="27" s="1"/>
  <c r="AO10" i="27"/>
  <c r="AL10" i="27"/>
  <c r="AI10" i="27"/>
  <c r="AP10" i="27" s="1"/>
  <c r="BG10" i="27" s="1"/>
  <c r="Q10" i="27"/>
  <c r="N10" i="27"/>
  <c r="K10" i="27"/>
  <c r="R10" i="27" s="1"/>
  <c r="BA13" i="27"/>
  <c r="BC13" i="27" s="1"/>
  <c r="AV13" i="27"/>
  <c r="AX13" i="27" s="1"/>
  <c r="AO13" i="27"/>
  <c r="AL13" i="27"/>
  <c r="AI13" i="27"/>
  <c r="AP13" i="27" s="1"/>
  <c r="BG13" i="27" s="1"/>
  <c r="Q13" i="27"/>
  <c r="N13" i="27"/>
  <c r="K13" i="27"/>
  <c r="R13" i="27" s="1"/>
  <c r="BA14" i="27"/>
  <c r="BC14" i="27" s="1"/>
  <c r="AV14" i="27"/>
  <c r="AX14" i="27" s="1"/>
  <c r="AO14" i="27"/>
  <c r="AL14" i="27"/>
  <c r="AI14" i="27"/>
  <c r="AP14" i="27" s="1"/>
  <c r="BG14" i="27" s="1"/>
  <c r="Q14" i="27"/>
  <c r="N14" i="27"/>
  <c r="K14" i="27"/>
  <c r="R14" i="27" s="1"/>
  <c r="BA12" i="27"/>
  <c r="BC12" i="27" s="1"/>
  <c r="AV12" i="27"/>
  <c r="AX12" i="27" s="1"/>
  <c r="AO12" i="27"/>
  <c r="AL12" i="27"/>
  <c r="AI12" i="27"/>
  <c r="AP12" i="27" s="1"/>
  <c r="BG12" i="27" s="1"/>
  <c r="Q12" i="27"/>
  <c r="N12" i="27"/>
  <c r="K12" i="27"/>
  <c r="R12" i="27" s="1"/>
  <c r="BA11" i="27"/>
  <c r="BC11" i="27" s="1"/>
  <c r="AV11" i="27"/>
  <c r="AX11" i="27" s="1"/>
  <c r="AO11" i="27"/>
  <c r="AL11" i="27"/>
  <c r="AI11" i="27"/>
  <c r="AP11" i="27" s="1"/>
  <c r="BG11" i="27" s="1"/>
  <c r="Q11" i="27"/>
  <c r="N11" i="27"/>
  <c r="K11" i="27"/>
  <c r="R11" i="27" s="1"/>
  <c r="BE11" i="27" s="1"/>
  <c r="BI11" i="27" s="1"/>
  <c r="A3" i="27"/>
  <c r="BJ2" i="27"/>
  <c r="BJ1" i="27"/>
  <c r="A1" i="27"/>
  <c r="BL15" i="26"/>
  <c r="BN15" i="26" s="1"/>
  <c r="BH15" i="26"/>
  <c r="BI15" i="26" s="1"/>
  <c r="AV15" i="26"/>
  <c r="AX15" i="26" s="1"/>
  <c r="AO15" i="26"/>
  <c r="AL15" i="26"/>
  <c r="AI15" i="26"/>
  <c r="AP15" i="26" s="1"/>
  <c r="BR15" i="26" s="1"/>
  <c r="AB15" i="26"/>
  <c r="AC15" i="26" s="1"/>
  <c r="Q15" i="26"/>
  <c r="N15" i="26"/>
  <c r="K15" i="26"/>
  <c r="R15" i="26" s="1"/>
  <c r="BP15" i="26" s="1"/>
  <c r="BT15" i="26" s="1"/>
  <c r="BL14" i="26"/>
  <c r="BN14" i="26" s="1"/>
  <c r="BH14" i="26"/>
  <c r="BI14" i="26" s="1"/>
  <c r="AV14" i="26"/>
  <c r="AX14" i="26" s="1"/>
  <c r="AO14" i="26"/>
  <c r="AL14" i="26"/>
  <c r="AI14" i="26"/>
  <c r="AP14" i="26" s="1"/>
  <c r="BR14" i="26" s="1"/>
  <c r="AB14" i="26"/>
  <c r="AC14" i="26" s="1"/>
  <c r="Q14" i="26"/>
  <c r="N14" i="26"/>
  <c r="K14" i="26"/>
  <c r="R14" i="26" s="1"/>
  <c r="BP14" i="26" s="1"/>
  <c r="BT14" i="26" s="1"/>
  <c r="BL17" i="26"/>
  <c r="BN17" i="26" s="1"/>
  <c r="BH17" i="26"/>
  <c r="BI17" i="26" s="1"/>
  <c r="AV17" i="26"/>
  <c r="AX17" i="26" s="1"/>
  <c r="AO17" i="26"/>
  <c r="AL17" i="26"/>
  <c r="AI17" i="26"/>
  <c r="AP17" i="26" s="1"/>
  <c r="BR17" i="26" s="1"/>
  <c r="AB17" i="26"/>
  <c r="AC17" i="26" s="1"/>
  <c r="Q17" i="26"/>
  <c r="N17" i="26"/>
  <c r="K17" i="26"/>
  <c r="R17" i="26" s="1"/>
  <c r="BP17" i="26" s="1"/>
  <c r="BT17" i="26" s="1"/>
  <c r="A3" i="26"/>
  <c r="A1" i="26"/>
  <c r="BL18" i="26"/>
  <c r="BN18" i="26" s="1"/>
  <c r="BH18" i="26"/>
  <c r="BI18" i="26" s="1"/>
  <c r="AV18" i="26"/>
  <c r="AX18" i="26" s="1"/>
  <c r="AO18" i="26"/>
  <c r="AI18" i="26"/>
  <c r="AP18" i="26" s="1"/>
  <c r="BR18" i="26" s="1"/>
  <c r="AB18" i="26"/>
  <c r="AC18" i="26" s="1"/>
  <c r="Q18" i="26"/>
  <c r="N18" i="26"/>
  <c r="K18" i="26"/>
  <c r="R18" i="26" s="1"/>
  <c r="BP18" i="26" s="1"/>
  <c r="BT18" i="26" s="1"/>
  <c r="BL10" i="26"/>
  <c r="BN10" i="26" s="1"/>
  <c r="BH10" i="26"/>
  <c r="BI10" i="26" s="1"/>
  <c r="AV10" i="26"/>
  <c r="AX10" i="26" s="1"/>
  <c r="AO10" i="26"/>
  <c r="AL10" i="26"/>
  <c r="AI10" i="26"/>
  <c r="AP10" i="26" s="1"/>
  <c r="BR10" i="26" s="1"/>
  <c r="AB10" i="26"/>
  <c r="AC10" i="26" s="1"/>
  <c r="Q10" i="26"/>
  <c r="N10" i="26"/>
  <c r="K10" i="26"/>
  <c r="R10" i="26" s="1"/>
  <c r="BP10" i="26" s="1"/>
  <c r="BT10" i="26" s="1"/>
  <c r="BL16" i="26"/>
  <c r="BN16" i="26" s="1"/>
  <c r="BH16" i="26"/>
  <c r="BI16" i="26" s="1"/>
  <c r="AV16" i="26"/>
  <c r="AX16" i="26" s="1"/>
  <c r="AO16" i="26"/>
  <c r="AL16" i="26"/>
  <c r="AI16" i="26"/>
  <c r="AP16" i="26" s="1"/>
  <c r="BR16" i="26" s="1"/>
  <c r="AB16" i="26"/>
  <c r="AC16" i="26" s="1"/>
  <c r="Q16" i="26"/>
  <c r="N16" i="26"/>
  <c r="K16" i="26"/>
  <c r="R16" i="26" s="1"/>
  <c r="BP16" i="26" s="1"/>
  <c r="BT16" i="26" s="1"/>
  <c r="BL13" i="26"/>
  <c r="BN13" i="26" s="1"/>
  <c r="BH13" i="26"/>
  <c r="BI13" i="26" s="1"/>
  <c r="AV13" i="26"/>
  <c r="AX13" i="26" s="1"/>
  <c r="AO13" i="26"/>
  <c r="AL13" i="26"/>
  <c r="AI13" i="26"/>
  <c r="AP13" i="26" s="1"/>
  <c r="BR13" i="26" s="1"/>
  <c r="AB13" i="26"/>
  <c r="AC13" i="26" s="1"/>
  <c r="Q13" i="26"/>
  <c r="N13" i="26"/>
  <c r="K13" i="26"/>
  <c r="R13" i="26" s="1"/>
  <c r="BP13" i="26" s="1"/>
  <c r="BT13" i="26" s="1"/>
  <c r="BL12" i="26"/>
  <c r="BN12" i="26" s="1"/>
  <c r="BH12" i="26"/>
  <c r="BI12" i="26" s="1"/>
  <c r="AV12" i="26"/>
  <c r="AX12" i="26" s="1"/>
  <c r="AO12" i="26"/>
  <c r="AL12" i="26"/>
  <c r="AI12" i="26"/>
  <c r="AP12" i="26" s="1"/>
  <c r="BR12" i="26" s="1"/>
  <c r="AB12" i="26"/>
  <c r="AC12" i="26" s="1"/>
  <c r="Q12" i="26"/>
  <c r="N12" i="26"/>
  <c r="K12" i="26"/>
  <c r="R12" i="26" s="1"/>
  <c r="BP12" i="26" s="1"/>
  <c r="BT12" i="26" s="1"/>
  <c r="BL11" i="26"/>
  <c r="BN11" i="26" s="1"/>
  <c r="BH11" i="26"/>
  <c r="BI11" i="26" s="1"/>
  <c r="AV11" i="26"/>
  <c r="AX11" i="26" s="1"/>
  <c r="AO11" i="26"/>
  <c r="AL11" i="26"/>
  <c r="AI11" i="26"/>
  <c r="AP11" i="26" s="1"/>
  <c r="BR11" i="26" s="1"/>
  <c r="AB11" i="26"/>
  <c r="AC11" i="26" s="1"/>
  <c r="Q11" i="26"/>
  <c r="N11" i="26"/>
  <c r="K11" i="26"/>
  <c r="R11" i="26" s="1"/>
  <c r="BP11" i="26" s="1"/>
  <c r="BT11" i="26" s="1"/>
  <c r="BU2" i="26"/>
  <c r="BU1" i="26"/>
  <c r="AM12" i="8"/>
  <c r="AN12" i="8" s="1"/>
  <c r="AM10" i="8"/>
  <c r="AN10" i="8" s="1"/>
  <c r="AM13" i="8"/>
  <c r="AN13" i="8" s="1"/>
  <c r="AM15" i="8"/>
  <c r="AN15" i="8" s="1"/>
  <c r="AM11" i="8"/>
  <c r="AN11" i="8" s="1"/>
  <c r="AM14" i="8"/>
  <c r="AN14" i="8" s="1"/>
  <c r="AM16" i="9" l="1"/>
  <c r="AN16" i="9" s="1"/>
  <c r="BE10" i="27"/>
  <c r="BI10" i="27" s="1"/>
  <c r="BE13" i="27"/>
  <c r="BI13" i="27" s="1"/>
  <c r="BE14" i="27"/>
  <c r="BI14" i="27" s="1"/>
  <c r="BE12" i="27"/>
  <c r="BI12" i="27" s="1"/>
  <c r="BW11" i="30"/>
  <c r="BW14" i="30"/>
  <c r="BW13" i="30"/>
  <c r="N15" i="18" l="1"/>
  <c r="J15" i="18"/>
  <c r="P15" i="18" s="1"/>
  <c r="A3" i="18"/>
  <c r="A1" i="18"/>
  <c r="A3" i="19"/>
  <c r="A1" i="19"/>
  <c r="N18" i="25"/>
  <c r="J18" i="25"/>
  <c r="P18" i="25" s="1"/>
  <c r="N16" i="25"/>
  <c r="J16" i="25"/>
  <c r="P16" i="25" s="1"/>
  <c r="N14" i="25"/>
  <c r="J14" i="25"/>
  <c r="P14" i="25" s="1"/>
  <c r="N13" i="25"/>
  <c r="J13" i="25"/>
  <c r="P13" i="25" s="1"/>
  <c r="N11" i="25"/>
  <c r="J11" i="25"/>
  <c r="P11" i="25" s="1"/>
  <c r="N12" i="25"/>
  <c r="J12" i="25"/>
  <c r="P12" i="25" s="1"/>
  <c r="N17" i="25"/>
  <c r="J17" i="25"/>
  <c r="P17" i="25" s="1"/>
  <c r="N15" i="25"/>
  <c r="J15" i="25"/>
  <c r="P15" i="25" s="1"/>
  <c r="A3" i="25"/>
  <c r="S2" i="25"/>
  <c r="S1" i="25"/>
  <c r="A1" i="25"/>
  <c r="N19" i="24"/>
  <c r="J19" i="24"/>
  <c r="P19" i="24" s="1"/>
  <c r="N17" i="24"/>
  <c r="J17" i="24"/>
  <c r="P17" i="24" s="1"/>
  <c r="N12" i="24"/>
  <c r="J12" i="24"/>
  <c r="P12" i="24" s="1"/>
  <c r="N14" i="24"/>
  <c r="J14" i="24"/>
  <c r="P14" i="24" s="1"/>
  <c r="N13" i="24"/>
  <c r="J13" i="24"/>
  <c r="P13" i="24" s="1"/>
  <c r="N18" i="24"/>
  <c r="J18" i="24"/>
  <c r="P18" i="24" s="1"/>
  <c r="N16" i="24"/>
  <c r="J16" i="24"/>
  <c r="P16" i="24" s="1"/>
  <c r="N11" i="24"/>
  <c r="J11" i="24"/>
  <c r="P11" i="24" s="1"/>
  <c r="N15" i="24"/>
  <c r="J15" i="24"/>
  <c r="P15" i="24" s="1"/>
  <c r="A3" i="24"/>
  <c r="S2" i="24"/>
  <c r="S1" i="24"/>
  <c r="A1" i="24"/>
  <c r="A3" i="12"/>
  <c r="A1" i="12"/>
  <c r="N14" i="14"/>
  <c r="J14" i="14"/>
  <c r="P14" i="14" s="1"/>
  <c r="A3" i="14"/>
  <c r="A1" i="14"/>
  <c r="A3" i="11"/>
  <c r="A1" i="11"/>
  <c r="A3" i="9"/>
  <c r="A1" i="9"/>
  <c r="A3" i="16"/>
  <c r="A1" i="16"/>
  <c r="A3" i="15"/>
  <c r="A1" i="15"/>
  <c r="AD12" i="7"/>
  <c r="AF12" i="7" s="1"/>
  <c r="Y12" i="7"/>
  <c r="AA12" i="7" s="1"/>
  <c r="R12" i="7"/>
  <c r="O12" i="7"/>
  <c r="L12" i="7"/>
  <c r="S12" i="7" s="1"/>
  <c r="AI12" i="7" s="1"/>
  <c r="AD11" i="7"/>
  <c r="AF11" i="7" s="1"/>
  <c r="Y11" i="7"/>
  <c r="AA11" i="7" s="1"/>
  <c r="R11" i="7"/>
  <c r="O11" i="7"/>
  <c r="L11" i="7"/>
  <c r="S11" i="7" s="1"/>
  <c r="AI11" i="7" s="1"/>
  <c r="AD14" i="7"/>
  <c r="AF14" i="7" s="1"/>
  <c r="Y14" i="7"/>
  <c r="AA14" i="7" s="1"/>
  <c r="R14" i="7"/>
  <c r="O14" i="7"/>
  <c r="L14" i="7"/>
  <c r="S14" i="7" s="1"/>
  <c r="AI14" i="7" s="1"/>
  <c r="A3" i="7"/>
  <c r="A1" i="7"/>
  <c r="A3" i="8"/>
  <c r="A1" i="8"/>
  <c r="R15" i="18" l="1"/>
  <c r="Q15" i="18"/>
  <c r="R15" i="25"/>
  <c r="Q15" i="25"/>
  <c r="R17" i="25"/>
  <c r="Q17" i="25"/>
  <c r="R12" i="25"/>
  <c r="Q12" i="25"/>
  <c r="R11" i="25"/>
  <c r="Q11" i="25"/>
  <c r="R13" i="25"/>
  <c r="Q13" i="25"/>
  <c r="R14" i="25"/>
  <c r="Q14" i="25"/>
  <c r="R16" i="25"/>
  <c r="Q16" i="25"/>
  <c r="R18" i="25"/>
  <c r="Q18" i="25"/>
  <c r="R15" i="24"/>
  <c r="Q15" i="24"/>
  <c r="R11" i="24"/>
  <c r="Q11" i="24"/>
  <c r="R16" i="24"/>
  <c r="Q16" i="24"/>
  <c r="R18" i="24"/>
  <c r="Q18" i="24"/>
  <c r="R13" i="24"/>
  <c r="Q13" i="24"/>
  <c r="R14" i="24"/>
  <c r="Q14" i="24"/>
  <c r="R12" i="24"/>
  <c r="Q12" i="24"/>
  <c r="R17" i="24"/>
  <c r="Q17" i="24"/>
  <c r="R19" i="24"/>
  <c r="Q19" i="24"/>
  <c r="R14" i="14"/>
  <c r="Q14" i="14"/>
  <c r="N25" i="18"/>
  <c r="J25" i="18"/>
  <c r="P25" i="18" s="1"/>
  <c r="N11" i="18"/>
  <c r="J11" i="18"/>
  <c r="P11" i="18" s="1"/>
  <c r="N27" i="18"/>
  <c r="J27" i="18"/>
  <c r="P27" i="18" s="1"/>
  <c r="N17" i="18"/>
  <c r="J17" i="18"/>
  <c r="P17" i="18" s="1"/>
  <c r="N21" i="18"/>
  <c r="J21" i="18"/>
  <c r="P21" i="18" s="1"/>
  <c r="N29" i="18"/>
  <c r="J29" i="18"/>
  <c r="P29" i="18" s="1"/>
  <c r="N23" i="18"/>
  <c r="J23" i="18"/>
  <c r="P23" i="18" s="1"/>
  <c r="N13" i="18"/>
  <c r="J13" i="18"/>
  <c r="P13" i="18" s="1"/>
  <c r="N13" i="19"/>
  <c r="J13" i="19"/>
  <c r="P13" i="19" s="1"/>
  <c r="N11" i="19"/>
  <c r="J11" i="19"/>
  <c r="P11" i="19" s="1"/>
  <c r="S2" i="19"/>
  <c r="S1" i="19"/>
  <c r="N19" i="18"/>
  <c r="J19" i="18"/>
  <c r="P19" i="18" s="1"/>
  <c r="S2" i="18"/>
  <c r="S1" i="18"/>
  <c r="R25" i="18" l="1"/>
  <c r="Q25" i="18"/>
  <c r="R21" i="18"/>
  <c r="Q21" i="18"/>
  <c r="R17" i="18"/>
  <c r="Q17" i="18"/>
  <c r="R27" i="18"/>
  <c r="Q27" i="18"/>
  <c r="R11" i="18"/>
  <c r="Q11" i="18"/>
  <c r="R23" i="18"/>
  <c r="Q23" i="18"/>
  <c r="R29" i="18"/>
  <c r="Q29" i="18"/>
  <c r="R13" i="18"/>
  <c r="Q13" i="18"/>
  <c r="R13" i="19"/>
  <c r="Q13" i="19"/>
  <c r="R11" i="19"/>
  <c r="Q11" i="19"/>
  <c r="R19" i="18"/>
  <c r="Q19" i="18"/>
  <c r="N13" i="12" l="1"/>
  <c r="J13" i="12"/>
  <c r="P13" i="12" s="1"/>
  <c r="N14" i="12"/>
  <c r="J14" i="12"/>
  <c r="P14" i="12" s="1"/>
  <c r="N12" i="12"/>
  <c r="J12" i="12"/>
  <c r="P12" i="12" s="1"/>
  <c r="N15" i="12"/>
  <c r="J15" i="12"/>
  <c r="P15" i="12" s="1"/>
  <c r="N11" i="14"/>
  <c r="J11" i="14"/>
  <c r="P11" i="14" s="1"/>
  <c r="N13" i="14"/>
  <c r="J13" i="14"/>
  <c r="P13" i="14" s="1"/>
  <c r="N15" i="14"/>
  <c r="J15" i="14"/>
  <c r="P15" i="14" s="1"/>
  <c r="N11" i="12"/>
  <c r="J11" i="12"/>
  <c r="P11" i="12" s="1"/>
  <c r="S2" i="12"/>
  <c r="S1" i="12"/>
  <c r="N12" i="14"/>
  <c r="J12" i="14"/>
  <c r="P12" i="14" s="1"/>
  <c r="S2" i="14"/>
  <c r="S1" i="14"/>
  <c r="R15" i="12" l="1"/>
  <c r="Q15" i="12"/>
  <c r="R12" i="12"/>
  <c r="Q12" i="12"/>
  <c r="R14" i="12"/>
  <c r="Q14" i="12"/>
  <c r="R13" i="12"/>
  <c r="Q13" i="12"/>
  <c r="R15" i="14"/>
  <c r="Q15" i="14"/>
  <c r="R13" i="14"/>
  <c r="Q13" i="14"/>
  <c r="R11" i="14"/>
  <c r="Q11" i="14"/>
  <c r="R11" i="12"/>
  <c r="Q11" i="12"/>
  <c r="R12" i="14"/>
  <c r="Q12" i="14"/>
  <c r="Q16" i="9" l="1"/>
  <c r="N16" i="9"/>
  <c r="K16" i="9"/>
  <c r="R16" i="9" s="1"/>
  <c r="AB15" i="9"/>
  <c r="AB14" i="9"/>
  <c r="AB13" i="9"/>
  <c r="AB12" i="9"/>
  <c r="AB11" i="9"/>
  <c r="AB10" i="9"/>
  <c r="AB16" i="9" s="1"/>
  <c r="AC16" i="9" s="1"/>
  <c r="K23" i="9"/>
  <c r="AD11" i="16"/>
  <c r="AF11" i="16" s="1"/>
  <c r="AA11" i="16"/>
  <c r="R11" i="16"/>
  <c r="O11" i="16"/>
  <c r="L11" i="16"/>
  <c r="S11" i="16" s="1"/>
  <c r="AH11" i="16" s="1"/>
  <c r="AI2" i="16"/>
  <c r="AI1" i="16"/>
  <c r="L11" i="15"/>
  <c r="AD11" i="15"/>
  <c r="AF11" i="15" s="1"/>
  <c r="AA11" i="15"/>
  <c r="R11" i="15"/>
  <c r="O11" i="15"/>
  <c r="S11" i="15"/>
  <c r="AH11" i="15" s="1"/>
  <c r="AI2" i="15"/>
  <c r="AI1" i="15"/>
  <c r="AP16" i="9" l="1"/>
  <c r="AD10" i="7"/>
  <c r="AF10" i="7" s="1"/>
  <c r="Y10" i="7"/>
  <c r="AA10" i="7" s="1"/>
  <c r="R10" i="7"/>
  <c r="O10" i="7"/>
  <c r="L10" i="7"/>
  <c r="S10" i="7" s="1"/>
  <c r="AI10" i="7" s="1"/>
  <c r="L13" i="7"/>
  <c r="AB12" i="8"/>
  <c r="AC12" i="8" s="1"/>
  <c r="Q12" i="8"/>
  <c r="N12" i="8"/>
  <c r="K12" i="8"/>
  <c r="R12" i="8" s="1"/>
  <c r="AP12" i="8" s="1"/>
  <c r="AB10" i="8"/>
  <c r="AC10" i="8" s="1"/>
  <c r="Q10" i="8"/>
  <c r="N10" i="8"/>
  <c r="K10" i="8"/>
  <c r="R10" i="8" s="1"/>
  <c r="AP10" i="8" s="1"/>
  <c r="AB13" i="8"/>
  <c r="AC13" i="8" s="1"/>
  <c r="Q13" i="8"/>
  <c r="N13" i="8"/>
  <c r="K13" i="8"/>
  <c r="R13" i="8" s="1"/>
  <c r="AP13" i="8" s="1"/>
  <c r="AB15" i="8"/>
  <c r="AC15" i="8" s="1"/>
  <c r="Q15" i="8"/>
  <c r="N15" i="8"/>
  <c r="K15" i="8"/>
  <c r="R15" i="8" s="1"/>
  <c r="AP15" i="8" s="1"/>
  <c r="AB11" i="8"/>
  <c r="AC11" i="8" s="1"/>
  <c r="Q11" i="8"/>
  <c r="N11" i="8"/>
  <c r="K11" i="8"/>
  <c r="R11" i="8" s="1"/>
  <c r="AP11" i="8" s="1"/>
  <c r="K14" i="8"/>
  <c r="O16" i="11" l="1"/>
  <c r="Q16" i="11" s="1"/>
  <c r="L16" i="11"/>
  <c r="S16" i="11" s="1"/>
  <c r="T2" i="11"/>
  <c r="T1" i="11"/>
  <c r="Q23" i="9"/>
  <c r="N23" i="9"/>
  <c r="R23" i="9"/>
  <c r="AB21" i="9"/>
  <c r="AB20" i="9"/>
  <c r="AB19" i="9"/>
  <c r="AB18" i="9"/>
  <c r="AB17" i="9"/>
  <c r="AB23" i="9" s="1"/>
  <c r="AC23" i="9" s="1"/>
  <c r="AQ2" i="9"/>
  <c r="AQ1" i="9"/>
  <c r="AB14" i="8"/>
  <c r="AC14" i="8" s="1"/>
  <c r="Q14" i="8"/>
  <c r="N14" i="8"/>
  <c r="R14" i="8"/>
  <c r="AP14" i="8" s="1"/>
  <c r="AQ2" i="8"/>
  <c r="AQ1" i="8"/>
  <c r="AD13" i="7"/>
  <c r="AF13" i="7" s="1"/>
  <c r="Y13" i="7"/>
  <c r="AA13" i="7" s="1"/>
  <c r="R13" i="7"/>
  <c r="O13" i="7"/>
  <c r="S13" i="7"/>
  <c r="AI13" i="7" s="1"/>
  <c r="AJ2" i="7"/>
  <c r="AJ1" i="7"/>
  <c r="AP23" i="9" l="1"/>
</calcChain>
</file>

<file path=xl/sharedStrings.xml><?xml version="1.0" encoding="utf-8"?>
<sst xmlns="http://schemas.openxmlformats.org/spreadsheetml/2006/main" count="1255" uniqueCount="186">
  <si>
    <t>Robyn Bruderer</t>
  </si>
  <si>
    <t>Compulsories</t>
  </si>
  <si>
    <t>Freestyle</t>
  </si>
  <si>
    <t xml:space="preserve">Class </t>
  </si>
  <si>
    <t>Horse</t>
  </si>
  <si>
    <t>A1</t>
  </si>
  <si>
    <t>A2</t>
  </si>
  <si>
    <t>A3</t>
  </si>
  <si>
    <t>HORSE</t>
  </si>
  <si>
    <t>Artistic</t>
  </si>
  <si>
    <t>Compulsory</t>
  </si>
  <si>
    <t>Overall</t>
  </si>
  <si>
    <t>No.</t>
  </si>
  <si>
    <t>Vaulter</t>
  </si>
  <si>
    <t>Lunger</t>
  </si>
  <si>
    <t>Club</t>
  </si>
  <si>
    <t>Rhythm</t>
  </si>
  <si>
    <t>Relaxation</t>
  </si>
  <si>
    <t>Connection</t>
  </si>
  <si>
    <t>Impulsion</t>
  </si>
  <si>
    <t>Straightness</t>
  </si>
  <si>
    <t>Collection</t>
  </si>
  <si>
    <t>SCORE</t>
  </si>
  <si>
    <t>deduct</t>
  </si>
  <si>
    <t>V'ltOn</t>
  </si>
  <si>
    <t>Bas S</t>
  </si>
  <si>
    <t>Flag</t>
  </si>
  <si>
    <t>Stand</t>
  </si>
  <si>
    <t>Sub</t>
  </si>
  <si>
    <t>Ex Sc</t>
  </si>
  <si>
    <t>C1</t>
  </si>
  <si>
    <t>C2</t>
  </si>
  <si>
    <t>C3</t>
  </si>
  <si>
    <t>C4</t>
  </si>
  <si>
    <t>Art.</t>
  </si>
  <si>
    <t>Deductions</t>
  </si>
  <si>
    <t>Final</t>
  </si>
  <si>
    <t>Perf</t>
  </si>
  <si>
    <t>Technique</t>
  </si>
  <si>
    <t>Score</t>
  </si>
  <si>
    <t>Place</t>
  </si>
  <si>
    <t xml:space="preserve">Just Ciasso </t>
  </si>
  <si>
    <t>Erin Ryan</t>
  </si>
  <si>
    <t>Judges:</t>
  </si>
  <si>
    <t>Jenny Scott</t>
  </si>
  <si>
    <t>Final Scores</t>
  </si>
  <si>
    <t>Deduct</t>
  </si>
  <si>
    <t>Sw Fwd</t>
  </si>
  <si>
    <t>1/2 Mill</t>
  </si>
  <si>
    <t>Sw Bwd</t>
  </si>
  <si>
    <t>falls</t>
  </si>
  <si>
    <t>Robyn Boyle</t>
  </si>
  <si>
    <t>Karen Mitchell</t>
  </si>
  <si>
    <t>Hunterview Sinatra</t>
  </si>
  <si>
    <t>School</t>
  </si>
  <si>
    <t xml:space="preserve">Bede Polding College </t>
  </si>
  <si>
    <t>Just Ciasso</t>
  </si>
  <si>
    <t>Novice Individual</t>
  </si>
  <si>
    <t>Pre Novice Individual</t>
  </si>
  <si>
    <t>1/2 Flag</t>
  </si>
  <si>
    <t>Plank</t>
  </si>
  <si>
    <t>Seat In</t>
  </si>
  <si>
    <t>Seat Out</t>
  </si>
  <si>
    <t>Kneel</t>
  </si>
  <si>
    <t>Vlt Off</t>
  </si>
  <si>
    <t>Baiberraley Rules</t>
  </si>
  <si>
    <t>Kallie Hasselmann</t>
  </si>
  <si>
    <t>Judge A</t>
  </si>
  <si>
    <t>Harlow Connor</t>
  </si>
  <si>
    <t>Preliminary Individual (Intro Compulsories)</t>
  </si>
  <si>
    <t>Gillian Burns</t>
  </si>
  <si>
    <t>Riley Dewall</t>
  </si>
  <si>
    <t>Alyssa Cepak</t>
  </si>
  <si>
    <t>Pre-lim Squad Compulsories</t>
  </si>
  <si>
    <t>Class</t>
  </si>
  <si>
    <t>Div. by</t>
  </si>
  <si>
    <t>V'lt Off</t>
  </si>
  <si>
    <t>Total</t>
  </si>
  <si>
    <t>No&amp;Ex</t>
  </si>
  <si>
    <t>Charlotte Neilson</t>
  </si>
  <si>
    <t>Charlise Will</t>
  </si>
  <si>
    <t>Ceren Akbuz</t>
  </si>
  <si>
    <t>Prelim Squad Freestyle</t>
  </si>
  <si>
    <t>Tasha Mckiernan</t>
  </si>
  <si>
    <t>Aoife Miskelly</t>
  </si>
  <si>
    <t>Ivy Sykes</t>
  </si>
  <si>
    <t xml:space="preserve">MacKillop College Bathurst </t>
  </si>
  <si>
    <t>Sahara Weil</t>
  </si>
  <si>
    <t>Holly Maher</t>
  </si>
  <si>
    <t>Ella Cranfield</t>
  </si>
  <si>
    <t>Camden High School</t>
  </si>
  <si>
    <t>Putty Valley Georgia</t>
  </si>
  <si>
    <t>Catrina Cruickshank</t>
  </si>
  <si>
    <t>Isabel Fitzsimmons</t>
  </si>
  <si>
    <t>Wollondilly Anglican College</t>
  </si>
  <si>
    <t>Marlia Stewart</t>
  </si>
  <si>
    <t>Hanna Foster</t>
  </si>
  <si>
    <t>Dorrigo High School</t>
  </si>
  <si>
    <t>Le Grand Eli</t>
  </si>
  <si>
    <t>Comleroy Road Public School</t>
  </si>
  <si>
    <t>Grace Sandlin</t>
  </si>
  <si>
    <t>Galston Public School</t>
  </si>
  <si>
    <t>Kyesha Andrews</t>
  </si>
  <si>
    <t xml:space="preserve">Comleroy Road Public School </t>
  </si>
  <si>
    <t>6A</t>
  </si>
  <si>
    <t>Isabella Testone</t>
  </si>
  <si>
    <t>Freemans Reach Public School</t>
  </si>
  <si>
    <t>Scarlet Goude</t>
  </si>
  <si>
    <t>Ruby Jackson</t>
  </si>
  <si>
    <t xml:space="preserve">Comleroy road public school </t>
  </si>
  <si>
    <t>6B</t>
  </si>
  <si>
    <t>Judge B</t>
  </si>
  <si>
    <t>Art</t>
  </si>
  <si>
    <t>PDD Walk (A)</t>
  </si>
  <si>
    <t>PDD Walk (B)</t>
  </si>
  <si>
    <t>Hawkesbury High School</t>
  </si>
  <si>
    <t>Abbiegrace Searle</t>
  </si>
  <si>
    <t>Kellyville Primary</t>
  </si>
  <si>
    <t xml:space="preserve">St Matthews Windsor </t>
  </si>
  <si>
    <t>Windsor high school</t>
  </si>
  <si>
    <t xml:space="preserve">Homeschooled </t>
  </si>
  <si>
    <t>R</t>
  </si>
  <si>
    <t>Tigerlily Jakeman</t>
  </si>
  <si>
    <t>Oakville public</t>
  </si>
  <si>
    <t>Year</t>
  </si>
  <si>
    <t>Judges</t>
  </si>
  <si>
    <t>Tech</t>
  </si>
  <si>
    <t>Falls</t>
  </si>
  <si>
    <t>A</t>
  </si>
  <si>
    <t>B</t>
  </si>
  <si>
    <t>IND  Barrel Novice/PreNovice</t>
  </si>
  <si>
    <t>Audrey Stirzaker</t>
  </si>
  <si>
    <t>Kurrajong Public School</t>
  </si>
  <si>
    <t>PDD  Barrel (A)</t>
  </si>
  <si>
    <t>PDD  Barrel (B)</t>
  </si>
  <si>
    <t>ENSW STATE INTERSCHOOLS 2023</t>
  </si>
  <si>
    <t>18th April 2023</t>
  </si>
  <si>
    <t xml:space="preserve">Bellingen High School </t>
  </si>
  <si>
    <t xml:space="preserve">Oakville public </t>
  </si>
  <si>
    <t>Nikki Connor</t>
  </si>
  <si>
    <t>Wilberforce Public School</t>
  </si>
  <si>
    <t>Kymlin Park Troy</t>
  </si>
  <si>
    <t>Janine Darmanin</t>
  </si>
  <si>
    <t>Home Schooled</t>
  </si>
  <si>
    <t>Preliminary Individual Secondary</t>
  </si>
  <si>
    <t>Stella Weston</t>
  </si>
  <si>
    <t>Mischiev Maker</t>
  </si>
  <si>
    <t>Nicole Mackey</t>
  </si>
  <si>
    <t>Bowral High School</t>
  </si>
  <si>
    <t xml:space="preserve">Sydney Distance Education HS </t>
  </si>
  <si>
    <t>Kiera Oberg stepetz</t>
  </si>
  <si>
    <t>Duke of Wellington</t>
  </si>
  <si>
    <t>Georgie Kennett</t>
  </si>
  <si>
    <t>Chipping Northern Public School</t>
  </si>
  <si>
    <t xml:space="preserve">The Puzzler </t>
  </si>
  <si>
    <t>Northholm Grammar School</t>
  </si>
  <si>
    <t xml:space="preserve">Windsor Public School </t>
  </si>
  <si>
    <t>St Matthews Windsor</t>
  </si>
  <si>
    <t>Natalia Musumeci</t>
  </si>
  <si>
    <t>Kellyville Public School</t>
  </si>
  <si>
    <t>Hallie Ashton</t>
  </si>
  <si>
    <t xml:space="preserve">Comelroy rd public school </t>
  </si>
  <si>
    <t>Ruby Ashton</t>
  </si>
  <si>
    <t>Preliminary Individual Primary B</t>
  </si>
  <si>
    <t>Charlotte Collins</t>
  </si>
  <si>
    <t xml:space="preserve">Macarthur Anglican School </t>
  </si>
  <si>
    <t>Quinney Lamond</t>
  </si>
  <si>
    <t>Millthorpe Public School</t>
  </si>
  <si>
    <t>Georgia Mcrae</t>
  </si>
  <si>
    <t>Lilly Rogers</t>
  </si>
  <si>
    <t xml:space="preserve">Bligh Park public school </t>
  </si>
  <si>
    <t>IND  Barrel Prelim Secondary</t>
  </si>
  <si>
    <t xml:space="preserve">Chipping norton public school </t>
  </si>
  <si>
    <t>IND  Barrel Prelim Primary A</t>
  </si>
  <si>
    <t>IND  Barrel Prelim Primary B</t>
  </si>
  <si>
    <t>Preliminary Individual Primary A</t>
  </si>
  <si>
    <t>Mackillop College Bathurst</t>
  </si>
  <si>
    <t xml:space="preserve">Kellyville Public School </t>
  </si>
  <si>
    <t>Judge at A:</t>
  </si>
  <si>
    <t>Judge at B:</t>
  </si>
  <si>
    <t>SCR</t>
  </si>
  <si>
    <t>JudgeA:</t>
  </si>
  <si>
    <t>Judge B:</t>
  </si>
  <si>
    <t>Judge A:</t>
  </si>
  <si>
    <t>Judge</t>
  </si>
  <si>
    <t>Preliminary Individual (Intro Freestyle)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</si>
</sst>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/>
    <xf numFmtId="0" fontId="12" fillId="0" borderId="0"/>
    <xf numFmtId="0" fontId="1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3" borderId="5" applyNumberFormat="0" applyAlignment="0" applyProtection="0"/>
    <xf numFmtId="0" fontId="20" fillId="14" borderId="6" applyNumberFormat="0" applyAlignment="0" applyProtection="0"/>
    <xf numFmtId="0" fontId="21" fillId="14" borderId="5" applyNumberFormat="0" applyAlignment="0" applyProtection="0"/>
    <xf numFmtId="0" fontId="22" fillId="0" borderId="7" applyNumberFormat="0" applyFill="0" applyAlignment="0" applyProtection="0"/>
    <xf numFmtId="0" fontId="23" fillId="15" borderId="8" applyNumberFormat="0" applyAlignment="0" applyProtection="0"/>
    <xf numFmtId="0" fontId="24" fillId="0" borderId="0" applyNumberFormat="0" applyFill="0" applyBorder="0" applyAlignment="0" applyProtection="0"/>
    <xf numFmtId="0" fontId="1" fillId="16" borderId="9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4" fillId="0" borderId="0" xfId="0" applyFont="1" applyProtection="1">
      <protection locked="0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6" fillId="4" borderId="0" xfId="0" applyFont="1" applyFill="1"/>
    <xf numFmtId="0" fontId="3" fillId="4" borderId="0" xfId="0" applyFont="1" applyFill="1"/>
    <xf numFmtId="0" fontId="4" fillId="5" borderId="0" xfId="0" applyFont="1" applyFill="1"/>
    <xf numFmtId="0" fontId="3" fillId="5" borderId="0" xfId="0" applyFont="1" applyFill="1"/>
    <xf numFmtId="164" fontId="6" fillId="5" borderId="0" xfId="0" applyNumberFormat="1" applyFont="1" applyFill="1"/>
    <xf numFmtId="164" fontId="3" fillId="5" borderId="0" xfId="0" applyNumberFormat="1" applyFont="1" applyFill="1"/>
    <xf numFmtId="0" fontId="6" fillId="0" borderId="0" xfId="0" applyFont="1"/>
    <xf numFmtId="164" fontId="6" fillId="0" borderId="0" xfId="0" applyNumberFormat="1" applyFont="1"/>
    <xf numFmtId="0" fontId="1" fillId="3" borderId="0" xfId="2"/>
    <xf numFmtId="0" fontId="1" fillId="3" borderId="0" xfId="2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1" xfId="2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" fillId="3" borderId="0" xfId="2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7" fontId="7" fillId="8" borderId="0" xfId="0" applyNumberFormat="1" applyFont="1" applyFill="1"/>
    <xf numFmtId="167" fontId="7" fillId="0" borderId="0" xfId="0" applyNumberFormat="1" applyFont="1"/>
    <xf numFmtId="0" fontId="3" fillId="6" borderId="0" xfId="0" applyFont="1" applyFill="1"/>
    <xf numFmtId="167" fontId="3" fillId="9" borderId="0" xfId="0" applyNumberFormat="1" applyFont="1" applyFill="1"/>
    <xf numFmtId="167" fontId="3" fillId="0" borderId="0" xfId="0" applyNumberFormat="1" applyFont="1"/>
    <xf numFmtId="0" fontId="3" fillId="7" borderId="0" xfId="0" applyFont="1" applyFill="1"/>
    <xf numFmtId="167" fontId="3" fillId="8" borderId="0" xfId="0" applyNumberFormat="1" applyFont="1" applyFill="1"/>
    <xf numFmtId="164" fontId="3" fillId="9" borderId="0" xfId="0" applyNumberFormat="1" applyFont="1" applyFill="1"/>
    <xf numFmtId="167" fontId="3" fillId="7" borderId="0" xfId="0" applyNumberFormat="1" applyFont="1" applyFill="1"/>
    <xf numFmtId="0" fontId="9" fillId="0" borderId="0" xfId="3" applyFont="1"/>
    <xf numFmtId="0" fontId="11" fillId="0" borderId="0" xfId="0" applyFont="1"/>
    <xf numFmtId="0" fontId="1" fillId="0" borderId="0" xfId="1" applyFill="1"/>
    <xf numFmtId="0" fontId="1" fillId="3" borderId="0" xfId="2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164" fontId="3" fillId="8" borderId="0" xfId="0" applyNumberFormat="1" applyFont="1" applyFill="1"/>
    <xf numFmtId="167" fontId="1" fillId="3" borderId="0" xfId="2" applyNumberFormat="1"/>
    <xf numFmtId="164" fontId="3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1" applyFill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0" xfId="1" applyFill="1" applyAlignment="1">
      <alignment horizontal="left" vertical="center"/>
    </xf>
    <xf numFmtId="164" fontId="3" fillId="9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 horizontal="left"/>
    </xf>
    <xf numFmtId="167" fontId="1" fillId="3" borderId="0" xfId="2" applyNumberFormat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5" applyFont="1" applyAlignment="1">
      <alignment horizontal="left"/>
    </xf>
    <xf numFmtId="0" fontId="3" fillId="7" borderId="0" xfId="0" applyFont="1" applyFill="1" applyAlignment="1">
      <alignment horizontal="left"/>
    </xf>
    <xf numFmtId="0" fontId="12" fillId="7" borderId="0" xfId="5" applyFont="1" applyFill="1" applyAlignment="1">
      <alignment horizontal="left"/>
    </xf>
    <xf numFmtId="164" fontId="3" fillId="6" borderId="0" xfId="0" applyNumberFormat="1" applyFont="1" applyFill="1"/>
    <xf numFmtId="0" fontId="0" fillId="0" borderId="1" xfId="0" applyBorder="1"/>
    <xf numFmtId="167" fontId="7" fillId="8" borderId="1" xfId="0" applyNumberFormat="1" applyFont="1" applyFill="1" applyBorder="1"/>
    <xf numFmtId="167" fontId="7" fillId="0" borderId="1" xfId="0" applyNumberFormat="1" applyFont="1" applyBorder="1"/>
    <xf numFmtId="164" fontId="3" fillId="0" borderId="1" xfId="0" applyNumberFormat="1" applyFont="1" applyBorder="1"/>
    <xf numFmtId="164" fontId="1" fillId="3" borderId="1" xfId="2" applyNumberFormat="1" applyBorder="1"/>
    <xf numFmtId="0" fontId="3" fillId="6" borderId="1" xfId="0" applyFont="1" applyFill="1" applyBorder="1"/>
    <xf numFmtId="0" fontId="3" fillId="0" borderId="1" xfId="0" applyFont="1" applyBorder="1"/>
    <xf numFmtId="164" fontId="3" fillId="7" borderId="0" xfId="0" applyNumberFormat="1" applyFont="1" applyFill="1"/>
    <xf numFmtId="164" fontId="1" fillId="3" borderId="0" xfId="2" applyNumberFormat="1"/>
    <xf numFmtId="164" fontId="13" fillId="7" borderId="0" xfId="0" applyNumberFormat="1" applyFont="1" applyFill="1"/>
    <xf numFmtId="0" fontId="13" fillId="7" borderId="0" xfId="0" applyFont="1" applyFill="1"/>
    <xf numFmtId="0" fontId="12" fillId="0" borderId="1" xfId="5" applyFont="1" applyBorder="1" applyAlignment="1">
      <alignment horizontal="left"/>
    </xf>
    <xf numFmtId="0" fontId="1" fillId="7" borderId="1" xfId="0" applyFont="1" applyFill="1" applyBorder="1"/>
    <xf numFmtId="167" fontId="3" fillId="8" borderId="1" xfId="0" applyNumberFormat="1" applyFont="1" applyFill="1" applyBorder="1"/>
    <xf numFmtId="164" fontId="3" fillId="8" borderId="1" xfId="0" applyNumberFormat="1" applyFont="1" applyFill="1" applyBorder="1"/>
    <xf numFmtId="167" fontId="3" fillId="7" borderId="1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1" fillId="3" borderId="1" xfId="2" applyBorder="1" applyAlignment="1">
      <alignment horizontal="center"/>
    </xf>
    <xf numFmtId="0" fontId="3" fillId="7" borderId="1" xfId="0" applyFont="1" applyFill="1" applyBorder="1"/>
    <xf numFmtId="167" fontId="3" fillId="9" borderId="1" xfId="0" applyNumberFormat="1" applyFont="1" applyFill="1" applyBorder="1"/>
    <xf numFmtId="164" fontId="5" fillId="0" borderId="1" xfId="0" applyNumberFormat="1" applyFont="1" applyBorder="1"/>
    <xf numFmtId="167" fontId="3" fillId="0" borderId="1" xfId="0" applyNumberFormat="1" applyFont="1" applyBorder="1"/>
    <xf numFmtId="167" fontId="1" fillId="3" borderId="1" xfId="2" applyNumberFormat="1" applyBorder="1"/>
    <xf numFmtId="167" fontId="3" fillId="6" borderId="0" xfId="0" applyNumberFormat="1" applyFont="1" applyFill="1"/>
    <xf numFmtId="2" fontId="3" fillId="9" borderId="1" xfId="0" applyNumberFormat="1" applyFont="1" applyFill="1" applyBorder="1"/>
    <xf numFmtId="2" fontId="3" fillId="0" borderId="1" xfId="0" applyNumberFormat="1" applyFont="1" applyBorder="1"/>
    <xf numFmtId="0" fontId="3" fillId="0" borderId="0" xfId="3" applyFont="1" applyProtection="1">
      <protection locked="0"/>
    </xf>
    <xf numFmtId="0" fontId="10" fillId="0" borderId="0" xfId="0" applyFont="1"/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39" applyProtection="1">
      <protection locked="0"/>
    </xf>
    <xf numFmtId="0" fontId="6" fillId="0" borderId="0" xfId="39" applyFont="1" applyProtection="1">
      <protection locked="0"/>
    </xf>
    <xf numFmtId="0" fontId="3" fillId="0" borderId="0" xfId="39" applyFont="1" applyProtection="1">
      <protection locked="0"/>
    </xf>
    <xf numFmtId="0" fontId="8" fillId="0" borderId="0" xfId="39" applyAlignment="1" applyProtection="1">
      <alignment horizontal="center"/>
      <protection locked="0"/>
    </xf>
    <xf numFmtId="0" fontId="9" fillId="0" borderId="0" xfId="39" applyFont="1" applyAlignment="1" applyProtection="1">
      <alignment horizontal="left"/>
      <protection locked="0"/>
    </xf>
    <xf numFmtId="0" fontId="8" fillId="7" borderId="0" xfId="39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39" applyFont="1" applyProtection="1">
      <protection locked="0"/>
    </xf>
    <xf numFmtId="0" fontId="9" fillId="7" borderId="0" xfId="39" applyFont="1" applyFill="1" applyProtection="1">
      <protection locked="0"/>
    </xf>
    <xf numFmtId="0" fontId="9" fillId="0" borderId="0" xfId="39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8" fillId="7" borderId="1" xfId="39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1" xfId="39" applyFont="1" applyBorder="1" applyProtection="1">
      <protection locked="0"/>
    </xf>
    <xf numFmtId="0" fontId="9" fillId="7" borderId="1" xfId="39" applyFont="1" applyFill="1" applyBorder="1" applyProtection="1">
      <protection locked="0"/>
    </xf>
    <xf numFmtId="0" fontId="8" fillId="0" borderId="1" xfId="39" applyBorder="1" applyProtection="1">
      <protection locked="0"/>
    </xf>
    <xf numFmtId="0" fontId="8" fillId="0" borderId="1" xfId="39" applyBorder="1" applyAlignment="1" applyProtection="1">
      <alignment horizontal="center"/>
      <protection locked="0"/>
    </xf>
    <xf numFmtId="0" fontId="9" fillId="0" borderId="1" xfId="39" applyFont="1" applyBorder="1" applyAlignment="1" applyProtection="1">
      <alignment horizontal="right"/>
      <protection locked="0"/>
    </xf>
    <xf numFmtId="0" fontId="8" fillId="7" borderId="0" xfId="39" applyFill="1" applyProtection="1">
      <protection locked="0"/>
    </xf>
    <xf numFmtId="167" fontId="0" fillId="8" borderId="0" xfId="0" applyNumberFormat="1" applyFill="1" applyProtection="1">
      <protection locked="0"/>
    </xf>
    <xf numFmtId="164" fontId="8" fillId="0" borderId="0" xfId="39" applyNumberFormat="1"/>
    <xf numFmtId="164" fontId="8" fillId="7" borderId="0" xfId="39" applyNumberFormat="1" applyFill="1"/>
    <xf numFmtId="167" fontId="8" fillId="8" borderId="0" xfId="39" applyNumberFormat="1" applyFill="1" applyProtection="1">
      <protection locked="0"/>
    </xf>
    <xf numFmtId="0" fontId="8" fillId="7" borderId="0" xfId="39" applyFill="1"/>
    <xf numFmtId="164" fontId="9" fillId="0" borderId="0" xfId="39" applyNumberFormat="1" applyFont="1" applyAlignment="1">
      <alignment horizontal="right"/>
    </xf>
    <xf numFmtId="0" fontId="9" fillId="0" borderId="12" xfId="39" applyFont="1" applyBorder="1" applyAlignment="1" applyProtection="1">
      <alignment horizontal="right"/>
      <protection locked="0"/>
    </xf>
    <xf numFmtId="0" fontId="6" fillId="7" borderId="11" xfId="0" applyFont="1" applyFill="1" applyBorder="1" applyAlignment="1">
      <alignment horizontal="right"/>
    </xf>
    <xf numFmtId="167" fontId="3" fillId="7" borderId="0" xfId="0" applyNumberFormat="1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167" fontId="31" fillId="7" borderId="0" xfId="0" applyNumberFormat="1" applyFont="1" applyFill="1" applyProtection="1">
      <protection locked="0"/>
    </xf>
    <xf numFmtId="0" fontId="6" fillId="7" borderId="0" xfId="0" applyFont="1" applyFill="1" applyProtection="1">
      <protection locked="0"/>
    </xf>
    <xf numFmtId="164" fontId="8" fillId="0" borderId="1" xfId="39" applyNumberFormat="1" applyBorder="1"/>
    <xf numFmtId="0" fontId="3" fillId="7" borderId="0" xfId="0" applyFont="1" applyFill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7" fontId="0" fillId="8" borderId="1" xfId="0" applyNumberFormat="1" applyFill="1" applyBorder="1" applyProtection="1">
      <protection locked="0"/>
    </xf>
    <xf numFmtId="0" fontId="1" fillId="0" borderId="1" xfId="0" applyFont="1" applyBorder="1"/>
    <xf numFmtId="0" fontId="9" fillId="0" borderId="11" xfId="39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164" fontId="9" fillId="0" borderId="12" xfId="39" applyNumberFormat="1" applyFont="1" applyBorder="1" applyAlignment="1">
      <alignment horizontal="right"/>
    </xf>
    <xf numFmtId="0" fontId="8" fillId="7" borderId="1" xfId="39" applyFill="1" applyBorder="1"/>
    <xf numFmtId="167" fontId="8" fillId="8" borderId="1" xfId="39" applyNumberFormat="1" applyFill="1" applyBorder="1" applyProtection="1">
      <protection locked="0"/>
    </xf>
    <xf numFmtId="0" fontId="1" fillId="0" borderId="0" xfId="0" applyFont="1" applyProtection="1">
      <protection locked="0"/>
    </xf>
    <xf numFmtId="2" fontId="8" fillId="8" borderId="1" xfId="39" applyNumberFormat="1" applyFill="1" applyBorder="1" applyProtection="1">
      <protection locked="0"/>
    </xf>
    <xf numFmtId="164" fontId="8" fillId="7" borderId="1" xfId="39" applyNumberFormat="1" applyFill="1" applyBorder="1"/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4" fontId="2" fillId="0" borderId="0" xfId="0" applyNumberFormat="1" applyFont="1"/>
    <xf numFmtId="14" fontId="11" fillId="0" borderId="0" xfId="0" applyNumberFormat="1" applyFont="1"/>
    <xf numFmtId="0" fontId="31" fillId="0" borderId="0" xfId="0" applyFont="1"/>
    <xf numFmtId="0" fontId="1" fillId="7" borderId="0" xfId="5" applyFill="1" applyAlignment="1">
      <alignment horizontal="left"/>
    </xf>
    <xf numFmtId="0" fontId="1" fillId="0" borderId="0" xfId="0" applyFont="1"/>
    <xf numFmtId="0" fontId="0" fillId="0" borderId="13" xfId="0" applyBorder="1"/>
    <xf numFmtId="0" fontId="0" fillId="7" borderId="13" xfId="5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5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/>
    <xf numFmtId="0" fontId="34" fillId="0" borderId="0" xfId="0" applyFont="1" applyAlignment="1">
      <alignment horizontal="left"/>
    </xf>
    <xf numFmtId="0" fontId="34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164" fontId="36" fillId="0" borderId="0" xfId="0" applyNumberFormat="1" applyFont="1" applyAlignment="1">
      <alignment horizontal="left"/>
    </xf>
    <xf numFmtId="0" fontId="34" fillId="0" borderId="0" xfId="1" applyFont="1" applyFill="1" applyAlignment="1">
      <alignment horizontal="left"/>
    </xf>
    <xf numFmtId="0" fontId="9" fillId="0" borderId="0" xfId="3" applyFont="1" applyAlignment="1">
      <alignment horizontal="right"/>
    </xf>
    <xf numFmtId="0" fontId="9" fillId="0" borderId="0" xfId="3" applyFont="1" applyFill="1"/>
    <xf numFmtId="164" fontId="6" fillId="0" borderId="0" xfId="0" applyNumberFormat="1" applyFont="1" applyAlignment="1">
      <alignment horizontal="right"/>
    </xf>
    <xf numFmtId="164" fontId="2" fillId="0" borderId="1" xfId="0" applyNumberFormat="1" applyFont="1" applyBorder="1"/>
    <xf numFmtId="2" fontId="8" fillId="8" borderId="0" xfId="39" applyNumberFormat="1" applyFill="1" applyProtection="1">
      <protection locked="0"/>
    </xf>
  </cellXfs>
  <cellStyles count="54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" xfId="50" builtinId="32" customBuiltin="1"/>
    <cellStyle name="60% - Accent1 2" xfId="42" xr:uid="{F0BE2231-01DA-4FAC-8F99-6B7B853D3D70}"/>
    <cellStyle name="60% - Accent2" xfId="51" builtinId="36" customBuiltin="1"/>
    <cellStyle name="60% - Accent2 2" xfId="43" xr:uid="{C590385A-AD1D-4207-9525-DAA76F7EE440}"/>
    <cellStyle name="60% - Accent3" xfId="1" builtinId="40" customBuiltin="1"/>
    <cellStyle name="60% - Accent3 2" xfId="44" xr:uid="{9E144E29-4710-4C16-B99B-51E107BD7732}"/>
    <cellStyle name="60% - Accent4" xfId="52" builtinId="44" customBuiltin="1"/>
    <cellStyle name="60% - Accent4 2" xfId="45" xr:uid="{88C08AD8-F72D-4100-A5F5-C63A28A587E9}"/>
    <cellStyle name="60% - Accent5" xfId="53" builtinId="48" customBuiltin="1"/>
    <cellStyle name="60% - Accent5 2" xfId="46" xr:uid="{26D90D02-19B2-4638-A5D2-57671A53190C}"/>
    <cellStyle name="60% - Accent6" xfId="2" builtinId="52" customBuiltin="1"/>
    <cellStyle name="60% - Accent6 2" xfId="47" xr:uid="{DEC89696-E538-4272-8DE1-C9D4FEAAED7C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" xfId="49" builtinId="28" customBuiltin="1"/>
    <cellStyle name="Neutral 2" xfId="41" xr:uid="{2AAED686-33B6-42D5-9E22-66336A0577D5}"/>
    <cellStyle name="Normal" xfId="0" builtinId="0"/>
    <cellStyle name="Normal 2 2" xfId="3" xr:uid="{6275051E-7D96-43D6-AF12-B66649110C50}"/>
    <cellStyle name="Normal 2 3" xfId="39" xr:uid="{54C03888-8E21-4040-AB35-1228A3C0ADF3}"/>
    <cellStyle name="Normal 3" xfId="5" xr:uid="{E9F2CD8F-844F-4A32-A713-9CE79950C40A}"/>
    <cellStyle name="Normal 7" xfId="4" xr:uid="{7C84F0D2-7A1E-4313-9A5F-A671321875A5}"/>
    <cellStyle name="Note" xfId="18" builtinId="10" customBuiltin="1"/>
    <cellStyle name="Output" xfId="13" builtinId="21" customBuiltin="1"/>
    <cellStyle name="Title" xfId="48" builtinId="15" customBuiltin="1"/>
    <cellStyle name="Title 2" xfId="40" xr:uid="{EAEE08B7-47A5-494A-B707-BF19DBA3616D}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9233-A544-43D3-B120-D7B6AF0271EA}">
  <dimension ref="A1:E3"/>
  <sheetViews>
    <sheetView workbookViewId="0">
      <selection activeCell="A4" sqref="A4"/>
    </sheetView>
  </sheetViews>
  <sheetFormatPr defaultRowHeight="14.4" x14ac:dyDescent="0.3"/>
  <cols>
    <col min="1" max="1" width="10.77734375" style="1" bestFit="1" customWidth="1"/>
    <col min="2" max="16384" width="8.88671875" style="1"/>
  </cols>
  <sheetData>
    <row r="1" spans="1:5" ht="15.6" x14ac:dyDescent="0.3">
      <c r="A1" s="165" t="s">
        <v>135</v>
      </c>
      <c r="B1" s="165"/>
      <c r="C1" s="165"/>
      <c r="D1" s="165"/>
      <c r="E1" s="165"/>
    </row>
    <row r="3" spans="1:5" x14ac:dyDescent="0.3">
      <c r="A3" s="156" t="s">
        <v>136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A03C-4024-4E26-B7A3-82E7158BC6C5}">
  <sheetPr>
    <pageSetUpPr fitToPage="1"/>
  </sheetPr>
  <dimension ref="A1:AI11"/>
  <sheetViews>
    <sheetView workbookViewId="0">
      <selection activeCell="AH11" sqref="AH11"/>
    </sheetView>
  </sheetViews>
  <sheetFormatPr defaultRowHeight="14.4" x14ac:dyDescent="0.3"/>
  <cols>
    <col min="1" max="1" width="5.6640625" customWidth="1"/>
    <col min="2" max="2" width="15.6640625" customWidth="1"/>
    <col min="3" max="3" width="17.109375" customWidth="1"/>
    <col min="4" max="4" width="20" customWidth="1"/>
    <col min="5" max="5" width="25.44140625" customWidth="1"/>
    <col min="6" max="6" width="10" customWidth="1"/>
    <col min="7" max="7" width="2.88671875" customWidth="1"/>
    <col min="8" max="8" width="7.5546875" customWidth="1"/>
    <col min="9" max="9" width="10.6640625" customWidth="1"/>
    <col min="10" max="10" width="9.33203125" customWidth="1"/>
    <col min="11" max="11" width="11" customWidth="1"/>
    <col min="20" max="20" width="2.88671875" customWidth="1"/>
    <col min="28" max="28" width="2.88671875" customWidth="1"/>
    <col min="33" max="33" width="2.88671875" customWidth="1"/>
    <col min="35" max="35" width="11.44140625" customWidth="1"/>
  </cols>
  <sheetData>
    <row r="1" spans="1:35" ht="15.6" x14ac:dyDescent="0.3">
      <c r="A1" s="50" t="str">
        <f>CompDetail!A1</f>
        <v>ENSW STATE INTERSCHOOLS 2023</v>
      </c>
      <c r="B1" s="5"/>
      <c r="C1" s="5"/>
      <c r="D1" s="6" t="s">
        <v>43</v>
      </c>
      <c r="E1" t="s">
        <v>44</v>
      </c>
      <c r="F1" s="7"/>
      <c r="H1" s="7"/>
      <c r="I1" s="7"/>
      <c r="J1" s="7"/>
      <c r="K1" s="7"/>
      <c r="L1" s="5"/>
      <c r="M1" s="5"/>
      <c r="N1" s="5"/>
      <c r="O1" s="5"/>
      <c r="P1" s="5"/>
      <c r="Q1" s="5"/>
      <c r="R1" s="5"/>
      <c r="S1" s="5"/>
      <c r="AI1" s="9">
        <f ca="1">NOW()</f>
        <v>45034.687389236111</v>
      </c>
    </row>
    <row r="2" spans="1:35" ht="15.6" x14ac:dyDescent="0.3">
      <c r="A2" s="2"/>
      <c r="B2" s="5"/>
      <c r="C2" s="5"/>
      <c r="D2" s="6"/>
      <c r="E2" s="7" t="s">
        <v>0</v>
      </c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/>
      <c r="AI2" s="10">
        <f ca="1">NOW()</f>
        <v>45034.687389236111</v>
      </c>
    </row>
    <row r="3" spans="1:35" ht="15.6" x14ac:dyDescent="0.3">
      <c r="A3" s="157" t="str">
        <f>CompDetail!A3</f>
        <v>18th April 2023</v>
      </c>
      <c r="B3" s="5"/>
      <c r="C3" s="5"/>
      <c r="D3" s="6"/>
    </row>
    <row r="4" spans="1:35" ht="15.6" x14ac:dyDescent="0.3">
      <c r="A4" s="4"/>
      <c r="B4" s="5"/>
      <c r="C4" s="6"/>
      <c r="D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35" ht="15.6" x14ac:dyDescent="0.3">
      <c r="A5" s="4" t="s">
        <v>114</v>
      </c>
      <c r="B5" s="17"/>
      <c r="C5" s="5"/>
      <c r="D5" s="5"/>
      <c r="H5" s="17" t="s">
        <v>67</v>
      </c>
      <c r="I5" s="5"/>
      <c r="J5" s="5"/>
      <c r="K5" s="5"/>
      <c r="M5" s="17"/>
      <c r="N5" s="17"/>
      <c r="O5" s="17"/>
      <c r="P5" s="5"/>
      <c r="Q5" s="5"/>
      <c r="R5" s="5"/>
      <c r="S5" s="5"/>
      <c r="AB5" s="19"/>
      <c r="AC5" s="17" t="s">
        <v>111</v>
      </c>
      <c r="AG5" s="19"/>
    </row>
    <row r="6" spans="1:35" ht="15.6" x14ac:dyDescent="0.3">
      <c r="A6" s="4" t="s">
        <v>3</v>
      </c>
      <c r="B6" s="61">
        <v>9</v>
      </c>
      <c r="C6" s="5"/>
      <c r="D6" s="5"/>
      <c r="H6" s="17" t="s">
        <v>4</v>
      </c>
      <c r="I6" s="5"/>
      <c r="J6" s="5"/>
      <c r="K6" s="5"/>
      <c r="M6" s="5"/>
      <c r="N6" s="5"/>
      <c r="O6" s="5"/>
      <c r="P6" s="5"/>
      <c r="Q6" s="5"/>
      <c r="R6" s="5"/>
      <c r="S6" s="5"/>
      <c r="AB6" s="19"/>
      <c r="AC6" s="5"/>
      <c r="AG6" s="19"/>
    </row>
    <row r="7" spans="1:35" x14ac:dyDescent="0.3">
      <c r="AB7" s="19"/>
      <c r="AG7" s="19"/>
    </row>
    <row r="8" spans="1:35" x14ac:dyDescent="0.3">
      <c r="A8" s="5"/>
      <c r="B8" s="5"/>
      <c r="C8" s="5"/>
      <c r="D8" s="5"/>
      <c r="E8" s="5"/>
      <c r="F8" s="5" t="s">
        <v>54</v>
      </c>
      <c r="G8" s="5"/>
      <c r="H8" s="17" t="s">
        <v>5</v>
      </c>
      <c r="I8" s="5"/>
      <c r="J8" s="5"/>
      <c r="K8" s="5"/>
      <c r="L8" s="22" t="s">
        <v>5</v>
      </c>
      <c r="M8" s="23"/>
      <c r="N8" s="23"/>
      <c r="O8" s="23" t="s">
        <v>6</v>
      </c>
      <c r="Q8" s="23"/>
      <c r="R8" s="23" t="s">
        <v>7</v>
      </c>
      <c r="S8" s="23" t="s">
        <v>8</v>
      </c>
      <c r="T8" s="24"/>
      <c r="U8" s="23" t="s">
        <v>9</v>
      </c>
      <c r="V8" s="5"/>
      <c r="W8" s="5"/>
      <c r="X8" s="5"/>
      <c r="Y8" s="5"/>
      <c r="Z8" s="5"/>
      <c r="AA8" s="5" t="s">
        <v>112</v>
      </c>
      <c r="AB8" s="52"/>
      <c r="AC8" s="38" t="s">
        <v>38</v>
      </c>
      <c r="AD8" s="24"/>
      <c r="AE8" s="25" t="s">
        <v>46</v>
      </c>
      <c r="AF8" s="25" t="s">
        <v>38</v>
      </c>
      <c r="AG8" s="19"/>
      <c r="AH8" s="23" t="s">
        <v>36</v>
      </c>
      <c r="AI8" s="5"/>
    </row>
    <row r="9" spans="1:35" x14ac:dyDescent="0.3">
      <c r="A9" s="26" t="s">
        <v>12</v>
      </c>
      <c r="B9" s="26" t="s">
        <v>13</v>
      </c>
      <c r="C9" s="26" t="s">
        <v>4</v>
      </c>
      <c r="D9" s="26" t="s">
        <v>14</v>
      </c>
      <c r="E9" s="26" t="s">
        <v>54</v>
      </c>
      <c r="F9" s="26" t="s">
        <v>124</v>
      </c>
      <c r="G9" s="94"/>
      <c r="H9" s="26" t="s">
        <v>16</v>
      </c>
      <c r="I9" s="26" t="s">
        <v>19</v>
      </c>
      <c r="J9" s="26" t="s">
        <v>17</v>
      </c>
      <c r="K9" s="26" t="s">
        <v>20</v>
      </c>
      <c r="L9" s="27" t="s">
        <v>22</v>
      </c>
      <c r="M9" s="28" t="s">
        <v>6</v>
      </c>
      <c r="N9" s="28" t="s">
        <v>23</v>
      </c>
      <c r="O9" s="27" t="s">
        <v>22</v>
      </c>
      <c r="P9" s="29" t="s">
        <v>7</v>
      </c>
      <c r="Q9" s="28" t="s">
        <v>23</v>
      </c>
      <c r="R9" s="27" t="s">
        <v>22</v>
      </c>
      <c r="S9" s="27" t="s">
        <v>22</v>
      </c>
      <c r="T9" s="94"/>
      <c r="U9" s="28" t="s">
        <v>30</v>
      </c>
      <c r="V9" s="28" t="s">
        <v>31</v>
      </c>
      <c r="W9" s="28" t="s">
        <v>32</v>
      </c>
      <c r="X9" s="28" t="s">
        <v>33</v>
      </c>
      <c r="Y9" s="28" t="s">
        <v>34</v>
      </c>
      <c r="Z9" s="31" t="s">
        <v>35</v>
      </c>
      <c r="AA9" s="31" t="s">
        <v>36</v>
      </c>
      <c r="AB9" s="95"/>
      <c r="AC9" s="31" t="s">
        <v>37</v>
      </c>
      <c r="AD9" s="31" t="s">
        <v>38</v>
      </c>
      <c r="AE9" s="28" t="s">
        <v>50</v>
      </c>
      <c r="AF9" s="28" t="s">
        <v>36</v>
      </c>
      <c r="AG9" s="37"/>
      <c r="AH9" s="34" t="s">
        <v>39</v>
      </c>
      <c r="AI9" s="31" t="s">
        <v>40</v>
      </c>
    </row>
    <row r="10" spans="1:35" x14ac:dyDescent="0.3">
      <c r="A10" s="161">
        <v>3</v>
      </c>
      <c r="B10" s="161" t="s">
        <v>85</v>
      </c>
      <c r="C10" s="162"/>
      <c r="D10" s="162"/>
      <c r="E10" t="s">
        <v>86</v>
      </c>
      <c r="F10" s="163">
        <v>12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8"/>
      <c r="U10" s="45"/>
      <c r="V10" s="45"/>
      <c r="W10" s="45"/>
      <c r="X10" s="45"/>
      <c r="Y10" s="45"/>
      <c r="Z10" s="45"/>
      <c r="AA10" s="45"/>
      <c r="AB10" s="86"/>
      <c r="AC10" s="101"/>
      <c r="AD10" s="101"/>
      <c r="AE10" s="101"/>
      <c r="AF10" s="101"/>
      <c r="AG10" s="19"/>
      <c r="AH10" s="77"/>
      <c r="AI10" s="42"/>
    </row>
    <row r="11" spans="1:35" s="78" customFormat="1" x14ac:dyDescent="0.3">
      <c r="A11" s="78">
        <v>4</v>
      </c>
      <c r="B11" s="78" t="s">
        <v>95</v>
      </c>
      <c r="C11" s="78" t="s">
        <v>65</v>
      </c>
      <c r="D11" s="78" t="s">
        <v>52</v>
      </c>
      <c r="E11" s="78" t="s">
        <v>149</v>
      </c>
      <c r="F11" s="147">
        <v>8</v>
      </c>
      <c r="G11" s="96"/>
      <c r="H11" s="79">
        <v>5</v>
      </c>
      <c r="I11" s="79">
        <v>7</v>
      </c>
      <c r="J11" s="79">
        <v>4</v>
      </c>
      <c r="K11" s="79">
        <v>4</v>
      </c>
      <c r="L11" s="80">
        <f>(H11+I11+J11+K11)/4</f>
        <v>5</v>
      </c>
      <c r="M11" s="79">
        <v>5</v>
      </c>
      <c r="N11" s="79"/>
      <c r="O11" s="80">
        <f>M11-N11</f>
        <v>5</v>
      </c>
      <c r="P11" s="79">
        <v>6</v>
      </c>
      <c r="Q11" s="79"/>
      <c r="R11" s="80">
        <f>P11-Q11</f>
        <v>6</v>
      </c>
      <c r="S11" s="81">
        <f>((L11*0.4)+(O11*0.4)+(R11*0.2))</f>
        <v>5.2</v>
      </c>
      <c r="T11" s="93"/>
      <c r="U11" s="97">
        <v>6.5</v>
      </c>
      <c r="V11" s="97">
        <v>7</v>
      </c>
      <c r="W11" s="97">
        <v>6</v>
      </c>
      <c r="X11" s="97">
        <v>5</v>
      </c>
      <c r="Y11" s="98">
        <f>SUM((U11*0.3),(V11*0.25),(W11*0.35),(X11*0.1))</f>
        <v>6.3</v>
      </c>
      <c r="Z11" s="91"/>
      <c r="AA11" s="81">
        <f>Y11-Z11</f>
        <v>6.3</v>
      </c>
      <c r="AB11" s="82"/>
      <c r="AC11" s="102">
        <v>6.86</v>
      </c>
      <c r="AD11" s="103">
        <f>AC11</f>
        <v>6.86</v>
      </c>
      <c r="AE11" s="91"/>
      <c r="AF11" s="81">
        <f>AD11-AE11</f>
        <v>6.86</v>
      </c>
      <c r="AG11" s="100"/>
      <c r="AH11" s="176">
        <f>SUM((S11*0.25)+(AA11*0.25)+(AF11*0.5))</f>
        <v>6.3049999999999997</v>
      </c>
      <c r="AI11" s="84">
        <v>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6203-F6B2-486C-82DE-B3C51B12E0FF}">
  <sheetPr>
    <pageSetUpPr fitToPage="1"/>
  </sheetPr>
  <dimension ref="A1:AQ24"/>
  <sheetViews>
    <sheetView topLeftCell="S1" workbookViewId="0">
      <selection activeCell="G1" sqref="G1:S1048576"/>
    </sheetView>
  </sheetViews>
  <sheetFormatPr defaultRowHeight="14.4" x14ac:dyDescent="0.3"/>
  <cols>
    <col min="1" max="1" width="5.6640625" customWidth="1"/>
    <col min="2" max="4" width="22.88671875" customWidth="1"/>
    <col min="5" max="5" width="27.5546875" customWidth="1"/>
    <col min="6" max="6" width="10.2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30" max="30" width="2.88671875" customWidth="1"/>
    <col min="41" max="41" width="3" customWidth="1"/>
    <col min="43" max="43" width="13.109375" customWidth="1"/>
  </cols>
  <sheetData>
    <row r="1" spans="1:43" ht="15.6" x14ac:dyDescent="0.3">
      <c r="A1" s="50" t="str">
        <f>CompDetail!A1</f>
        <v>ENSW STATE INTERSCHOOLS 2023</v>
      </c>
      <c r="B1" s="5"/>
      <c r="C1" s="5"/>
      <c r="D1" s="6" t="s">
        <v>43</v>
      </c>
      <c r="E1" t="s">
        <v>44</v>
      </c>
      <c r="F1" s="7"/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AQ1" s="9">
        <f ca="1">NOW()</f>
        <v>45034.687389236111</v>
      </c>
    </row>
    <row r="2" spans="1:43" ht="15.6" x14ac:dyDescent="0.3">
      <c r="A2" s="2"/>
      <c r="B2" s="5"/>
      <c r="C2" s="5"/>
      <c r="D2" s="6"/>
      <c r="E2" s="7" t="s">
        <v>0</v>
      </c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AQ2" s="10">
        <f ca="1">NOW()</f>
        <v>45034.687389236111</v>
      </c>
    </row>
    <row r="3" spans="1:43" ht="15.6" x14ac:dyDescent="0.3">
      <c r="A3" s="157" t="str">
        <f>CompDetail!A3</f>
        <v>18th April 2023</v>
      </c>
      <c r="B3" s="5"/>
      <c r="C3" s="5"/>
      <c r="D3" s="6"/>
    </row>
    <row r="4" spans="1:43" ht="15.6" x14ac:dyDescent="0.3">
      <c r="A4" s="4"/>
      <c r="B4" s="5"/>
      <c r="C4" s="6"/>
      <c r="D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43" s="5" customFormat="1" ht="15.6" x14ac:dyDescent="0.3">
      <c r="A5" s="4" t="s">
        <v>73</v>
      </c>
      <c r="B5" s="17"/>
      <c r="G5" s="17" t="s">
        <v>67</v>
      </c>
      <c r="K5"/>
      <c r="L5" s="17"/>
      <c r="M5" s="17"/>
      <c r="N5" s="17"/>
      <c r="S5" s="19"/>
      <c r="T5" s="17"/>
      <c r="X5" s="17"/>
      <c r="Z5" s="17"/>
      <c r="AD5" s="19"/>
      <c r="AE5" s="17" t="s">
        <v>111</v>
      </c>
      <c r="AI5" s="17"/>
      <c r="AK5" s="17"/>
      <c r="AO5" s="19"/>
    </row>
    <row r="6" spans="1:43" s="5" customFormat="1" ht="15.6" x14ac:dyDescent="0.3">
      <c r="A6" s="4" t="s">
        <v>74</v>
      </c>
      <c r="B6" s="17">
        <v>10</v>
      </c>
      <c r="G6" s="17" t="s">
        <v>4</v>
      </c>
      <c r="K6"/>
      <c r="S6" s="19"/>
      <c r="AD6" s="19"/>
      <c r="AO6" s="19"/>
    </row>
    <row r="7" spans="1:43" s="5" customFormat="1" x14ac:dyDescent="0.3">
      <c r="F7" s="5" t="s">
        <v>54</v>
      </c>
      <c r="G7" s="17" t="s">
        <v>5</v>
      </c>
      <c r="K7" s="22" t="s">
        <v>5</v>
      </c>
      <c r="L7" s="23"/>
      <c r="M7" s="23"/>
      <c r="N7" s="23" t="s">
        <v>6</v>
      </c>
      <c r="O7"/>
      <c r="P7" s="23"/>
      <c r="Q7" s="23" t="s">
        <v>7</v>
      </c>
      <c r="R7" s="23" t="s">
        <v>8</v>
      </c>
      <c r="S7" s="52"/>
      <c r="AC7" s="24" t="s">
        <v>75</v>
      </c>
      <c r="AD7" s="52"/>
      <c r="AN7" s="24" t="s">
        <v>75</v>
      </c>
      <c r="AO7" s="19"/>
      <c r="AP7" s="23" t="s">
        <v>36</v>
      </c>
    </row>
    <row r="8" spans="1:43" s="5" customFormat="1" x14ac:dyDescent="0.3">
      <c r="A8" s="26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19</v>
      </c>
      <c r="I8" s="26" t="s">
        <v>17</v>
      </c>
      <c r="J8" s="26" t="s">
        <v>20</v>
      </c>
      <c r="K8" s="27" t="s">
        <v>22</v>
      </c>
      <c r="L8" s="28" t="s">
        <v>6</v>
      </c>
      <c r="M8" s="28" t="s">
        <v>23</v>
      </c>
      <c r="N8" s="27" t="s">
        <v>22</v>
      </c>
      <c r="O8" s="29" t="s">
        <v>7</v>
      </c>
      <c r="P8" s="28" t="s">
        <v>23</v>
      </c>
      <c r="Q8" s="27" t="s">
        <v>22</v>
      </c>
      <c r="R8" s="27" t="s">
        <v>22</v>
      </c>
      <c r="S8" s="19"/>
      <c r="T8" s="31" t="s">
        <v>24</v>
      </c>
      <c r="U8" s="31" t="s">
        <v>25</v>
      </c>
      <c r="V8" s="31" t="s">
        <v>59</v>
      </c>
      <c r="W8" s="31" t="s">
        <v>60</v>
      </c>
      <c r="X8" s="31" t="s">
        <v>61</v>
      </c>
      <c r="Y8" s="31" t="s">
        <v>62</v>
      </c>
      <c r="Z8" s="31" t="s">
        <v>63</v>
      </c>
      <c r="AA8" s="31" t="s">
        <v>76</v>
      </c>
      <c r="AB8" s="31" t="s">
        <v>77</v>
      </c>
      <c r="AC8" s="31" t="s">
        <v>78</v>
      </c>
      <c r="AD8" s="19"/>
      <c r="AE8" s="31" t="s">
        <v>24</v>
      </c>
      <c r="AF8" s="31" t="s">
        <v>25</v>
      </c>
      <c r="AG8" s="31" t="s">
        <v>59</v>
      </c>
      <c r="AH8" s="31" t="s">
        <v>60</v>
      </c>
      <c r="AI8" s="31" t="s">
        <v>61</v>
      </c>
      <c r="AJ8" s="31" t="s">
        <v>62</v>
      </c>
      <c r="AK8" s="31" t="s">
        <v>63</v>
      </c>
      <c r="AL8" s="31" t="s">
        <v>76</v>
      </c>
      <c r="AM8" s="31" t="s">
        <v>77</v>
      </c>
      <c r="AN8" s="31" t="s">
        <v>78</v>
      </c>
      <c r="AO8" s="19"/>
      <c r="AP8" s="34" t="s">
        <v>39</v>
      </c>
      <c r="AQ8" s="31" t="s">
        <v>40</v>
      </c>
    </row>
    <row r="9" spans="1:43" s="5" customFormat="1" x14ac:dyDescent="0.3">
      <c r="A9" s="21"/>
      <c r="B9" s="21"/>
      <c r="C9" s="21"/>
      <c r="D9" s="21"/>
      <c r="E9" s="21"/>
      <c r="F9" s="21"/>
      <c r="S9" s="19"/>
      <c r="AD9" s="19"/>
      <c r="AO9" s="19"/>
    </row>
    <row r="10" spans="1:43" s="5" customFormat="1" x14ac:dyDescent="0.3">
      <c r="A10" s="164">
        <v>1</v>
      </c>
      <c r="B10" s="160" t="s">
        <v>95</v>
      </c>
      <c r="C10" s="75"/>
      <c r="D10" s="75"/>
      <c r="E10" s="160" t="s">
        <v>149</v>
      </c>
      <c r="F10" s="3">
        <v>8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9"/>
      <c r="T10" s="43">
        <v>7.5</v>
      </c>
      <c r="U10" s="43">
        <v>7</v>
      </c>
      <c r="V10" s="43">
        <v>5.5</v>
      </c>
      <c r="W10" s="43">
        <v>5.5</v>
      </c>
      <c r="X10" s="43">
        <v>6</v>
      </c>
      <c r="Y10" s="43">
        <v>6.5</v>
      </c>
      <c r="Z10" s="43">
        <v>7.5</v>
      </c>
      <c r="AA10" s="43">
        <v>8</v>
      </c>
      <c r="AB10" s="8">
        <f t="shared" ref="AB10:AB15" si="0">SUM(T10:AA10)</f>
        <v>53.5</v>
      </c>
      <c r="AC10" s="77"/>
      <c r="AD10" s="19"/>
      <c r="AE10" s="43">
        <v>7</v>
      </c>
      <c r="AF10" s="43">
        <v>7.5</v>
      </c>
      <c r="AG10" s="43">
        <v>6.5</v>
      </c>
      <c r="AH10" s="43">
        <v>7</v>
      </c>
      <c r="AI10" s="43">
        <v>7</v>
      </c>
      <c r="AJ10" s="43">
        <v>7</v>
      </c>
      <c r="AK10" s="43">
        <v>8</v>
      </c>
      <c r="AL10" s="43">
        <v>6.2</v>
      </c>
      <c r="AM10" s="8">
        <f t="shared" ref="AM10:AM15" si="1">SUM(AE10:AL10)</f>
        <v>56.2</v>
      </c>
      <c r="AN10" s="77"/>
      <c r="AO10" s="19"/>
      <c r="AP10" s="45"/>
      <c r="AQ10" s="42"/>
    </row>
    <row r="11" spans="1:43" s="5" customFormat="1" x14ac:dyDescent="0.3">
      <c r="A11" s="164">
        <v>2</v>
      </c>
      <c r="B11" s="160" t="s">
        <v>93</v>
      </c>
      <c r="C11" s="159"/>
      <c r="D11" s="159"/>
      <c r="E11" s="160" t="s">
        <v>94</v>
      </c>
      <c r="F11" s="3">
        <v>8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9"/>
      <c r="T11" s="43">
        <v>7</v>
      </c>
      <c r="U11" s="43">
        <v>7.5</v>
      </c>
      <c r="V11" s="43">
        <v>5.5</v>
      </c>
      <c r="W11" s="43">
        <v>7</v>
      </c>
      <c r="X11" s="43">
        <v>5.5</v>
      </c>
      <c r="Y11" s="43">
        <v>5.5</v>
      </c>
      <c r="Z11" s="43">
        <v>6.5</v>
      </c>
      <c r="AA11" s="43">
        <v>8</v>
      </c>
      <c r="AB11" s="8">
        <f t="shared" si="0"/>
        <v>52.5</v>
      </c>
      <c r="AC11" s="77"/>
      <c r="AD11" s="19"/>
      <c r="AE11" s="43">
        <v>6.8</v>
      </c>
      <c r="AF11" s="43">
        <v>7.5</v>
      </c>
      <c r="AG11" s="43">
        <v>7</v>
      </c>
      <c r="AH11" s="43">
        <v>7.2</v>
      </c>
      <c r="AI11" s="43">
        <v>7</v>
      </c>
      <c r="AJ11" s="43">
        <v>7</v>
      </c>
      <c r="AK11" s="43">
        <v>7.5</v>
      </c>
      <c r="AL11" s="43">
        <v>7</v>
      </c>
      <c r="AM11" s="8">
        <f t="shared" si="1"/>
        <v>57</v>
      </c>
      <c r="AN11" s="77"/>
      <c r="AO11" s="19"/>
      <c r="AP11" s="45"/>
      <c r="AQ11" s="42"/>
    </row>
    <row r="12" spans="1:43" s="5" customFormat="1" x14ac:dyDescent="0.3">
      <c r="A12" s="164">
        <v>3</v>
      </c>
      <c r="B12" s="160" t="s">
        <v>66</v>
      </c>
      <c r="C12" s="159"/>
      <c r="D12" s="159"/>
      <c r="E12" s="160" t="s">
        <v>115</v>
      </c>
      <c r="F12" s="3">
        <v>7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9"/>
      <c r="T12" s="43">
        <v>5.5</v>
      </c>
      <c r="U12" s="43">
        <v>6.5</v>
      </c>
      <c r="V12" s="43">
        <v>6</v>
      </c>
      <c r="W12" s="43">
        <v>7</v>
      </c>
      <c r="X12" s="43">
        <v>5.5</v>
      </c>
      <c r="Y12" s="43">
        <v>5.5</v>
      </c>
      <c r="Z12" s="43">
        <v>5</v>
      </c>
      <c r="AA12" s="43">
        <v>7</v>
      </c>
      <c r="AB12" s="8">
        <f t="shared" si="0"/>
        <v>48</v>
      </c>
      <c r="AC12" s="77"/>
      <c r="AD12" s="19"/>
      <c r="AE12" s="43">
        <v>6.5</v>
      </c>
      <c r="AF12" s="43">
        <v>7</v>
      </c>
      <c r="AG12" s="43">
        <v>6.2</v>
      </c>
      <c r="AH12" s="43">
        <v>6.5</v>
      </c>
      <c r="AI12" s="43">
        <v>6.5</v>
      </c>
      <c r="AJ12" s="43">
        <v>6.5</v>
      </c>
      <c r="AK12" s="43">
        <v>6.5</v>
      </c>
      <c r="AL12" s="43">
        <v>6.2</v>
      </c>
      <c r="AM12" s="8">
        <f t="shared" si="1"/>
        <v>51.900000000000006</v>
      </c>
      <c r="AN12" s="77"/>
      <c r="AO12" s="19"/>
      <c r="AP12" s="45"/>
      <c r="AQ12" s="42"/>
    </row>
    <row r="13" spans="1:43" s="5" customFormat="1" x14ac:dyDescent="0.3">
      <c r="A13" s="164">
        <v>4</v>
      </c>
      <c r="B13" s="160" t="s">
        <v>107</v>
      </c>
      <c r="C13" s="159"/>
      <c r="D13" s="159"/>
      <c r="E13" s="160" t="s">
        <v>115</v>
      </c>
      <c r="F13" s="3">
        <v>7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9"/>
      <c r="T13" s="43">
        <v>4.5</v>
      </c>
      <c r="U13" s="43">
        <v>6</v>
      </c>
      <c r="V13" s="43">
        <v>5</v>
      </c>
      <c r="W13" s="43">
        <v>4</v>
      </c>
      <c r="X13" s="43">
        <v>4.5</v>
      </c>
      <c r="Y13" s="43">
        <v>4</v>
      </c>
      <c r="Z13" s="43">
        <v>6</v>
      </c>
      <c r="AA13" s="43">
        <v>6</v>
      </c>
      <c r="AB13" s="8">
        <f t="shared" si="0"/>
        <v>40</v>
      </c>
      <c r="AC13" s="77"/>
      <c r="AD13" s="19"/>
      <c r="AE13" s="43">
        <v>5.8</v>
      </c>
      <c r="AF13" s="43">
        <v>6.3</v>
      </c>
      <c r="AG13" s="43">
        <v>5.3</v>
      </c>
      <c r="AH13" s="43">
        <v>6</v>
      </c>
      <c r="AI13" s="43">
        <v>6.5</v>
      </c>
      <c r="AJ13" s="43">
        <v>6.5</v>
      </c>
      <c r="AK13" s="43">
        <v>5.6</v>
      </c>
      <c r="AL13" s="43">
        <v>6</v>
      </c>
      <c r="AM13" s="8">
        <f t="shared" si="1"/>
        <v>48</v>
      </c>
      <c r="AN13" s="77"/>
      <c r="AO13" s="19"/>
      <c r="AP13" s="45"/>
      <c r="AQ13" s="42"/>
    </row>
    <row r="14" spans="1:43" s="5" customFormat="1" x14ac:dyDescent="0.3">
      <c r="A14" s="164">
        <v>5</v>
      </c>
      <c r="B14" s="160" t="s">
        <v>105</v>
      </c>
      <c r="C14" s="159"/>
      <c r="D14" s="159"/>
      <c r="E14" s="160" t="s">
        <v>106</v>
      </c>
      <c r="F14" s="3">
        <v>6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9"/>
      <c r="T14" s="43">
        <v>7.5</v>
      </c>
      <c r="U14" s="43">
        <v>7.5</v>
      </c>
      <c r="V14" s="43">
        <v>6</v>
      </c>
      <c r="W14" s="43">
        <v>8</v>
      </c>
      <c r="X14" s="43">
        <v>7.5</v>
      </c>
      <c r="Y14" s="43">
        <v>6.5</v>
      </c>
      <c r="Z14" s="43">
        <v>6.5</v>
      </c>
      <c r="AA14" s="43">
        <v>7.5</v>
      </c>
      <c r="AB14" s="8">
        <f t="shared" si="0"/>
        <v>57</v>
      </c>
      <c r="AC14" s="77"/>
      <c r="AD14" s="19"/>
      <c r="AE14" s="43">
        <v>7</v>
      </c>
      <c r="AF14" s="43">
        <v>7</v>
      </c>
      <c r="AG14" s="43">
        <v>6.8</v>
      </c>
      <c r="AH14" s="43">
        <v>7.2</v>
      </c>
      <c r="AI14" s="43">
        <v>6</v>
      </c>
      <c r="AJ14" s="43">
        <v>7</v>
      </c>
      <c r="AK14" s="43">
        <v>7</v>
      </c>
      <c r="AL14" s="43">
        <v>6</v>
      </c>
      <c r="AM14" s="8">
        <f t="shared" si="1"/>
        <v>54</v>
      </c>
      <c r="AN14" s="77"/>
      <c r="AO14" s="19"/>
      <c r="AP14" s="45"/>
      <c r="AQ14" s="42"/>
    </row>
    <row r="15" spans="1:43" s="5" customFormat="1" x14ac:dyDescent="0.3">
      <c r="A15" s="164">
        <v>6</v>
      </c>
      <c r="B15" s="5" t="s">
        <v>85</v>
      </c>
      <c r="C15" s="159"/>
      <c r="D15" s="159"/>
      <c r="E15" t="s">
        <v>86</v>
      </c>
      <c r="F15" s="3">
        <v>12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9"/>
      <c r="T15" s="43">
        <v>7</v>
      </c>
      <c r="U15" s="43">
        <v>6.5</v>
      </c>
      <c r="V15" s="43">
        <v>5.5</v>
      </c>
      <c r="W15" s="43">
        <v>6</v>
      </c>
      <c r="X15" s="43">
        <v>5.5</v>
      </c>
      <c r="Y15" s="43">
        <v>5.5</v>
      </c>
      <c r="Z15" s="43">
        <v>6.5</v>
      </c>
      <c r="AA15" s="43">
        <v>7</v>
      </c>
      <c r="AB15" s="8">
        <f t="shared" si="0"/>
        <v>49.5</v>
      </c>
      <c r="AC15" s="77"/>
      <c r="AD15" s="19"/>
      <c r="AE15" s="43">
        <v>5.3</v>
      </c>
      <c r="AF15" s="43">
        <v>6.5</v>
      </c>
      <c r="AG15" s="43">
        <v>6.5</v>
      </c>
      <c r="AH15" s="43">
        <v>6.2</v>
      </c>
      <c r="AI15" s="43">
        <v>6.3</v>
      </c>
      <c r="AJ15" s="43">
        <v>6.5</v>
      </c>
      <c r="AK15" s="43">
        <v>6.8</v>
      </c>
      <c r="AL15" s="43">
        <v>6.2</v>
      </c>
      <c r="AM15" s="8">
        <f t="shared" si="1"/>
        <v>50.3</v>
      </c>
      <c r="AN15" s="77"/>
      <c r="AO15" s="19"/>
      <c r="AP15" s="45"/>
      <c r="AQ15" s="42"/>
    </row>
    <row r="16" spans="1:43" s="5" customFormat="1" x14ac:dyDescent="0.3">
      <c r="A16" s="26" t="s">
        <v>121</v>
      </c>
      <c r="B16" s="145"/>
      <c r="C16" s="145" t="s">
        <v>65</v>
      </c>
      <c r="D16" s="145" t="s">
        <v>52</v>
      </c>
      <c r="E16" s="145"/>
      <c r="F16" s="145"/>
      <c r="G16" s="79">
        <v>5</v>
      </c>
      <c r="H16" s="79">
        <v>6</v>
      </c>
      <c r="I16" s="79">
        <v>5</v>
      </c>
      <c r="J16" s="79">
        <v>4</v>
      </c>
      <c r="K16" s="80">
        <f t="shared" ref="K16" si="2">(G16+H16+I16+J16)/4</f>
        <v>5</v>
      </c>
      <c r="L16" s="79">
        <v>6</v>
      </c>
      <c r="M16" s="79"/>
      <c r="N16" s="80">
        <f t="shared" ref="N16" si="3">L16-M16</f>
        <v>6</v>
      </c>
      <c r="O16" s="79">
        <v>6</v>
      </c>
      <c r="P16" s="79"/>
      <c r="Q16" s="80">
        <f t="shared" ref="Q16" si="4">O16-P16</f>
        <v>6</v>
      </c>
      <c r="R16" s="81">
        <f t="shared" ref="R16" si="5">((K16*0.4)+(N16*0.4)+(Q16*0.2))</f>
        <v>5.6000000000000005</v>
      </c>
      <c r="S16" s="82"/>
      <c r="T16" s="83"/>
      <c r="U16" s="83"/>
      <c r="V16" s="83"/>
      <c r="W16" s="83"/>
      <c r="X16" s="83"/>
      <c r="Y16" s="83"/>
      <c r="Z16" s="83"/>
      <c r="AA16" s="83"/>
      <c r="AB16" s="81">
        <f t="shared" ref="AB16" si="6">SUM(AB10:AB15)</f>
        <v>300.5</v>
      </c>
      <c r="AC16" s="81">
        <f t="shared" ref="AC16" si="7">(AB16/6)/8</f>
        <v>6.260416666666667</v>
      </c>
      <c r="AD16" s="82"/>
      <c r="AE16" s="83"/>
      <c r="AF16" s="83"/>
      <c r="AG16" s="83"/>
      <c r="AH16" s="83"/>
      <c r="AI16" s="83"/>
      <c r="AJ16" s="83"/>
      <c r="AK16" s="83"/>
      <c r="AL16" s="83"/>
      <c r="AM16" s="81">
        <f t="shared" ref="AM16" si="8">SUM(AM10:AM15)</f>
        <v>317.40000000000003</v>
      </c>
      <c r="AN16" s="81">
        <f t="shared" ref="AN16" si="9">(AM16/6)/8</f>
        <v>6.6125000000000007</v>
      </c>
      <c r="AO16" s="19"/>
      <c r="AP16" s="81">
        <f>SUM((R16*0.25)+(AC16*0.375)+(AN16*0.375))</f>
        <v>6.2273437500000011</v>
      </c>
      <c r="AQ16" s="84">
        <v>1</v>
      </c>
    </row>
    <row r="17" spans="1:43" s="5" customFormat="1" ht="15.6" x14ac:dyDescent="0.3">
      <c r="A17" s="164">
        <v>1</v>
      </c>
      <c r="B17" s="160" t="s">
        <v>158</v>
      </c>
      <c r="C17" s="75"/>
      <c r="D17" s="75"/>
      <c r="E17" s="160" t="s">
        <v>159</v>
      </c>
      <c r="F17" s="3">
        <v>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19"/>
      <c r="T17" s="43"/>
      <c r="U17" s="43"/>
      <c r="V17" s="43"/>
      <c r="W17" s="43"/>
      <c r="X17" s="43"/>
      <c r="Y17" s="43"/>
      <c r="Z17" s="43"/>
      <c r="AA17" s="43"/>
      <c r="AB17" s="8">
        <f t="shared" ref="AB17:AB21" si="10">SUM(T17:AA17)</f>
        <v>0</v>
      </c>
      <c r="AC17" s="77"/>
      <c r="AD17" s="19"/>
      <c r="AE17" s="43"/>
      <c r="AF17" s="43"/>
      <c r="AG17" s="43"/>
      <c r="AH17" s="43"/>
      <c r="AI17" s="43"/>
      <c r="AJ17" s="43"/>
      <c r="AK17" s="43"/>
      <c r="AL17" s="43"/>
      <c r="AM17" s="8">
        <f t="shared" ref="AM17:AM21" si="11">SUM(AE17:AL17)</f>
        <v>0</v>
      </c>
      <c r="AN17" s="77"/>
      <c r="AO17" s="19"/>
      <c r="AP17" s="45"/>
      <c r="AQ17" s="42"/>
    </row>
    <row r="18" spans="1:43" s="5" customFormat="1" ht="15.6" x14ac:dyDescent="0.3">
      <c r="A18" s="164">
        <v>2</v>
      </c>
      <c r="B18" s="160" t="s">
        <v>81</v>
      </c>
      <c r="C18" s="159"/>
      <c r="D18" s="159"/>
      <c r="E18" s="160" t="s">
        <v>119</v>
      </c>
      <c r="F18" s="3">
        <v>10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9"/>
      <c r="T18" s="43"/>
      <c r="U18" s="43"/>
      <c r="V18" s="43"/>
      <c r="W18" s="43"/>
      <c r="X18" s="43"/>
      <c r="Y18" s="43"/>
      <c r="Z18" s="43"/>
      <c r="AA18" s="43"/>
      <c r="AB18" s="8">
        <f t="shared" si="10"/>
        <v>0</v>
      </c>
      <c r="AC18" s="77"/>
      <c r="AD18" s="19"/>
      <c r="AE18" s="43"/>
      <c r="AF18" s="43"/>
      <c r="AG18" s="43"/>
      <c r="AH18" s="43"/>
      <c r="AI18" s="43"/>
      <c r="AJ18" s="43"/>
      <c r="AK18" s="43"/>
      <c r="AL18" s="43"/>
      <c r="AM18" s="8">
        <f t="shared" si="11"/>
        <v>0</v>
      </c>
      <c r="AN18" s="77"/>
      <c r="AO18" s="19"/>
      <c r="AP18" s="45"/>
      <c r="AQ18" s="42"/>
    </row>
    <row r="19" spans="1:43" s="5" customFormat="1" ht="15.6" x14ac:dyDescent="0.3">
      <c r="A19" s="164">
        <v>3</v>
      </c>
      <c r="B19" s="160" t="s">
        <v>79</v>
      </c>
      <c r="C19" s="159"/>
      <c r="D19" s="159"/>
      <c r="E19" s="160" t="s">
        <v>117</v>
      </c>
      <c r="F19" s="3">
        <v>4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9"/>
      <c r="T19" s="43"/>
      <c r="U19" s="43"/>
      <c r="V19" s="43"/>
      <c r="W19" s="43"/>
      <c r="X19" s="43"/>
      <c r="Y19" s="43"/>
      <c r="Z19" s="43"/>
      <c r="AA19" s="43"/>
      <c r="AB19" s="8">
        <f t="shared" si="10"/>
        <v>0</v>
      </c>
      <c r="AC19" s="77"/>
      <c r="AD19" s="19"/>
      <c r="AE19" s="43"/>
      <c r="AF19" s="43"/>
      <c r="AG19" s="43"/>
      <c r="AH19" s="43"/>
      <c r="AI19" s="43"/>
      <c r="AJ19" s="43"/>
      <c r="AK19" s="43"/>
      <c r="AL19" s="43"/>
      <c r="AM19" s="8">
        <f t="shared" si="11"/>
        <v>0</v>
      </c>
      <c r="AN19" s="77"/>
      <c r="AO19" s="19"/>
      <c r="AP19" s="45"/>
      <c r="AQ19" s="42"/>
    </row>
    <row r="20" spans="1:43" s="5" customFormat="1" ht="15.6" x14ac:dyDescent="0.3">
      <c r="A20" s="164">
        <v>4</v>
      </c>
      <c r="B20" s="160" t="s">
        <v>83</v>
      </c>
      <c r="C20" s="159"/>
      <c r="D20" s="159"/>
      <c r="E20" s="160" t="s">
        <v>138</v>
      </c>
      <c r="F20" s="3">
        <v>4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19"/>
      <c r="T20" s="43"/>
      <c r="U20" s="43"/>
      <c r="V20" s="43"/>
      <c r="W20" s="43"/>
      <c r="X20" s="43"/>
      <c r="Y20" s="43"/>
      <c r="Z20" s="43"/>
      <c r="AA20" s="43"/>
      <c r="AB20" s="8">
        <f t="shared" si="10"/>
        <v>0</v>
      </c>
      <c r="AC20" s="77"/>
      <c r="AD20" s="19"/>
      <c r="AE20" s="43"/>
      <c r="AF20" s="43"/>
      <c r="AG20" s="43"/>
      <c r="AH20" s="43"/>
      <c r="AI20" s="43"/>
      <c r="AJ20" s="43"/>
      <c r="AK20" s="43"/>
      <c r="AL20" s="43"/>
      <c r="AM20" s="8">
        <f t="shared" si="11"/>
        <v>0</v>
      </c>
      <c r="AN20" s="77"/>
      <c r="AO20" s="19"/>
      <c r="AP20" s="45"/>
      <c r="AQ20" s="42"/>
    </row>
    <row r="21" spans="1:43" s="5" customFormat="1" ht="15.6" x14ac:dyDescent="0.3">
      <c r="A21" s="164">
        <v>5</v>
      </c>
      <c r="B21" s="160" t="s">
        <v>84</v>
      </c>
      <c r="C21" s="159"/>
      <c r="D21" s="159"/>
      <c r="E21" s="160" t="s">
        <v>157</v>
      </c>
      <c r="F21" s="3">
        <v>4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9"/>
      <c r="T21" s="43"/>
      <c r="U21" s="43"/>
      <c r="V21" s="43"/>
      <c r="W21" s="43"/>
      <c r="X21" s="43"/>
      <c r="Y21" s="43"/>
      <c r="Z21" s="43"/>
      <c r="AA21" s="43"/>
      <c r="AB21" s="8">
        <f t="shared" si="10"/>
        <v>0</v>
      </c>
      <c r="AC21" s="77"/>
      <c r="AD21" s="19"/>
      <c r="AE21" s="43"/>
      <c r="AF21" s="43"/>
      <c r="AG21" s="43"/>
      <c r="AH21" s="43"/>
      <c r="AI21" s="43"/>
      <c r="AJ21" s="43"/>
      <c r="AK21" s="43"/>
      <c r="AL21" s="43"/>
      <c r="AM21" s="8">
        <f t="shared" si="11"/>
        <v>0</v>
      </c>
      <c r="AN21" s="77"/>
      <c r="AO21" s="19"/>
      <c r="AP21" s="45"/>
      <c r="AQ21" s="42"/>
    </row>
    <row r="22" spans="1:43" s="5" customFormat="1" ht="15.6" x14ac:dyDescent="0.3">
      <c r="A22" s="164">
        <v>6</v>
      </c>
      <c r="B22" s="160" t="s">
        <v>80</v>
      </c>
      <c r="C22" s="159"/>
      <c r="D22" s="159"/>
      <c r="E22" s="160" t="s">
        <v>156</v>
      </c>
      <c r="F22" s="3">
        <v>5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9"/>
      <c r="T22" s="43"/>
      <c r="U22" s="43"/>
      <c r="V22" s="43"/>
      <c r="W22" s="43"/>
      <c r="X22" s="43"/>
      <c r="Y22" s="43"/>
      <c r="Z22" s="43"/>
      <c r="AA22" s="43"/>
      <c r="AB22" s="8"/>
      <c r="AC22" s="77"/>
      <c r="AD22" s="19"/>
      <c r="AE22" s="43"/>
      <c r="AF22" s="43"/>
      <c r="AG22" s="43"/>
      <c r="AH22" s="43"/>
      <c r="AI22" s="43"/>
      <c r="AJ22" s="43"/>
      <c r="AK22" s="43"/>
      <c r="AL22" s="43"/>
      <c r="AM22" s="8"/>
      <c r="AN22" s="77"/>
      <c r="AO22" s="19"/>
      <c r="AP22" s="45"/>
      <c r="AQ22" s="42"/>
    </row>
    <row r="23" spans="1:43" s="5" customFormat="1" x14ac:dyDescent="0.3">
      <c r="A23" s="26" t="s">
        <v>121</v>
      </c>
      <c r="B23" s="145" t="s">
        <v>122</v>
      </c>
      <c r="C23" s="145" t="s">
        <v>41</v>
      </c>
      <c r="D23" s="145" t="s">
        <v>42</v>
      </c>
      <c r="E23" s="145" t="s">
        <v>55</v>
      </c>
      <c r="F23" s="147">
        <v>7</v>
      </c>
      <c r="G23" s="79"/>
      <c r="H23" s="79"/>
      <c r="I23" s="79"/>
      <c r="J23" s="79"/>
      <c r="K23" s="80">
        <f>(G23+H23+I23+J23)/4</f>
        <v>0</v>
      </c>
      <c r="L23" s="79"/>
      <c r="M23" s="79"/>
      <c r="N23" s="80">
        <f>L23-M23</f>
        <v>0</v>
      </c>
      <c r="O23" s="79"/>
      <c r="P23" s="79"/>
      <c r="Q23" s="80">
        <f>O23-P23</f>
        <v>0</v>
      </c>
      <c r="R23" s="81">
        <f>((K23*0.4)+(N23*0.4)+(Q23*0.2))</f>
        <v>0</v>
      </c>
      <c r="S23" s="82"/>
      <c r="T23" s="83"/>
      <c r="U23" s="83"/>
      <c r="V23" s="83"/>
      <c r="W23" s="83"/>
      <c r="X23" s="83"/>
      <c r="Y23" s="83"/>
      <c r="Z23" s="83"/>
      <c r="AA23" s="83"/>
      <c r="AB23" s="81">
        <f>SUM(AB17:AB22)</f>
        <v>0</v>
      </c>
      <c r="AC23" s="81">
        <f>(AB23/6)/8</f>
        <v>0</v>
      </c>
      <c r="AD23" s="82"/>
      <c r="AE23" s="83"/>
      <c r="AF23" s="83"/>
      <c r="AG23" s="83"/>
      <c r="AH23" s="83"/>
      <c r="AI23" s="83"/>
      <c r="AJ23" s="83"/>
      <c r="AK23" s="83"/>
      <c r="AL23" s="83"/>
      <c r="AM23" s="81">
        <f>SUM(AM17:AM22)</f>
        <v>0</v>
      </c>
      <c r="AN23" s="81">
        <f>(AM23/6)/8</f>
        <v>0</v>
      </c>
      <c r="AO23" s="19"/>
      <c r="AP23" s="81">
        <f>SUM((R23*0.25)+(AC23*0.375)+(AM23*0.375))</f>
        <v>0</v>
      </c>
      <c r="AQ23" s="84" t="s">
        <v>180</v>
      </c>
    </row>
    <row r="24" spans="1:43" s="160" customFormat="1" x14ac:dyDescent="0.3"/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8B73-A821-41E8-8ECF-71DA1A156F30}">
  <sheetPr>
    <pageSetUpPr fitToPage="1"/>
  </sheetPr>
  <dimension ref="A1:T16"/>
  <sheetViews>
    <sheetView tabSelected="1" topLeftCell="G1" workbookViewId="0">
      <selection activeCell="O16" sqref="O16"/>
    </sheetView>
  </sheetViews>
  <sheetFormatPr defaultRowHeight="14.4" x14ac:dyDescent="0.3"/>
  <cols>
    <col min="1" max="1" width="5.6640625" customWidth="1"/>
    <col min="2" max="4" width="22.88671875" customWidth="1"/>
    <col min="5" max="5" width="24.44140625" customWidth="1"/>
    <col min="6" max="6" width="10.21875" customWidth="1"/>
    <col min="7" max="7" width="2.88671875" customWidth="1"/>
    <col min="13" max="13" width="2.88671875" customWidth="1"/>
    <col min="18" max="18" width="2.88671875" customWidth="1"/>
    <col min="20" max="20" width="12.6640625" customWidth="1"/>
  </cols>
  <sheetData>
    <row r="1" spans="1:20" ht="15.6" x14ac:dyDescent="0.3">
      <c r="A1" s="50" t="str">
        <f>CompDetail!A1</f>
        <v>ENSW STATE INTERSCHOOLS 2023</v>
      </c>
      <c r="B1" s="5"/>
      <c r="C1" s="5"/>
      <c r="D1" s="6" t="s">
        <v>43</v>
      </c>
      <c r="E1" t="s">
        <v>44</v>
      </c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9">
        <f ca="1">NOW()</f>
        <v>45034.687389236111</v>
      </c>
    </row>
    <row r="2" spans="1:20" ht="15.6" x14ac:dyDescent="0.3">
      <c r="A2" s="2"/>
      <c r="B2" s="5"/>
      <c r="C2" s="5"/>
      <c r="D2" s="6"/>
      <c r="E2" s="7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">
        <f ca="1">NOW()</f>
        <v>45034.687389236111</v>
      </c>
    </row>
    <row r="3" spans="1:20" ht="15.6" x14ac:dyDescent="0.3">
      <c r="A3" s="157" t="str">
        <f>CompDetail!A3</f>
        <v>18th April 2023</v>
      </c>
      <c r="B3" s="5"/>
      <c r="C3" s="5"/>
      <c r="D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6" x14ac:dyDescent="0.3">
      <c r="A4" s="4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5"/>
      <c r="N4" s="5"/>
      <c r="O4" s="5"/>
      <c r="P4" s="5"/>
      <c r="Q4" s="5"/>
      <c r="R4" s="5"/>
      <c r="S4" s="5"/>
      <c r="T4" s="5"/>
    </row>
    <row r="5" spans="1:20" ht="15.6" x14ac:dyDescent="0.3">
      <c r="A5" s="4" t="s">
        <v>82</v>
      </c>
      <c r="B5" s="17"/>
      <c r="C5" s="5"/>
      <c r="D5" s="5"/>
      <c r="E5" s="5"/>
      <c r="F5" s="5"/>
      <c r="G5" s="45"/>
      <c r="H5" s="5"/>
      <c r="I5" s="5"/>
      <c r="J5" s="5"/>
      <c r="K5" s="5"/>
      <c r="L5" s="17"/>
      <c r="M5" s="19"/>
      <c r="N5" s="17"/>
      <c r="O5" s="5"/>
      <c r="P5" s="5"/>
      <c r="Q5" s="17"/>
      <c r="R5" s="45"/>
      <c r="S5" s="5"/>
      <c r="T5" s="5"/>
    </row>
    <row r="6" spans="1:20" ht="15.6" x14ac:dyDescent="0.3">
      <c r="A6" s="4" t="s">
        <v>74</v>
      </c>
      <c r="B6" s="17">
        <v>12</v>
      </c>
      <c r="C6" s="5"/>
      <c r="D6" s="5"/>
      <c r="E6" s="5"/>
      <c r="F6" s="5"/>
      <c r="G6" s="45"/>
      <c r="H6" s="5"/>
      <c r="I6" s="5"/>
      <c r="J6" s="5"/>
      <c r="K6" s="5"/>
      <c r="L6" s="17"/>
      <c r="M6" s="19"/>
      <c r="N6" s="5"/>
      <c r="O6" s="5"/>
      <c r="P6" s="5"/>
      <c r="Q6" s="17"/>
      <c r="R6" s="45"/>
      <c r="S6" s="5"/>
      <c r="T6" s="5"/>
    </row>
    <row r="7" spans="1:20" x14ac:dyDescent="0.3">
      <c r="A7" s="5"/>
      <c r="B7" s="5"/>
      <c r="C7" s="5"/>
      <c r="D7" s="5"/>
      <c r="E7" s="5"/>
      <c r="F7" s="5" t="s">
        <v>54</v>
      </c>
      <c r="G7" s="32"/>
      <c r="H7" s="60" t="s">
        <v>9</v>
      </c>
      <c r="I7" s="5"/>
      <c r="J7" s="5"/>
      <c r="K7" s="5"/>
      <c r="L7" s="23" t="s">
        <v>9</v>
      </c>
      <c r="M7" s="52"/>
      <c r="N7" s="38" t="s">
        <v>38</v>
      </c>
      <c r="O7" s="24"/>
      <c r="P7" s="25" t="s">
        <v>46</v>
      </c>
      <c r="Q7" s="39" t="s">
        <v>38</v>
      </c>
      <c r="R7" s="32"/>
      <c r="S7" s="23" t="s">
        <v>11</v>
      </c>
      <c r="T7" s="5"/>
    </row>
    <row r="8" spans="1:20" x14ac:dyDescent="0.3">
      <c r="A8" s="26" t="s">
        <v>12</v>
      </c>
      <c r="B8" s="26" t="s">
        <v>13</v>
      </c>
      <c r="C8" s="26" t="s">
        <v>4</v>
      </c>
      <c r="D8" s="26" t="s">
        <v>14</v>
      </c>
      <c r="E8" s="26" t="s">
        <v>15</v>
      </c>
      <c r="F8" s="26" t="s">
        <v>124</v>
      </c>
      <c r="G8" s="45"/>
      <c r="H8" s="28" t="s">
        <v>30</v>
      </c>
      <c r="I8" s="28" t="s">
        <v>31</v>
      </c>
      <c r="J8" s="28" t="s">
        <v>32</v>
      </c>
      <c r="K8" s="28" t="s">
        <v>33</v>
      </c>
      <c r="L8" s="27" t="s">
        <v>36</v>
      </c>
      <c r="M8" s="35"/>
      <c r="N8" s="31" t="s">
        <v>37</v>
      </c>
      <c r="O8" s="31" t="s">
        <v>38</v>
      </c>
      <c r="P8" s="28" t="s">
        <v>50</v>
      </c>
      <c r="Q8" s="27" t="s">
        <v>36</v>
      </c>
      <c r="R8" s="45"/>
      <c r="S8" s="34" t="s">
        <v>39</v>
      </c>
      <c r="T8" s="31" t="s">
        <v>40</v>
      </c>
    </row>
    <row r="9" spans="1:20" x14ac:dyDescent="0.3">
      <c r="A9" s="21"/>
      <c r="B9" s="21"/>
      <c r="C9" s="21"/>
      <c r="D9" s="21"/>
      <c r="E9" s="21"/>
      <c r="F9" s="21"/>
      <c r="G9" s="45"/>
      <c r="H9" s="25"/>
      <c r="I9" s="25"/>
      <c r="J9" s="25"/>
      <c r="K9" s="25"/>
      <c r="L9" s="25"/>
      <c r="M9" s="37"/>
      <c r="N9" s="24"/>
      <c r="O9" s="24"/>
      <c r="P9" s="25"/>
      <c r="Q9" s="39"/>
      <c r="R9" s="45"/>
      <c r="S9" s="5"/>
      <c r="T9" s="5"/>
    </row>
    <row r="10" spans="1:20" ht="15.6" x14ac:dyDescent="0.3">
      <c r="A10" s="74">
        <v>1</v>
      </c>
      <c r="B10" t="s">
        <v>116</v>
      </c>
      <c r="C10" s="75"/>
      <c r="D10" s="75"/>
      <c r="E10" t="s">
        <v>120</v>
      </c>
      <c r="F10" s="3">
        <v>11</v>
      </c>
      <c r="G10" s="45"/>
      <c r="H10" s="48"/>
      <c r="I10" s="48"/>
      <c r="J10" s="48"/>
      <c r="K10" s="48"/>
      <c r="L10" s="85"/>
      <c r="M10" s="86"/>
      <c r="N10" s="48"/>
      <c r="O10" s="48"/>
      <c r="P10" s="48"/>
      <c r="Q10" s="48"/>
      <c r="R10" s="48"/>
      <c r="S10" s="87"/>
      <c r="T10" s="88"/>
    </row>
    <row r="11" spans="1:20" ht="15.6" x14ac:dyDescent="0.3">
      <c r="A11" s="74">
        <v>2</v>
      </c>
      <c r="B11" t="s">
        <v>81</v>
      </c>
      <c r="C11" s="76"/>
      <c r="D11" s="76"/>
      <c r="E11" t="s">
        <v>119</v>
      </c>
      <c r="F11" s="3">
        <v>10</v>
      </c>
      <c r="G11" s="45"/>
      <c r="H11" s="45"/>
      <c r="I11" s="45"/>
      <c r="J11" s="45"/>
      <c r="K11" s="45"/>
      <c r="L11" s="45"/>
      <c r="M11" s="19"/>
      <c r="N11" s="45"/>
      <c r="O11" s="45"/>
      <c r="P11" s="45"/>
      <c r="Q11" s="45"/>
      <c r="R11" s="45"/>
      <c r="S11" s="88"/>
      <c r="T11" s="88"/>
    </row>
    <row r="12" spans="1:20" ht="15.6" x14ac:dyDescent="0.3">
      <c r="A12" s="74">
        <v>3</v>
      </c>
      <c r="B12" t="s">
        <v>122</v>
      </c>
      <c r="C12" s="76"/>
      <c r="D12" s="76"/>
      <c r="E12" t="s">
        <v>55</v>
      </c>
      <c r="F12" s="3">
        <v>7</v>
      </c>
      <c r="G12" s="45"/>
      <c r="H12" s="45"/>
      <c r="I12" s="45"/>
      <c r="J12" s="45"/>
      <c r="K12" s="45"/>
      <c r="L12" s="45"/>
      <c r="M12" s="19"/>
      <c r="N12" s="45"/>
      <c r="O12" s="45"/>
      <c r="P12" s="45"/>
      <c r="Q12" s="45"/>
      <c r="R12" s="45"/>
      <c r="S12" s="88"/>
      <c r="T12" s="88"/>
    </row>
    <row r="13" spans="1:20" ht="15.6" x14ac:dyDescent="0.3">
      <c r="A13" s="74">
        <v>4</v>
      </c>
      <c r="B13" t="s">
        <v>84</v>
      </c>
      <c r="C13" s="76"/>
      <c r="D13" s="76"/>
      <c r="E13" t="s">
        <v>118</v>
      </c>
      <c r="F13" s="3">
        <v>4</v>
      </c>
      <c r="G13" s="45"/>
      <c r="H13" s="45"/>
      <c r="I13" s="45"/>
      <c r="J13" s="45"/>
      <c r="K13" s="45"/>
      <c r="L13" s="45"/>
      <c r="M13" s="19"/>
      <c r="N13" s="45"/>
      <c r="O13" s="45"/>
      <c r="P13" s="45"/>
      <c r="Q13" s="45"/>
      <c r="R13" s="45"/>
      <c r="S13" s="88"/>
      <c r="T13" s="88"/>
    </row>
    <row r="14" spans="1:20" ht="15.6" x14ac:dyDescent="0.3">
      <c r="A14" s="74">
        <v>5</v>
      </c>
      <c r="B14" t="s">
        <v>83</v>
      </c>
      <c r="C14" s="76"/>
      <c r="D14" s="76"/>
      <c r="E14" t="s">
        <v>123</v>
      </c>
      <c r="F14" s="3">
        <v>4</v>
      </c>
      <c r="G14" s="45"/>
      <c r="H14" s="45"/>
      <c r="I14" s="45"/>
      <c r="J14" s="45"/>
      <c r="K14" s="45"/>
      <c r="L14" s="45"/>
      <c r="M14" s="19"/>
      <c r="N14" s="45"/>
      <c r="O14" s="45"/>
      <c r="P14" s="45"/>
      <c r="Q14" s="45"/>
      <c r="R14" s="45"/>
      <c r="S14" s="88"/>
      <c r="T14" s="88"/>
    </row>
    <row r="15" spans="1:20" ht="15.6" x14ac:dyDescent="0.3">
      <c r="A15" s="74">
        <v>6</v>
      </c>
      <c r="B15" t="s">
        <v>79</v>
      </c>
      <c r="C15" s="76"/>
      <c r="D15" s="76"/>
      <c r="E15" t="s">
        <v>117</v>
      </c>
      <c r="F15" s="3">
        <v>4</v>
      </c>
      <c r="G15" s="45"/>
      <c r="H15" s="45"/>
      <c r="I15" s="45"/>
      <c r="J15" s="45"/>
      <c r="K15" s="45"/>
      <c r="L15" s="45"/>
      <c r="M15" s="19"/>
      <c r="N15" s="45"/>
      <c r="O15" s="45"/>
      <c r="P15" s="45"/>
      <c r="Q15" s="45"/>
      <c r="R15" s="45"/>
      <c r="S15" s="88"/>
      <c r="T15" s="88"/>
    </row>
    <row r="16" spans="1:20" ht="15.6" x14ac:dyDescent="0.3">
      <c r="A16" s="89"/>
      <c r="B16" s="89"/>
      <c r="C16" s="78" t="s">
        <v>56</v>
      </c>
      <c r="D16" s="78" t="s">
        <v>42</v>
      </c>
      <c r="E16" s="78"/>
      <c r="F16" s="78"/>
      <c r="G16" s="90"/>
      <c r="H16" s="91">
        <v>5.3</v>
      </c>
      <c r="I16" s="91">
        <v>5</v>
      </c>
      <c r="J16" s="91">
        <v>5</v>
      </c>
      <c r="K16" s="91">
        <v>4</v>
      </c>
      <c r="L16" s="81">
        <f>SUM((H16*0.25),(I16*0.25),(J16*0.3),(K16*0.2))</f>
        <v>4.875</v>
      </c>
      <c r="M16" s="82"/>
      <c r="N16" s="92">
        <v>6.67</v>
      </c>
      <c r="O16" s="81">
        <f>N16</f>
        <v>6.67</v>
      </c>
      <c r="P16" s="91"/>
      <c r="Q16" s="81">
        <f>O16-P16</f>
        <v>6.67</v>
      </c>
      <c r="R16" s="93"/>
      <c r="S16" s="81">
        <f>SUM((L16*0.5)+(Q16*0.5))</f>
        <v>5.7725</v>
      </c>
      <c r="T16" s="84">
        <v>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1BF7-494A-429C-9F9D-19D49BB384A0}">
  <sheetPr>
    <pageSetUpPr fitToPage="1"/>
  </sheetPr>
  <dimension ref="A1:S15"/>
  <sheetViews>
    <sheetView workbookViewId="0">
      <selection activeCell="R11" sqref="R11"/>
    </sheetView>
  </sheetViews>
  <sheetFormatPr defaultRowHeight="13.8" customHeight="1" x14ac:dyDescent="0.3"/>
  <cols>
    <col min="2" max="2" width="24" customWidth="1"/>
    <col min="3" max="3" width="23.88671875" customWidth="1"/>
    <col min="4" max="4" width="10.109375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8" width="9.88671875" customWidth="1"/>
    <col min="19" max="19" width="13.4414062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125</v>
      </c>
      <c r="D1" s="6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6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C3" t="s">
        <v>44</v>
      </c>
      <c r="D3" s="6"/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130</v>
      </c>
      <c r="B5" s="107"/>
      <c r="C5" s="108"/>
      <c r="D5" s="108"/>
      <c r="E5" s="109"/>
      <c r="F5" s="107" t="s">
        <v>67</v>
      </c>
      <c r="G5" s="108"/>
      <c r="H5" s="108"/>
      <c r="I5" s="107"/>
      <c r="J5" s="109"/>
      <c r="K5" s="109"/>
      <c r="L5" s="110" t="s">
        <v>111</v>
      </c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15</v>
      </c>
      <c r="C6" s="108"/>
      <c r="D6" s="108"/>
      <c r="E6" s="109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3.8" customHeight="1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ht="13.8" customHeight="1" x14ac:dyDescent="0.3"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19" t="s">
        <v>36</v>
      </c>
      <c r="S8" s="112"/>
    </row>
    <row r="9" spans="1:19" ht="13.8" customHeight="1" x14ac:dyDescent="0.3">
      <c r="A9" s="120" t="s">
        <v>12</v>
      </c>
      <c r="B9" s="120" t="s">
        <v>13</v>
      </c>
      <c r="C9" s="120" t="s">
        <v>54</v>
      </c>
      <c r="D9" s="120" t="s">
        <v>124</v>
      </c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27" t="s">
        <v>39</v>
      </c>
      <c r="S9" s="126" t="s">
        <v>40</v>
      </c>
    </row>
    <row r="10" spans="1:19" ht="13.8" customHeight="1" x14ac:dyDescent="0.3">
      <c r="C10" s="116"/>
      <c r="D10" s="116"/>
      <c r="E10" s="128"/>
      <c r="F10" s="116"/>
      <c r="G10" s="116"/>
      <c r="H10" s="116"/>
      <c r="I10" s="116"/>
      <c r="J10" s="117"/>
      <c r="K10" s="118"/>
      <c r="L10" s="109"/>
      <c r="M10" s="109"/>
      <c r="N10" s="117"/>
      <c r="O10" s="128"/>
      <c r="P10" s="109"/>
      <c r="Q10" s="109"/>
      <c r="R10" s="119"/>
      <c r="S10" s="112"/>
    </row>
    <row r="11" spans="1:19" ht="13.8" customHeight="1" x14ac:dyDescent="0.3">
      <c r="A11">
        <v>27</v>
      </c>
      <c r="B11" t="s">
        <v>122</v>
      </c>
      <c r="C11" t="s">
        <v>55</v>
      </c>
      <c r="D11" s="3">
        <v>7</v>
      </c>
      <c r="E11" s="128"/>
      <c r="F11" s="129">
        <v>8</v>
      </c>
      <c r="G11" s="129">
        <v>8</v>
      </c>
      <c r="H11" s="129">
        <v>8</v>
      </c>
      <c r="I11" s="129">
        <v>7.2</v>
      </c>
      <c r="J11" s="130">
        <f>SUM((F11*0.25)+(G11*0.25)+(H11*0.3)+(I11*0.2))</f>
        <v>7.8400000000000007</v>
      </c>
      <c r="K11" s="131"/>
      <c r="L11" s="177">
        <v>7.6</v>
      </c>
      <c r="M11" s="132"/>
      <c r="N11" s="130">
        <f>L11-M11</f>
        <v>7.6</v>
      </c>
      <c r="O11" s="133"/>
      <c r="P11" s="130">
        <f>J11</f>
        <v>7.8400000000000007</v>
      </c>
      <c r="Q11" s="130">
        <f>N11</f>
        <v>7.6</v>
      </c>
      <c r="R11" s="134">
        <f>(N11+J11)/2</f>
        <v>7.7200000000000006</v>
      </c>
      <c r="S11" s="117">
        <v>1</v>
      </c>
    </row>
    <row r="12" spans="1:19" ht="13.8" customHeight="1" x14ac:dyDescent="0.3">
      <c r="A12">
        <v>10</v>
      </c>
      <c r="B12" t="s">
        <v>88</v>
      </c>
      <c r="C12" t="s">
        <v>140</v>
      </c>
      <c r="D12" s="3">
        <v>5</v>
      </c>
      <c r="E12" s="128"/>
      <c r="F12" s="129">
        <v>8</v>
      </c>
      <c r="G12" s="129">
        <v>8</v>
      </c>
      <c r="H12" s="129">
        <v>7.6</v>
      </c>
      <c r="I12" s="129">
        <v>6.8</v>
      </c>
      <c r="J12" s="130">
        <f>SUM((F12*0.25)+(G12*0.25)+(H12*0.3)+(I12*0.2))</f>
        <v>7.64</v>
      </c>
      <c r="K12" s="131"/>
      <c r="L12" s="177">
        <v>7.66</v>
      </c>
      <c r="M12" s="132"/>
      <c r="N12" s="130">
        <f>L12-M12</f>
        <v>7.66</v>
      </c>
      <c r="O12" s="133"/>
      <c r="P12" s="130">
        <f>J12</f>
        <v>7.64</v>
      </c>
      <c r="Q12" s="130">
        <f>N12</f>
        <v>7.66</v>
      </c>
      <c r="R12" s="134">
        <f>(N12+J12)/2</f>
        <v>7.65</v>
      </c>
      <c r="S12" s="117">
        <v>2</v>
      </c>
    </row>
    <row r="13" spans="1:19" ht="13.8" customHeight="1" x14ac:dyDescent="0.3">
      <c r="A13">
        <v>23</v>
      </c>
      <c r="B13" t="s">
        <v>66</v>
      </c>
      <c r="C13" t="s">
        <v>115</v>
      </c>
      <c r="D13" s="3">
        <v>7</v>
      </c>
      <c r="E13" s="128"/>
      <c r="F13" s="129">
        <v>8</v>
      </c>
      <c r="G13" s="129">
        <v>7.6</v>
      </c>
      <c r="H13" s="129">
        <v>7.5</v>
      </c>
      <c r="I13" s="129">
        <v>6.5</v>
      </c>
      <c r="J13" s="130">
        <f>SUM((F13*0.25)+(G13*0.25)+(H13*0.3)+(I13*0.2))</f>
        <v>7.45</v>
      </c>
      <c r="K13" s="131"/>
      <c r="L13" s="177">
        <v>8</v>
      </c>
      <c r="M13" s="132">
        <v>0.4</v>
      </c>
      <c r="N13" s="130">
        <f>L13-M13</f>
        <v>7.6</v>
      </c>
      <c r="O13" s="133"/>
      <c r="P13" s="130">
        <f>J13</f>
        <v>7.45</v>
      </c>
      <c r="Q13" s="130">
        <f>N13</f>
        <v>7.6</v>
      </c>
      <c r="R13" s="134">
        <f>(N13+J13)/2</f>
        <v>7.5250000000000004</v>
      </c>
      <c r="S13" s="117">
        <v>3</v>
      </c>
    </row>
    <row r="14" spans="1:19" ht="13.8" customHeight="1" x14ac:dyDescent="0.3">
      <c r="A14">
        <v>19</v>
      </c>
      <c r="B14" t="s">
        <v>89</v>
      </c>
      <c r="C14" t="s">
        <v>90</v>
      </c>
      <c r="D14" s="3">
        <v>8</v>
      </c>
      <c r="E14" s="128"/>
      <c r="F14" s="129">
        <v>7.3</v>
      </c>
      <c r="G14" s="129">
        <v>7</v>
      </c>
      <c r="H14" s="129">
        <v>7</v>
      </c>
      <c r="I14" s="129">
        <v>6.4</v>
      </c>
      <c r="J14" s="130">
        <f>SUM((F14*0.25)+(G14*0.25)+(H14*0.3)+(I14*0.2))</f>
        <v>6.955000000000001</v>
      </c>
      <c r="K14" s="131"/>
      <c r="L14" s="177">
        <v>7.7</v>
      </c>
      <c r="M14" s="132"/>
      <c r="N14" s="130">
        <f>L14-M14</f>
        <v>7.7</v>
      </c>
      <c r="O14" s="133"/>
      <c r="P14" s="130">
        <f>J14</f>
        <v>6.955000000000001</v>
      </c>
      <c r="Q14" s="130">
        <f>N14</f>
        <v>7.7</v>
      </c>
      <c r="R14" s="134">
        <f>(N14+J14)/2</f>
        <v>7.3275000000000006</v>
      </c>
      <c r="S14" s="117">
        <v>4</v>
      </c>
    </row>
    <row r="15" spans="1:19" ht="13.8" customHeight="1" x14ac:dyDescent="0.3">
      <c r="A15">
        <v>26</v>
      </c>
      <c r="B15" t="s">
        <v>81</v>
      </c>
      <c r="C15" t="s">
        <v>119</v>
      </c>
      <c r="D15" s="3">
        <v>10</v>
      </c>
      <c r="E15" s="128"/>
      <c r="F15" s="129">
        <v>7</v>
      </c>
      <c r="G15" s="129">
        <v>7.5</v>
      </c>
      <c r="H15" s="129">
        <v>6.5</v>
      </c>
      <c r="I15" s="129">
        <v>6</v>
      </c>
      <c r="J15" s="130">
        <f>SUM((F15*0.25)+(G15*0.25)+(H15*0.3)+(I15*0.2))</f>
        <v>6.7750000000000004</v>
      </c>
      <c r="K15" s="131"/>
      <c r="L15" s="177">
        <v>6.83</v>
      </c>
      <c r="M15" s="132"/>
      <c r="N15" s="130">
        <f>L15-M15</f>
        <v>6.83</v>
      </c>
      <c r="O15" s="133"/>
      <c r="P15" s="130">
        <f>J15</f>
        <v>6.7750000000000004</v>
      </c>
      <c r="Q15" s="130">
        <f>N15</f>
        <v>6.83</v>
      </c>
      <c r="R15" s="134">
        <f>(N15+J15)/2</f>
        <v>6.8025000000000002</v>
      </c>
      <c r="S15" s="117">
        <v>5</v>
      </c>
    </row>
  </sheetData>
  <sortState xmlns:xlrd2="http://schemas.microsoft.com/office/spreadsheetml/2017/richdata2" ref="A11:S15">
    <sortCondition descending="1" ref="R11:R15"/>
  </sortState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6BB4-6D12-40E2-B0CF-665AD2557FDB}">
  <sheetPr>
    <pageSetUpPr fitToPage="1"/>
  </sheetPr>
  <dimension ref="A1:S15"/>
  <sheetViews>
    <sheetView workbookViewId="0">
      <selection activeCell="M14" sqref="M14"/>
    </sheetView>
  </sheetViews>
  <sheetFormatPr defaultRowHeight="13.8" customHeight="1" x14ac:dyDescent="0.3"/>
  <cols>
    <col min="2" max="2" width="28.5546875" customWidth="1"/>
    <col min="3" max="3" width="29.33203125" customWidth="1"/>
    <col min="4" max="4" width="9.21875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8" width="9.88671875" customWidth="1"/>
    <col min="19" max="19" width="13.4414062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125</v>
      </c>
      <c r="D1" s="104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5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C3" t="s">
        <v>44</v>
      </c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171</v>
      </c>
      <c r="B5" s="107"/>
      <c r="C5" s="108"/>
      <c r="D5" s="108"/>
      <c r="E5" s="109"/>
      <c r="F5" s="107" t="s">
        <v>67</v>
      </c>
      <c r="G5" s="108"/>
      <c r="H5" s="108"/>
      <c r="I5" s="107"/>
      <c r="J5" s="109"/>
      <c r="K5" s="109"/>
      <c r="L5" s="110" t="s">
        <v>111</v>
      </c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14</v>
      </c>
      <c r="C6" s="108"/>
      <c r="D6" s="108"/>
      <c r="E6" s="109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3.8" customHeight="1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ht="13.8" customHeight="1" x14ac:dyDescent="0.3"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19" t="s">
        <v>36</v>
      </c>
      <c r="S8" s="112"/>
    </row>
    <row r="9" spans="1:19" ht="13.8" customHeight="1" x14ac:dyDescent="0.3">
      <c r="A9" s="120" t="s">
        <v>12</v>
      </c>
      <c r="B9" s="120" t="s">
        <v>13</v>
      </c>
      <c r="C9" s="120" t="s">
        <v>54</v>
      </c>
      <c r="D9" s="120" t="s">
        <v>124</v>
      </c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27" t="s">
        <v>39</v>
      </c>
      <c r="S9" s="126" t="s">
        <v>40</v>
      </c>
    </row>
    <row r="10" spans="1:19" ht="13.8" customHeight="1" x14ac:dyDescent="0.3">
      <c r="C10" s="116"/>
      <c r="D10" s="116"/>
      <c r="E10" s="128"/>
      <c r="F10" s="116"/>
      <c r="G10" s="116"/>
      <c r="H10" s="116"/>
      <c r="I10" s="116"/>
      <c r="J10" s="117"/>
      <c r="K10" s="118"/>
      <c r="L10" s="109"/>
      <c r="M10" s="109"/>
      <c r="N10" s="117"/>
      <c r="O10" s="128"/>
      <c r="P10" s="109"/>
      <c r="Q10" s="109"/>
      <c r="R10" s="119"/>
      <c r="S10" s="112"/>
    </row>
    <row r="11" spans="1:19" ht="13.8" customHeight="1" x14ac:dyDescent="0.3">
      <c r="A11">
        <v>14</v>
      </c>
      <c r="B11" t="s">
        <v>71</v>
      </c>
      <c r="C11" t="s">
        <v>115</v>
      </c>
      <c r="D11">
        <v>7</v>
      </c>
      <c r="E11" s="128"/>
      <c r="F11" s="129">
        <v>7.4</v>
      </c>
      <c r="G11" s="129">
        <v>7.5</v>
      </c>
      <c r="H11" s="129">
        <v>7</v>
      </c>
      <c r="I11" s="129">
        <v>6</v>
      </c>
      <c r="J11" s="130">
        <f>SUM((F11*0.25)+(G11*0.25)+(H11*0.3)+(I11*0.2))</f>
        <v>7.0250000000000004</v>
      </c>
      <c r="K11" s="131"/>
      <c r="L11" s="177">
        <v>7.8</v>
      </c>
      <c r="M11" s="132"/>
      <c r="N11" s="130">
        <f>L11-M11</f>
        <v>7.8</v>
      </c>
      <c r="O11" s="133"/>
      <c r="P11" s="130">
        <f>J11</f>
        <v>7.0250000000000004</v>
      </c>
      <c r="Q11" s="130">
        <f>N11</f>
        <v>7.8</v>
      </c>
      <c r="R11" s="134">
        <f>(N11+J11)/2</f>
        <v>7.4124999999999996</v>
      </c>
      <c r="S11" s="117">
        <v>1</v>
      </c>
    </row>
    <row r="12" spans="1:19" ht="13.8" customHeight="1" x14ac:dyDescent="0.3">
      <c r="A12">
        <v>21</v>
      </c>
      <c r="B12" t="s">
        <v>96</v>
      </c>
      <c r="C12" t="s">
        <v>97</v>
      </c>
      <c r="D12">
        <v>8</v>
      </c>
      <c r="E12" s="128"/>
      <c r="F12" s="129">
        <v>7</v>
      </c>
      <c r="G12" s="129">
        <v>7.3</v>
      </c>
      <c r="H12" s="129">
        <v>6.8</v>
      </c>
      <c r="I12" s="129">
        <v>6</v>
      </c>
      <c r="J12" s="130">
        <f>SUM((F12*0.25)+(G12*0.25)+(H12*0.3)+(I12*0.2))</f>
        <v>6.8150000000000004</v>
      </c>
      <c r="K12" s="131"/>
      <c r="L12" s="177">
        <v>7.4</v>
      </c>
      <c r="M12" s="132"/>
      <c r="N12" s="130">
        <f>L12-M12</f>
        <v>7.4</v>
      </c>
      <c r="O12" s="133"/>
      <c r="P12" s="130">
        <f>J12</f>
        <v>6.8150000000000004</v>
      </c>
      <c r="Q12" s="130">
        <f>N12</f>
        <v>7.4</v>
      </c>
      <c r="R12" s="134">
        <f>(N12+J12)/2</f>
        <v>7.1074999999999999</v>
      </c>
      <c r="S12" s="117">
        <v>2</v>
      </c>
    </row>
    <row r="13" spans="1:19" ht="13.8" customHeight="1" x14ac:dyDescent="0.3">
      <c r="A13">
        <v>5</v>
      </c>
      <c r="B13" t="s">
        <v>95</v>
      </c>
      <c r="C13" t="s">
        <v>149</v>
      </c>
      <c r="D13">
        <v>8</v>
      </c>
      <c r="E13" s="128"/>
      <c r="F13" s="129">
        <v>7.2</v>
      </c>
      <c r="G13" s="129">
        <v>7.2</v>
      </c>
      <c r="H13" s="129">
        <v>7</v>
      </c>
      <c r="I13" s="129">
        <v>4.9000000000000004</v>
      </c>
      <c r="J13" s="130">
        <f>SUM((F13*0.25)+(G13*0.25)+(H13*0.3)+(I13*0.2))</f>
        <v>6.6800000000000006</v>
      </c>
      <c r="K13" s="131"/>
      <c r="L13" s="177">
        <v>7.5</v>
      </c>
      <c r="M13" s="132"/>
      <c r="N13" s="130">
        <f>L13-M13</f>
        <v>7.5</v>
      </c>
      <c r="O13" s="133"/>
      <c r="P13" s="130">
        <f>J13</f>
        <v>6.6800000000000006</v>
      </c>
      <c r="Q13" s="130">
        <f>N13</f>
        <v>7.5</v>
      </c>
      <c r="R13" s="134">
        <f>(N13+J13)/2</f>
        <v>7.09</v>
      </c>
      <c r="S13" s="117">
        <v>3</v>
      </c>
    </row>
    <row r="14" spans="1:19" ht="13.8" customHeight="1" x14ac:dyDescent="0.3">
      <c r="A14">
        <v>4</v>
      </c>
      <c r="B14" t="s">
        <v>93</v>
      </c>
      <c r="C14" t="s">
        <v>94</v>
      </c>
      <c r="D14">
        <v>8</v>
      </c>
      <c r="E14" s="128"/>
      <c r="F14" s="129">
        <v>6.5</v>
      </c>
      <c r="G14" s="129">
        <v>7</v>
      </c>
      <c r="H14" s="129">
        <v>6.8</v>
      </c>
      <c r="I14" s="129">
        <v>5</v>
      </c>
      <c r="J14" s="130">
        <f>SUM((F14*0.25)+(G14*0.25)+(H14*0.3)+(I14*0.2))</f>
        <v>6.415</v>
      </c>
      <c r="K14" s="131"/>
      <c r="L14" s="177">
        <v>7.73</v>
      </c>
      <c r="M14" s="132">
        <v>0.4</v>
      </c>
      <c r="N14" s="130">
        <f>L14-M14</f>
        <v>7.33</v>
      </c>
      <c r="O14" s="133"/>
      <c r="P14" s="130">
        <f>J14</f>
        <v>6.415</v>
      </c>
      <c r="Q14" s="130">
        <f>N14</f>
        <v>7.33</v>
      </c>
      <c r="R14" s="134">
        <f>(N14+J14)/2</f>
        <v>6.8725000000000005</v>
      </c>
      <c r="S14" s="117">
        <v>4</v>
      </c>
    </row>
    <row r="15" spans="1:19" ht="13.8" customHeight="1" x14ac:dyDescent="0.3">
      <c r="A15">
        <v>22</v>
      </c>
      <c r="B15" t="s">
        <v>145</v>
      </c>
      <c r="C15" t="s">
        <v>148</v>
      </c>
      <c r="D15">
        <v>9</v>
      </c>
      <c r="E15" s="128"/>
      <c r="F15" s="129">
        <v>5.5</v>
      </c>
      <c r="G15" s="129">
        <v>6</v>
      </c>
      <c r="H15" s="129">
        <v>5</v>
      </c>
      <c r="I15" s="129">
        <v>4</v>
      </c>
      <c r="J15" s="130">
        <f>SUM((F15*0.25)+(G15*0.25)+(H15*0.3)+(I15*0.2))</f>
        <v>5.1749999999999998</v>
      </c>
      <c r="K15" s="131"/>
      <c r="L15" s="177">
        <v>7</v>
      </c>
      <c r="M15" s="132"/>
      <c r="N15" s="130">
        <f>L15-M15</f>
        <v>7</v>
      </c>
      <c r="O15" s="133"/>
      <c r="P15" s="130">
        <f>J15</f>
        <v>5.1749999999999998</v>
      </c>
      <c r="Q15" s="130">
        <f>N15</f>
        <v>7</v>
      </c>
      <c r="R15" s="134">
        <f>(N15+J15)/2</f>
        <v>6.0875000000000004</v>
      </c>
      <c r="S15" s="117">
        <v>5</v>
      </c>
    </row>
  </sheetData>
  <sortState xmlns:xlrd2="http://schemas.microsoft.com/office/spreadsheetml/2017/richdata2" ref="A11:S15">
    <sortCondition descending="1" ref="R11:R15"/>
  </sortState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AD5A-83B9-4BFC-B6DE-076A91730D15}">
  <sheetPr>
    <pageSetUpPr fitToPage="1"/>
  </sheetPr>
  <dimension ref="A1:S19"/>
  <sheetViews>
    <sheetView topLeftCell="B1" workbookViewId="0">
      <selection activeCell="S11" sqref="S11:S19"/>
    </sheetView>
  </sheetViews>
  <sheetFormatPr defaultRowHeight="14.4" x14ac:dyDescent="0.3"/>
  <cols>
    <col min="2" max="2" width="28.5546875" customWidth="1"/>
    <col min="3" max="3" width="29.33203125" customWidth="1"/>
    <col min="4" max="4" width="9.21875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8" width="9.88671875" customWidth="1"/>
    <col min="19" max="19" width="13.4414062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184</v>
      </c>
      <c r="D1" s="104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5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173</v>
      </c>
      <c r="B5" s="107"/>
      <c r="C5" s="108"/>
      <c r="D5" s="108"/>
      <c r="E5" s="109"/>
      <c r="F5" s="107"/>
      <c r="G5" s="108"/>
      <c r="H5" s="108"/>
      <c r="I5" s="107"/>
      <c r="J5" s="109"/>
      <c r="K5" s="109"/>
      <c r="L5" s="110"/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14</v>
      </c>
      <c r="C6" s="108"/>
      <c r="D6" s="108"/>
      <c r="E6" s="109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3.8" customHeight="1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ht="13.8" customHeight="1" x14ac:dyDescent="0.3"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19" t="s">
        <v>36</v>
      </c>
      <c r="S8" s="112"/>
    </row>
    <row r="9" spans="1:19" ht="13.8" customHeight="1" x14ac:dyDescent="0.3">
      <c r="A9" s="120" t="s">
        <v>12</v>
      </c>
      <c r="B9" s="120" t="s">
        <v>13</v>
      </c>
      <c r="C9" s="120" t="s">
        <v>54</v>
      </c>
      <c r="D9" s="120" t="s">
        <v>124</v>
      </c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27" t="s">
        <v>39</v>
      </c>
      <c r="S9" s="126" t="s">
        <v>40</v>
      </c>
    </row>
    <row r="10" spans="1:19" ht="13.8" customHeight="1" x14ac:dyDescent="0.3">
      <c r="C10" s="116"/>
      <c r="D10" s="116"/>
      <c r="E10" s="128"/>
      <c r="F10" s="116"/>
      <c r="G10" s="116"/>
      <c r="H10" s="116"/>
      <c r="I10" s="116"/>
      <c r="J10" s="117"/>
      <c r="K10" s="118"/>
      <c r="L10" s="109"/>
      <c r="M10" s="109"/>
      <c r="N10" s="117"/>
      <c r="O10" s="128"/>
      <c r="P10" s="109"/>
      <c r="Q10" s="109"/>
      <c r="R10" s="119"/>
      <c r="S10" s="112"/>
    </row>
    <row r="11" spans="1:19" ht="13.8" customHeight="1" x14ac:dyDescent="0.3">
      <c r="A11">
        <v>2</v>
      </c>
      <c r="B11" t="s">
        <v>100</v>
      </c>
      <c r="C11" t="s">
        <v>101</v>
      </c>
      <c r="D11" s="3">
        <v>6</v>
      </c>
      <c r="E11" s="128"/>
      <c r="F11" s="129">
        <v>6.9</v>
      </c>
      <c r="G11" s="129">
        <v>7</v>
      </c>
      <c r="H11" s="129">
        <v>6.7</v>
      </c>
      <c r="I11" s="129">
        <v>5</v>
      </c>
      <c r="J11" s="130">
        <f>SUM((F11*0.25)+(G11*0.25)+(H11*0.3)+(I11*0.2))</f>
        <v>6.4849999999999994</v>
      </c>
      <c r="K11" s="131"/>
      <c r="L11" s="177">
        <v>8.6</v>
      </c>
      <c r="M11" s="132"/>
      <c r="N11" s="130">
        <f>L11-M11</f>
        <v>8.6</v>
      </c>
      <c r="O11" s="133"/>
      <c r="P11" s="130">
        <f>J11</f>
        <v>6.4849999999999994</v>
      </c>
      <c r="Q11" s="130">
        <f>N11</f>
        <v>8.6</v>
      </c>
      <c r="R11" s="134">
        <f>(N11+J11)/2</f>
        <v>7.5424999999999995</v>
      </c>
      <c r="S11" s="117">
        <v>1</v>
      </c>
    </row>
    <row r="12" spans="1:19" ht="13.8" customHeight="1" x14ac:dyDescent="0.3">
      <c r="A12">
        <v>24</v>
      </c>
      <c r="B12" t="s">
        <v>105</v>
      </c>
      <c r="C12" t="s">
        <v>106</v>
      </c>
      <c r="D12" s="3">
        <v>6</v>
      </c>
      <c r="E12" s="128"/>
      <c r="F12" s="129">
        <v>6.8</v>
      </c>
      <c r="G12" s="129">
        <v>6.5</v>
      </c>
      <c r="H12" s="129">
        <v>6</v>
      </c>
      <c r="I12" s="129">
        <v>5.3</v>
      </c>
      <c r="J12" s="130">
        <f>SUM((F12*0.25)+(G12*0.25)+(H12*0.3)+(I12*0.2))</f>
        <v>6.1850000000000005</v>
      </c>
      <c r="K12" s="131"/>
      <c r="L12" s="177">
        <v>8</v>
      </c>
      <c r="M12" s="132"/>
      <c r="N12" s="130">
        <f>L12-M12</f>
        <v>8</v>
      </c>
      <c r="O12" s="133"/>
      <c r="P12" s="130">
        <f>J12</f>
        <v>6.1850000000000005</v>
      </c>
      <c r="Q12" s="130">
        <f>N12</f>
        <v>8</v>
      </c>
      <c r="R12" s="134">
        <f>(N12+J12)/2</f>
        <v>7.0925000000000002</v>
      </c>
      <c r="S12" s="117">
        <v>2</v>
      </c>
    </row>
    <row r="13" spans="1:19" ht="13.8" customHeight="1" x14ac:dyDescent="0.3">
      <c r="A13">
        <v>12</v>
      </c>
      <c r="B13" t="s">
        <v>169</v>
      </c>
      <c r="C13" t="s">
        <v>170</v>
      </c>
      <c r="D13" s="3">
        <v>6</v>
      </c>
      <c r="E13" s="128"/>
      <c r="F13" s="129">
        <v>6.3</v>
      </c>
      <c r="G13" s="129">
        <v>6.5</v>
      </c>
      <c r="H13" s="129">
        <v>6</v>
      </c>
      <c r="I13" s="129">
        <v>5</v>
      </c>
      <c r="J13" s="130">
        <f>SUM((F13*0.25)+(G13*0.25)+(H13*0.3)+(I13*0.2))</f>
        <v>6</v>
      </c>
      <c r="K13" s="131"/>
      <c r="L13" s="177">
        <v>7.86</v>
      </c>
      <c r="M13" s="132"/>
      <c r="N13" s="130">
        <f>L13-M13</f>
        <v>7.86</v>
      </c>
      <c r="O13" s="133"/>
      <c r="P13" s="130">
        <f>J13</f>
        <v>6</v>
      </c>
      <c r="Q13" s="130">
        <f>N13</f>
        <v>7.86</v>
      </c>
      <c r="R13" s="134">
        <f>(N13+J13)/2</f>
        <v>6.93</v>
      </c>
      <c r="S13" s="117">
        <v>3</v>
      </c>
    </row>
    <row r="14" spans="1:19" ht="13.8" customHeight="1" x14ac:dyDescent="0.3">
      <c r="A14">
        <v>33</v>
      </c>
      <c r="B14" t="s">
        <v>150</v>
      </c>
      <c r="C14" t="s">
        <v>172</v>
      </c>
      <c r="D14" s="3">
        <v>6</v>
      </c>
      <c r="E14" s="128"/>
      <c r="F14" s="129">
        <v>6.2</v>
      </c>
      <c r="G14" s="129">
        <v>6.3</v>
      </c>
      <c r="H14" s="129">
        <v>5.5</v>
      </c>
      <c r="I14" s="129">
        <v>5.3</v>
      </c>
      <c r="J14" s="130">
        <f>SUM((F14*0.25)+(G14*0.25)+(H14*0.3)+(I14*0.2))</f>
        <v>5.8350000000000009</v>
      </c>
      <c r="K14" s="131"/>
      <c r="L14" s="177">
        <v>7.83</v>
      </c>
      <c r="M14" s="132"/>
      <c r="N14" s="130">
        <f>L14-M14</f>
        <v>7.83</v>
      </c>
      <c r="O14" s="133"/>
      <c r="P14" s="130">
        <f>J14</f>
        <v>5.8350000000000009</v>
      </c>
      <c r="Q14" s="130">
        <f>N14</f>
        <v>7.83</v>
      </c>
      <c r="R14" s="134">
        <f>(N14+J14)/2</f>
        <v>6.8325000000000005</v>
      </c>
      <c r="S14" s="117">
        <v>4</v>
      </c>
    </row>
    <row r="15" spans="1:19" ht="13.8" customHeight="1" x14ac:dyDescent="0.3">
      <c r="A15">
        <v>1</v>
      </c>
      <c r="B15" t="s">
        <v>72</v>
      </c>
      <c r="C15" t="s">
        <v>155</v>
      </c>
      <c r="D15" s="3">
        <v>6</v>
      </c>
      <c r="E15" s="128"/>
      <c r="F15" s="129">
        <v>6.8</v>
      </c>
      <c r="G15" s="129">
        <v>6.5</v>
      </c>
      <c r="H15" s="129">
        <v>6</v>
      </c>
      <c r="I15" s="129">
        <v>4.8</v>
      </c>
      <c r="J15" s="130">
        <f>SUM((F15*0.25)+(G15*0.25)+(H15*0.3)+(I15*0.2))</f>
        <v>6.085</v>
      </c>
      <c r="K15" s="131"/>
      <c r="L15" s="177">
        <v>7.33</v>
      </c>
      <c r="M15" s="132"/>
      <c r="N15" s="130">
        <f>L15-M15</f>
        <v>7.33</v>
      </c>
      <c r="O15" s="133"/>
      <c r="P15" s="130">
        <f>J15</f>
        <v>6.085</v>
      </c>
      <c r="Q15" s="130">
        <f>N15</f>
        <v>7.33</v>
      </c>
      <c r="R15" s="134">
        <f>(N15+J15)/2</f>
        <v>6.7074999999999996</v>
      </c>
      <c r="S15" s="117">
        <v>5</v>
      </c>
    </row>
    <row r="16" spans="1:19" ht="13.8" customHeight="1" x14ac:dyDescent="0.3">
      <c r="A16">
        <v>11</v>
      </c>
      <c r="B16" t="s">
        <v>108</v>
      </c>
      <c r="C16" t="s">
        <v>109</v>
      </c>
      <c r="D16" s="3">
        <v>5</v>
      </c>
      <c r="E16" s="128"/>
      <c r="F16" s="129">
        <v>7</v>
      </c>
      <c r="G16" s="129">
        <v>7</v>
      </c>
      <c r="H16" s="129">
        <v>6.3</v>
      </c>
      <c r="I16" s="129">
        <v>4.7</v>
      </c>
      <c r="J16" s="130">
        <f>SUM((F16*0.25)+(G16*0.25)+(H16*0.3)+(I16*0.2))</f>
        <v>6.33</v>
      </c>
      <c r="K16" s="131"/>
      <c r="L16" s="177">
        <v>6.91</v>
      </c>
      <c r="M16" s="132"/>
      <c r="N16" s="130">
        <f>L16-M16</f>
        <v>6.91</v>
      </c>
      <c r="O16" s="133"/>
      <c r="P16" s="130">
        <f>J16</f>
        <v>6.33</v>
      </c>
      <c r="Q16" s="130">
        <f>N16</f>
        <v>6.91</v>
      </c>
      <c r="R16" s="134">
        <f>(N16+J16)/2</f>
        <v>6.62</v>
      </c>
      <c r="S16" s="117">
        <v>6</v>
      </c>
    </row>
    <row r="17" spans="1:19" ht="13.8" customHeight="1" x14ac:dyDescent="0.3">
      <c r="A17">
        <v>8</v>
      </c>
      <c r="B17" t="s">
        <v>168</v>
      </c>
      <c r="C17" t="s">
        <v>167</v>
      </c>
      <c r="D17" s="3">
        <v>5</v>
      </c>
      <c r="E17" s="128"/>
      <c r="F17" s="129">
        <v>6.3</v>
      </c>
      <c r="G17" s="129">
        <v>6.3</v>
      </c>
      <c r="H17" s="129">
        <v>5.3</v>
      </c>
      <c r="I17" s="129">
        <v>4.5</v>
      </c>
      <c r="J17" s="130">
        <f>SUM((F17*0.25)+(G17*0.25)+(H17*0.3)+(I17*0.2))</f>
        <v>5.6400000000000006</v>
      </c>
      <c r="K17" s="131"/>
      <c r="L17" s="177">
        <v>7.3</v>
      </c>
      <c r="M17" s="132"/>
      <c r="N17" s="130">
        <f>L17-M17</f>
        <v>7.3</v>
      </c>
      <c r="O17" s="133"/>
      <c r="P17" s="130">
        <f>J17</f>
        <v>5.6400000000000006</v>
      </c>
      <c r="Q17" s="130">
        <f>N17</f>
        <v>7.3</v>
      </c>
      <c r="R17" s="134">
        <f>(N17+J17)/2</f>
        <v>6.4700000000000006</v>
      </c>
      <c r="S17" s="117">
        <v>7</v>
      </c>
    </row>
    <row r="18" spans="1:19" ht="13.8" customHeight="1" x14ac:dyDescent="0.3">
      <c r="A18">
        <v>7</v>
      </c>
      <c r="B18" t="s">
        <v>166</v>
      </c>
      <c r="C18" t="s">
        <v>167</v>
      </c>
      <c r="D18" s="3">
        <v>5</v>
      </c>
      <c r="E18" s="128"/>
      <c r="F18" s="129">
        <v>6.3</v>
      </c>
      <c r="G18" s="129">
        <v>6.3</v>
      </c>
      <c r="H18" s="129">
        <v>5.9</v>
      </c>
      <c r="I18" s="129">
        <v>4.9000000000000004</v>
      </c>
      <c r="J18" s="130">
        <f>SUM((F18*0.25)+(G18*0.25)+(H18*0.3)+(I18*0.2))</f>
        <v>5.9</v>
      </c>
      <c r="K18" s="131"/>
      <c r="L18" s="177">
        <v>6.9</v>
      </c>
      <c r="M18" s="132"/>
      <c r="N18" s="130">
        <f>L18-M18</f>
        <v>6.9</v>
      </c>
      <c r="O18" s="133"/>
      <c r="P18" s="130">
        <f>J18</f>
        <v>5.9</v>
      </c>
      <c r="Q18" s="130">
        <f>N18</f>
        <v>6.9</v>
      </c>
      <c r="R18" s="134">
        <f>(N18+J18)/2</f>
        <v>6.4</v>
      </c>
      <c r="S18" s="117">
        <v>8</v>
      </c>
    </row>
    <row r="19" spans="1:19" ht="13.8" customHeight="1" x14ac:dyDescent="0.3">
      <c r="A19">
        <v>9</v>
      </c>
      <c r="B19" t="s">
        <v>131</v>
      </c>
      <c r="C19" t="s">
        <v>132</v>
      </c>
      <c r="D19" s="3">
        <v>4</v>
      </c>
      <c r="E19" s="128"/>
      <c r="F19" s="129">
        <v>6</v>
      </c>
      <c r="G19" s="129">
        <v>6</v>
      </c>
      <c r="H19" s="129">
        <v>4.5</v>
      </c>
      <c r="I19" s="129">
        <v>4</v>
      </c>
      <c r="J19" s="130">
        <f>SUM((F19*0.25)+(G19*0.25)+(H19*0.3)+(I19*0.2))</f>
        <v>5.1499999999999995</v>
      </c>
      <c r="K19" s="131"/>
      <c r="L19" s="177">
        <v>6.2</v>
      </c>
      <c r="M19" s="132"/>
      <c r="N19" s="130">
        <f>L19-M19</f>
        <v>6.2</v>
      </c>
      <c r="O19" s="133"/>
      <c r="P19" s="130">
        <f>J19</f>
        <v>5.1499999999999995</v>
      </c>
      <c r="Q19" s="130">
        <f>N19</f>
        <v>6.2</v>
      </c>
      <c r="R19" s="134">
        <f>(N19+J19)/2</f>
        <v>5.6749999999999998</v>
      </c>
      <c r="S19" s="117">
        <v>9</v>
      </c>
    </row>
  </sheetData>
  <sortState xmlns:xlrd2="http://schemas.microsoft.com/office/spreadsheetml/2017/richdata2" ref="A11:S19">
    <sortCondition descending="1" ref="R11:R19"/>
  </sortState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81521-B512-4ADF-B5B5-02075E7E70AE}">
  <sheetPr>
    <pageSetUpPr fitToPage="1"/>
  </sheetPr>
  <dimension ref="A1:S18"/>
  <sheetViews>
    <sheetView workbookViewId="0">
      <selection activeCell="A18" sqref="A18:XFD18"/>
    </sheetView>
  </sheetViews>
  <sheetFormatPr defaultRowHeight="14.4" x14ac:dyDescent="0.3"/>
  <cols>
    <col min="2" max="2" width="28.5546875" customWidth="1"/>
    <col min="3" max="3" width="29.33203125" customWidth="1"/>
    <col min="4" max="4" width="9.21875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8" width="9.88671875" customWidth="1"/>
    <col min="19" max="19" width="13.4414062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125</v>
      </c>
      <c r="D1" s="104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5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C3" t="s">
        <v>44</v>
      </c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174</v>
      </c>
      <c r="B5" s="107"/>
      <c r="C5" s="108"/>
      <c r="D5" s="108"/>
      <c r="E5" s="109"/>
      <c r="F5" s="107" t="s">
        <v>67</v>
      </c>
      <c r="G5" s="108"/>
      <c r="H5" s="108"/>
      <c r="I5" s="107"/>
      <c r="J5" s="109"/>
      <c r="K5" s="109"/>
      <c r="L5" s="110" t="s">
        <v>111</v>
      </c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14</v>
      </c>
      <c r="C6" s="108"/>
      <c r="D6" s="108"/>
      <c r="E6" s="109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3.8" customHeight="1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ht="13.8" customHeight="1" x14ac:dyDescent="0.3"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19" t="s">
        <v>36</v>
      </c>
      <c r="S8" s="112"/>
    </row>
    <row r="9" spans="1:19" ht="13.8" customHeight="1" x14ac:dyDescent="0.3">
      <c r="A9" s="120" t="s">
        <v>12</v>
      </c>
      <c r="B9" s="120" t="s">
        <v>13</v>
      </c>
      <c r="C9" s="120" t="s">
        <v>54</v>
      </c>
      <c r="D9" s="120" t="s">
        <v>124</v>
      </c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27" t="s">
        <v>39</v>
      </c>
      <c r="S9" s="126" t="s">
        <v>40</v>
      </c>
    </row>
    <row r="10" spans="1:19" ht="13.8" customHeight="1" x14ac:dyDescent="0.3">
      <c r="C10" s="116"/>
      <c r="D10" s="116"/>
      <c r="E10" s="128"/>
      <c r="F10" s="116"/>
      <c r="G10" s="116"/>
      <c r="H10" s="116"/>
      <c r="I10" s="116"/>
      <c r="J10" s="117"/>
      <c r="K10" s="118"/>
      <c r="L10" s="109"/>
      <c r="M10" s="109"/>
      <c r="N10" s="117"/>
      <c r="O10" s="128"/>
      <c r="P10" s="109"/>
      <c r="Q10" s="109"/>
      <c r="R10" s="119"/>
      <c r="S10" s="112"/>
    </row>
    <row r="11" spans="1:19" ht="13.8" customHeight="1" x14ac:dyDescent="0.3">
      <c r="A11">
        <v>20</v>
      </c>
      <c r="B11" t="s">
        <v>164</v>
      </c>
      <c r="C11" t="s">
        <v>165</v>
      </c>
      <c r="D11" s="3">
        <v>3</v>
      </c>
      <c r="E11" s="128"/>
      <c r="F11" s="129">
        <v>7</v>
      </c>
      <c r="G11" s="129">
        <v>6.5</v>
      </c>
      <c r="H11" s="129">
        <v>6.3</v>
      </c>
      <c r="I11" s="129">
        <v>5.8</v>
      </c>
      <c r="J11" s="130">
        <f>SUM((F11*0.25)+(G11*0.25)+(H11*0.3)+(I11*0.2))</f>
        <v>6.4249999999999998</v>
      </c>
      <c r="K11" s="131"/>
      <c r="L11" s="177">
        <v>7.11</v>
      </c>
      <c r="M11" s="132"/>
      <c r="N11" s="130">
        <f>L11-M11</f>
        <v>7.11</v>
      </c>
      <c r="O11" s="133"/>
      <c r="P11" s="130">
        <f>J11</f>
        <v>6.4249999999999998</v>
      </c>
      <c r="Q11" s="130">
        <f>N11</f>
        <v>7.11</v>
      </c>
      <c r="R11" s="134">
        <f>(N11+J11)/2</f>
        <v>6.7675000000000001</v>
      </c>
      <c r="S11" s="109">
        <v>1</v>
      </c>
    </row>
    <row r="12" spans="1:19" ht="13.8" customHeight="1" x14ac:dyDescent="0.3">
      <c r="A12">
        <v>17</v>
      </c>
      <c r="B12" t="s">
        <v>160</v>
      </c>
      <c r="C12" t="s">
        <v>161</v>
      </c>
      <c r="D12" s="3">
        <v>2</v>
      </c>
      <c r="E12" s="128"/>
      <c r="F12" s="129">
        <v>6.3</v>
      </c>
      <c r="G12" s="129">
        <v>6</v>
      </c>
      <c r="H12" s="129">
        <v>6</v>
      </c>
      <c r="I12" s="129">
        <v>5</v>
      </c>
      <c r="J12" s="130">
        <f>SUM((F12*0.25)+(G12*0.25)+(H12*0.3)+(I12*0.2))</f>
        <v>5.875</v>
      </c>
      <c r="K12" s="131"/>
      <c r="L12" s="177">
        <v>7.22</v>
      </c>
      <c r="M12" s="132"/>
      <c r="N12" s="130">
        <f>L12-M12</f>
        <v>7.22</v>
      </c>
      <c r="O12" s="133"/>
      <c r="P12" s="130">
        <f>J12</f>
        <v>5.875</v>
      </c>
      <c r="Q12" s="130">
        <f>N12</f>
        <v>7.22</v>
      </c>
      <c r="R12" s="134">
        <f>(N12+J12)/2</f>
        <v>6.5474999999999994</v>
      </c>
      <c r="S12" s="109">
        <v>2</v>
      </c>
    </row>
    <row r="13" spans="1:19" ht="13.8" customHeight="1" x14ac:dyDescent="0.3">
      <c r="A13">
        <v>16</v>
      </c>
      <c r="B13" t="s">
        <v>162</v>
      </c>
      <c r="C13" t="s">
        <v>161</v>
      </c>
      <c r="D13" s="3">
        <v>4</v>
      </c>
      <c r="E13" s="128"/>
      <c r="F13" s="129">
        <v>6</v>
      </c>
      <c r="G13" s="129">
        <v>6.2</v>
      </c>
      <c r="H13" s="129">
        <v>5.5</v>
      </c>
      <c r="I13" s="129">
        <v>5</v>
      </c>
      <c r="J13" s="130">
        <f>SUM((F13*0.25)+(G13*0.25)+(H13*0.3)+(I13*0.2))</f>
        <v>5.6999999999999993</v>
      </c>
      <c r="K13" s="131"/>
      <c r="L13" s="177">
        <v>7.23</v>
      </c>
      <c r="M13" s="132"/>
      <c r="N13" s="130">
        <f>L13-M13</f>
        <v>7.23</v>
      </c>
      <c r="O13" s="133"/>
      <c r="P13" s="130">
        <f>J13</f>
        <v>5.6999999999999993</v>
      </c>
      <c r="Q13" s="130">
        <f>N13</f>
        <v>7.23</v>
      </c>
      <c r="R13" s="134">
        <f>(N13+J13)/2</f>
        <v>6.4649999999999999</v>
      </c>
      <c r="S13" s="109">
        <v>3</v>
      </c>
    </row>
    <row r="14" spans="1:19" ht="13.8" customHeight="1" x14ac:dyDescent="0.3">
      <c r="A14">
        <v>29</v>
      </c>
      <c r="B14" t="s">
        <v>83</v>
      </c>
      <c r="C14" t="s">
        <v>138</v>
      </c>
      <c r="D14" s="3">
        <v>4</v>
      </c>
      <c r="E14" s="128"/>
      <c r="F14" s="129">
        <v>6</v>
      </c>
      <c r="G14" s="129">
        <v>6</v>
      </c>
      <c r="H14" s="129">
        <v>5</v>
      </c>
      <c r="I14" s="129">
        <v>4.7</v>
      </c>
      <c r="J14" s="130">
        <f>SUM((F14*0.25)+(G14*0.25)+(H14*0.3)+(I14*0.2))</f>
        <v>5.44</v>
      </c>
      <c r="K14" s="131"/>
      <c r="L14" s="177">
        <v>7.11</v>
      </c>
      <c r="M14" s="132"/>
      <c r="N14" s="130">
        <f>L14-M14</f>
        <v>7.11</v>
      </c>
      <c r="O14" s="133"/>
      <c r="P14" s="130">
        <f>J14</f>
        <v>5.44</v>
      </c>
      <c r="Q14" s="130">
        <f>N14</f>
        <v>7.11</v>
      </c>
      <c r="R14" s="134">
        <f>(N14+J14)/2</f>
        <v>6.2750000000000004</v>
      </c>
      <c r="S14" s="109">
        <v>4</v>
      </c>
    </row>
    <row r="15" spans="1:19" ht="13.8" customHeight="1" x14ac:dyDescent="0.3">
      <c r="A15">
        <v>13</v>
      </c>
      <c r="B15" t="s">
        <v>102</v>
      </c>
      <c r="C15" t="s">
        <v>103</v>
      </c>
      <c r="D15" s="3">
        <v>3</v>
      </c>
      <c r="E15" s="128"/>
      <c r="F15" s="129">
        <v>6</v>
      </c>
      <c r="G15" s="129">
        <v>6</v>
      </c>
      <c r="H15" s="129">
        <v>5</v>
      </c>
      <c r="I15" s="129">
        <v>4.5</v>
      </c>
      <c r="J15" s="130">
        <f>SUM((F15*0.25)+(G15*0.25)+(H15*0.3)+(I15*0.2))</f>
        <v>5.4</v>
      </c>
      <c r="K15" s="131"/>
      <c r="L15" s="177">
        <v>7.14</v>
      </c>
      <c r="M15" s="132"/>
      <c r="N15" s="130">
        <f>L15-M15</f>
        <v>7.14</v>
      </c>
      <c r="O15" s="133"/>
      <c r="P15" s="130">
        <f>J15</f>
        <v>5.4</v>
      </c>
      <c r="Q15" s="130">
        <f>N15</f>
        <v>7.14</v>
      </c>
      <c r="R15" s="134">
        <f>(N15+J15)/2</f>
        <v>6.27</v>
      </c>
      <c r="S15" s="109">
        <v>5</v>
      </c>
    </row>
    <row r="16" spans="1:19" ht="13.8" customHeight="1" x14ac:dyDescent="0.3">
      <c r="A16">
        <v>15</v>
      </c>
      <c r="B16" t="s">
        <v>68</v>
      </c>
      <c r="C16" t="s">
        <v>99</v>
      </c>
      <c r="D16" s="3">
        <v>2</v>
      </c>
      <c r="E16" s="128"/>
      <c r="F16" s="129">
        <v>6.3</v>
      </c>
      <c r="G16" s="129">
        <v>6.3</v>
      </c>
      <c r="H16" s="129">
        <v>4.5</v>
      </c>
      <c r="I16" s="129">
        <v>4.8</v>
      </c>
      <c r="J16" s="130">
        <f>SUM((F16*0.25)+(G16*0.25)+(H16*0.3)+(I16*0.2))</f>
        <v>5.46</v>
      </c>
      <c r="K16" s="131"/>
      <c r="L16" s="177">
        <v>6.78</v>
      </c>
      <c r="M16" s="132"/>
      <c r="N16" s="130">
        <f>L16-M16</f>
        <v>6.78</v>
      </c>
      <c r="O16" s="133"/>
      <c r="P16" s="130">
        <f>J16</f>
        <v>5.46</v>
      </c>
      <c r="Q16" s="130">
        <f>N16</f>
        <v>6.78</v>
      </c>
      <c r="R16" s="134">
        <f>(N16+J16)/2</f>
        <v>6.12</v>
      </c>
      <c r="S16" s="109">
        <v>6</v>
      </c>
    </row>
    <row r="17" spans="1:19" ht="13.8" customHeight="1" x14ac:dyDescent="0.3">
      <c r="A17">
        <v>31</v>
      </c>
      <c r="B17" t="s">
        <v>79</v>
      </c>
      <c r="C17" t="s">
        <v>117</v>
      </c>
      <c r="D17" s="3">
        <v>4</v>
      </c>
      <c r="E17" s="128"/>
      <c r="F17" s="129">
        <v>5.3</v>
      </c>
      <c r="G17" s="129">
        <v>5.5</v>
      </c>
      <c r="H17" s="129">
        <v>5</v>
      </c>
      <c r="I17" s="129">
        <v>4.7</v>
      </c>
      <c r="J17" s="130">
        <f>SUM((F17*0.25)+(G17*0.25)+(H17*0.3)+(I17*0.2))</f>
        <v>5.1400000000000006</v>
      </c>
      <c r="K17" s="131"/>
      <c r="L17" s="177">
        <v>6.9</v>
      </c>
      <c r="M17" s="132"/>
      <c r="N17" s="130">
        <f>L17-M17</f>
        <v>6.9</v>
      </c>
      <c r="O17" s="133"/>
      <c r="P17" s="130">
        <f>J17</f>
        <v>5.1400000000000006</v>
      </c>
      <c r="Q17" s="130">
        <f>N17</f>
        <v>6.9</v>
      </c>
      <c r="R17" s="134">
        <f>(N17+J17)/2</f>
        <v>6.0200000000000005</v>
      </c>
      <c r="S17" s="109">
        <v>7</v>
      </c>
    </row>
    <row r="18" spans="1:19" ht="13.8" customHeight="1" x14ac:dyDescent="0.3">
      <c r="A18">
        <v>30</v>
      </c>
      <c r="B18" t="s">
        <v>80</v>
      </c>
      <c r="C18" t="s">
        <v>156</v>
      </c>
      <c r="D18" s="3">
        <v>5</v>
      </c>
      <c r="E18" s="128"/>
      <c r="F18" s="129">
        <v>5.5</v>
      </c>
      <c r="G18" s="129">
        <v>6</v>
      </c>
      <c r="H18" s="129">
        <v>4.3</v>
      </c>
      <c r="I18" s="129">
        <v>4</v>
      </c>
      <c r="J18" s="130">
        <f>SUM((F18*0.25)+(G18*0.25)+(H18*0.3)+(I18*0.2))</f>
        <v>4.9649999999999999</v>
      </c>
      <c r="K18" s="131"/>
      <c r="L18" s="177">
        <v>6.83</v>
      </c>
      <c r="M18" s="132">
        <v>1</v>
      </c>
      <c r="N18" s="130">
        <f>L18-M18</f>
        <v>5.83</v>
      </c>
      <c r="O18" s="133"/>
      <c r="P18" s="130">
        <f>J18</f>
        <v>4.9649999999999999</v>
      </c>
      <c r="Q18" s="130">
        <f>N18</f>
        <v>5.83</v>
      </c>
      <c r="R18" s="134">
        <f>(N18+J18)/2</f>
        <v>5.3975</v>
      </c>
      <c r="S18" s="109">
        <v>8</v>
      </c>
    </row>
  </sheetData>
  <sortState xmlns:xlrd2="http://schemas.microsoft.com/office/spreadsheetml/2017/richdata2" ref="A11:S18">
    <sortCondition descending="1" ref="R11:R18"/>
  </sortState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9E90-DEE4-49A3-956F-211AC7395614}">
  <sheetPr>
    <pageSetUpPr fitToPage="1"/>
  </sheetPr>
  <dimension ref="A1:S13"/>
  <sheetViews>
    <sheetView workbookViewId="0">
      <selection activeCell="S13" sqref="S13"/>
    </sheetView>
  </sheetViews>
  <sheetFormatPr defaultRowHeight="14.4" x14ac:dyDescent="0.3"/>
  <cols>
    <col min="2" max="2" width="28.5546875" customWidth="1"/>
    <col min="3" max="3" width="24.44140625" customWidth="1"/>
    <col min="4" max="4" width="13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3.2187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184</v>
      </c>
      <c r="D1" s="104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5"/>
      <c r="E2" s="5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E3" s="6"/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133</v>
      </c>
      <c r="B5" s="107"/>
      <c r="C5" s="108"/>
      <c r="D5" s="108"/>
      <c r="E5" s="109"/>
      <c r="F5" s="107"/>
      <c r="G5" s="108"/>
      <c r="H5" s="108"/>
      <c r="I5" s="107"/>
      <c r="J5" s="109"/>
      <c r="K5" s="109"/>
      <c r="L5" s="110"/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17</v>
      </c>
      <c r="C6" s="108"/>
      <c r="D6" s="108"/>
      <c r="E6" s="109"/>
      <c r="F6" s="108"/>
      <c r="G6" s="143"/>
      <c r="H6" s="108"/>
      <c r="I6" s="108"/>
      <c r="J6" s="109"/>
      <c r="K6" s="109"/>
      <c r="L6" s="111"/>
      <c r="M6" s="21"/>
      <c r="N6" s="109"/>
      <c r="O6" s="109"/>
      <c r="P6" s="109"/>
      <c r="Q6" s="109"/>
      <c r="R6" s="109"/>
      <c r="S6" s="109"/>
    </row>
    <row r="7" spans="1:19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x14ac:dyDescent="0.3">
      <c r="A8" s="116" t="s">
        <v>12</v>
      </c>
      <c r="B8" s="116" t="s">
        <v>13</v>
      </c>
      <c r="C8" s="116" t="s">
        <v>54</v>
      </c>
      <c r="D8" s="116" t="s">
        <v>124</v>
      </c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46" t="s">
        <v>36</v>
      </c>
      <c r="S8" s="112"/>
    </row>
    <row r="9" spans="1:19" x14ac:dyDescent="0.3">
      <c r="A9" s="122"/>
      <c r="B9" s="78"/>
      <c r="C9" s="122"/>
      <c r="D9" s="122"/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35" t="s">
        <v>39</v>
      </c>
      <c r="S9" s="126" t="s">
        <v>40</v>
      </c>
    </row>
    <row r="10" spans="1:19" x14ac:dyDescent="0.3">
      <c r="A10">
        <v>2</v>
      </c>
      <c r="B10" t="s">
        <v>100</v>
      </c>
      <c r="C10" t="s">
        <v>101</v>
      </c>
      <c r="D10" s="154">
        <v>6</v>
      </c>
      <c r="E10" s="142"/>
      <c r="F10" s="139"/>
      <c r="G10" s="139"/>
      <c r="H10" s="139"/>
      <c r="I10" s="139"/>
      <c r="J10" s="85"/>
      <c r="K10" s="85"/>
      <c r="L10" s="138"/>
      <c r="M10" s="137"/>
      <c r="N10" s="85"/>
      <c r="O10" s="45"/>
      <c r="P10" s="45"/>
      <c r="Q10" s="45"/>
      <c r="R10" s="136"/>
      <c r="S10" s="140"/>
    </row>
    <row r="11" spans="1:19" x14ac:dyDescent="0.3">
      <c r="A11" s="78">
        <v>1</v>
      </c>
      <c r="B11" s="78" t="s">
        <v>72</v>
      </c>
      <c r="C11" s="78" t="s">
        <v>155</v>
      </c>
      <c r="D11" s="155">
        <v>6</v>
      </c>
      <c r="E11" s="121"/>
      <c r="F11" s="144">
        <v>6.5</v>
      </c>
      <c r="G11" s="144">
        <v>6.3</v>
      </c>
      <c r="H11" s="144">
        <v>6</v>
      </c>
      <c r="I11" s="144">
        <v>5</v>
      </c>
      <c r="J11" s="141">
        <f>SUM((F11*0.25)+(G11*0.25)+(H11*0.3)+(I11*0.2))</f>
        <v>6</v>
      </c>
      <c r="K11" s="153"/>
      <c r="L11" s="152">
        <v>7.5</v>
      </c>
      <c r="M11" s="150"/>
      <c r="N11" s="141">
        <f>L11-M11</f>
        <v>7.5</v>
      </c>
      <c r="O11" s="149"/>
      <c r="P11" s="141">
        <f>J11</f>
        <v>6</v>
      </c>
      <c r="Q11" s="141">
        <f>N11</f>
        <v>7.5</v>
      </c>
      <c r="R11" s="148">
        <f>(N11+J11)/2</f>
        <v>6.75</v>
      </c>
      <c r="S11" s="123">
        <v>1</v>
      </c>
    </row>
    <row r="12" spans="1:19" x14ac:dyDescent="0.3">
      <c r="A12">
        <v>27</v>
      </c>
      <c r="B12" t="s">
        <v>122</v>
      </c>
      <c r="C12" t="s">
        <v>55</v>
      </c>
      <c r="D12" s="154">
        <v>7</v>
      </c>
      <c r="E12" s="142"/>
      <c r="F12" s="139"/>
      <c r="G12" s="139"/>
      <c r="H12" s="139"/>
      <c r="I12" s="139"/>
      <c r="J12" s="85"/>
      <c r="K12" s="85"/>
      <c r="L12" s="138"/>
      <c r="M12" s="137"/>
      <c r="N12" s="85"/>
      <c r="O12" s="45"/>
      <c r="P12" s="45"/>
      <c r="Q12" s="45"/>
      <c r="R12" s="136"/>
      <c r="S12" s="140"/>
    </row>
    <row r="13" spans="1:19" x14ac:dyDescent="0.3">
      <c r="A13" s="78">
        <v>28</v>
      </c>
      <c r="B13" s="78" t="s">
        <v>84</v>
      </c>
      <c r="C13" s="78" t="s">
        <v>157</v>
      </c>
      <c r="D13" s="155">
        <v>4</v>
      </c>
      <c r="E13" s="121"/>
      <c r="F13" s="144">
        <v>6</v>
      </c>
      <c r="G13" s="144">
        <v>6</v>
      </c>
      <c r="H13" s="144">
        <v>5.3</v>
      </c>
      <c r="I13" s="144">
        <v>4.8</v>
      </c>
      <c r="J13" s="141">
        <f t="shared" ref="J13" si="0">SUM((F13*0.25)+(G13*0.25)+(H13*0.3)+(I13*0.2))</f>
        <v>5.55</v>
      </c>
      <c r="K13" s="153"/>
      <c r="L13" s="152">
        <v>7.2</v>
      </c>
      <c r="M13" s="150"/>
      <c r="N13" s="141">
        <f t="shared" ref="N13" si="1">L13-M13</f>
        <v>7.2</v>
      </c>
      <c r="O13" s="149"/>
      <c r="P13" s="141">
        <f t="shared" ref="P13" si="2">J13</f>
        <v>5.55</v>
      </c>
      <c r="Q13" s="141">
        <f t="shared" ref="Q13" si="3">N13</f>
        <v>7.2</v>
      </c>
      <c r="R13" s="148">
        <f t="shared" ref="R13" si="4">(N13+J13)/2</f>
        <v>6.375</v>
      </c>
      <c r="S13" s="123">
        <v>2</v>
      </c>
    </row>
  </sheetData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E196-7B52-4A7E-9BAA-0063FCFF9B21}">
  <sheetPr>
    <pageSetUpPr fitToPage="1"/>
  </sheetPr>
  <dimension ref="A1:S29"/>
  <sheetViews>
    <sheetView topLeftCell="A6" workbookViewId="0">
      <selection activeCell="S30" sqref="S30"/>
    </sheetView>
  </sheetViews>
  <sheetFormatPr defaultRowHeight="14.4" x14ac:dyDescent="0.3"/>
  <cols>
    <col min="2" max="2" width="28.5546875" customWidth="1"/>
    <col min="3" max="3" width="27.88671875" customWidth="1"/>
    <col min="4" max="4" width="10.88671875" customWidth="1"/>
    <col min="5" max="5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3.21875" customWidth="1"/>
  </cols>
  <sheetData>
    <row r="1" spans="1:19" ht="15.6" x14ac:dyDescent="0.3">
      <c r="A1" s="50" t="str">
        <f>CompDetail!A1</f>
        <v>ENSW STATE INTERSCHOOLS 2023</v>
      </c>
      <c r="B1" s="5"/>
      <c r="C1" s="5" t="s">
        <v>125</v>
      </c>
      <c r="D1" s="104"/>
      <c r="L1" s="166"/>
      <c r="M1" s="166"/>
      <c r="N1" s="166"/>
      <c r="S1" s="9">
        <f ca="1">NOW()</f>
        <v>45034.687389236111</v>
      </c>
    </row>
    <row r="2" spans="1:19" ht="15.6" x14ac:dyDescent="0.3">
      <c r="A2" s="2"/>
      <c r="B2" s="5"/>
      <c r="C2" s="7" t="s">
        <v>0</v>
      </c>
      <c r="D2" s="5"/>
      <c r="E2" s="5"/>
      <c r="L2" s="166"/>
      <c r="M2" s="166"/>
      <c r="N2" s="166"/>
      <c r="S2" s="10">
        <f ca="1">NOW()</f>
        <v>45034.687389236111</v>
      </c>
    </row>
    <row r="3" spans="1:19" ht="15.6" x14ac:dyDescent="0.3">
      <c r="A3" s="157" t="str">
        <f>CompDetail!A3</f>
        <v>18th April 2023</v>
      </c>
      <c r="B3" s="5"/>
      <c r="C3" t="s">
        <v>44</v>
      </c>
      <c r="E3" s="6"/>
      <c r="L3" s="7"/>
      <c r="M3" s="7"/>
      <c r="N3" s="7"/>
    </row>
    <row r="4" spans="1:19" ht="15.6" x14ac:dyDescent="0.3">
      <c r="A4" s="4"/>
      <c r="B4" s="105"/>
      <c r="C4" s="7"/>
      <c r="D4" s="7"/>
      <c r="L4" s="7"/>
      <c r="M4" s="7"/>
      <c r="N4" s="7"/>
    </row>
    <row r="5" spans="1:19" ht="15.6" x14ac:dyDescent="0.3">
      <c r="A5" s="106" t="s">
        <v>134</v>
      </c>
      <c r="B5" s="107"/>
      <c r="C5" s="108"/>
      <c r="D5" s="108"/>
      <c r="E5" s="109"/>
      <c r="F5" s="107"/>
      <c r="G5" s="108"/>
      <c r="H5" s="108"/>
      <c r="I5" s="107"/>
      <c r="J5" s="109"/>
      <c r="K5" s="109"/>
      <c r="L5" s="110"/>
      <c r="M5" s="111"/>
      <c r="N5" s="109"/>
      <c r="O5" s="109"/>
      <c r="P5" s="109"/>
      <c r="Q5" s="109"/>
      <c r="R5" s="109"/>
      <c r="S5" s="109"/>
    </row>
    <row r="6" spans="1:19" ht="15.6" x14ac:dyDescent="0.3">
      <c r="A6" s="106" t="s">
        <v>74</v>
      </c>
      <c r="B6" s="107">
        <v>18</v>
      </c>
      <c r="C6" s="108"/>
      <c r="D6" s="108"/>
      <c r="E6" s="109"/>
      <c r="F6" s="108" t="s">
        <v>67</v>
      </c>
      <c r="G6" s="143"/>
      <c r="H6" s="108"/>
      <c r="I6" s="108"/>
      <c r="J6" s="109"/>
      <c r="K6" s="109"/>
      <c r="L6" s="111" t="s">
        <v>111</v>
      </c>
      <c r="M6" s="21"/>
      <c r="N6" s="109"/>
      <c r="O6" s="109"/>
      <c r="P6" s="109"/>
      <c r="Q6" s="109"/>
      <c r="R6" s="109"/>
      <c r="S6" s="109"/>
    </row>
    <row r="7" spans="1:19" x14ac:dyDescent="0.3">
      <c r="A7" s="108"/>
      <c r="B7" s="108"/>
      <c r="C7" s="108"/>
      <c r="D7" s="108"/>
      <c r="E7" s="109"/>
      <c r="F7" s="107"/>
      <c r="G7" s="108"/>
      <c r="H7" s="108"/>
      <c r="I7" s="108"/>
      <c r="J7" s="112"/>
      <c r="K7" s="112"/>
      <c r="L7" s="109"/>
      <c r="M7" s="109"/>
      <c r="N7" s="112"/>
      <c r="O7" s="109"/>
      <c r="P7" s="109"/>
      <c r="Q7" s="109"/>
      <c r="R7" s="113"/>
      <c r="S7" s="109"/>
    </row>
    <row r="8" spans="1:19" x14ac:dyDescent="0.3">
      <c r="A8" s="116" t="s">
        <v>12</v>
      </c>
      <c r="B8" s="116" t="s">
        <v>13</v>
      </c>
      <c r="C8" s="116" t="s">
        <v>54</v>
      </c>
      <c r="D8" s="116" t="s">
        <v>124</v>
      </c>
      <c r="E8" s="114"/>
      <c r="F8" s="115" t="s">
        <v>9</v>
      </c>
      <c r="G8" s="116"/>
      <c r="H8" s="116"/>
      <c r="I8" s="116"/>
      <c r="J8" s="117" t="s">
        <v>9</v>
      </c>
      <c r="K8" s="118"/>
      <c r="L8" s="112"/>
      <c r="M8" s="112"/>
      <c r="N8" s="117" t="s">
        <v>126</v>
      </c>
      <c r="O8" s="114"/>
      <c r="P8" s="112"/>
      <c r="Q8" s="112"/>
      <c r="R8" s="146" t="s">
        <v>36</v>
      </c>
      <c r="S8" s="112"/>
    </row>
    <row r="9" spans="1:19" x14ac:dyDescent="0.3">
      <c r="A9" s="122"/>
      <c r="B9" s="78"/>
      <c r="C9" s="122"/>
      <c r="D9" s="122"/>
      <c r="E9" s="121"/>
      <c r="F9" s="122" t="s">
        <v>30</v>
      </c>
      <c r="G9" s="122" t="s">
        <v>31</v>
      </c>
      <c r="H9" s="122" t="s">
        <v>32</v>
      </c>
      <c r="I9" s="122" t="s">
        <v>33</v>
      </c>
      <c r="J9" s="123" t="s">
        <v>36</v>
      </c>
      <c r="K9" s="124"/>
      <c r="L9" s="125" t="s">
        <v>37</v>
      </c>
      <c r="M9" s="125" t="s">
        <v>127</v>
      </c>
      <c r="N9" s="123" t="s">
        <v>36</v>
      </c>
      <c r="O9" s="121"/>
      <c r="P9" s="126" t="s">
        <v>128</v>
      </c>
      <c r="Q9" s="126" t="s">
        <v>129</v>
      </c>
      <c r="R9" s="135" t="s">
        <v>39</v>
      </c>
      <c r="S9" s="126" t="s">
        <v>40</v>
      </c>
    </row>
    <row r="10" spans="1:19" x14ac:dyDescent="0.3">
      <c r="A10">
        <v>19</v>
      </c>
      <c r="B10" s="5" t="s">
        <v>89</v>
      </c>
      <c r="C10" t="s">
        <v>90</v>
      </c>
      <c r="D10" s="151">
        <v>8</v>
      </c>
      <c r="E10" s="142"/>
      <c r="F10" s="139"/>
      <c r="G10" s="139"/>
      <c r="H10" s="139"/>
      <c r="I10" s="139"/>
      <c r="J10" s="85"/>
      <c r="K10" s="85"/>
      <c r="L10" s="138"/>
      <c r="M10" s="137"/>
      <c r="N10" s="85"/>
      <c r="O10" s="45"/>
      <c r="P10" s="45"/>
      <c r="Q10" s="45"/>
      <c r="R10" s="136"/>
      <c r="S10" s="140"/>
    </row>
    <row r="11" spans="1:19" x14ac:dyDescent="0.3">
      <c r="A11" s="78">
        <v>4</v>
      </c>
      <c r="B11" s="84" t="s">
        <v>93</v>
      </c>
      <c r="C11" s="78" t="s">
        <v>94</v>
      </c>
      <c r="D11" s="145">
        <v>8</v>
      </c>
      <c r="E11" s="121"/>
      <c r="F11" s="144">
        <v>7.3</v>
      </c>
      <c r="G11" s="144">
        <v>7.5</v>
      </c>
      <c r="H11" s="144">
        <v>7</v>
      </c>
      <c r="I11" s="144">
        <v>4.5</v>
      </c>
      <c r="J11" s="141">
        <f>SUM((F11*0.25)+(G11*0.25)+(H11*0.3)+(I11*0.2))</f>
        <v>6.7000000000000011</v>
      </c>
      <c r="K11" s="153"/>
      <c r="L11" s="152">
        <v>7.54</v>
      </c>
      <c r="M11" s="150"/>
      <c r="N11" s="141">
        <f>L11-M11</f>
        <v>7.54</v>
      </c>
      <c r="O11" s="149"/>
      <c r="P11" s="141">
        <f>J11</f>
        <v>6.7000000000000011</v>
      </c>
      <c r="Q11" s="141">
        <f>N11</f>
        <v>7.54</v>
      </c>
      <c r="R11" s="148">
        <f>(N11+J11)/2</f>
        <v>7.120000000000001</v>
      </c>
      <c r="S11" s="123">
        <v>1</v>
      </c>
    </row>
    <row r="12" spans="1:19" x14ac:dyDescent="0.3">
      <c r="A12">
        <v>10</v>
      </c>
      <c r="B12" t="s">
        <v>88</v>
      </c>
      <c r="C12" t="s">
        <v>140</v>
      </c>
      <c r="D12" s="151">
        <v>5</v>
      </c>
      <c r="E12" s="142"/>
      <c r="F12" s="139"/>
      <c r="G12" s="139"/>
      <c r="H12" s="139"/>
      <c r="I12" s="139"/>
      <c r="J12" s="85"/>
      <c r="K12" s="85"/>
      <c r="L12" s="138"/>
      <c r="M12" s="137"/>
      <c r="N12" s="85"/>
      <c r="O12" s="45"/>
      <c r="P12" s="45"/>
      <c r="Q12" s="45"/>
      <c r="R12" s="136"/>
      <c r="S12" s="140"/>
    </row>
    <row r="13" spans="1:19" x14ac:dyDescent="0.3">
      <c r="A13" s="78">
        <v>17</v>
      </c>
      <c r="B13" s="78" t="s">
        <v>160</v>
      </c>
      <c r="C13" s="78" t="s">
        <v>161</v>
      </c>
      <c r="D13" s="145">
        <v>2</v>
      </c>
      <c r="E13" s="121"/>
      <c r="F13" s="144">
        <v>7.3</v>
      </c>
      <c r="G13" s="144">
        <v>7.6</v>
      </c>
      <c r="H13" s="144">
        <v>6.3</v>
      </c>
      <c r="I13" s="144">
        <v>6</v>
      </c>
      <c r="J13" s="141">
        <f>SUM((F13*0.25)+(G13*0.25)+(H13*0.3)+(I13*0.2))</f>
        <v>6.8149999999999995</v>
      </c>
      <c r="K13" s="153"/>
      <c r="L13" s="152">
        <v>7.19</v>
      </c>
      <c r="M13" s="150"/>
      <c r="N13" s="141">
        <f>L13-M13</f>
        <v>7.19</v>
      </c>
      <c r="O13" s="149"/>
      <c r="P13" s="141">
        <f>J13</f>
        <v>6.8149999999999995</v>
      </c>
      <c r="Q13" s="141">
        <f>N13</f>
        <v>7.19</v>
      </c>
      <c r="R13" s="148">
        <f>(N13+J13)/2</f>
        <v>7.0024999999999995</v>
      </c>
      <c r="S13" s="123">
        <v>2</v>
      </c>
    </row>
    <row r="14" spans="1:19" x14ac:dyDescent="0.3">
      <c r="A14">
        <v>5</v>
      </c>
      <c r="B14" t="s">
        <v>95</v>
      </c>
      <c r="C14" t="s">
        <v>149</v>
      </c>
      <c r="D14" s="160">
        <v>8</v>
      </c>
      <c r="E14" s="142"/>
      <c r="F14" s="139"/>
      <c r="G14" s="139"/>
      <c r="H14" s="139"/>
      <c r="I14" s="139"/>
      <c r="J14" s="85"/>
      <c r="K14" s="85"/>
      <c r="L14" s="138"/>
      <c r="M14" s="137"/>
      <c r="N14" s="85"/>
      <c r="O14" s="45"/>
      <c r="P14" s="45"/>
      <c r="Q14" s="45"/>
      <c r="R14" s="136"/>
      <c r="S14" s="140"/>
    </row>
    <row r="15" spans="1:19" x14ac:dyDescent="0.3">
      <c r="A15" s="78">
        <v>3</v>
      </c>
      <c r="B15" s="78" t="s">
        <v>85</v>
      </c>
      <c r="C15" s="78" t="s">
        <v>176</v>
      </c>
      <c r="D15" s="78">
        <v>10</v>
      </c>
      <c r="E15" s="121"/>
      <c r="F15" s="144">
        <v>7</v>
      </c>
      <c r="G15" s="144">
        <v>7.5</v>
      </c>
      <c r="H15" s="144">
        <v>6.2</v>
      </c>
      <c r="I15" s="144">
        <v>5</v>
      </c>
      <c r="J15" s="141">
        <f>SUM((F15*0.25)+(G15*0.25)+(H15*0.3)+(I15*0.2))</f>
        <v>6.4849999999999994</v>
      </c>
      <c r="K15" s="153"/>
      <c r="L15" s="152">
        <v>7.12</v>
      </c>
      <c r="M15" s="150"/>
      <c r="N15" s="141">
        <f>L15-M15</f>
        <v>7.12</v>
      </c>
      <c r="O15" s="149"/>
      <c r="P15" s="141">
        <f>J15</f>
        <v>6.4849999999999994</v>
      </c>
      <c r="Q15" s="141">
        <f>N15</f>
        <v>7.12</v>
      </c>
      <c r="R15" s="148">
        <f>(N15+J15)/2</f>
        <v>6.8025000000000002</v>
      </c>
      <c r="S15" s="123">
        <v>3</v>
      </c>
    </row>
    <row r="16" spans="1:19" x14ac:dyDescent="0.3">
      <c r="A16">
        <v>24</v>
      </c>
      <c r="B16" t="s">
        <v>105</v>
      </c>
      <c r="C16" t="s">
        <v>106</v>
      </c>
      <c r="D16" s="151">
        <v>6</v>
      </c>
      <c r="E16" s="142"/>
      <c r="F16" s="139"/>
      <c r="G16" s="139"/>
      <c r="H16" s="139"/>
      <c r="I16" s="139"/>
      <c r="J16" s="85"/>
      <c r="K16" s="85"/>
      <c r="L16" s="138"/>
      <c r="M16" s="137"/>
      <c r="N16" s="85"/>
      <c r="O16" s="45"/>
      <c r="P16" s="45"/>
      <c r="Q16" s="45"/>
      <c r="R16" s="136"/>
      <c r="S16" s="140"/>
    </row>
    <row r="17" spans="1:19" x14ac:dyDescent="0.3">
      <c r="A17" s="78">
        <v>23</v>
      </c>
      <c r="B17" s="78" t="s">
        <v>66</v>
      </c>
      <c r="C17" s="78" t="s">
        <v>115</v>
      </c>
      <c r="D17" s="145">
        <v>7</v>
      </c>
      <c r="E17" s="121"/>
      <c r="F17" s="144">
        <v>6.7</v>
      </c>
      <c r="G17" s="144">
        <v>7</v>
      </c>
      <c r="H17" s="144">
        <v>6</v>
      </c>
      <c r="I17" s="144">
        <v>4.9000000000000004</v>
      </c>
      <c r="J17" s="141">
        <f>SUM((F17*0.25)+(G17*0.25)+(H17*0.3)+(I17*0.2))</f>
        <v>6.2050000000000001</v>
      </c>
      <c r="K17" s="153"/>
      <c r="L17" s="152">
        <v>7.25</v>
      </c>
      <c r="M17" s="150"/>
      <c r="N17" s="141">
        <f>L17-M17</f>
        <v>7.25</v>
      </c>
      <c r="O17" s="149"/>
      <c r="P17" s="141">
        <f>J17</f>
        <v>6.2050000000000001</v>
      </c>
      <c r="Q17" s="141">
        <f>N17</f>
        <v>7.25</v>
      </c>
      <c r="R17" s="148">
        <f>(N17+J17)/2</f>
        <v>6.7275</v>
      </c>
      <c r="S17" s="123">
        <v>4</v>
      </c>
    </row>
    <row r="18" spans="1:19" x14ac:dyDescent="0.3">
      <c r="A18">
        <v>11</v>
      </c>
      <c r="B18" t="s">
        <v>108</v>
      </c>
      <c r="C18" t="s">
        <v>109</v>
      </c>
      <c r="D18" s="151">
        <v>5</v>
      </c>
      <c r="E18" s="142"/>
      <c r="F18" s="139"/>
      <c r="G18" s="139"/>
      <c r="H18" s="139"/>
      <c r="I18" s="139"/>
      <c r="J18" s="85"/>
      <c r="K18" s="85"/>
      <c r="L18" s="138"/>
      <c r="M18" s="137"/>
      <c r="N18" s="85"/>
      <c r="O18" s="45"/>
      <c r="P18" s="45"/>
      <c r="Q18" s="45"/>
      <c r="R18" s="136"/>
      <c r="S18" s="140"/>
    </row>
    <row r="19" spans="1:19" x14ac:dyDescent="0.3">
      <c r="A19" s="78">
        <v>16</v>
      </c>
      <c r="B19" s="78" t="s">
        <v>162</v>
      </c>
      <c r="C19" s="78" t="s">
        <v>161</v>
      </c>
      <c r="D19" s="145">
        <v>4</v>
      </c>
      <c r="E19" s="121"/>
      <c r="F19" s="144">
        <v>6</v>
      </c>
      <c r="G19" s="144">
        <v>6</v>
      </c>
      <c r="H19" s="144">
        <v>5.3</v>
      </c>
      <c r="I19" s="144">
        <v>4.5999999999999996</v>
      </c>
      <c r="J19" s="141">
        <f>SUM((F19*0.25)+(G19*0.25)+(H19*0.3)+(I19*0.2))</f>
        <v>5.51</v>
      </c>
      <c r="K19" s="153"/>
      <c r="L19" s="152">
        <v>7.22</v>
      </c>
      <c r="M19" s="150"/>
      <c r="N19" s="141">
        <f>L19-M19</f>
        <v>7.22</v>
      </c>
      <c r="O19" s="149"/>
      <c r="P19" s="141">
        <f>J19</f>
        <v>5.51</v>
      </c>
      <c r="Q19" s="141">
        <f>N19</f>
        <v>7.22</v>
      </c>
      <c r="R19" s="148">
        <f>(N19+J19)/2</f>
        <v>6.3650000000000002</v>
      </c>
      <c r="S19" s="123">
        <v>5</v>
      </c>
    </row>
    <row r="20" spans="1:19" x14ac:dyDescent="0.3">
      <c r="A20">
        <v>12</v>
      </c>
      <c r="B20" t="s">
        <v>169</v>
      </c>
      <c r="C20" t="s">
        <v>170</v>
      </c>
      <c r="D20" s="151">
        <v>6</v>
      </c>
      <c r="E20" s="142"/>
      <c r="F20" s="139"/>
      <c r="G20" s="139"/>
      <c r="H20" s="139"/>
      <c r="I20" s="139"/>
      <c r="J20" s="85"/>
      <c r="K20" s="85"/>
      <c r="L20" s="138"/>
      <c r="M20" s="137"/>
      <c r="N20" s="85"/>
      <c r="O20" s="45"/>
      <c r="P20" s="45"/>
      <c r="Q20" s="45"/>
      <c r="R20" s="136"/>
      <c r="S20" s="140"/>
    </row>
    <row r="21" spans="1:19" x14ac:dyDescent="0.3">
      <c r="A21" s="78">
        <v>13</v>
      </c>
      <c r="B21" s="78" t="s">
        <v>102</v>
      </c>
      <c r="C21" s="78" t="s">
        <v>103</v>
      </c>
      <c r="D21" s="145">
        <v>3</v>
      </c>
      <c r="E21" s="121"/>
      <c r="F21" s="144">
        <v>6</v>
      </c>
      <c r="G21" s="144">
        <v>5.5</v>
      </c>
      <c r="H21" s="144">
        <v>5</v>
      </c>
      <c r="I21" s="144">
        <v>4</v>
      </c>
      <c r="J21" s="141">
        <f>SUM((F21*0.25)+(G21*0.25)+(H21*0.3)+(I21*0.2))</f>
        <v>5.1749999999999998</v>
      </c>
      <c r="K21" s="153"/>
      <c r="L21" s="152">
        <v>6.85</v>
      </c>
      <c r="M21" s="150"/>
      <c r="N21" s="141">
        <f>L21-M21</f>
        <v>6.85</v>
      </c>
      <c r="O21" s="149"/>
      <c r="P21" s="141">
        <f>J21</f>
        <v>5.1749999999999998</v>
      </c>
      <c r="Q21" s="141">
        <f>N21</f>
        <v>6.85</v>
      </c>
      <c r="R21" s="148">
        <f>(N21+J21)/2</f>
        <v>6.0124999999999993</v>
      </c>
      <c r="S21" s="123">
        <v>6</v>
      </c>
    </row>
    <row r="22" spans="1:19" x14ac:dyDescent="0.3">
      <c r="A22">
        <v>7</v>
      </c>
      <c r="B22" t="s">
        <v>166</v>
      </c>
      <c r="C22" t="s">
        <v>167</v>
      </c>
      <c r="D22" s="151">
        <v>5</v>
      </c>
      <c r="E22" s="142"/>
      <c r="F22" s="139"/>
      <c r="G22" s="139"/>
      <c r="H22" s="139"/>
      <c r="I22" s="139"/>
      <c r="J22" s="85"/>
      <c r="K22" s="85"/>
      <c r="L22" s="138"/>
      <c r="M22" s="137"/>
      <c r="N22" s="85"/>
      <c r="O22" s="45"/>
      <c r="P22" s="45"/>
      <c r="Q22" s="45"/>
      <c r="R22" s="136"/>
      <c r="S22" s="140"/>
    </row>
    <row r="23" spans="1:19" x14ac:dyDescent="0.3">
      <c r="A23" s="78">
        <v>8</v>
      </c>
      <c r="B23" s="78" t="s">
        <v>168</v>
      </c>
      <c r="C23" s="78" t="s">
        <v>167</v>
      </c>
      <c r="D23" s="145">
        <v>5</v>
      </c>
      <c r="E23" s="121"/>
      <c r="F23" s="144">
        <v>6</v>
      </c>
      <c r="G23" s="144">
        <v>6</v>
      </c>
      <c r="H23" s="144">
        <v>5</v>
      </c>
      <c r="I23" s="144">
        <v>4</v>
      </c>
      <c r="J23" s="141">
        <f>SUM((F23*0.25)+(G23*0.25)+(H23*0.3)+(I23*0.2))</f>
        <v>5.3</v>
      </c>
      <c r="K23" s="153"/>
      <c r="L23" s="152">
        <v>6.7</v>
      </c>
      <c r="M23" s="150"/>
      <c r="N23" s="141">
        <f>L23-M23</f>
        <v>6.7</v>
      </c>
      <c r="O23" s="149"/>
      <c r="P23" s="141">
        <f>J23</f>
        <v>5.3</v>
      </c>
      <c r="Q23" s="141">
        <f>N23</f>
        <v>6.7</v>
      </c>
      <c r="R23" s="148">
        <f>(N23+J23)/2</f>
        <v>6</v>
      </c>
      <c r="S23" s="123">
        <v>7</v>
      </c>
    </row>
    <row r="24" spans="1:19" x14ac:dyDescent="0.3">
      <c r="A24">
        <v>31</v>
      </c>
      <c r="B24" t="s">
        <v>79</v>
      </c>
      <c r="C24" t="s">
        <v>117</v>
      </c>
      <c r="D24" s="151">
        <v>4</v>
      </c>
      <c r="E24" s="142"/>
      <c r="F24" s="139"/>
      <c r="G24" s="139"/>
      <c r="H24" s="139"/>
      <c r="I24" s="139"/>
      <c r="J24" s="85"/>
      <c r="K24" s="85"/>
      <c r="L24" s="138"/>
      <c r="M24" s="137"/>
      <c r="N24" s="85"/>
      <c r="O24" s="45"/>
      <c r="P24" s="45"/>
      <c r="Q24" s="45"/>
      <c r="R24" s="136"/>
      <c r="S24" s="140"/>
    </row>
    <row r="25" spans="1:19" x14ac:dyDescent="0.3">
      <c r="A25" s="78">
        <v>32</v>
      </c>
      <c r="B25" s="78" t="s">
        <v>158</v>
      </c>
      <c r="C25" s="78" t="s">
        <v>177</v>
      </c>
      <c r="D25" s="78">
        <v>2</v>
      </c>
      <c r="E25" s="142"/>
      <c r="F25" s="144">
        <v>4.7</v>
      </c>
      <c r="G25" s="144">
        <v>5</v>
      </c>
      <c r="H25" s="144">
        <v>4.5</v>
      </c>
      <c r="I25" s="144">
        <v>3.5</v>
      </c>
      <c r="J25" s="141">
        <f>SUM((F25*0.25)+(G25*0.25)+(H25*0.3)+(I25*0.2))</f>
        <v>4.4749999999999996</v>
      </c>
      <c r="K25" s="153"/>
      <c r="L25" s="152">
        <v>6.77</v>
      </c>
      <c r="M25" s="150"/>
      <c r="N25" s="141">
        <f>L25-M25</f>
        <v>6.77</v>
      </c>
      <c r="O25" s="149"/>
      <c r="P25" s="141">
        <f>J25</f>
        <v>4.4749999999999996</v>
      </c>
      <c r="Q25" s="141">
        <f>N25</f>
        <v>6.77</v>
      </c>
      <c r="R25" s="148">
        <f>(N25+J25)/2</f>
        <v>5.6224999999999996</v>
      </c>
      <c r="S25" s="123">
        <v>8</v>
      </c>
    </row>
    <row r="26" spans="1:19" x14ac:dyDescent="0.3">
      <c r="A26">
        <v>29</v>
      </c>
      <c r="B26" t="s">
        <v>83</v>
      </c>
      <c r="C26" t="s">
        <v>138</v>
      </c>
      <c r="D26" s="151">
        <v>4</v>
      </c>
      <c r="E26" s="142"/>
      <c r="F26" s="139"/>
      <c r="G26" s="139"/>
      <c r="H26" s="139"/>
      <c r="I26" s="139"/>
      <c r="J26" s="85"/>
      <c r="K26" s="85"/>
      <c r="L26" s="138"/>
      <c r="M26" s="137"/>
      <c r="N26" s="85"/>
      <c r="O26" s="45"/>
      <c r="P26" s="45"/>
      <c r="Q26" s="45"/>
      <c r="R26" s="136"/>
      <c r="S26" s="140"/>
    </row>
    <row r="27" spans="1:19" x14ac:dyDescent="0.3">
      <c r="A27" s="78">
        <v>30</v>
      </c>
      <c r="B27" s="78" t="s">
        <v>80</v>
      </c>
      <c r="C27" s="78" t="s">
        <v>156</v>
      </c>
      <c r="D27" s="145">
        <v>5</v>
      </c>
      <c r="E27" s="121"/>
      <c r="F27" s="144">
        <v>5</v>
      </c>
      <c r="G27" s="144">
        <v>5</v>
      </c>
      <c r="H27" s="144">
        <v>4</v>
      </c>
      <c r="I27" s="144">
        <v>3.7</v>
      </c>
      <c r="J27" s="141">
        <f>SUM((F27*0.25)+(G27*0.25)+(H27*0.3)+(I27*0.2))</f>
        <v>4.4400000000000004</v>
      </c>
      <c r="K27" s="153"/>
      <c r="L27" s="152">
        <v>6.56</v>
      </c>
      <c r="M27" s="150"/>
      <c r="N27" s="141">
        <f>L27-M27</f>
        <v>6.56</v>
      </c>
      <c r="O27" s="149"/>
      <c r="P27" s="141">
        <f>J27</f>
        <v>4.4400000000000004</v>
      </c>
      <c r="Q27" s="141">
        <f>N27</f>
        <v>6.56</v>
      </c>
      <c r="R27" s="148">
        <f>(N27+J27)/2</f>
        <v>5.5</v>
      </c>
      <c r="S27" s="123">
        <v>9</v>
      </c>
    </row>
    <row r="28" spans="1:19" x14ac:dyDescent="0.3">
      <c r="A28">
        <v>15</v>
      </c>
      <c r="B28" t="s">
        <v>68</v>
      </c>
      <c r="C28" t="s">
        <v>99</v>
      </c>
      <c r="D28" s="151">
        <v>2</v>
      </c>
      <c r="E28" s="142"/>
      <c r="F28" s="139"/>
      <c r="G28" s="139"/>
      <c r="H28" s="139"/>
      <c r="I28" s="139"/>
      <c r="J28" s="85"/>
      <c r="K28" s="85"/>
      <c r="L28" s="138"/>
      <c r="M28" s="137"/>
      <c r="N28" s="85"/>
      <c r="O28" s="45"/>
      <c r="P28" s="45"/>
      <c r="Q28" s="45"/>
      <c r="R28" s="136"/>
      <c r="S28" s="140"/>
    </row>
    <row r="29" spans="1:19" x14ac:dyDescent="0.3">
      <c r="A29" s="78">
        <v>9</v>
      </c>
      <c r="B29" s="78" t="s">
        <v>131</v>
      </c>
      <c r="C29" s="78" t="s">
        <v>132</v>
      </c>
      <c r="D29" s="145">
        <v>4</v>
      </c>
      <c r="E29" s="121"/>
      <c r="F29" s="144">
        <v>5</v>
      </c>
      <c r="G29" s="144">
        <v>4.7</v>
      </c>
      <c r="H29" s="144">
        <v>4.3</v>
      </c>
      <c r="I29" s="144">
        <v>4</v>
      </c>
      <c r="J29" s="141">
        <f>SUM((F29*0.25)+(G29*0.25)+(H29*0.3)+(I29*0.2))</f>
        <v>4.5149999999999997</v>
      </c>
      <c r="K29" s="153"/>
      <c r="L29" s="152">
        <v>6</v>
      </c>
      <c r="M29" s="150"/>
      <c r="N29" s="141">
        <f>L29-M29</f>
        <v>6</v>
      </c>
      <c r="O29" s="149"/>
      <c r="P29" s="141">
        <f>J29</f>
        <v>4.5149999999999997</v>
      </c>
      <c r="Q29" s="141">
        <f>N29</f>
        <v>6</v>
      </c>
      <c r="R29" s="148">
        <f>(N29+J29)/2</f>
        <v>5.2575000000000003</v>
      </c>
      <c r="S29" s="123">
        <v>10</v>
      </c>
    </row>
  </sheetData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62FB-1643-44C5-AB5A-6E8766C91BCD}">
  <sheetPr>
    <pageSetUpPr fitToPage="1"/>
  </sheetPr>
  <dimension ref="A1:BU11"/>
  <sheetViews>
    <sheetView topLeftCell="AU1" workbookViewId="0">
      <selection activeCell="BT11" sqref="BT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23.5546875" customWidth="1"/>
    <col min="6" max="6" width="8" customWidth="1"/>
    <col min="7" max="7" width="7.5546875" customWidth="1"/>
    <col min="8" max="8" width="10.6640625" customWidth="1"/>
    <col min="9" max="9" width="10.21875" customWidth="1"/>
    <col min="10" max="10" width="9.33203125" customWidth="1"/>
    <col min="11" max="11" width="11" customWidth="1"/>
    <col min="12" max="12" width="9" customWidth="1"/>
    <col min="21" max="21" width="2.88671875" customWidth="1"/>
    <col min="31" max="31" width="2.88671875" customWidth="1"/>
    <col min="41" max="41" width="2.88671875" customWidth="1"/>
    <col min="42" max="42" width="7.5546875" customWidth="1"/>
    <col min="43" max="43" width="10.6640625" customWidth="1"/>
    <col min="44" max="44" width="9.33203125" customWidth="1"/>
    <col min="45" max="45" width="11" customWidth="1"/>
    <col min="54" max="54" width="2.88671875" customWidth="1"/>
    <col min="62" max="62" width="2.88671875" customWidth="1"/>
    <col min="67" max="67" width="2.88671875" customWidth="1"/>
    <col min="68" max="68" width="11.44140625" customWidth="1"/>
    <col min="69" max="69" width="2.88671875" customWidth="1"/>
    <col min="70" max="70" width="10" customWidth="1"/>
    <col min="71" max="71" width="2.6640625" customWidth="1"/>
    <col min="73" max="73" width="12.33203125" customWidth="1"/>
  </cols>
  <sheetData>
    <row r="1" spans="1:73" ht="15.6" x14ac:dyDescent="0.3">
      <c r="A1" s="50" t="str">
        <f>CompDetail!A1</f>
        <v>ENSW STATE INTERSCHOOLS 2023</v>
      </c>
      <c r="B1" s="5"/>
      <c r="C1" s="5"/>
      <c r="D1" s="6" t="s">
        <v>43</v>
      </c>
      <c r="E1" t="s">
        <v>44</v>
      </c>
      <c r="F1" s="21"/>
      <c r="G1" s="7"/>
      <c r="H1" s="7"/>
      <c r="I1" s="7"/>
      <c r="J1" s="7"/>
      <c r="K1" s="7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7"/>
      <c r="AQ1" s="7"/>
      <c r="AR1" s="7"/>
      <c r="AS1" s="7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8"/>
      <c r="BL1" s="8"/>
      <c r="BM1" s="8"/>
      <c r="BN1" s="8"/>
      <c r="BO1" s="5"/>
      <c r="BP1" s="5"/>
      <c r="BQ1" s="5"/>
      <c r="BR1" s="5"/>
      <c r="BS1" s="5"/>
      <c r="BT1" s="5"/>
      <c r="BU1" s="9">
        <f ca="1">NOW()</f>
        <v>45034.687389236111</v>
      </c>
    </row>
    <row r="2" spans="1:73" ht="15.6" x14ac:dyDescent="0.3">
      <c r="A2" s="2"/>
      <c r="B2" s="5"/>
      <c r="C2" s="5"/>
      <c r="D2" s="6"/>
      <c r="E2" s="7" t="s">
        <v>0</v>
      </c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7"/>
      <c r="AQ2" s="7"/>
      <c r="AR2" s="7"/>
      <c r="AS2" s="7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8"/>
      <c r="BL2" s="8"/>
      <c r="BM2" s="8"/>
      <c r="BN2" s="8"/>
      <c r="BO2" s="5"/>
      <c r="BP2" s="5"/>
      <c r="BQ2" s="5"/>
      <c r="BR2" s="5"/>
      <c r="BS2" s="5"/>
      <c r="BT2" s="5"/>
      <c r="BU2" s="10">
        <f ca="1">NOW()</f>
        <v>45034.687389236111</v>
      </c>
    </row>
    <row r="3" spans="1:73" ht="15.6" x14ac:dyDescent="0.3">
      <c r="A3" s="157" t="str">
        <f>CompDetail!A3</f>
        <v>18th April 2023</v>
      </c>
      <c r="B3" s="5"/>
      <c r="C3" s="5"/>
      <c r="D3" s="21"/>
      <c r="E3" s="21"/>
      <c r="BO3" s="5"/>
      <c r="BP3" s="5"/>
      <c r="BQ3" s="5"/>
      <c r="BR3" s="5"/>
      <c r="BS3" s="5"/>
      <c r="BT3" s="5"/>
      <c r="BU3" s="5"/>
    </row>
    <row r="4" spans="1:73" ht="15.6" x14ac:dyDescent="0.3">
      <c r="A4" s="4"/>
      <c r="B4" s="5"/>
      <c r="C4" s="6"/>
      <c r="D4" s="5"/>
      <c r="E4" s="5"/>
      <c r="F4" s="5"/>
      <c r="G4" s="11" t="s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1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2"/>
      <c r="AH4" s="12"/>
      <c r="AI4" s="12"/>
      <c r="AJ4" s="12"/>
      <c r="AK4" s="12"/>
      <c r="AL4" s="12"/>
      <c r="AM4" s="12"/>
      <c r="AN4" s="12"/>
      <c r="AO4" s="5"/>
      <c r="AP4" s="13" t="s">
        <v>2</v>
      </c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4"/>
      <c r="BC4" s="14"/>
      <c r="BD4" s="14"/>
      <c r="BE4" s="14"/>
      <c r="BF4" s="14"/>
      <c r="BG4" s="14"/>
      <c r="BH4" s="14"/>
      <c r="BI4" s="14"/>
      <c r="BJ4" s="14"/>
      <c r="BK4" s="15" t="s">
        <v>2</v>
      </c>
      <c r="BL4" s="16"/>
      <c r="BM4" s="16"/>
      <c r="BN4" s="16"/>
      <c r="BO4" s="5"/>
      <c r="BP4" s="5"/>
      <c r="BQ4" s="5"/>
      <c r="BR4" s="5"/>
      <c r="BS4" s="5"/>
      <c r="BT4" s="5"/>
      <c r="BU4" s="5"/>
    </row>
    <row r="5" spans="1:73" ht="15.6" x14ac:dyDescent="0.3">
      <c r="A5" s="4" t="s">
        <v>57</v>
      </c>
      <c r="B5" s="17"/>
      <c r="C5" s="5"/>
      <c r="D5" s="5"/>
      <c r="E5" s="5"/>
      <c r="F5" s="5"/>
      <c r="G5" s="17" t="s">
        <v>67</v>
      </c>
      <c r="H5" s="5" t="str">
        <f>E1</f>
        <v>Jenny Scott</v>
      </c>
      <c r="I5" s="5"/>
      <c r="J5" s="5"/>
      <c r="K5" s="5"/>
      <c r="L5" s="5"/>
      <c r="N5" s="17"/>
      <c r="O5" s="17"/>
      <c r="P5" s="17"/>
      <c r="Q5" s="5"/>
      <c r="R5" s="5"/>
      <c r="S5" s="5"/>
      <c r="T5" s="5"/>
      <c r="U5" s="5"/>
      <c r="V5" s="17" t="s">
        <v>183</v>
      </c>
      <c r="W5" s="17"/>
      <c r="X5" s="5"/>
      <c r="Y5" s="5"/>
      <c r="Z5" s="5"/>
      <c r="AA5" s="5"/>
      <c r="AB5" s="5"/>
      <c r="AC5" s="5"/>
      <c r="AD5" s="5"/>
      <c r="AE5" s="17"/>
      <c r="AF5" s="17" t="s">
        <v>182</v>
      </c>
      <c r="AG5" s="17"/>
      <c r="AH5" s="5"/>
      <c r="AI5" s="5"/>
      <c r="AJ5" s="5"/>
      <c r="AK5" s="5"/>
      <c r="AL5" s="5"/>
      <c r="AM5" s="5"/>
      <c r="AN5" s="5"/>
      <c r="AO5" s="17"/>
      <c r="AP5" s="17" t="s">
        <v>67</v>
      </c>
      <c r="AQ5" s="5" t="str">
        <f>E2</f>
        <v>Robyn Bruderer</v>
      </c>
      <c r="AR5" s="5"/>
      <c r="AS5" s="5"/>
      <c r="AU5" s="17"/>
      <c r="AV5" s="17"/>
      <c r="AW5" s="17"/>
      <c r="AX5" s="5"/>
      <c r="AY5" s="5"/>
      <c r="AZ5" s="5"/>
      <c r="BA5" s="5"/>
      <c r="BB5" s="5"/>
      <c r="BC5" s="17" t="s">
        <v>67</v>
      </c>
      <c r="BD5" s="5"/>
      <c r="BE5" s="5"/>
      <c r="BF5" s="5"/>
      <c r="BG5" s="5"/>
      <c r="BH5" s="17"/>
      <c r="BI5" s="17"/>
      <c r="BJ5" s="5"/>
      <c r="BK5" s="18" t="s">
        <v>111</v>
      </c>
      <c r="BL5" s="8"/>
      <c r="BM5" s="8"/>
      <c r="BN5" s="8"/>
      <c r="BO5" s="19"/>
      <c r="BP5" s="17" t="s">
        <v>45</v>
      </c>
      <c r="BQ5" s="5"/>
      <c r="BR5" s="5"/>
      <c r="BS5" s="5"/>
      <c r="BT5" s="5"/>
      <c r="BU5" s="5"/>
    </row>
    <row r="6" spans="1:73" ht="15.6" x14ac:dyDescent="0.3">
      <c r="A6" s="4" t="s">
        <v>3</v>
      </c>
      <c r="B6" s="17">
        <v>4</v>
      </c>
      <c r="C6" s="5"/>
      <c r="D6" s="5"/>
      <c r="E6" s="5"/>
      <c r="F6" s="5"/>
      <c r="G6" s="17" t="s">
        <v>4</v>
      </c>
      <c r="H6" s="5"/>
      <c r="I6" s="5"/>
      <c r="J6" s="5"/>
      <c r="K6" s="5"/>
      <c r="L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 t="str">
        <f>E2</f>
        <v>Robyn Bruderer</v>
      </c>
      <c r="AG6" s="5"/>
      <c r="AH6" s="5"/>
      <c r="AI6" s="5"/>
      <c r="AJ6" s="5"/>
      <c r="AK6" s="5"/>
      <c r="AL6" s="5"/>
      <c r="AM6" s="5"/>
      <c r="AN6" s="5"/>
      <c r="AO6" s="5"/>
      <c r="AP6" s="17" t="s">
        <v>4</v>
      </c>
      <c r="AQ6" s="5"/>
      <c r="AR6" s="5"/>
      <c r="AS6" s="5"/>
      <c r="AU6" s="5"/>
      <c r="AV6" s="5"/>
      <c r="AW6" s="5"/>
      <c r="AX6" s="5"/>
      <c r="AY6" s="5"/>
      <c r="AZ6" s="5"/>
      <c r="BA6" s="5"/>
      <c r="BB6" s="5"/>
      <c r="BC6" s="5" t="str">
        <f>E2</f>
        <v>Robyn Bruderer</v>
      </c>
      <c r="BD6" s="5"/>
      <c r="BE6" s="5"/>
      <c r="BF6" s="5"/>
      <c r="BG6" s="5"/>
      <c r="BH6" s="5"/>
      <c r="BI6" s="5"/>
      <c r="BJ6" s="5"/>
      <c r="BK6" s="8" t="str">
        <f>E2</f>
        <v>Robyn Bruderer</v>
      </c>
      <c r="BL6" s="8"/>
      <c r="BM6" s="8"/>
      <c r="BN6" s="8"/>
      <c r="BO6" s="19"/>
      <c r="BP6" s="5"/>
      <c r="BQ6" s="5"/>
      <c r="BR6" s="5"/>
      <c r="BS6" s="5"/>
      <c r="BT6" s="5"/>
      <c r="BU6" s="5"/>
    </row>
    <row r="7" spans="1:73" x14ac:dyDescent="0.3">
      <c r="A7" s="5"/>
      <c r="B7" s="5"/>
      <c r="C7" s="5"/>
      <c r="D7" s="5"/>
      <c r="E7" s="5"/>
      <c r="F7" s="5" t="s">
        <v>54</v>
      </c>
      <c r="G7" s="17" t="s">
        <v>5</v>
      </c>
      <c r="H7" s="5"/>
      <c r="I7" s="5"/>
      <c r="J7" s="5"/>
      <c r="K7" s="5"/>
      <c r="L7" s="5"/>
      <c r="M7" s="22" t="s">
        <v>5</v>
      </c>
      <c r="N7" s="23"/>
      <c r="O7" s="23"/>
      <c r="P7" s="23" t="s">
        <v>6</v>
      </c>
      <c r="R7" s="23"/>
      <c r="S7" s="23" t="s">
        <v>7</v>
      </c>
      <c r="T7" s="23" t="s">
        <v>8</v>
      </c>
      <c r="U7" s="24"/>
      <c r="V7" s="5"/>
      <c r="W7" s="5"/>
      <c r="X7" s="5"/>
      <c r="Y7" s="5"/>
      <c r="Z7" s="5"/>
      <c r="AA7" s="5"/>
      <c r="AB7" s="5"/>
      <c r="AC7" s="5"/>
      <c r="AD7" s="5"/>
      <c r="AE7" s="24"/>
      <c r="AF7" s="5"/>
      <c r="AG7" s="5"/>
      <c r="AH7" s="5"/>
      <c r="AI7" s="5"/>
      <c r="AJ7" s="5"/>
      <c r="AK7" s="5"/>
      <c r="AL7" s="5"/>
      <c r="AM7" s="5"/>
      <c r="AN7" s="5"/>
      <c r="AO7" s="24"/>
      <c r="AP7" s="17" t="s">
        <v>5</v>
      </c>
      <c r="AQ7" s="5"/>
      <c r="AR7" s="5"/>
      <c r="AS7" s="5"/>
      <c r="AT7" s="22" t="s">
        <v>5</v>
      </c>
      <c r="AU7" s="23"/>
      <c r="AV7" s="23"/>
      <c r="AW7" s="23" t="s">
        <v>6</v>
      </c>
      <c r="AY7" s="23"/>
      <c r="AZ7" s="23" t="s">
        <v>7</v>
      </c>
      <c r="BA7" s="23" t="s">
        <v>8</v>
      </c>
      <c r="BB7" s="24"/>
      <c r="BC7" s="5" t="s">
        <v>9</v>
      </c>
      <c r="BD7" s="5"/>
      <c r="BE7" s="5"/>
      <c r="BF7" s="5"/>
      <c r="BG7" s="5"/>
      <c r="BH7" s="5"/>
      <c r="BI7" s="24" t="s">
        <v>9</v>
      </c>
      <c r="BJ7" s="24"/>
      <c r="BK7" s="18"/>
      <c r="BL7" s="8"/>
      <c r="BM7" s="8" t="s">
        <v>46</v>
      </c>
      <c r="BN7" s="8" t="s">
        <v>38</v>
      </c>
      <c r="BO7" s="19"/>
      <c r="BP7" s="23" t="s">
        <v>10</v>
      </c>
      <c r="BQ7" s="5"/>
      <c r="BR7" s="23" t="s">
        <v>2</v>
      </c>
      <c r="BS7" s="51"/>
      <c r="BT7" s="39" t="s">
        <v>11</v>
      </c>
      <c r="BU7" s="25"/>
    </row>
    <row r="8" spans="1:73" x14ac:dyDescent="0.3">
      <c r="A8" s="26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21</v>
      </c>
      <c r="M8" s="27" t="s">
        <v>22</v>
      </c>
      <c r="N8" s="28" t="s">
        <v>6</v>
      </c>
      <c r="O8" s="28" t="s">
        <v>23</v>
      </c>
      <c r="P8" s="27" t="s">
        <v>22</v>
      </c>
      <c r="Q8" s="29" t="s">
        <v>7</v>
      </c>
      <c r="R8" s="28" t="s">
        <v>23</v>
      </c>
      <c r="S8" s="27" t="s">
        <v>22</v>
      </c>
      <c r="T8" s="27" t="s">
        <v>22</v>
      </c>
      <c r="U8" s="30"/>
      <c r="V8" s="31" t="s">
        <v>24</v>
      </c>
      <c r="W8" s="31" t="s">
        <v>25</v>
      </c>
      <c r="X8" s="31" t="s">
        <v>26</v>
      </c>
      <c r="Y8" s="31" t="s">
        <v>27</v>
      </c>
      <c r="Z8" s="31" t="s">
        <v>47</v>
      </c>
      <c r="AA8" s="31" t="s">
        <v>48</v>
      </c>
      <c r="AB8" s="31" t="s">
        <v>49</v>
      </c>
      <c r="AC8" s="31" t="s">
        <v>28</v>
      </c>
      <c r="AD8" s="31" t="s">
        <v>29</v>
      </c>
      <c r="AE8" s="30"/>
      <c r="AF8" s="31" t="s">
        <v>24</v>
      </c>
      <c r="AG8" s="31" t="s">
        <v>25</v>
      </c>
      <c r="AH8" s="31" t="s">
        <v>26</v>
      </c>
      <c r="AI8" s="31" t="s">
        <v>27</v>
      </c>
      <c r="AJ8" s="31" t="s">
        <v>47</v>
      </c>
      <c r="AK8" s="31" t="s">
        <v>48</v>
      </c>
      <c r="AL8" s="31" t="s">
        <v>49</v>
      </c>
      <c r="AM8" s="31" t="s">
        <v>28</v>
      </c>
      <c r="AN8" s="31" t="s">
        <v>29</v>
      </c>
      <c r="AO8" s="30"/>
      <c r="AP8" s="26" t="s">
        <v>16</v>
      </c>
      <c r="AQ8" s="26" t="s">
        <v>19</v>
      </c>
      <c r="AR8" s="26" t="s">
        <v>17</v>
      </c>
      <c r="AS8" s="26" t="s">
        <v>20</v>
      </c>
      <c r="AT8" s="27" t="s">
        <v>22</v>
      </c>
      <c r="AU8" s="28" t="s">
        <v>6</v>
      </c>
      <c r="AV8" s="28" t="s">
        <v>23</v>
      </c>
      <c r="AW8" s="27" t="s">
        <v>22</v>
      </c>
      <c r="AX8" s="29" t="s">
        <v>7</v>
      </c>
      <c r="AY8" s="28" t="s">
        <v>23</v>
      </c>
      <c r="AZ8" s="27" t="s">
        <v>22</v>
      </c>
      <c r="BA8" s="27" t="s">
        <v>22</v>
      </c>
      <c r="BB8" s="30"/>
      <c r="BC8" s="28" t="s">
        <v>30</v>
      </c>
      <c r="BD8" s="28" t="s">
        <v>31</v>
      </c>
      <c r="BE8" s="28" t="s">
        <v>32</v>
      </c>
      <c r="BF8" s="28" t="s">
        <v>33</v>
      </c>
      <c r="BG8" s="28" t="s">
        <v>34</v>
      </c>
      <c r="BH8" s="31" t="s">
        <v>35</v>
      </c>
      <c r="BI8" s="31" t="s">
        <v>36</v>
      </c>
      <c r="BJ8" s="30"/>
      <c r="BK8" s="33" t="s">
        <v>37</v>
      </c>
      <c r="BL8" s="33" t="s">
        <v>38</v>
      </c>
      <c r="BM8" s="33" t="s">
        <v>50</v>
      </c>
      <c r="BN8" s="33" t="s">
        <v>36</v>
      </c>
      <c r="BO8" s="52"/>
      <c r="BP8" s="34" t="s">
        <v>39</v>
      </c>
      <c r="BQ8" s="31"/>
      <c r="BR8" s="34" t="s">
        <v>39</v>
      </c>
      <c r="BS8" s="53"/>
      <c r="BT8" s="27" t="s">
        <v>39</v>
      </c>
      <c r="BU8" s="27" t="s">
        <v>40</v>
      </c>
    </row>
    <row r="9" spans="1:73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5"/>
      <c r="N9" s="25"/>
      <c r="O9" s="25"/>
      <c r="P9" s="25"/>
      <c r="Q9" s="25"/>
      <c r="R9" s="25"/>
      <c r="S9" s="25"/>
      <c r="T9" s="25"/>
      <c r="U9" s="30"/>
      <c r="V9" s="24"/>
      <c r="W9" s="24"/>
      <c r="X9" s="24"/>
      <c r="Y9" s="24"/>
      <c r="Z9" s="24"/>
      <c r="AA9" s="24"/>
      <c r="AB9" s="24"/>
      <c r="AC9" s="24"/>
      <c r="AD9" s="24"/>
      <c r="AE9" s="30"/>
      <c r="AF9" s="24"/>
      <c r="AG9" s="24"/>
      <c r="AH9" s="24"/>
      <c r="AI9" s="24"/>
      <c r="AJ9" s="24"/>
      <c r="AK9" s="24"/>
      <c r="AL9" s="24"/>
      <c r="AM9" s="24"/>
      <c r="AN9" s="24"/>
      <c r="AO9" s="30"/>
      <c r="AP9" s="21"/>
      <c r="AQ9" s="21"/>
      <c r="AR9" s="21"/>
      <c r="AS9" s="21"/>
      <c r="AT9" s="25"/>
      <c r="AU9" s="25"/>
      <c r="AV9" s="25"/>
      <c r="AW9" s="25"/>
      <c r="AX9" s="25"/>
      <c r="AY9" s="25"/>
      <c r="AZ9" s="25"/>
      <c r="BA9" s="25"/>
      <c r="BB9" s="30"/>
      <c r="BC9" s="25"/>
      <c r="BD9" s="25"/>
      <c r="BE9" s="25"/>
      <c r="BF9" s="25"/>
      <c r="BG9" s="25"/>
      <c r="BH9" s="24"/>
      <c r="BI9" s="24"/>
      <c r="BJ9" s="30"/>
      <c r="BK9" s="36"/>
      <c r="BL9" s="36"/>
      <c r="BM9" s="36"/>
      <c r="BN9" s="36"/>
      <c r="BO9" s="52"/>
      <c r="BP9" s="23"/>
      <c r="BQ9" s="24"/>
      <c r="BR9" s="23"/>
      <c r="BS9" s="54"/>
      <c r="BT9" s="39"/>
      <c r="BU9" s="39"/>
    </row>
    <row r="10" spans="1:73" x14ac:dyDescent="0.3">
      <c r="A10" s="158">
        <v>18</v>
      </c>
      <c r="B10" s="158" t="s">
        <v>87</v>
      </c>
      <c r="C10" s="158" t="s">
        <v>53</v>
      </c>
      <c r="D10" s="158" t="s">
        <v>51</v>
      </c>
      <c r="E10" s="158" t="s">
        <v>137</v>
      </c>
      <c r="F10">
        <v>10</v>
      </c>
      <c r="G10" s="40">
        <v>8</v>
      </c>
      <c r="H10" s="40">
        <v>8</v>
      </c>
      <c r="I10" s="40">
        <v>7.8</v>
      </c>
      <c r="J10" s="40">
        <v>8</v>
      </c>
      <c r="K10" s="40">
        <v>8</v>
      </c>
      <c r="L10" s="40">
        <v>7.5</v>
      </c>
      <c r="M10" s="41">
        <f t="shared" ref="M10:M11" si="0">SUM(G10:L10)/6</f>
        <v>7.8833333333333329</v>
      </c>
      <c r="N10" s="40">
        <v>8</v>
      </c>
      <c r="O10" s="40"/>
      <c r="P10" s="41">
        <f t="shared" ref="P10:P11" si="1">N10-O10</f>
        <v>8</v>
      </c>
      <c r="Q10" s="40">
        <v>8</v>
      </c>
      <c r="R10" s="40"/>
      <c r="S10" s="41">
        <f t="shared" ref="S10:S11" si="2">Q10-R10</f>
        <v>8</v>
      </c>
      <c r="T10" s="8">
        <f t="shared" ref="T10:T11" si="3">SUM((M10*0.6),(P10*0.25),(S10*0.15))</f>
        <v>7.93</v>
      </c>
      <c r="U10" s="42"/>
      <c r="V10" s="43">
        <v>7</v>
      </c>
      <c r="W10" s="43">
        <v>7.5</v>
      </c>
      <c r="X10" s="43">
        <v>6.5</v>
      </c>
      <c r="Y10" s="43">
        <v>5</v>
      </c>
      <c r="Z10" s="43">
        <v>6.5</v>
      </c>
      <c r="AA10" s="43">
        <v>6.5</v>
      </c>
      <c r="AB10" s="43">
        <v>6.5</v>
      </c>
      <c r="AC10" s="44">
        <f t="shared" ref="AC10:AC11" si="4">SUM(V10:AB10)</f>
        <v>45.5</v>
      </c>
      <c r="AD10" s="8">
        <f t="shared" ref="AD10:AD11" si="5">AC10/7</f>
        <v>6.5</v>
      </c>
      <c r="AE10" s="42"/>
      <c r="AF10" s="43">
        <v>6</v>
      </c>
      <c r="AG10" s="43">
        <v>6.5</v>
      </c>
      <c r="AH10" s="43">
        <v>7</v>
      </c>
      <c r="AI10" s="43">
        <v>4</v>
      </c>
      <c r="AJ10" s="43">
        <v>5.5</v>
      </c>
      <c r="AK10" s="43">
        <v>4.5</v>
      </c>
      <c r="AL10" s="43">
        <v>6</v>
      </c>
      <c r="AM10" s="44">
        <f t="shared" ref="AM10:AM11" si="6">SUM(AF10:AL10)</f>
        <v>39.5</v>
      </c>
      <c r="AN10" s="8">
        <f t="shared" ref="AN10:AN11" si="7">AM10/7</f>
        <v>5.6428571428571432</v>
      </c>
      <c r="AO10" s="42"/>
      <c r="AP10" s="40">
        <v>8</v>
      </c>
      <c r="AQ10" s="40">
        <v>7.8</v>
      </c>
      <c r="AR10" s="40">
        <v>7.8</v>
      </c>
      <c r="AS10" s="40">
        <v>7.5</v>
      </c>
      <c r="AT10" s="41">
        <f t="shared" ref="AT10:AT11" si="8">(AP10+AQ10+AR10+AS10)/4</f>
        <v>7.7750000000000004</v>
      </c>
      <c r="AU10" s="40">
        <v>8</v>
      </c>
      <c r="AV10" s="40"/>
      <c r="AW10" s="41">
        <f t="shared" ref="AW10:AW11" si="9">AU10-AV10</f>
        <v>8</v>
      </c>
      <c r="AX10" s="40">
        <v>8</v>
      </c>
      <c r="AY10" s="40"/>
      <c r="AZ10" s="41">
        <f t="shared" ref="AZ10:AZ11" si="10">AX10-AY10</f>
        <v>8</v>
      </c>
      <c r="BA10" s="8">
        <f t="shared" ref="BA10:BA11" si="11">((AT10*0.4)+(AW10*0.4)+(AZ10*0.2))</f>
        <v>7.91</v>
      </c>
      <c r="BB10" s="42"/>
      <c r="BC10" s="43">
        <v>7.5</v>
      </c>
      <c r="BD10" s="43">
        <v>7.5</v>
      </c>
      <c r="BE10" s="43">
        <v>6.5</v>
      </c>
      <c r="BF10" s="43">
        <v>6.2</v>
      </c>
      <c r="BG10" s="8">
        <f t="shared" ref="BG10:BG11" si="12">SUM((BC10*0.3),(BD10*0.25),(BE10*0.35),(BF10*0.1))</f>
        <v>7.0200000000000005</v>
      </c>
      <c r="BH10" s="46"/>
      <c r="BI10" s="8">
        <f t="shared" ref="BI10:BI11" si="13">BG10-BH10</f>
        <v>7.0200000000000005</v>
      </c>
      <c r="BJ10" s="42"/>
      <c r="BK10" s="47">
        <v>7.45</v>
      </c>
      <c r="BL10" s="8">
        <f t="shared" ref="BL10:BL11" si="14">BK10</f>
        <v>7.45</v>
      </c>
      <c r="BM10" s="55"/>
      <c r="BN10" s="8">
        <f t="shared" ref="BN10:BN11" si="15">SUM(BL10-BM10)</f>
        <v>7.45</v>
      </c>
      <c r="BO10" s="56"/>
      <c r="BP10" s="8">
        <f t="shared" ref="BP10:BP11" si="16">SUM((T10*0.25)+(AD10*0.375)+(AN10*0.375))</f>
        <v>6.5360714285714288</v>
      </c>
      <c r="BQ10" s="5"/>
      <c r="BR10" s="8">
        <f t="shared" ref="BR10:BR11" si="17">(BA10*0.25)+(BN10*0.5)+(BI10*0.25)</f>
        <v>7.4575000000000005</v>
      </c>
      <c r="BS10" s="51"/>
      <c r="BT10" s="18">
        <f t="shared" ref="BT10:BT11" si="18">AVERAGE(BP10:BR10)</f>
        <v>6.9967857142857142</v>
      </c>
      <c r="BU10" s="49">
        <v>1</v>
      </c>
    </row>
    <row r="11" spans="1:73" x14ac:dyDescent="0.3">
      <c r="A11">
        <v>3</v>
      </c>
      <c r="B11" t="s">
        <v>85</v>
      </c>
      <c r="C11" t="s">
        <v>154</v>
      </c>
      <c r="D11" t="s">
        <v>70</v>
      </c>
      <c r="E11" t="s">
        <v>86</v>
      </c>
      <c r="F11">
        <v>12</v>
      </c>
      <c r="G11" s="40">
        <v>7.3</v>
      </c>
      <c r="H11" s="40">
        <v>6.5</v>
      </c>
      <c r="I11" s="40">
        <v>6.5</v>
      </c>
      <c r="J11" s="40">
        <v>6.5</v>
      </c>
      <c r="K11" s="40">
        <v>6.5</v>
      </c>
      <c r="L11" s="40">
        <v>6.2</v>
      </c>
      <c r="M11" s="41">
        <f t="shared" si="0"/>
        <v>6.583333333333333</v>
      </c>
      <c r="N11" s="40">
        <v>7</v>
      </c>
      <c r="O11" s="40"/>
      <c r="P11" s="41">
        <f t="shared" si="1"/>
        <v>7</v>
      </c>
      <c r="Q11" s="40">
        <v>7.5</v>
      </c>
      <c r="R11" s="40">
        <v>0.5</v>
      </c>
      <c r="S11" s="41">
        <f t="shared" si="2"/>
        <v>7</v>
      </c>
      <c r="T11" s="8">
        <f t="shared" si="3"/>
        <v>6.7499999999999991</v>
      </c>
      <c r="U11" s="42"/>
      <c r="V11" s="43">
        <v>6.2</v>
      </c>
      <c r="W11" s="43">
        <v>7</v>
      </c>
      <c r="X11" s="43">
        <v>6.5</v>
      </c>
      <c r="Y11" s="43">
        <v>6.5</v>
      </c>
      <c r="Z11" s="43">
        <v>6.8</v>
      </c>
      <c r="AA11" s="43">
        <v>6.5</v>
      </c>
      <c r="AB11" s="43">
        <v>6.5</v>
      </c>
      <c r="AC11" s="44">
        <f t="shared" si="4"/>
        <v>46</v>
      </c>
      <c r="AD11" s="8">
        <f t="shared" si="5"/>
        <v>6.5714285714285712</v>
      </c>
      <c r="AE11" s="42"/>
      <c r="AF11" s="43">
        <v>4</v>
      </c>
      <c r="AG11" s="43">
        <v>6</v>
      </c>
      <c r="AH11" s="43">
        <v>6</v>
      </c>
      <c r="AI11" s="43">
        <v>7</v>
      </c>
      <c r="AJ11" s="43">
        <v>5</v>
      </c>
      <c r="AK11" s="43">
        <v>5</v>
      </c>
      <c r="AL11" s="43">
        <v>5.5</v>
      </c>
      <c r="AM11" s="44">
        <f t="shared" si="6"/>
        <v>38.5</v>
      </c>
      <c r="AN11" s="8">
        <f t="shared" si="7"/>
        <v>5.5</v>
      </c>
      <c r="AO11" s="42"/>
      <c r="AP11" s="40">
        <v>6.8</v>
      </c>
      <c r="AQ11" s="40">
        <v>6.5</v>
      </c>
      <c r="AR11" s="40">
        <v>6.8</v>
      </c>
      <c r="AS11" s="40">
        <v>6.5</v>
      </c>
      <c r="AT11" s="41">
        <f t="shared" si="8"/>
        <v>6.65</v>
      </c>
      <c r="AU11" s="40">
        <v>7</v>
      </c>
      <c r="AV11" s="40"/>
      <c r="AW11" s="41">
        <f t="shared" si="9"/>
        <v>7</v>
      </c>
      <c r="AX11" s="40">
        <v>7.5</v>
      </c>
      <c r="AY11" s="40">
        <v>0.5</v>
      </c>
      <c r="AZ11" s="41">
        <f t="shared" si="10"/>
        <v>7</v>
      </c>
      <c r="BA11" s="8">
        <f t="shared" si="11"/>
        <v>6.8600000000000012</v>
      </c>
      <c r="BB11" s="42"/>
      <c r="BC11" s="43">
        <v>6.8</v>
      </c>
      <c r="BD11" s="43">
        <v>7</v>
      </c>
      <c r="BE11" s="43">
        <v>7.3</v>
      </c>
      <c r="BF11" s="43">
        <v>5.2</v>
      </c>
      <c r="BG11" s="8">
        <f t="shared" si="12"/>
        <v>6.8650000000000002</v>
      </c>
      <c r="BH11" s="46"/>
      <c r="BI11" s="8">
        <f t="shared" si="13"/>
        <v>6.8650000000000002</v>
      </c>
      <c r="BJ11" s="42"/>
      <c r="BK11" s="47">
        <v>7.43</v>
      </c>
      <c r="BL11" s="8">
        <f t="shared" si="14"/>
        <v>7.43</v>
      </c>
      <c r="BM11" s="55"/>
      <c r="BN11" s="8">
        <f t="shared" si="15"/>
        <v>7.43</v>
      </c>
      <c r="BO11" s="56"/>
      <c r="BP11" s="8">
        <f t="shared" si="16"/>
        <v>6.2142857142857144</v>
      </c>
      <c r="BQ11" s="5"/>
      <c r="BR11" s="8">
        <f t="shared" si="17"/>
        <v>7.1462500000000002</v>
      </c>
      <c r="BS11" s="51"/>
      <c r="BT11" s="18">
        <f t="shared" si="18"/>
        <v>6.6802678571428569</v>
      </c>
      <c r="BU11" s="49">
        <v>2</v>
      </c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4112-BA68-42FE-A0D1-6B24DE599ABC}">
  <sheetPr>
    <pageSetUpPr fitToPage="1"/>
  </sheetPr>
  <dimension ref="A1:BW15"/>
  <sheetViews>
    <sheetView workbookViewId="0">
      <selection activeCell="C11" sqref="C11:D11"/>
    </sheetView>
  </sheetViews>
  <sheetFormatPr defaultRowHeight="14.4" x14ac:dyDescent="0.3"/>
  <cols>
    <col min="1" max="1" width="9.44140625" customWidth="1"/>
    <col min="2" max="2" width="20" style="3" customWidth="1"/>
    <col min="3" max="3" width="17.109375" style="3" customWidth="1"/>
    <col min="4" max="4" width="20" style="3" customWidth="1"/>
    <col min="5" max="5" width="24.77734375" style="3" customWidth="1"/>
    <col min="6" max="6" width="7.5546875" style="3" customWidth="1"/>
    <col min="7" max="7" width="7.5546875" customWidth="1"/>
    <col min="8" max="8" width="10.6640625" customWidth="1"/>
    <col min="9" max="9" width="10.21875" customWidth="1"/>
    <col min="10" max="10" width="9.33203125" customWidth="1"/>
    <col min="11" max="11" width="11" customWidth="1"/>
    <col min="12" max="12" width="9" customWidth="1"/>
    <col min="21" max="21" width="2.88671875" customWidth="1"/>
    <col min="32" max="32" width="2.88671875" customWidth="1"/>
    <col min="43" max="43" width="2.88671875" customWidth="1"/>
    <col min="44" max="44" width="7.5546875" customWidth="1"/>
    <col min="45" max="45" width="10.6640625" customWidth="1"/>
    <col min="46" max="46" width="9.33203125" customWidth="1"/>
    <col min="47" max="47" width="11" customWidth="1"/>
    <col min="56" max="56" width="2.88671875" customWidth="1"/>
    <col min="64" max="64" width="2.88671875" customWidth="1"/>
    <col min="65" max="68" width="8.88671875" style="3"/>
    <col min="69" max="69" width="2.88671875" style="3" customWidth="1"/>
    <col min="70" max="70" width="11.44140625" style="3" customWidth="1"/>
    <col min="71" max="71" width="3" style="3" customWidth="1"/>
    <col min="72" max="72" width="10" style="3" customWidth="1"/>
    <col min="73" max="73" width="2.88671875" style="3" customWidth="1"/>
    <col min="74" max="74" width="8.88671875" style="3"/>
    <col min="75" max="75" width="12.5546875" customWidth="1"/>
  </cols>
  <sheetData>
    <row r="1" spans="1:75" ht="15.6" x14ac:dyDescent="0.3">
      <c r="A1" s="50" t="str">
        <f>CompDetail!A1</f>
        <v>ENSW STATE INTERSCHOOLS 2023</v>
      </c>
      <c r="B1" s="21"/>
      <c r="C1" s="21"/>
      <c r="D1" s="6" t="s">
        <v>43</v>
      </c>
      <c r="E1" t="s">
        <v>44</v>
      </c>
      <c r="F1" s="21"/>
      <c r="G1" s="7"/>
      <c r="H1" s="7"/>
      <c r="I1" s="7"/>
      <c r="J1" s="7"/>
      <c r="K1" s="7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7"/>
      <c r="AS1" s="7"/>
      <c r="AT1" s="7"/>
      <c r="AU1" s="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7"/>
      <c r="BN1" s="57"/>
      <c r="BO1" s="57"/>
      <c r="BP1" s="57"/>
      <c r="BQ1" s="21"/>
      <c r="BR1" s="21"/>
      <c r="BS1" s="21"/>
      <c r="BT1" s="21"/>
      <c r="BU1" s="21"/>
      <c r="BV1" s="21"/>
      <c r="BW1" s="9">
        <f ca="1">NOW()</f>
        <v>45034.687389236111</v>
      </c>
    </row>
    <row r="2" spans="1:75" ht="15.6" x14ac:dyDescent="0.3">
      <c r="A2" s="2"/>
      <c r="B2" s="21"/>
      <c r="C2" s="21"/>
      <c r="D2" s="6"/>
      <c r="E2" s="7" t="s">
        <v>0</v>
      </c>
      <c r="F2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7"/>
      <c r="AS2" s="7"/>
      <c r="AT2" s="7"/>
      <c r="AU2" s="7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7"/>
      <c r="BN2" s="57"/>
      <c r="BO2" s="57"/>
      <c r="BP2" s="57"/>
      <c r="BQ2" s="21"/>
      <c r="BR2" s="21"/>
      <c r="BS2" s="21"/>
      <c r="BT2" s="21"/>
      <c r="BU2" s="21"/>
      <c r="BV2" s="21"/>
      <c r="BW2" s="10">
        <f ca="1">NOW()</f>
        <v>45034.687389236111</v>
      </c>
    </row>
    <row r="3" spans="1:75" ht="15.6" x14ac:dyDescent="0.3">
      <c r="A3" s="157" t="str">
        <f>CompDetail!A3</f>
        <v>18th April 2023</v>
      </c>
      <c r="B3" s="21"/>
      <c r="C3" s="21"/>
      <c r="D3" s="21"/>
      <c r="E3" s="21"/>
      <c r="F3"/>
      <c r="U3" s="17"/>
      <c r="V3" s="17"/>
      <c r="W3" s="5"/>
      <c r="X3" s="5"/>
      <c r="Y3" s="5"/>
      <c r="Z3" s="5"/>
      <c r="AA3" s="5"/>
      <c r="AB3" s="5"/>
      <c r="AC3" s="5"/>
      <c r="AD3" s="5"/>
      <c r="AE3" s="5"/>
      <c r="AF3" s="5"/>
      <c r="AG3" s="17"/>
      <c r="AH3" s="5"/>
      <c r="AI3" s="5"/>
      <c r="AJ3" s="5"/>
      <c r="AK3" s="5"/>
      <c r="AL3" s="5"/>
      <c r="AM3" s="5"/>
      <c r="AN3" s="5"/>
      <c r="AO3" s="5"/>
      <c r="AP3" s="5"/>
      <c r="AQ3" s="5"/>
      <c r="BD3" s="5"/>
      <c r="BE3" s="5"/>
      <c r="BF3" s="5"/>
      <c r="BG3" s="5"/>
      <c r="BH3" s="5"/>
      <c r="BI3" s="5"/>
      <c r="BJ3" s="5"/>
      <c r="BK3" s="5"/>
      <c r="BL3" s="5"/>
      <c r="BN3" s="58"/>
      <c r="BO3" s="58"/>
      <c r="BP3" s="58"/>
      <c r="BQ3" s="21"/>
      <c r="BR3" s="21"/>
      <c r="BS3" s="21"/>
      <c r="BT3" s="21"/>
      <c r="BU3" s="21"/>
      <c r="BV3" s="21"/>
      <c r="BW3" s="5"/>
    </row>
    <row r="4" spans="1:75" ht="15.6" x14ac:dyDescent="0.3">
      <c r="A4" s="4"/>
      <c r="B4" s="21"/>
      <c r="C4" s="21"/>
      <c r="D4" s="21"/>
      <c r="E4" s="21"/>
      <c r="F4" s="7"/>
      <c r="G4" s="11" t="s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7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1"/>
      <c r="AG4" s="11"/>
      <c r="AH4" s="12"/>
      <c r="AI4" s="12"/>
      <c r="AJ4" s="12"/>
      <c r="AK4" s="12"/>
      <c r="AL4" s="12"/>
      <c r="AM4" s="12"/>
      <c r="AN4" s="12"/>
      <c r="AO4" s="12"/>
      <c r="AP4" s="12"/>
      <c r="AQ4" s="5"/>
      <c r="AR4" s="13" t="s">
        <v>2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4"/>
      <c r="BE4" s="14"/>
      <c r="BF4" s="14"/>
      <c r="BG4" s="14"/>
      <c r="BH4" s="14"/>
      <c r="BI4" s="14"/>
      <c r="BJ4" s="14"/>
      <c r="BK4" s="14"/>
      <c r="BL4" s="14"/>
      <c r="BM4" s="59"/>
      <c r="BN4" s="59"/>
      <c r="BO4" s="59"/>
      <c r="BP4" s="59"/>
      <c r="BQ4" s="21"/>
      <c r="BR4" s="21"/>
      <c r="BS4" s="21"/>
      <c r="BT4" s="21"/>
      <c r="BU4" s="21"/>
      <c r="BV4" s="21"/>
      <c r="BW4" s="5"/>
    </row>
    <row r="5" spans="1:75" ht="15.6" x14ac:dyDescent="0.3">
      <c r="A5" s="4"/>
      <c r="B5" s="21"/>
      <c r="C5" s="21"/>
      <c r="D5" s="21"/>
      <c r="E5" s="21"/>
      <c r="F5" s="7"/>
      <c r="G5" s="17" t="s">
        <v>67</v>
      </c>
      <c r="H5" s="5" t="str">
        <f>E1</f>
        <v>Jenny Scott</v>
      </c>
      <c r="I5" s="5"/>
      <c r="J5" s="5"/>
      <c r="K5" s="5"/>
      <c r="L5" s="5"/>
      <c r="N5" s="17"/>
      <c r="O5" s="17"/>
      <c r="P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7" t="s">
        <v>67</v>
      </c>
      <c r="AS5" s="5" t="str">
        <f>E1</f>
        <v>Jenny Scott</v>
      </c>
      <c r="AT5" s="5"/>
      <c r="AU5" s="5"/>
      <c r="AW5" s="17"/>
      <c r="AX5" s="17"/>
      <c r="AY5" s="17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7"/>
      <c r="BN5" s="57"/>
      <c r="BO5" s="57"/>
      <c r="BP5" s="57"/>
      <c r="BQ5" s="21"/>
      <c r="BR5" s="21"/>
      <c r="BS5" s="21"/>
      <c r="BT5" s="21"/>
      <c r="BU5" s="21"/>
      <c r="BV5" s="21"/>
      <c r="BW5" s="5"/>
    </row>
    <row r="6" spans="1:75" ht="15.6" x14ac:dyDescent="0.3">
      <c r="A6" s="4" t="s">
        <v>58</v>
      </c>
      <c r="B6" s="60"/>
      <c r="C6" s="21"/>
      <c r="D6" s="21"/>
      <c r="E6" s="21"/>
      <c r="F6" s="21"/>
      <c r="G6" s="17" t="s">
        <v>4</v>
      </c>
      <c r="H6" s="5"/>
      <c r="I6" s="5"/>
      <c r="J6" s="5"/>
      <c r="K6" s="5"/>
      <c r="L6" s="5"/>
      <c r="N6" s="5"/>
      <c r="O6" s="5"/>
      <c r="P6" s="5"/>
      <c r="Q6" s="5"/>
      <c r="R6" s="5"/>
      <c r="S6" s="5"/>
      <c r="T6" s="5"/>
      <c r="U6" s="5"/>
      <c r="V6" s="17" t="s">
        <v>181</v>
      </c>
      <c r="W6" s="5" t="str">
        <f>E1</f>
        <v>Jenny Scott</v>
      </c>
      <c r="X6" s="5"/>
      <c r="Y6" s="5"/>
      <c r="Z6" s="5"/>
      <c r="AA6" s="5"/>
      <c r="AB6" s="5"/>
      <c r="AC6" s="5"/>
      <c r="AD6" s="5"/>
      <c r="AE6" s="5"/>
      <c r="AF6" s="17"/>
      <c r="AG6" s="17" t="s">
        <v>182</v>
      </c>
      <c r="AH6" s="5" t="str">
        <f>E2</f>
        <v>Robyn Bruderer</v>
      </c>
      <c r="AI6" s="5"/>
      <c r="AJ6" s="5"/>
      <c r="AK6" s="5"/>
      <c r="AL6" s="5"/>
      <c r="AM6" s="5"/>
      <c r="AN6" s="5"/>
      <c r="AO6" s="5"/>
      <c r="AP6" s="5"/>
      <c r="AQ6" s="17"/>
      <c r="AR6" s="17" t="s">
        <v>4</v>
      </c>
      <c r="AS6" s="5"/>
      <c r="AT6" s="5"/>
      <c r="AU6" s="5"/>
      <c r="AW6" s="5"/>
      <c r="AX6" s="5"/>
      <c r="AY6" s="5"/>
      <c r="AZ6" s="5"/>
      <c r="BA6" s="5"/>
      <c r="BB6" s="5"/>
      <c r="BC6" s="5"/>
      <c r="BD6" s="5"/>
      <c r="BE6" s="17" t="s">
        <v>67</v>
      </c>
      <c r="BF6" s="5" t="str">
        <f>E1</f>
        <v>Jenny Scott</v>
      </c>
      <c r="BG6" s="5"/>
      <c r="BH6" s="5"/>
      <c r="BI6" s="5"/>
      <c r="BJ6" s="17"/>
      <c r="BK6" s="17"/>
      <c r="BL6" s="5"/>
      <c r="BM6" s="58" t="s">
        <v>111</v>
      </c>
      <c r="BN6" s="57" t="str">
        <f>E2</f>
        <v>Robyn Bruderer</v>
      </c>
      <c r="BO6" s="57"/>
      <c r="BP6" s="57"/>
      <c r="BQ6" s="20"/>
      <c r="BR6" s="60" t="s">
        <v>45</v>
      </c>
      <c r="BS6" s="21"/>
      <c r="BT6" s="21"/>
      <c r="BU6" s="21"/>
      <c r="BV6" s="21"/>
      <c r="BW6" s="5"/>
    </row>
    <row r="7" spans="1:75" ht="15.6" x14ac:dyDescent="0.3">
      <c r="A7" s="4" t="s">
        <v>3</v>
      </c>
      <c r="B7" s="61">
        <v>5</v>
      </c>
      <c r="C7" s="21"/>
      <c r="D7" s="21"/>
      <c r="E7" s="21"/>
      <c r="F7" s="21"/>
      <c r="U7" s="5"/>
      <c r="W7" s="5"/>
      <c r="X7" s="5"/>
      <c r="Y7" s="5"/>
      <c r="Z7" s="5"/>
      <c r="AA7" s="5"/>
      <c r="AB7" s="5"/>
      <c r="AC7" s="5"/>
      <c r="AD7" s="5"/>
      <c r="AE7" s="5"/>
      <c r="AF7" s="5"/>
      <c r="AH7" s="5"/>
      <c r="AI7" s="5"/>
      <c r="AJ7" s="5"/>
      <c r="AK7" s="5"/>
      <c r="AL7" s="5"/>
      <c r="AM7" s="5"/>
      <c r="AN7" s="5"/>
      <c r="AO7" s="5"/>
      <c r="AP7" s="5"/>
      <c r="AQ7" s="5"/>
      <c r="BD7" s="5"/>
      <c r="BE7" s="5"/>
      <c r="BF7" s="5"/>
      <c r="BG7" s="5"/>
      <c r="BH7" s="5"/>
      <c r="BI7" s="5"/>
      <c r="BJ7" s="5"/>
      <c r="BK7" s="5"/>
      <c r="BL7" s="5"/>
      <c r="BN7" s="57"/>
      <c r="BO7" s="57"/>
      <c r="BP7" s="57"/>
      <c r="BQ7" s="20"/>
      <c r="BR7" s="21"/>
      <c r="BS7" s="21"/>
      <c r="BT7" s="21"/>
      <c r="BU7" s="21"/>
      <c r="BV7" s="21"/>
      <c r="BW7" s="5"/>
    </row>
    <row r="8" spans="1:75" x14ac:dyDescent="0.3">
      <c r="A8" s="5"/>
      <c r="B8" s="21"/>
      <c r="C8" s="21"/>
      <c r="D8" s="21"/>
      <c r="E8" s="21"/>
      <c r="F8" s="21" t="s">
        <v>54</v>
      </c>
      <c r="G8" s="17" t="s">
        <v>5</v>
      </c>
      <c r="H8" s="5"/>
      <c r="I8" s="5"/>
      <c r="J8" s="5"/>
      <c r="K8" s="5"/>
      <c r="L8" s="5"/>
      <c r="M8" s="22" t="s">
        <v>5</v>
      </c>
      <c r="N8" s="23"/>
      <c r="O8" s="23"/>
      <c r="P8" s="23" t="s">
        <v>6</v>
      </c>
      <c r="R8" s="23"/>
      <c r="S8" s="23" t="s">
        <v>7</v>
      </c>
      <c r="T8" s="23" t="s">
        <v>8</v>
      </c>
      <c r="U8" s="24"/>
      <c r="V8" s="5"/>
      <c r="W8" s="5"/>
      <c r="X8" s="5"/>
      <c r="Y8" s="5"/>
      <c r="Z8" s="5"/>
      <c r="AA8" s="5"/>
      <c r="AB8" s="5"/>
      <c r="AC8" s="5"/>
      <c r="AD8" s="5"/>
      <c r="AE8" s="5"/>
      <c r="AF8" s="24"/>
      <c r="AG8" s="5"/>
      <c r="AH8" s="5"/>
      <c r="AI8" s="5"/>
      <c r="AJ8" s="5"/>
      <c r="AK8" s="5"/>
      <c r="AL8" s="5"/>
      <c r="AM8" s="5"/>
      <c r="AN8" s="5"/>
      <c r="AO8" s="5"/>
      <c r="AP8" s="5"/>
      <c r="AQ8" s="24"/>
      <c r="AR8" s="17" t="s">
        <v>5</v>
      </c>
      <c r="AS8" s="5"/>
      <c r="AT8" s="5"/>
      <c r="AU8" s="5"/>
      <c r="AV8" s="22" t="s">
        <v>5</v>
      </c>
      <c r="AW8" s="23"/>
      <c r="AX8" s="23"/>
      <c r="AY8" s="23" t="s">
        <v>6</v>
      </c>
      <c r="BA8" s="23"/>
      <c r="BB8" s="23" t="s">
        <v>7</v>
      </c>
      <c r="BC8" s="23" t="s">
        <v>8</v>
      </c>
      <c r="BD8" s="5"/>
      <c r="BE8" s="5" t="s">
        <v>9</v>
      </c>
      <c r="BF8" s="5"/>
      <c r="BG8" s="5"/>
      <c r="BH8" s="5"/>
      <c r="BI8" s="5"/>
      <c r="BJ8" s="5"/>
      <c r="BK8" s="24" t="s">
        <v>9</v>
      </c>
      <c r="BL8" s="5"/>
      <c r="BM8" s="58"/>
      <c r="BN8" s="57"/>
      <c r="BO8" s="57" t="s">
        <v>46</v>
      </c>
      <c r="BP8" s="57" t="s">
        <v>38</v>
      </c>
      <c r="BQ8" s="20"/>
      <c r="BR8" s="60" t="s">
        <v>10</v>
      </c>
      <c r="BS8" s="21"/>
      <c r="BT8" s="60" t="s">
        <v>2</v>
      </c>
      <c r="BU8" s="62"/>
      <c r="BV8" s="38" t="s">
        <v>11</v>
      </c>
      <c r="BW8" s="25"/>
    </row>
    <row r="9" spans="1:75" x14ac:dyDescent="0.3">
      <c r="A9" s="31" t="s">
        <v>12</v>
      </c>
      <c r="B9" s="26" t="s">
        <v>13</v>
      </c>
      <c r="C9" s="26" t="s">
        <v>4</v>
      </c>
      <c r="D9" s="26" t="s">
        <v>14</v>
      </c>
      <c r="E9" s="26" t="s">
        <v>54</v>
      </c>
      <c r="F9" s="26" t="s">
        <v>124</v>
      </c>
      <c r="G9" s="26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7" t="s">
        <v>22</v>
      </c>
      <c r="N9" s="28" t="s">
        <v>6</v>
      </c>
      <c r="O9" s="28" t="s">
        <v>23</v>
      </c>
      <c r="P9" s="27" t="s">
        <v>22</v>
      </c>
      <c r="Q9" s="29" t="s">
        <v>7</v>
      </c>
      <c r="R9" s="28" t="s">
        <v>23</v>
      </c>
      <c r="S9" s="27" t="s">
        <v>22</v>
      </c>
      <c r="T9" s="27" t="s">
        <v>22</v>
      </c>
      <c r="U9" s="30"/>
      <c r="V9" s="31" t="s">
        <v>24</v>
      </c>
      <c r="W9" s="31" t="s">
        <v>25</v>
      </c>
      <c r="X9" s="31" t="s">
        <v>59</v>
      </c>
      <c r="Y9" s="31" t="s">
        <v>60</v>
      </c>
      <c r="Z9" s="31" t="s">
        <v>61</v>
      </c>
      <c r="AA9" s="31" t="s">
        <v>62</v>
      </c>
      <c r="AB9" s="31" t="s">
        <v>63</v>
      </c>
      <c r="AC9" s="31" t="s">
        <v>64</v>
      </c>
      <c r="AD9" s="31" t="s">
        <v>28</v>
      </c>
      <c r="AE9" s="31" t="s">
        <v>29</v>
      </c>
      <c r="AF9" s="30"/>
      <c r="AG9" s="31" t="s">
        <v>24</v>
      </c>
      <c r="AH9" s="31" t="s">
        <v>25</v>
      </c>
      <c r="AI9" s="31" t="s">
        <v>59</v>
      </c>
      <c r="AJ9" s="31" t="s">
        <v>60</v>
      </c>
      <c r="AK9" s="31" t="s">
        <v>61</v>
      </c>
      <c r="AL9" s="31" t="s">
        <v>62</v>
      </c>
      <c r="AM9" s="31" t="s">
        <v>63</v>
      </c>
      <c r="AN9" s="31" t="s">
        <v>64</v>
      </c>
      <c r="AO9" s="31" t="s">
        <v>28</v>
      </c>
      <c r="AP9" s="31" t="s">
        <v>29</v>
      </c>
      <c r="AQ9" s="30"/>
      <c r="AR9" s="26" t="s">
        <v>16</v>
      </c>
      <c r="AS9" s="26" t="s">
        <v>19</v>
      </c>
      <c r="AT9" s="26" t="s">
        <v>17</v>
      </c>
      <c r="AU9" s="26" t="s">
        <v>20</v>
      </c>
      <c r="AV9" s="27" t="s">
        <v>22</v>
      </c>
      <c r="AW9" s="28" t="s">
        <v>6</v>
      </c>
      <c r="AX9" s="28" t="s">
        <v>23</v>
      </c>
      <c r="AY9" s="27" t="s">
        <v>22</v>
      </c>
      <c r="AZ9" s="29" t="s">
        <v>7</v>
      </c>
      <c r="BA9" s="28" t="s">
        <v>23</v>
      </c>
      <c r="BB9" s="27" t="s">
        <v>22</v>
      </c>
      <c r="BC9" s="27" t="s">
        <v>22</v>
      </c>
      <c r="BD9" s="32"/>
      <c r="BE9" s="28" t="s">
        <v>30</v>
      </c>
      <c r="BF9" s="28" t="s">
        <v>31</v>
      </c>
      <c r="BG9" s="28" t="s">
        <v>32</v>
      </c>
      <c r="BH9" s="28" t="s">
        <v>33</v>
      </c>
      <c r="BI9" s="28" t="s">
        <v>34</v>
      </c>
      <c r="BJ9" s="31" t="s">
        <v>35</v>
      </c>
      <c r="BK9" s="31" t="s">
        <v>36</v>
      </c>
      <c r="BL9" s="32"/>
      <c r="BM9" s="63" t="s">
        <v>37</v>
      </c>
      <c r="BN9" s="63" t="s">
        <v>38</v>
      </c>
      <c r="BO9" s="63" t="s">
        <v>50</v>
      </c>
      <c r="BP9" s="63" t="s">
        <v>36</v>
      </c>
      <c r="BQ9" s="20"/>
      <c r="BR9" s="64" t="s">
        <v>39</v>
      </c>
      <c r="BS9" s="26"/>
      <c r="BT9" s="64" t="s">
        <v>39</v>
      </c>
      <c r="BU9" s="65"/>
      <c r="BV9" s="66" t="s">
        <v>39</v>
      </c>
      <c r="BW9" s="27" t="s">
        <v>40</v>
      </c>
    </row>
    <row r="10" spans="1:75" x14ac:dyDescent="0.3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5"/>
      <c r="N10" s="25"/>
      <c r="O10" s="25"/>
      <c r="P10" s="25"/>
      <c r="Q10" s="25"/>
      <c r="R10" s="25"/>
      <c r="S10" s="25"/>
      <c r="T10" s="25"/>
      <c r="U10" s="30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0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30"/>
      <c r="AR10" s="21"/>
      <c r="AS10" s="21"/>
      <c r="AT10" s="21"/>
      <c r="AU10" s="21"/>
      <c r="AV10" s="25"/>
      <c r="AW10" s="25"/>
      <c r="AX10" s="25"/>
      <c r="AY10" s="25"/>
      <c r="AZ10" s="25"/>
      <c r="BA10" s="25"/>
      <c r="BB10" s="25"/>
      <c r="BC10" s="25"/>
      <c r="BD10" s="32"/>
      <c r="BE10" s="25"/>
      <c r="BF10" s="25"/>
      <c r="BG10" s="25"/>
      <c r="BH10" s="25"/>
      <c r="BI10" s="25"/>
      <c r="BJ10" s="24"/>
      <c r="BK10" s="24"/>
      <c r="BL10" s="32"/>
      <c r="BM10" s="57"/>
      <c r="BN10" s="57"/>
      <c r="BO10" s="57"/>
      <c r="BP10" s="57"/>
      <c r="BQ10" s="20"/>
      <c r="BR10" s="60"/>
      <c r="BS10" s="21"/>
      <c r="BT10" s="60"/>
      <c r="BU10" s="67"/>
      <c r="BV10" s="38"/>
      <c r="BW10" s="39"/>
    </row>
    <row r="11" spans="1:75" x14ac:dyDescent="0.3">
      <c r="A11">
        <v>19</v>
      </c>
      <c r="B11" t="s">
        <v>89</v>
      </c>
      <c r="C11" t="s">
        <v>141</v>
      </c>
      <c r="D11" t="s">
        <v>142</v>
      </c>
      <c r="E11" t="s">
        <v>90</v>
      </c>
      <c r="F11" s="3">
        <v>8</v>
      </c>
      <c r="G11" s="40">
        <v>7</v>
      </c>
      <c r="H11" s="40">
        <v>7</v>
      </c>
      <c r="I11" s="40">
        <v>6.5</v>
      </c>
      <c r="J11" s="40">
        <v>6</v>
      </c>
      <c r="K11" s="40">
        <v>6</v>
      </c>
      <c r="L11" s="40">
        <v>6.5</v>
      </c>
      <c r="M11" s="41">
        <f>SUM(G11:L11)/6</f>
        <v>6.5</v>
      </c>
      <c r="N11" s="40">
        <v>8</v>
      </c>
      <c r="O11" s="40"/>
      <c r="P11" s="41">
        <f>N11-O11</f>
        <v>8</v>
      </c>
      <c r="Q11" s="40">
        <v>7</v>
      </c>
      <c r="R11" s="40"/>
      <c r="S11" s="41">
        <f>Q11-R11</f>
        <v>7</v>
      </c>
      <c r="T11" s="8">
        <f>SUM((M11*0.6),(P11*0.25),(S11*0.15))</f>
        <v>6.95</v>
      </c>
      <c r="U11" s="42"/>
      <c r="V11" s="43">
        <v>5</v>
      </c>
      <c r="W11" s="43">
        <v>4</v>
      </c>
      <c r="X11" s="43">
        <v>5</v>
      </c>
      <c r="Y11" s="43">
        <v>6</v>
      </c>
      <c r="Z11" s="43">
        <v>5.5</v>
      </c>
      <c r="AA11" s="43">
        <v>6</v>
      </c>
      <c r="AB11" s="43">
        <v>6.5</v>
      </c>
      <c r="AC11" s="43">
        <v>7</v>
      </c>
      <c r="AD11" s="44">
        <f>SUM(V11:AC11)</f>
        <v>45</v>
      </c>
      <c r="AE11" s="8">
        <f>AD11/8</f>
        <v>5.625</v>
      </c>
      <c r="AF11" s="42"/>
      <c r="AG11" s="43">
        <v>6.3</v>
      </c>
      <c r="AH11" s="43">
        <v>4.2</v>
      </c>
      <c r="AI11" s="43">
        <v>6.5</v>
      </c>
      <c r="AJ11" s="43">
        <v>7</v>
      </c>
      <c r="AK11" s="43">
        <v>5.5</v>
      </c>
      <c r="AL11" s="43">
        <v>6.8</v>
      </c>
      <c r="AM11" s="43">
        <v>6.8</v>
      </c>
      <c r="AN11" s="43">
        <v>6.8</v>
      </c>
      <c r="AO11" s="44">
        <f>SUM(AG11:AN11)</f>
        <v>49.899999999999991</v>
      </c>
      <c r="AP11" s="8">
        <f>AO11/8</f>
        <v>6.2374999999999989</v>
      </c>
      <c r="AQ11" s="42"/>
      <c r="AR11" s="40">
        <v>7</v>
      </c>
      <c r="AS11" s="40">
        <v>7</v>
      </c>
      <c r="AT11" s="40">
        <v>7</v>
      </c>
      <c r="AU11" s="40">
        <v>8</v>
      </c>
      <c r="AV11" s="41">
        <f>(AR11+AS11+AT11+AU11)/4</f>
        <v>7.25</v>
      </c>
      <c r="AW11" s="40">
        <v>8</v>
      </c>
      <c r="AX11" s="40"/>
      <c r="AY11" s="41">
        <f>AW11-AX11</f>
        <v>8</v>
      </c>
      <c r="AZ11" s="40">
        <v>7</v>
      </c>
      <c r="BA11" s="40"/>
      <c r="BB11" s="41">
        <f>AZ11-BA11</f>
        <v>7</v>
      </c>
      <c r="BC11" s="8">
        <f>((AV11*0.4)+(AY11*0.4)+(BB11*0.2))</f>
        <v>7.5000000000000009</v>
      </c>
      <c r="BD11" s="45"/>
      <c r="BE11" s="43">
        <v>7</v>
      </c>
      <c r="BF11" s="43">
        <v>8</v>
      </c>
      <c r="BG11" s="43">
        <v>8</v>
      </c>
      <c r="BH11" s="43">
        <v>8</v>
      </c>
      <c r="BI11" s="8">
        <f>SUM((BE11*0.3),(BF11*0.25),(BG11*0.35),(BH11*0.1))</f>
        <v>7.6999999999999993</v>
      </c>
      <c r="BJ11" s="46"/>
      <c r="BK11" s="8">
        <f>BI11-BJ11</f>
        <v>7.6999999999999993</v>
      </c>
      <c r="BL11" s="45"/>
      <c r="BM11" s="68">
        <v>8.1300000000000008</v>
      </c>
      <c r="BN11" s="57">
        <f>BM11</f>
        <v>8.1300000000000008</v>
      </c>
      <c r="BO11" s="69"/>
      <c r="BP11" s="57">
        <f>SUM(BN11-BO11)</f>
        <v>8.1300000000000008</v>
      </c>
      <c r="BQ11" s="70"/>
      <c r="BR11" s="57">
        <f>SUM(T11*0.25)+(AE11*0.375)+(AP11*0.375)</f>
        <v>6.1859374999999996</v>
      </c>
      <c r="BS11" s="21"/>
      <c r="BT11" s="57">
        <f>SUM((BC11*0.25),(BK11*0.25),(BP11*0.5))</f>
        <v>7.8650000000000002</v>
      </c>
      <c r="BU11" s="62"/>
      <c r="BV11" s="58">
        <f>AVERAGE(BR11:BT11)</f>
        <v>7.0254687499999999</v>
      </c>
      <c r="BW11" s="49">
        <f>RANK(BV11,BV$11:BV$1005)</f>
        <v>1</v>
      </c>
    </row>
    <row r="12" spans="1:75" x14ac:dyDescent="0.3">
      <c r="A12">
        <v>10</v>
      </c>
      <c r="B12" t="s">
        <v>88</v>
      </c>
      <c r="C12" t="s">
        <v>98</v>
      </c>
      <c r="D12" t="s">
        <v>139</v>
      </c>
      <c r="E12" t="s">
        <v>140</v>
      </c>
      <c r="F12" s="3">
        <v>5</v>
      </c>
      <c r="G12" s="40">
        <v>5</v>
      </c>
      <c r="H12" s="40">
        <v>6</v>
      </c>
      <c r="I12" s="40">
        <v>4</v>
      </c>
      <c r="J12" s="40">
        <v>5</v>
      </c>
      <c r="K12" s="40">
        <v>5</v>
      </c>
      <c r="L12" s="40">
        <v>4</v>
      </c>
      <c r="M12" s="41">
        <f>SUM(G12:L12)/6</f>
        <v>4.833333333333333</v>
      </c>
      <c r="N12" s="40">
        <v>6</v>
      </c>
      <c r="O12" s="40"/>
      <c r="P12" s="41">
        <f>N12-O12</f>
        <v>6</v>
      </c>
      <c r="Q12" s="40">
        <v>7</v>
      </c>
      <c r="R12" s="40"/>
      <c r="S12" s="41">
        <f>Q12-R12</f>
        <v>7</v>
      </c>
      <c r="T12" s="8">
        <f>SUM((M12*0.6),(P12*0.25),(S12*0.15))</f>
        <v>5.45</v>
      </c>
      <c r="U12" s="42"/>
      <c r="V12" s="43">
        <v>0</v>
      </c>
      <c r="W12" s="43">
        <v>5</v>
      </c>
      <c r="X12" s="43">
        <v>4</v>
      </c>
      <c r="Y12" s="43">
        <v>5</v>
      </c>
      <c r="Z12" s="43">
        <v>4.5</v>
      </c>
      <c r="AA12" s="43">
        <v>5</v>
      </c>
      <c r="AB12" s="43">
        <v>3</v>
      </c>
      <c r="AC12" s="43">
        <v>5</v>
      </c>
      <c r="AD12" s="44">
        <f>SUM(V12:AC12)</f>
        <v>31.5</v>
      </c>
      <c r="AE12" s="8">
        <f>AD12/8</f>
        <v>3.9375</v>
      </c>
      <c r="AF12" s="42"/>
      <c r="AG12" s="43">
        <v>5.2</v>
      </c>
      <c r="AH12" s="43">
        <v>6</v>
      </c>
      <c r="AI12" s="43">
        <v>6.2</v>
      </c>
      <c r="AJ12" s="43">
        <v>6.5</v>
      </c>
      <c r="AK12" s="43">
        <v>6.5</v>
      </c>
      <c r="AL12" s="43">
        <v>6</v>
      </c>
      <c r="AM12" s="43">
        <v>3</v>
      </c>
      <c r="AN12" s="43">
        <v>6</v>
      </c>
      <c r="AO12" s="44">
        <f>SUM(AG12:AN12)</f>
        <v>45.4</v>
      </c>
      <c r="AP12" s="8">
        <f>AO12/8</f>
        <v>5.6749999999999998</v>
      </c>
      <c r="AQ12" s="42"/>
      <c r="AR12" s="40">
        <v>5</v>
      </c>
      <c r="AS12" s="40">
        <v>6</v>
      </c>
      <c r="AT12" s="40">
        <v>5</v>
      </c>
      <c r="AU12" s="40">
        <v>5</v>
      </c>
      <c r="AV12" s="41">
        <f>(AR12+AS12+AT12+AU12)/4</f>
        <v>5.25</v>
      </c>
      <c r="AW12" s="40">
        <v>6</v>
      </c>
      <c r="AX12" s="40"/>
      <c r="AY12" s="41">
        <f>AW12-AX12</f>
        <v>6</v>
      </c>
      <c r="AZ12" s="40">
        <v>7</v>
      </c>
      <c r="BA12" s="40"/>
      <c r="BB12" s="41">
        <f>AZ12-BA12</f>
        <v>7</v>
      </c>
      <c r="BC12" s="8">
        <f>((AV12*0.4)+(AY12*0.4)+(BB12*0.2))</f>
        <v>5.9</v>
      </c>
      <c r="BD12" s="45"/>
      <c r="BE12" s="43">
        <v>7</v>
      </c>
      <c r="BF12" s="43">
        <v>6</v>
      </c>
      <c r="BG12" s="43">
        <v>6</v>
      </c>
      <c r="BH12" s="43">
        <v>4</v>
      </c>
      <c r="BI12" s="8">
        <f>SUM((BE12*0.3),(BF12*0.25),(BG12*0.35),(BH12*0.1))</f>
        <v>6.1</v>
      </c>
      <c r="BJ12" s="46"/>
      <c r="BK12" s="8">
        <f>BI12-BJ12</f>
        <v>6.1</v>
      </c>
      <c r="BL12" s="45"/>
      <c r="BM12" s="68">
        <v>5.45</v>
      </c>
      <c r="BN12" s="57">
        <f>BM12</f>
        <v>5.45</v>
      </c>
      <c r="BO12" s="69"/>
      <c r="BP12" s="57">
        <f>SUM(BN12-BO12)</f>
        <v>5.45</v>
      </c>
      <c r="BQ12" s="70"/>
      <c r="BR12" s="57">
        <f>SUM(T12*0.25)+(AE12*0.375)+(AP12*0.375)</f>
        <v>4.9671874999999996</v>
      </c>
      <c r="BS12" s="21"/>
      <c r="BT12" s="57">
        <f>SUM((BC12*0.25),(BK12*0.25),(BP12*0.5))</f>
        <v>5.7249999999999996</v>
      </c>
      <c r="BU12" s="62"/>
      <c r="BV12" s="58">
        <f>AVERAGE(BR12:BT12)</f>
        <v>5.3460937499999996</v>
      </c>
      <c r="BW12" s="49">
        <f>RANK(BV12,BV$11:BV$1005)</f>
        <v>2</v>
      </c>
    </row>
    <row r="13" spans="1:75" x14ac:dyDescent="0.3">
      <c r="A13">
        <v>26</v>
      </c>
      <c r="B13" t="s">
        <v>81</v>
      </c>
      <c r="C13" t="s">
        <v>56</v>
      </c>
      <c r="D13" t="s">
        <v>42</v>
      </c>
      <c r="E13" t="s">
        <v>119</v>
      </c>
      <c r="F13" s="3">
        <v>10</v>
      </c>
      <c r="G13" s="40">
        <v>2</v>
      </c>
      <c r="H13" s="40">
        <v>1</v>
      </c>
      <c r="I13" s="40">
        <v>2</v>
      </c>
      <c r="J13" s="40">
        <v>1</v>
      </c>
      <c r="K13" s="40">
        <v>1</v>
      </c>
      <c r="L13" s="40">
        <v>1</v>
      </c>
      <c r="M13" s="41">
        <f>SUM(G13:L13)/6</f>
        <v>1.3333333333333333</v>
      </c>
      <c r="N13" s="40">
        <v>2</v>
      </c>
      <c r="O13" s="40"/>
      <c r="P13" s="41">
        <f>N13-O13</f>
        <v>2</v>
      </c>
      <c r="Q13" s="40">
        <v>3</v>
      </c>
      <c r="R13" s="40"/>
      <c r="S13" s="41">
        <f>Q13-R13</f>
        <v>3</v>
      </c>
      <c r="T13" s="8">
        <f>SUM((M13*0.6),(P13*0.25),(S13*0.15))</f>
        <v>1.7499999999999998</v>
      </c>
      <c r="U13" s="42"/>
      <c r="V13" s="43">
        <v>0</v>
      </c>
      <c r="W13" s="43">
        <v>4</v>
      </c>
      <c r="X13" s="43">
        <v>4</v>
      </c>
      <c r="Y13" s="43">
        <v>5</v>
      </c>
      <c r="Z13" s="43">
        <v>4</v>
      </c>
      <c r="AA13" s="43">
        <v>0</v>
      </c>
      <c r="AB13" s="43">
        <v>2</v>
      </c>
      <c r="AC13" s="43">
        <v>4</v>
      </c>
      <c r="AD13" s="44">
        <f>SUM(V13:AC13)</f>
        <v>23</v>
      </c>
      <c r="AE13" s="8">
        <f>AD13/8</f>
        <v>2.875</v>
      </c>
      <c r="AF13" s="42"/>
      <c r="AG13" s="43">
        <v>6</v>
      </c>
      <c r="AH13" s="43">
        <v>6</v>
      </c>
      <c r="AI13" s="43">
        <v>5.5</v>
      </c>
      <c r="AJ13" s="43">
        <v>5.8</v>
      </c>
      <c r="AK13" s="43">
        <v>5.5</v>
      </c>
      <c r="AL13" s="43">
        <v>0</v>
      </c>
      <c r="AM13" s="43">
        <v>2.7</v>
      </c>
      <c r="AN13" s="43">
        <v>5.3</v>
      </c>
      <c r="AO13" s="44">
        <f>SUM(AG13:AN13)</f>
        <v>36.799999999999997</v>
      </c>
      <c r="AP13" s="8">
        <f>AO13/8</f>
        <v>4.5999999999999996</v>
      </c>
      <c r="AQ13" s="42"/>
      <c r="AR13" s="40">
        <v>2</v>
      </c>
      <c r="AS13" s="40">
        <v>2</v>
      </c>
      <c r="AT13" s="40">
        <v>3</v>
      </c>
      <c r="AU13" s="40">
        <v>3</v>
      </c>
      <c r="AV13" s="41">
        <f>(AR13+AS13+AT13+AU13)/4</f>
        <v>2.5</v>
      </c>
      <c r="AW13" s="40">
        <v>4</v>
      </c>
      <c r="AX13" s="40"/>
      <c r="AY13" s="41">
        <f>AW13-AX13</f>
        <v>4</v>
      </c>
      <c r="AZ13" s="40">
        <v>4</v>
      </c>
      <c r="BA13" s="40"/>
      <c r="BB13" s="41">
        <f>AZ13-BA13</f>
        <v>4</v>
      </c>
      <c r="BC13" s="8">
        <f>((AV13*0.4)+(AY13*0.4)+(BB13*0.2))</f>
        <v>3.4000000000000004</v>
      </c>
      <c r="BD13" s="45"/>
      <c r="BE13" s="43">
        <v>6</v>
      </c>
      <c r="BF13" s="43">
        <v>5</v>
      </c>
      <c r="BG13" s="43">
        <v>6</v>
      </c>
      <c r="BH13" s="43">
        <v>6</v>
      </c>
      <c r="BI13" s="8">
        <f>SUM((BE13*0.3),(BF13*0.25),(BG13*0.35),(BH13*0.1))</f>
        <v>5.75</v>
      </c>
      <c r="BJ13" s="46"/>
      <c r="BK13" s="8">
        <f>BI13-BJ13</f>
        <v>5.75</v>
      </c>
      <c r="BL13" s="45"/>
      <c r="BM13" s="68">
        <v>6.16</v>
      </c>
      <c r="BN13" s="57">
        <f>BM13</f>
        <v>6.16</v>
      </c>
      <c r="BO13" s="69"/>
      <c r="BP13" s="57">
        <f>SUM(BN13-BO13)</f>
        <v>6.16</v>
      </c>
      <c r="BQ13" s="70"/>
      <c r="BR13" s="57">
        <f>SUM(T13*0.25)+(AE13*0.375)+(AP13*0.375)</f>
        <v>3.2406249999999996</v>
      </c>
      <c r="BS13" s="21"/>
      <c r="BT13" s="57">
        <f>SUM((BC13*0.25),(BK13*0.25),(BP13*0.5))</f>
        <v>5.3674999999999997</v>
      </c>
      <c r="BU13" s="62"/>
      <c r="BV13" s="58">
        <f>AVERAGE(BR13:BT13)</f>
        <v>4.3040624999999997</v>
      </c>
      <c r="BW13" s="49">
        <f>RANK(BV13,BV$11:BV$1005)</f>
        <v>3</v>
      </c>
    </row>
    <row r="14" spans="1:75" x14ac:dyDescent="0.3">
      <c r="A14">
        <v>23</v>
      </c>
      <c r="B14" t="s">
        <v>66</v>
      </c>
      <c r="C14" t="s">
        <v>91</v>
      </c>
      <c r="D14" t="s">
        <v>92</v>
      </c>
      <c r="E14" t="s">
        <v>115</v>
      </c>
      <c r="F14" s="3">
        <v>7</v>
      </c>
      <c r="G14" s="40">
        <v>1</v>
      </c>
      <c r="H14" s="40">
        <v>1</v>
      </c>
      <c r="I14" s="40">
        <v>2</v>
      </c>
      <c r="J14" s="40">
        <v>4</v>
      </c>
      <c r="K14" s="40">
        <v>2</v>
      </c>
      <c r="L14" s="40">
        <v>2</v>
      </c>
      <c r="M14" s="41">
        <f>SUM(G14:L14)/6</f>
        <v>2</v>
      </c>
      <c r="N14" s="40">
        <v>5</v>
      </c>
      <c r="O14" s="40"/>
      <c r="P14" s="41">
        <f>N14-O14</f>
        <v>5</v>
      </c>
      <c r="Q14" s="40">
        <v>5</v>
      </c>
      <c r="R14" s="40"/>
      <c r="S14" s="41">
        <f>Q14-R14</f>
        <v>5</v>
      </c>
      <c r="T14" s="8">
        <f>SUM((M14*0.6),(P14*0.25),(S14*0.15))</f>
        <v>3.2</v>
      </c>
      <c r="U14" s="42"/>
      <c r="V14" s="43">
        <v>0</v>
      </c>
      <c r="W14" s="43">
        <v>2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4">
        <f>SUM(V14:AC14)</f>
        <v>2</v>
      </c>
      <c r="AE14" s="8">
        <f>AD14/8</f>
        <v>0.25</v>
      </c>
      <c r="AF14" s="42"/>
      <c r="AG14" s="43">
        <v>6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4">
        <f>SUM(AG14:AN14)</f>
        <v>6</v>
      </c>
      <c r="AP14" s="8">
        <f>AO14/8</f>
        <v>0.75</v>
      </c>
      <c r="AQ14" s="42"/>
      <c r="AR14" s="40">
        <v>5</v>
      </c>
      <c r="AS14" s="40">
        <v>4</v>
      </c>
      <c r="AT14" s="40">
        <v>4</v>
      </c>
      <c r="AU14" s="40">
        <v>3</v>
      </c>
      <c r="AV14" s="41">
        <f>(AR14+AS14+AT14+AU14)/4</f>
        <v>4</v>
      </c>
      <c r="AW14" s="40">
        <v>6</v>
      </c>
      <c r="AX14" s="40"/>
      <c r="AY14" s="41">
        <f>AW14-AX14</f>
        <v>6</v>
      </c>
      <c r="AZ14" s="40">
        <v>6</v>
      </c>
      <c r="BA14" s="40"/>
      <c r="BB14" s="41">
        <f>AZ14-BA14</f>
        <v>6</v>
      </c>
      <c r="BC14" s="8">
        <f>((AV14*0.4)+(AY14*0.4)+(BB14*0.2))</f>
        <v>5.2</v>
      </c>
      <c r="BD14" s="45"/>
      <c r="BE14" s="43">
        <v>6</v>
      </c>
      <c r="BF14" s="43">
        <v>7</v>
      </c>
      <c r="BG14" s="43">
        <v>7</v>
      </c>
      <c r="BH14" s="43">
        <v>6</v>
      </c>
      <c r="BI14" s="8">
        <f>SUM((BE14*0.3),(BF14*0.25),(BG14*0.35),(BH14*0.1))</f>
        <v>6.6</v>
      </c>
      <c r="BJ14" s="46"/>
      <c r="BK14" s="8">
        <f>BI14-BJ14</f>
        <v>6.6</v>
      </c>
      <c r="BL14" s="45"/>
      <c r="BM14" s="68">
        <v>6.91</v>
      </c>
      <c r="BN14" s="57">
        <f>BM14</f>
        <v>6.91</v>
      </c>
      <c r="BO14" s="69"/>
      <c r="BP14" s="57">
        <f>SUM(BN14-BO14)</f>
        <v>6.91</v>
      </c>
      <c r="BQ14" s="70"/>
      <c r="BR14" s="57">
        <f>SUM(T14*0.25)+(AE14*0.375)+(AP14*0.375)</f>
        <v>1.175</v>
      </c>
      <c r="BS14" s="21"/>
      <c r="BT14" s="57">
        <f>SUM((BC14*0.25),(BK14*0.25),(BP14*0.5))</f>
        <v>6.4050000000000002</v>
      </c>
      <c r="BU14" s="62"/>
      <c r="BV14" s="58">
        <f>AVERAGE(BR14:BT14)</f>
        <v>3.79</v>
      </c>
      <c r="BW14" s="49">
        <f>RANK(BV14,BV$11:BV$1005)</f>
        <v>4</v>
      </c>
    </row>
    <row r="15" spans="1:75" x14ac:dyDescent="0.3">
      <c r="A15" s="168">
        <v>25</v>
      </c>
      <c r="B15" s="168" t="s">
        <v>116</v>
      </c>
      <c r="C15" s="168" t="s">
        <v>56</v>
      </c>
      <c r="D15" s="168" t="s">
        <v>42</v>
      </c>
      <c r="E15" s="168" t="s">
        <v>143</v>
      </c>
      <c r="F15" s="167">
        <v>11</v>
      </c>
      <c r="G15" s="40">
        <v>2</v>
      </c>
      <c r="H15" s="40">
        <v>1</v>
      </c>
      <c r="I15" s="40">
        <v>2</v>
      </c>
      <c r="J15" s="40">
        <v>2</v>
      </c>
      <c r="K15" s="40">
        <v>1</v>
      </c>
      <c r="L15" s="40">
        <v>1</v>
      </c>
      <c r="M15" s="41">
        <f t="shared" ref="M11:M15" si="0">SUM(G15:L15)/6</f>
        <v>1.5</v>
      </c>
      <c r="N15" s="40">
        <v>2</v>
      </c>
      <c r="O15" s="40"/>
      <c r="P15" s="41">
        <f t="shared" ref="P11:P15" si="1">N15-O15</f>
        <v>2</v>
      </c>
      <c r="Q15" s="40">
        <v>4</v>
      </c>
      <c r="R15" s="40"/>
      <c r="S15" s="41">
        <f t="shared" ref="S11:S15" si="2">Q15-R15</f>
        <v>4</v>
      </c>
      <c r="T15" s="8">
        <f t="shared" ref="T11:T15" si="3">SUM((M15*0.6),(P15*0.25),(S15*0.15))</f>
        <v>2</v>
      </c>
      <c r="U15" s="42"/>
      <c r="V15" s="43">
        <v>0</v>
      </c>
      <c r="W15" s="43">
        <v>3</v>
      </c>
      <c r="X15" s="43">
        <v>3</v>
      </c>
      <c r="Y15" s="43">
        <v>4</v>
      </c>
      <c r="Z15" s="43">
        <v>0</v>
      </c>
      <c r="AA15" s="43">
        <v>0</v>
      </c>
      <c r="AB15" s="43">
        <v>4</v>
      </c>
      <c r="AC15" s="43">
        <v>0</v>
      </c>
      <c r="AD15" s="44">
        <f t="shared" ref="AD11:AD15" si="4">SUM(V15:AC15)</f>
        <v>14</v>
      </c>
      <c r="AE15" s="8">
        <f t="shared" ref="AE11:AE15" si="5">AD15/8</f>
        <v>1.75</v>
      </c>
      <c r="AF15" s="42"/>
      <c r="AG15" s="43">
        <v>5.5</v>
      </c>
      <c r="AH15" s="43">
        <v>2.5</v>
      </c>
      <c r="AI15" s="43">
        <v>2.5</v>
      </c>
      <c r="AJ15" s="43">
        <v>2.2000000000000002</v>
      </c>
      <c r="AK15" s="43">
        <v>0</v>
      </c>
      <c r="AL15" s="43">
        <v>0</v>
      </c>
      <c r="AM15" s="43">
        <v>0</v>
      </c>
      <c r="AN15" s="43">
        <v>0</v>
      </c>
      <c r="AO15" s="44">
        <f t="shared" ref="AO11:AO15" si="6">SUM(AG15:AN15)</f>
        <v>12.7</v>
      </c>
      <c r="AP15" s="8">
        <f t="shared" ref="AP11:AP15" si="7">AO15/8</f>
        <v>1.5874999999999999</v>
      </c>
      <c r="AQ15" s="42"/>
      <c r="AR15" s="40"/>
      <c r="AS15" s="40"/>
      <c r="AT15" s="40"/>
      <c r="AU15" s="40"/>
      <c r="AV15" s="41">
        <f t="shared" ref="AV11:AV15" si="8">(AR15+AS15+AT15+AU15)/4</f>
        <v>0</v>
      </c>
      <c r="AW15" s="40"/>
      <c r="AX15" s="40"/>
      <c r="AY15" s="41">
        <f t="shared" ref="AY11:AY15" si="9">AW15-AX15</f>
        <v>0</v>
      </c>
      <c r="AZ15" s="40"/>
      <c r="BA15" s="40"/>
      <c r="BB15" s="41">
        <f t="shared" ref="BB11:BB15" si="10">AZ15-BA15</f>
        <v>0</v>
      </c>
      <c r="BC15" s="8">
        <f t="shared" ref="BC11:BC15" si="11">((AV15*0.4)+(AY15*0.4)+(BB15*0.2))</f>
        <v>0</v>
      </c>
      <c r="BD15" s="45"/>
      <c r="BE15" s="43"/>
      <c r="BF15" s="43"/>
      <c r="BG15" s="43"/>
      <c r="BH15" s="43"/>
      <c r="BI15" s="8">
        <f t="shared" ref="BI11:BI15" si="12">SUM((BE15*0.3),(BF15*0.25),(BG15*0.35),(BH15*0.1))</f>
        <v>0</v>
      </c>
      <c r="BJ15" s="46"/>
      <c r="BK15" s="8">
        <f t="shared" ref="BK11:BK15" si="13">BI15-BJ15</f>
        <v>0</v>
      </c>
      <c r="BL15" s="45"/>
      <c r="BM15" s="68"/>
      <c r="BN15" s="57">
        <f t="shared" ref="BN11:BN15" si="14">BM15</f>
        <v>0</v>
      </c>
      <c r="BO15" s="69"/>
      <c r="BP15" s="57">
        <f t="shared" ref="BP11:BP15" si="15">SUM(BN15-BO15)</f>
        <v>0</v>
      </c>
      <c r="BQ15" s="70"/>
      <c r="BR15" s="169">
        <f t="shared" ref="BR11:BR15" si="16">SUM(T15*0.25)+(AE15*0.375)+(AP15*0.375)</f>
        <v>1.7515624999999999</v>
      </c>
      <c r="BS15" s="170"/>
      <c r="BT15" s="169">
        <f t="shared" ref="BT11:BT15" si="17">SUM((BC15*0.25),(BK15*0.25),(BP15*0.5))</f>
        <v>0</v>
      </c>
      <c r="BU15" s="172"/>
      <c r="BV15" s="171">
        <f t="shared" ref="BV11:BV15" si="18">AVERAGE(BR15:BT15)</f>
        <v>0.87578124999999996</v>
      </c>
      <c r="BW15" s="173" t="s">
        <v>180</v>
      </c>
    </row>
  </sheetData>
  <sortState xmlns:xlrd2="http://schemas.microsoft.com/office/spreadsheetml/2017/richdata2" ref="A11:BW14">
    <sortCondition ref="BW11:BW14"/>
  </sortState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F5D6-622B-44B8-9921-2460D00BCBC6}">
  <sheetPr>
    <pageSetUpPr fitToPage="1"/>
  </sheetPr>
  <dimension ref="A1:BW15"/>
  <sheetViews>
    <sheetView workbookViewId="0">
      <selection activeCell="A5" sqref="A5"/>
    </sheetView>
  </sheetViews>
  <sheetFormatPr defaultRowHeight="14.4" x14ac:dyDescent="0.3"/>
  <cols>
    <col min="1" max="1" width="10" customWidth="1"/>
    <col min="2" max="2" width="20" customWidth="1"/>
    <col min="3" max="3" width="18.44140625" customWidth="1"/>
    <col min="4" max="4" width="16.6640625" customWidth="1"/>
    <col min="5" max="5" width="25.109375" customWidth="1"/>
    <col min="6" max="6" width="7.3320312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" customWidth="1"/>
    <col min="30" max="30" width="2.88671875" customWidth="1"/>
    <col min="31" max="31" width="7.5546875" customWidth="1"/>
    <col min="32" max="32" width="10.6640625" customWidth="1"/>
    <col min="33" max="33" width="9.33203125" customWidth="1"/>
    <col min="34" max="34" width="11" customWidth="1"/>
    <col min="43" max="43" width="2.88671875" customWidth="1"/>
    <col min="51" max="51" width="2.88671875" customWidth="1"/>
    <col min="62" max="62" width="3" customWidth="1"/>
    <col min="63" max="66" width="8.88671875" style="3"/>
    <col min="67" max="67" width="2.88671875" customWidth="1"/>
    <col min="68" max="68" width="10" style="3" customWidth="1"/>
    <col min="69" max="69" width="2.88671875" style="3" customWidth="1"/>
    <col min="70" max="70" width="9.33203125" style="3" bestFit="1" customWidth="1"/>
    <col min="71" max="71" width="2.88671875" style="3" customWidth="1"/>
    <col min="72" max="72" width="8.88671875" style="3"/>
    <col min="73" max="73" width="17.44140625" customWidth="1"/>
  </cols>
  <sheetData>
    <row r="1" spans="1:75" ht="15.6" x14ac:dyDescent="0.3">
      <c r="A1" s="50" t="str">
        <f>CompDetail!A1</f>
        <v>ENSW STATE INTERSCHOOLS 2023</v>
      </c>
      <c r="B1" s="21"/>
      <c r="C1" s="21"/>
      <c r="D1" s="6" t="s">
        <v>43</v>
      </c>
      <c r="E1" t="s">
        <v>44</v>
      </c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7"/>
      <c r="BL1" s="57"/>
      <c r="BM1" s="57"/>
      <c r="BN1" s="57"/>
      <c r="BO1" s="5"/>
      <c r="BP1" s="21"/>
      <c r="BQ1" s="21"/>
      <c r="BR1" s="21"/>
      <c r="BS1" s="21"/>
      <c r="BT1" s="21"/>
      <c r="BU1" s="9">
        <f ca="1">NOW()</f>
        <v>45034.687389236111</v>
      </c>
      <c r="BV1" s="5"/>
      <c r="BW1" s="5"/>
    </row>
    <row r="2" spans="1:75" ht="15.6" x14ac:dyDescent="0.3">
      <c r="A2" s="2"/>
      <c r="B2" s="21"/>
      <c r="C2" s="21"/>
      <c r="D2" s="6"/>
      <c r="E2" s="7" t="s">
        <v>0</v>
      </c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7"/>
      <c r="AG2" s="7"/>
      <c r="AH2" s="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7"/>
      <c r="BL2" s="57"/>
      <c r="BM2" s="57"/>
      <c r="BN2" s="57"/>
      <c r="BO2" s="5"/>
      <c r="BP2" s="21"/>
      <c r="BQ2" s="21"/>
      <c r="BR2" s="21"/>
      <c r="BS2" s="21"/>
      <c r="BT2" s="21"/>
      <c r="BU2" s="10">
        <f ca="1">NOW()</f>
        <v>45034.687389236111</v>
      </c>
      <c r="BV2" s="5"/>
      <c r="BW2" s="5"/>
    </row>
    <row r="3" spans="1:75" ht="15.6" x14ac:dyDescent="0.3">
      <c r="A3" s="157" t="str">
        <f>CompDetail!A3</f>
        <v>18th April 2023</v>
      </c>
      <c r="B3" s="21"/>
      <c r="C3" s="21"/>
      <c r="D3" s="21"/>
      <c r="E3" s="21"/>
      <c r="F3" s="21"/>
      <c r="G3" s="11" t="s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12"/>
      <c r="AC3" s="12"/>
      <c r="AD3" s="5"/>
      <c r="AE3" s="13" t="s">
        <v>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AR3" s="14"/>
      <c r="AS3" s="14"/>
      <c r="AT3" s="14"/>
      <c r="AU3" s="14"/>
      <c r="AV3" s="14"/>
      <c r="AW3" s="14"/>
      <c r="AX3" s="14"/>
      <c r="AY3" s="5"/>
      <c r="AZ3" s="11" t="s">
        <v>1</v>
      </c>
      <c r="BA3" s="12"/>
      <c r="BB3" s="12"/>
      <c r="BC3" s="12"/>
      <c r="BD3" s="12"/>
      <c r="BE3" s="12"/>
      <c r="BF3" s="12"/>
      <c r="BG3" s="12"/>
      <c r="BH3" s="12"/>
      <c r="BI3" s="12"/>
      <c r="BJ3" s="5"/>
      <c r="BK3" s="59" t="s">
        <v>2</v>
      </c>
      <c r="BL3" s="71"/>
      <c r="BM3" s="71"/>
      <c r="BN3" s="71"/>
      <c r="BO3" s="5"/>
      <c r="BP3" s="21"/>
      <c r="BQ3" s="21"/>
      <c r="BR3" s="21"/>
      <c r="BS3" s="21"/>
      <c r="BT3" s="21"/>
      <c r="BU3" s="5"/>
      <c r="BV3" s="5"/>
      <c r="BW3" s="5"/>
    </row>
    <row r="4" spans="1:75" ht="15.6" x14ac:dyDescent="0.3">
      <c r="A4" s="4"/>
      <c r="B4" s="5"/>
      <c r="C4" s="6"/>
      <c r="D4" s="5"/>
      <c r="E4" s="5"/>
      <c r="F4" s="5"/>
      <c r="G4" s="17" t="s">
        <v>67</v>
      </c>
      <c r="H4" s="5" t="str">
        <f>E1</f>
        <v>Jenny Scott</v>
      </c>
      <c r="I4" s="5"/>
      <c r="J4" s="5"/>
      <c r="L4" s="17"/>
      <c r="M4" s="17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G4" s="5"/>
      <c r="AH4" s="5"/>
      <c r="AJ4" s="17"/>
      <c r="AK4" s="17"/>
      <c r="AL4" s="17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7"/>
      <c r="BL4" s="57"/>
      <c r="BM4" s="57"/>
      <c r="BN4" s="57"/>
      <c r="BO4" s="5"/>
      <c r="BP4" s="21"/>
      <c r="BQ4" s="21"/>
      <c r="BR4" s="21"/>
      <c r="BS4" s="21"/>
      <c r="BT4" s="21"/>
      <c r="BU4" s="5"/>
      <c r="BV4" s="5"/>
      <c r="BW4" s="5"/>
    </row>
    <row r="5" spans="1:75" ht="15.6" x14ac:dyDescent="0.3">
      <c r="A5" s="4" t="s">
        <v>144</v>
      </c>
      <c r="B5" s="17"/>
      <c r="C5" s="5"/>
      <c r="D5" s="5"/>
      <c r="E5" s="5"/>
      <c r="F5" s="5"/>
      <c r="G5" s="17" t="s">
        <v>4</v>
      </c>
      <c r="H5" s="5"/>
      <c r="I5" s="5"/>
      <c r="J5" s="5"/>
      <c r="L5" s="5"/>
      <c r="M5" s="5"/>
      <c r="N5" s="5"/>
      <c r="O5" s="5"/>
      <c r="P5" s="5"/>
      <c r="Q5" s="5"/>
      <c r="R5" s="5"/>
      <c r="S5" s="5"/>
      <c r="T5" s="17" t="s">
        <v>178</v>
      </c>
      <c r="U5" s="17"/>
      <c r="V5" s="5">
        <f>D2</f>
        <v>0</v>
      </c>
      <c r="W5" s="5"/>
      <c r="X5" s="5"/>
      <c r="Y5" s="5"/>
      <c r="Z5" s="5"/>
      <c r="AA5" s="5"/>
      <c r="AB5" s="5"/>
      <c r="AC5" s="5"/>
      <c r="AD5" s="17"/>
      <c r="AE5" s="17" t="s">
        <v>67</v>
      </c>
      <c r="AF5" s="5" t="str">
        <f>E1</f>
        <v>Jenny Scott</v>
      </c>
      <c r="AG5" s="5"/>
      <c r="AH5" s="5"/>
      <c r="AJ5" s="5"/>
      <c r="AK5" s="5"/>
      <c r="AL5" s="5"/>
      <c r="AM5" s="5"/>
      <c r="AN5" s="5"/>
      <c r="AO5" s="5"/>
      <c r="AP5" s="5"/>
      <c r="AQ5" s="5"/>
      <c r="AR5" s="17"/>
      <c r="AS5" s="5"/>
      <c r="AT5" s="5"/>
      <c r="AU5" s="5"/>
      <c r="AV5" s="5"/>
      <c r="AW5" s="17"/>
      <c r="AX5" s="17"/>
      <c r="AY5" s="19"/>
      <c r="AZ5" s="17" t="s">
        <v>179</v>
      </c>
      <c r="BA5" s="17"/>
      <c r="BB5" s="5"/>
      <c r="BC5" s="5"/>
      <c r="BD5" s="5"/>
      <c r="BE5" s="5"/>
      <c r="BF5" s="5"/>
      <c r="BG5" s="5"/>
      <c r="BH5" s="5"/>
      <c r="BI5" s="5"/>
      <c r="BJ5" s="5"/>
      <c r="BK5" s="58" t="s">
        <v>111</v>
      </c>
      <c r="BL5" s="57"/>
      <c r="BM5" s="57"/>
      <c r="BN5" s="57"/>
      <c r="BO5" s="19"/>
      <c r="BP5" s="60" t="s">
        <v>45</v>
      </c>
      <c r="BQ5" s="21"/>
      <c r="BR5" s="21"/>
      <c r="BS5" s="21"/>
      <c r="BT5" s="21"/>
      <c r="BU5" s="5"/>
      <c r="BV5" s="5"/>
      <c r="BW5" s="5"/>
    </row>
    <row r="6" spans="1:75" ht="15.6" x14ac:dyDescent="0.3">
      <c r="A6" s="4" t="s">
        <v>3</v>
      </c>
      <c r="B6" s="17">
        <v>6</v>
      </c>
      <c r="C6" s="5"/>
      <c r="D6" s="5"/>
      <c r="E6" s="5"/>
      <c r="F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7" t="s">
        <v>4</v>
      </c>
      <c r="AF6" s="5"/>
      <c r="AQ6" s="5"/>
      <c r="AR6" s="5"/>
      <c r="AS6" s="5"/>
      <c r="AT6" s="5"/>
      <c r="AU6" s="5"/>
      <c r="AV6" s="5"/>
      <c r="AW6" s="5"/>
      <c r="AX6" s="5"/>
      <c r="AY6" s="19"/>
      <c r="AZ6" s="5" t="str">
        <f>E2</f>
        <v>Robyn Bruderer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7" t="str">
        <f>E2</f>
        <v>Robyn Bruderer</v>
      </c>
      <c r="BL6" s="57"/>
      <c r="BM6" s="57"/>
      <c r="BN6" s="57"/>
      <c r="BO6" s="19"/>
      <c r="BP6" s="21"/>
      <c r="BQ6" s="21"/>
      <c r="BR6" s="21"/>
      <c r="BS6" s="21"/>
      <c r="BT6" s="21"/>
      <c r="BU6" s="5"/>
      <c r="BV6" s="5"/>
      <c r="BW6" s="5"/>
    </row>
    <row r="7" spans="1:75" x14ac:dyDescent="0.3">
      <c r="A7" s="5"/>
      <c r="B7" s="5"/>
      <c r="C7" s="5"/>
      <c r="D7" s="5"/>
      <c r="E7" s="5"/>
      <c r="F7" s="5" t="s">
        <v>54</v>
      </c>
      <c r="G7" s="17" t="s">
        <v>5</v>
      </c>
      <c r="H7" s="5"/>
      <c r="I7" s="5"/>
      <c r="J7" s="5"/>
      <c r="K7" s="22" t="s">
        <v>5</v>
      </c>
      <c r="L7" s="23"/>
      <c r="M7" s="23"/>
      <c r="N7" s="23" t="s">
        <v>6</v>
      </c>
      <c r="P7" s="23"/>
      <c r="Q7" s="23" t="s">
        <v>7</v>
      </c>
      <c r="R7" s="23" t="s">
        <v>8</v>
      </c>
      <c r="S7" s="24"/>
      <c r="T7" s="5"/>
      <c r="U7" s="5"/>
      <c r="V7" s="5"/>
      <c r="W7" s="5"/>
      <c r="X7" s="5"/>
      <c r="Y7" s="5"/>
      <c r="Z7" s="5"/>
      <c r="AA7" s="5"/>
      <c r="AB7" s="5"/>
      <c r="AC7" s="5"/>
      <c r="AD7" s="24"/>
      <c r="AE7" s="17" t="s">
        <v>5</v>
      </c>
      <c r="AF7" s="5"/>
      <c r="AG7" s="5"/>
      <c r="AH7" s="5"/>
      <c r="AI7" s="22" t="s">
        <v>5</v>
      </c>
      <c r="AJ7" s="23"/>
      <c r="AK7" s="23"/>
      <c r="AL7" s="23" t="s">
        <v>6</v>
      </c>
      <c r="AN7" s="23"/>
      <c r="AO7" s="23" t="s">
        <v>7</v>
      </c>
      <c r="AP7" s="23" t="s">
        <v>8</v>
      </c>
      <c r="AQ7" s="5"/>
      <c r="AR7" s="5" t="s">
        <v>9</v>
      </c>
      <c r="AS7" s="5"/>
      <c r="AT7" s="5"/>
      <c r="AU7" s="5"/>
      <c r="AV7" s="5"/>
      <c r="AW7" s="5"/>
      <c r="AX7" s="24" t="s">
        <v>9</v>
      </c>
      <c r="AY7" s="19"/>
      <c r="AZ7" s="5"/>
      <c r="BA7" s="5"/>
      <c r="BB7" s="5"/>
      <c r="BC7" s="5"/>
      <c r="BD7" s="5"/>
      <c r="BE7" s="5"/>
      <c r="BF7" s="5"/>
      <c r="BG7" s="5"/>
      <c r="BH7" s="5"/>
      <c r="BI7" s="5"/>
      <c r="BJ7" s="24"/>
      <c r="BK7" s="58"/>
      <c r="BL7" s="57"/>
      <c r="BM7" s="57" t="s">
        <v>46</v>
      </c>
      <c r="BN7" s="57" t="s">
        <v>38</v>
      </c>
      <c r="BO7" s="19"/>
      <c r="BP7" s="60" t="s">
        <v>10</v>
      </c>
      <c r="BQ7" s="21"/>
      <c r="BR7" s="60" t="s">
        <v>2</v>
      </c>
      <c r="BS7" s="21"/>
      <c r="BT7" s="38" t="s">
        <v>11</v>
      </c>
      <c r="BU7" s="25"/>
      <c r="BV7" s="5"/>
      <c r="BW7" s="5"/>
    </row>
    <row r="8" spans="1:75" x14ac:dyDescent="0.3">
      <c r="A8" s="31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19</v>
      </c>
      <c r="I8" s="26" t="s">
        <v>17</v>
      </c>
      <c r="J8" s="26" t="s">
        <v>20</v>
      </c>
      <c r="K8" s="27" t="s">
        <v>22</v>
      </c>
      <c r="L8" s="28" t="s">
        <v>6</v>
      </c>
      <c r="M8" s="28" t="s">
        <v>23</v>
      </c>
      <c r="N8" s="27" t="s">
        <v>22</v>
      </c>
      <c r="O8" s="29" t="s">
        <v>7</v>
      </c>
      <c r="P8" s="28" t="s">
        <v>23</v>
      </c>
      <c r="Q8" s="27" t="s">
        <v>22</v>
      </c>
      <c r="R8" s="27" t="s">
        <v>22</v>
      </c>
      <c r="S8" s="30"/>
      <c r="T8" s="31" t="s">
        <v>24</v>
      </c>
      <c r="U8" s="31" t="s">
        <v>25</v>
      </c>
      <c r="V8" s="31" t="s">
        <v>59</v>
      </c>
      <c r="W8" s="31" t="s">
        <v>60</v>
      </c>
      <c r="X8" s="31" t="s">
        <v>61</v>
      </c>
      <c r="Y8" s="31" t="s">
        <v>62</v>
      </c>
      <c r="Z8" s="31" t="s">
        <v>63</v>
      </c>
      <c r="AA8" s="31" t="s">
        <v>64</v>
      </c>
      <c r="AB8" s="31" t="s">
        <v>28</v>
      </c>
      <c r="AC8" s="31" t="s">
        <v>29</v>
      </c>
      <c r="AD8" s="30"/>
      <c r="AE8" s="26" t="s">
        <v>16</v>
      </c>
      <c r="AF8" s="26" t="s">
        <v>19</v>
      </c>
      <c r="AG8" s="26" t="s">
        <v>17</v>
      </c>
      <c r="AH8" s="26" t="s">
        <v>20</v>
      </c>
      <c r="AI8" s="27" t="s">
        <v>22</v>
      </c>
      <c r="AJ8" s="28" t="s">
        <v>6</v>
      </c>
      <c r="AK8" s="28" t="s">
        <v>23</v>
      </c>
      <c r="AL8" s="27" t="s">
        <v>22</v>
      </c>
      <c r="AM8" s="29" t="s">
        <v>7</v>
      </c>
      <c r="AN8" s="28" t="s">
        <v>23</v>
      </c>
      <c r="AO8" s="27" t="s">
        <v>22</v>
      </c>
      <c r="AP8" s="27" t="s">
        <v>22</v>
      </c>
      <c r="AQ8" s="32"/>
      <c r="AR8" s="28" t="s">
        <v>30</v>
      </c>
      <c r="AS8" s="28" t="s">
        <v>31</v>
      </c>
      <c r="AT8" s="28" t="s">
        <v>32</v>
      </c>
      <c r="AU8" s="28" t="s">
        <v>33</v>
      </c>
      <c r="AV8" s="28" t="s">
        <v>34</v>
      </c>
      <c r="AW8" s="31" t="s">
        <v>35</v>
      </c>
      <c r="AX8" s="31" t="s">
        <v>36</v>
      </c>
      <c r="AY8" s="37"/>
      <c r="AZ8" s="31" t="s">
        <v>24</v>
      </c>
      <c r="BA8" s="31" t="s">
        <v>25</v>
      </c>
      <c r="BB8" s="31" t="s">
        <v>59</v>
      </c>
      <c r="BC8" s="31" t="s">
        <v>60</v>
      </c>
      <c r="BD8" s="31" t="s">
        <v>61</v>
      </c>
      <c r="BE8" s="31" t="s">
        <v>62</v>
      </c>
      <c r="BF8" s="31" t="s">
        <v>63</v>
      </c>
      <c r="BG8" s="31" t="s">
        <v>64</v>
      </c>
      <c r="BH8" s="31" t="s">
        <v>28</v>
      </c>
      <c r="BI8" s="31" t="s">
        <v>29</v>
      </c>
      <c r="BJ8" s="30"/>
      <c r="BK8" s="63" t="s">
        <v>37</v>
      </c>
      <c r="BL8" s="63" t="s">
        <v>38</v>
      </c>
      <c r="BM8" s="63" t="s">
        <v>50</v>
      </c>
      <c r="BN8" s="63" t="s">
        <v>36</v>
      </c>
      <c r="BO8" s="52"/>
      <c r="BP8" s="64" t="s">
        <v>39</v>
      </c>
      <c r="BQ8" s="26"/>
      <c r="BR8" s="64" t="s">
        <v>39</v>
      </c>
      <c r="BS8" s="72"/>
      <c r="BT8" s="66" t="s">
        <v>39</v>
      </c>
      <c r="BU8" s="27" t="s">
        <v>40</v>
      </c>
      <c r="BV8" s="24"/>
      <c r="BW8" s="24"/>
    </row>
    <row r="9" spans="1:75" x14ac:dyDescent="0.3">
      <c r="A9" s="24"/>
      <c r="B9" s="24"/>
      <c r="C9" s="24"/>
      <c r="D9" s="24"/>
      <c r="E9" s="24"/>
      <c r="F9" s="24"/>
      <c r="G9" s="21"/>
      <c r="H9" s="21"/>
      <c r="I9" s="21"/>
      <c r="J9" s="21"/>
      <c r="K9" s="25"/>
      <c r="L9" s="25"/>
      <c r="M9" s="25"/>
      <c r="N9" s="25"/>
      <c r="O9" s="25"/>
      <c r="P9" s="25"/>
      <c r="Q9" s="25"/>
      <c r="R9" s="25"/>
      <c r="S9" s="30"/>
      <c r="T9" s="24"/>
      <c r="U9" s="24"/>
      <c r="V9" s="24"/>
      <c r="W9" s="24"/>
      <c r="X9" s="24"/>
      <c r="Y9" s="24"/>
      <c r="Z9" s="24"/>
      <c r="AA9" s="24"/>
      <c r="AB9" s="24"/>
      <c r="AC9" s="24"/>
      <c r="AD9" s="30"/>
      <c r="AE9" s="21"/>
      <c r="AF9" s="21"/>
      <c r="AG9" s="21"/>
      <c r="AH9" s="21"/>
      <c r="AI9" s="25"/>
      <c r="AJ9" s="25"/>
      <c r="AK9" s="25"/>
      <c r="AL9" s="25"/>
      <c r="AM9" s="25"/>
      <c r="AN9" s="25"/>
      <c r="AO9" s="25"/>
      <c r="AP9" s="25"/>
      <c r="AQ9" s="32"/>
      <c r="AR9" s="25"/>
      <c r="AS9" s="25"/>
      <c r="AT9" s="25"/>
      <c r="AU9" s="25"/>
      <c r="AV9" s="25"/>
      <c r="AW9" s="24"/>
      <c r="AX9" s="24"/>
      <c r="AY9" s="37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30"/>
      <c r="BK9" s="57"/>
      <c r="BL9" s="57"/>
      <c r="BM9" s="57"/>
      <c r="BN9" s="57"/>
      <c r="BO9" s="52"/>
      <c r="BP9" s="60"/>
      <c r="BQ9" s="21"/>
      <c r="BR9" s="60"/>
      <c r="BS9" s="73"/>
      <c r="BT9" s="38"/>
      <c r="BU9" s="39"/>
      <c r="BV9" s="5"/>
      <c r="BW9" s="5"/>
    </row>
    <row r="10" spans="1:75" x14ac:dyDescent="0.3">
      <c r="A10" s="21">
        <v>4</v>
      </c>
      <c r="B10" s="5" t="s">
        <v>95</v>
      </c>
      <c r="C10" s="5" t="s">
        <v>65</v>
      </c>
      <c r="D10" s="5" t="s">
        <v>52</v>
      </c>
      <c r="E10" s="5" t="s">
        <v>149</v>
      </c>
      <c r="F10" s="3">
        <v>8</v>
      </c>
      <c r="G10" s="40">
        <v>4</v>
      </c>
      <c r="H10" s="40">
        <v>6</v>
      </c>
      <c r="I10" s="40">
        <v>4</v>
      </c>
      <c r="J10" s="40">
        <v>5</v>
      </c>
      <c r="K10" s="41">
        <f>(G10+H10+I10+J10)/4</f>
        <v>4.75</v>
      </c>
      <c r="L10" s="40">
        <v>7</v>
      </c>
      <c r="M10" s="40"/>
      <c r="N10" s="41">
        <f>L10-M10</f>
        <v>7</v>
      </c>
      <c r="O10" s="40">
        <v>6</v>
      </c>
      <c r="P10" s="40"/>
      <c r="Q10" s="41">
        <f>O10-P10</f>
        <v>6</v>
      </c>
      <c r="R10" s="8">
        <f>((K10*0.4)+(N10*0.4)+(Q10*0.2))</f>
        <v>5.9</v>
      </c>
      <c r="S10" s="42"/>
      <c r="T10" s="43">
        <v>8</v>
      </c>
      <c r="U10" s="43">
        <v>7</v>
      </c>
      <c r="V10" s="43">
        <v>7</v>
      </c>
      <c r="W10" s="43">
        <v>8</v>
      </c>
      <c r="X10" s="43">
        <v>7.5</v>
      </c>
      <c r="Y10" s="43">
        <v>7.5</v>
      </c>
      <c r="Z10" s="43">
        <v>8</v>
      </c>
      <c r="AA10" s="43">
        <v>7.5</v>
      </c>
      <c r="AB10" s="44">
        <f>SUM(T10:AA10)</f>
        <v>60.5</v>
      </c>
      <c r="AC10" s="8">
        <f>AB10/8</f>
        <v>7.5625</v>
      </c>
      <c r="AD10" s="42"/>
      <c r="AE10" s="40">
        <v>5</v>
      </c>
      <c r="AF10" s="40">
        <v>7</v>
      </c>
      <c r="AG10" s="40">
        <v>4</v>
      </c>
      <c r="AH10" s="40">
        <v>5</v>
      </c>
      <c r="AI10" s="41">
        <f>(AE10+AF10+AG10+AH10)/4</f>
        <v>5.25</v>
      </c>
      <c r="AJ10" s="40">
        <v>6</v>
      </c>
      <c r="AK10" s="40"/>
      <c r="AL10" s="41">
        <f>AJ10-AK10</f>
        <v>6</v>
      </c>
      <c r="AM10" s="40">
        <v>5</v>
      </c>
      <c r="AN10" s="40"/>
      <c r="AO10" s="41">
        <f>AM10-AN10</f>
        <v>5</v>
      </c>
      <c r="AP10" s="8">
        <f>((AI10*0.4)+(AL10*0.4)+(AO10*0.2))</f>
        <v>5.5</v>
      </c>
      <c r="AQ10" s="45"/>
      <c r="AR10" s="43">
        <v>8</v>
      </c>
      <c r="AS10" s="43">
        <v>8</v>
      </c>
      <c r="AT10" s="43">
        <v>7.5</v>
      </c>
      <c r="AU10" s="43">
        <v>8</v>
      </c>
      <c r="AV10" s="8">
        <f>SUM((AR10*0.3),(AS10*0.25),(AT10*0.35),(AU10*0.1))</f>
        <v>7.8250000000000002</v>
      </c>
      <c r="AW10" s="46"/>
      <c r="AX10" s="8">
        <f>AV10-AW10</f>
        <v>7.8250000000000002</v>
      </c>
      <c r="AY10" s="56"/>
      <c r="AZ10" s="43">
        <v>6.8</v>
      </c>
      <c r="BA10" s="43">
        <v>7</v>
      </c>
      <c r="BB10" s="43">
        <v>6.2</v>
      </c>
      <c r="BC10" s="43">
        <v>6.8</v>
      </c>
      <c r="BD10" s="43">
        <v>7.2</v>
      </c>
      <c r="BE10" s="43">
        <v>7.5</v>
      </c>
      <c r="BF10" s="43">
        <v>7</v>
      </c>
      <c r="BG10" s="43">
        <v>6.5</v>
      </c>
      <c r="BH10" s="44">
        <f>SUM(AZ10:BG10)</f>
        <v>55</v>
      </c>
      <c r="BI10" s="8">
        <f>BH10/8</f>
        <v>6.875</v>
      </c>
      <c r="BJ10" s="42"/>
      <c r="BK10" s="68">
        <v>7.45</v>
      </c>
      <c r="BL10" s="57">
        <f>BK10</f>
        <v>7.45</v>
      </c>
      <c r="BM10" s="69"/>
      <c r="BN10" s="57">
        <f>SUM(BL10-BM10)</f>
        <v>7.45</v>
      </c>
      <c r="BO10" s="56"/>
      <c r="BP10" s="57">
        <f>SUM((R10*0.25)+(AC10*0.375)+(BI10*0.375))</f>
        <v>6.8890624999999996</v>
      </c>
      <c r="BQ10" s="21"/>
      <c r="BR10" s="57">
        <f>SUM((AP10*0.25),(AX10*0.25),(BN10*0.5))</f>
        <v>7.0562500000000004</v>
      </c>
      <c r="BS10" s="21"/>
      <c r="BT10" s="58">
        <f>AVERAGE(BP10:BR10)</f>
        <v>6.97265625</v>
      </c>
      <c r="BU10" s="49">
        <v>1</v>
      </c>
      <c r="BV10" s="5"/>
      <c r="BW10" s="5"/>
    </row>
    <row r="11" spans="1:75" x14ac:dyDescent="0.3">
      <c r="A11" s="3">
        <v>14</v>
      </c>
      <c r="B11" t="s">
        <v>71</v>
      </c>
      <c r="C11" t="s">
        <v>98</v>
      </c>
      <c r="D11" t="s">
        <v>139</v>
      </c>
      <c r="E11" t="s">
        <v>115</v>
      </c>
      <c r="F11" s="3">
        <v>7</v>
      </c>
      <c r="G11" s="40">
        <v>7</v>
      </c>
      <c r="H11" s="40">
        <v>7</v>
      </c>
      <c r="I11" s="40">
        <v>6</v>
      </c>
      <c r="J11" s="40">
        <v>7</v>
      </c>
      <c r="K11" s="41">
        <f>(G11+H11+I11+J11)/4</f>
        <v>6.75</v>
      </c>
      <c r="L11" s="40">
        <v>7.5</v>
      </c>
      <c r="M11" s="40"/>
      <c r="N11" s="41">
        <f>L11-M11</f>
        <v>7.5</v>
      </c>
      <c r="O11" s="40">
        <v>7</v>
      </c>
      <c r="P11" s="40"/>
      <c r="Q11" s="41">
        <f>O11-P11</f>
        <v>7</v>
      </c>
      <c r="R11" s="8">
        <f>((K11*0.4)+(N11*0.4)+(Q11*0.2))</f>
        <v>7.1000000000000005</v>
      </c>
      <c r="S11" s="42"/>
      <c r="T11" s="43">
        <v>6.5</v>
      </c>
      <c r="U11" s="43">
        <v>6</v>
      </c>
      <c r="V11" s="43">
        <v>6</v>
      </c>
      <c r="W11" s="43">
        <v>6.5</v>
      </c>
      <c r="X11" s="43">
        <v>6.5</v>
      </c>
      <c r="Y11" s="43">
        <v>5.5</v>
      </c>
      <c r="Z11" s="43">
        <v>6</v>
      </c>
      <c r="AA11" s="43">
        <v>7</v>
      </c>
      <c r="AB11" s="44">
        <f>SUM(T11:AA11)</f>
        <v>50</v>
      </c>
      <c r="AC11" s="8">
        <f>AB11/8</f>
        <v>6.25</v>
      </c>
      <c r="AD11" s="42"/>
      <c r="AE11" s="40">
        <v>6</v>
      </c>
      <c r="AF11" s="40">
        <v>7</v>
      </c>
      <c r="AG11" s="40">
        <v>6</v>
      </c>
      <c r="AH11" s="40">
        <v>6</v>
      </c>
      <c r="AI11" s="41">
        <f>(AE11+AF11+AG11+AH11)/4</f>
        <v>6.25</v>
      </c>
      <c r="AJ11" s="40">
        <v>7</v>
      </c>
      <c r="AK11" s="40"/>
      <c r="AL11" s="41">
        <f>AJ11-AK11</f>
        <v>7</v>
      </c>
      <c r="AM11" s="40">
        <v>7</v>
      </c>
      <c r="AN11" s="40"/>
      <c r="AO11" s="41">
        <f>AM11-AN11</f>
        <v>7</v>
      </c>
      <c r="AP11" s="8">
        <f>((AI11*0.4)+(AL11*0.4)+(AO11*0.2))</f>
        <v>6.7000000000000011</v>
      </c>
      <c r="AQ11" s="45"/>
      <c r="AR11" s="43">
        <v>5</v>
      </c>
      <c r="AS11" s="43">
        <v>6</v>
      </c>
      <c r="AT11" s="43">
        <v>6</v>
      </c>
      <c r="AU11" s="43">
        <v>5</v>
      </c>
      <c r="AV11" s="8">
        <f>SUM((AR11*0.3),(AS11*0.25),(AT11*0.35),(AU11*0.1))</f>
        <v>5.6</v>
      </c>
      <c r="AW11" s="46"/>
      <c r="AX11" s="8">
        <f>AV11-AW11</f>
        <v>5.6</v>
      </c>
      <c r="AY11" s="56"/>
      <c r="AZ11" s="43">
        <v>6.3</v>
      </c>
      <c r="BA11" s="43">
        <v>6.3</v>
      </c>
      <c r="BB11" s="43">
        <v>6.5</v>
      </c>
      <c r="BC11" s="43">
        <v>6.5</v>
      </c>
      <c r="BD11" s="43">
        <v>7</v>
      </c>
      <c r="BE11" s="43">
        <v>7</v>
      </c>
      <c r="BF11" s="43">
        <v>7.8</v>
      </c>
      <c r="BG11" s="43">
        <v>6.8</v>
      </c>
      <c r="BH11" s="44">
        <f>SUM(AZ11:BG11)</f>
        <v>54.199999999999996</v>
      </c>
      <c r="BI11" s="8">
        <f>BH11/8</f>
        <v>6.7749999999999995</v>
      </c>
      <c r="BJ11" s="42"/>
      <c r="BK11" s="68">
        <v>7.5</v>
      </c>
      <c r="BL11" s="57">
        <f>BK11</f>
        <v>7.5</v>
      </c>
      <c r="BM11" s="69"/>
      <c r="BN11" s="57">
        <f>SUM(BL11-BM11)</f>
        <v>7.5</v>
      </c>
      <c r="BO11" s="56"/>
      <c r="BP11" s="57">
        <f>SUM((R11*0.25)+(AC11*0.375)+(BI11*0.375))</f>
        <v>6.6593750000000007</v>
      </c>
      <c r="BQ11" s="21"/>
      <c r="BR11" s="57">
        <f>SUM((AP11*0.25),(AX11*0.25),(BN11*0.5))</f>
        <v>6.8250000000000002</v>
      </c>
      <c r="BS11" s="21"/>
      <c r="BT11" s="58">
        <f>AVERAGE(BP11:BR11)</f>
        <v>6.7421875</v>
      </c>
      <c r="BU11" s="49">
        <v>2</v>
      </c>
      <c r="BV11" s="5"/>
      <c r="BW11" s="5"/>
    </row>
    <row r="12" spans="1:75" x14ac:dyDescent="0.3">
      <c r="A12" s="3">
        <v>5</v>
      </c>
      <c r="B12" t="s">
        <v>93</v>
      </c>
      <c r="C12" t="s">
        <v>65</v>
      </c>
      <c r="D12" t="s">
        <v>52</v>
      </c>
      <c r="E12" t="s">
        <v>94</v>
      </c>
      <c r="F12" s="3">
        <v>8</v>
      </c>
      <c r="G12" s="40">
        <v>6</v>
      </c>
      <c r="H12" s="40">
        <v>7</v>
      </c>
      <c r="I12" s="40">
        <v>5</v>
      </c>
      <c r="J12" s="40">
        <v>5</v>
      </c>
      <c r="K12" s="41">
        <f>(G12+H12+I12+J12)/4</f>
        <v>5.75</v>
      </c>
      <c r="L12" s="40">
        <v>7</v>
      </c>
      <c r="M12" s="40"/>
      <c r="N12" s="41">
        <f>L12-M12</f>
        <v>7</v>
      </c>
      <c r="O12" s="40">
        <v>5</v>
      </c>
      <c r="P12" s="40"/>
      <c r="Q12" s="41">
        <f>O12-P12</f>
        <v>5</v>
      </c>
      <c r="R12" s="8">
        <f>((K12*0.4)+(N12*0.4)+(Q12*0.2))</f>
        <v>6.1000000000000005</v>
      </c>
      <c r="S12" s="42"/>
      <c r="T12" s="43">
        <v>6</v>
      </c>
      <c r="U12" s="43">
        <v>6</v>
      </c>
      <c r="V12" s="43">
        <v>6.5</v>
      </c>
      <c r="W12" s="43">
        <v>7</v>
      </c>
      <c r="X12" s="43">
        <v>5.5</v>
      </c>
      <c r="Y12" s="43">
        <v>6</v>
      </c>
      <c r="Z12" s="43">
        <v>7</v>
      </c>
      <c r="AA12" s="43">
        <v>6.5</v>
      </c>
      <c r="AB12" s="44">
        <f>SUM(T12:AA12)</f>
        <v>50.5</v>
      </c>
      <c r="AC12" s="8">
        <f>AB12/8</f>
        <v>6.3125</v>
      </c>
      <c r="AD12" s="42"/>
      <c r="AE12" s="40">
        <v>4</v>
      </c>
      <c r="AF12" s="40">
        <v>6</v>
      </c>
      <c r="AG12" s="40">
        <v>4</v>
      </c>
      <c r="AH12" s="40">
        <v>5</v>
      </c>
      <c r="AI12" s="41">
        <f>(AE12+AF12+AG12+AH12)/4</f>
        <v>4.75</v>
      </c>
      <c r="AJ12" s="40">
        <v>6</v>
      </c>
      <c r="AK12" s="40"/>
      <c r="AL12" s="41">
        <f>AJ12-AK12</f>
        <v>6</v>
      </c>
      <c r="AM12" s="40">
        <v>5</v>
      </c>
      <c r="AN12" s="40"/>
      <c r="AO12" s="41">
        <f>AM12-AN12</f>
        <v>5</v>
      </c>
      <c r="AP12" s="8">
        <f>((AI12*0.4)+(AL12*0.4)+(AO12*0.2))</f>
        <v>5.3000000000000007</v>
      </c>
      <c r="AQ12" s="45"/>
      <c r="AR12" s="43">
        <v>7</v>
      </c>
      <c r="AS12" s="43">
        <v>7</v>
      </c>
      <c r="AT12" s="43">
        <v>6</v>
      </c>
      <c r="AU12" s="43">
        <v>6</v>
      </c>
      <c r="AV12" s="8">
        <f>SUM((AR12*0.3),(AS12*0.25),(AT12*0.35),(AU12*0.1))</f>
        <v>6.5499999999999989</v>
      </c>
      <c r="AW12" s="46"/>
      <c r="AX12" s="8">
        <f>AV12-AW12</f>
        <v>6.5499999999999989</v>
      </c>
      <c r="AY12" s="56"/>
      <c r="AZ12" s="43">
        <v>6.5</v>
      </c>
      <c r="BA12" s="43">
        <v>6.5</v>
      </c>
      <c r="BB12" s="43">
        <v>7</v>
      </c>
      <c r="BC12" s="43">
        <v>7</v>
      </c>
      <c r="BD12" s="43">
        <v>5.2</v>
      </c>
      <c r="BE12" s="43">
        <v>5.4</v>
      </c>
      <c r="BF12" s="43">
        <v>6.5</v>
      </c>
      <c r="BG12" s="43">
        <v>6</v>
      </c>
      <c r="BH12" s="44">
        <f>SUM(AZ12:BG12)</f>
        <v>50.1</v>
      </c>
      <c r="BI12" s="8">
        <f>BH12/8</f>
        <v>6.2625000000000002</v>
      </c>
      <c r="BJ12" s="42"/>
      <c r="BK12" s="68">
        <v>6.72</v>
      </c>
      <c r="BL12" s="57">
        <f>BK12</f>
        <v>6.72</v>
      </c>
      <c r="BM12" s="69"/>
      <c r="BN12" s="57">
        <f>SUM(BL12-BM12)</f>
        <v>6.72</v>
      </c>
      <c r="BO12" s="56"/>
      <c r="BP12" s="57">
        <f>SUM((R12*0.25)+(AC12*0.375)+(BI12*0.375))</f>
        <v>6.2406250000000005</v>
      </c>
      <c r="BQ12" s="21"/>
      <c r="BR12" s="57">
        <f>SUM((AP12*0.25),(AX12*0.25),(BN12*0.5))</f>
        <v>6.3224999999999998</v>
      </c>
      <c r="BS12" s="21"/>
      <c r="BT12" s="58">
        <f>AVERAGE(BP12:BR12)</f>
        <v>6.2815624999999997</v>
      </c>
      <c r="BU12" s="49">
        <v>3</v>
      </c>
      <c r="BV12" s="5"/>
      <c r="BW12" s="5"/>
    </row>
    <row r="13" spans="1:75" x14ac:dyDescent="0.3">
      <c r="A13" s="3">
        <v>21</v>
      </c>
      <c r="B13" t="s">
        <v>96</v>
      </c>
      <c r="C13" t="s">
        <v>146</v>
      </c>
      <c r="D13" t="s">
        <v>147</v>
      </c>
      <c r="E13" t="s">
        <v>97</v>
      </c>
      <c r="F13" s="3">
        <v>8</v>
      </c>
      <c r="G13" s="40">
        <v>6</v>
      </c>
      <c r="H13" s="40">
        <v>6</v>
      </c>
      <c r="I13" s="40">
        <v>5</v>
      </c>
      <c r="J13" s="40">
        <v>4</v>
      </c>
      <c r="K13" s="41">
        <f>(G13+H13+I13+J13)/4</f>
        <v>5.25</v>
      </c>
      <c r="L13" s="40">
        <v>7</v>
      </c>
      <c r="M13" s="40"/>
      <c r="N13" s="41">
        <f>L13-M13</f>
        <v>7</v>
      </c>
      <c r="O13" s="40">
        <v>6.5</v>
      </c>
      <c r="P13" s="40"/>
      <c r="Q13" s="41">
        <f>O13-P13</f>
        <v>6.5</v>
      </c>
      <c r="R13" s="8">
        <f>((K13*0.4)+(N13*0.4)+(Q13*0.2))</f>
        <v>6.2</v>
      </c>
      <c r="S13" s="42"/>
      <c r="T13" s="43">
        <v>5</v>
      </c>
      <c r="U13" s="43">
        <v>6.5</v>
      </c>
      <c r="V13" s="43">
        <v>5.5</v>
      </c>
      <c r="W13" s="43">
        <v>5</v>
      </c>
      <c r="X13" s="43">
        <v>6</v>
      </c>
      <c r="Y13" s="43">
        <v>6</v>
      </c>
      <c r="Z13" s="43">
        <v>7</v>
      </c>
      <c r="AA13" s="43">
        <v>6.5</v>
      </c>
      <c r="AB13" s="44">
        <f>SUM(T13:AA13)</f>
        <v>47.5</v>
      </c>
      <c r="AC13" s="8">
        <f>AB13/8</f>
        <v>5.9375</v>
      </c>
      <c r="AD13" s="42"/>
      <c r="AE13" s="40">
        <v>6</v>
      </c>
      <c r="AF13" s="40">
        <v>7</v>
      </c>
      <c r="AG13" s="40">
        <v>4</v>
      </c>
      <c r="AH13" s="40">
        <v>4</v>
      </c>
      <c r="AI13" s="41">
        <f>(AE13+AF13+AG13+AH13)/4</f>
        <v>5.25</v>
      </c>
      <c r="AJ13" s="40">
        <v>6.5</v>
      </c>
      <c r="AK13" s="40"/>
      <c r="AL13" s="41">
        <f>AJ13-AK13</f>
        <v>6.5</v>
      </c>
      <c r="AM13" s="40">
        <v>6</v>
      </c>
      <c r="AN13" s="40"/>
      <c r="AO13" s="41">
        <f>AM13-AN13</f>
        <v>6</v>
      </c>
      <c r="AP13" s="8">
        <f>((AI13*0.4)+(AL13*0.4)+(AO13*0.2))</f>
        <v>5.9</v>
      </c>
      <c r="AQ13" s="45"/>
      <c r="AR13" s="43">
        <v>7</v>
      </c>
      <c r="AS13" s="43">
        <v>8</v>
      </c>
      <c r="AT13" s="43">
        <v>7</v>
      </c>
      <c r="AU13" s="43">
        <v>6</v>
      </c>
      <c r="AV13" s="8">
        <f>SUM((AR13*0.3),(AS13*0.25),(AT13*0.35),(AU13*0.1))</f>
        <v>7.1499999999999986</v>
      </c>
      <c r="AW13" s="46"/>
      <c r="AX13" s="8">
        <f>AV13-AW13</f>
        <v>7.1499999999999986</v>
      </c>
      <c r="AY13" s="56"/>
      <c r="AZ13" s="43">
        <v>5.5</v>
      </c>
      <c r="BA13" s="43">
        <v>6.2</v>
      </c>
      <c r="BB13" s="43">
        <v>6.2</v>
      </c>
      <c r="BC13" s="43">
        <v>6</v>
      </c>
      <c r="BD13" s="43">
        <v>6</v>
      </c>
      <c r="BE13" s="43">
        <v>5</v>
      </c>
      <c r="BF13" s="43">
        <v>7</v>
      </c>
      <c r="BG13" s="43">
        <v>6.5</v>
      </c>
      <c r="BH13" s="44">
        <f>SUM(AZ13:BG13)</f>
        <v>48.4</v>
      </c>
      <c r="BI13" s="8">
        <f>BH13/8</f>
        <v>6.05</v>
      </c>
      <c r="BJ13" s="42"/>
      <c r="BK13" s="68">
        <v>6</v>
      </c>
      <c r="BL13" s="57">
        <f>BK13</f>
        <v>6</v>
      </c>
      <c r="BM13" s="69"/>
      <c r="BN13" s="57">
        <f>SUM(BL13-BM13)</f>
        <v>6</v>
      </c>
      <c r="BO13" s="56"/>
      <c r="BP13" s="57">
        <f>SUM((R13*0.25)+(AC13*0.375)+(BI13*0.375))</f>
        <v>6.0453124999999996</v>
      </c>
      <c r="BQ13" s="21"/>
      <c r="BR13" s="57">
        <f>SUM((AP13*0.25),(AX13*0.25),(BN13*0.5))</f>
        <v>6.2624999999999993</v>
      </c>
      <c r="BS13" s="21"/>
      <c r="BT13" s="58">
        <f>AVERAGE(BP13:BR13)</f>
        <v>6.1539062499999995</v>
      </c>
      <c r="BU13" s="49">
        <v>4</v>
      </c>
      <c r="BV13" s="5"/>
      <c r="BW13" s="5"/>
    </row>
    <row r="14" spans="1:75" x14ac:dyDescent="0.3">
      <c r="A14" s="3">
        <v>22</v>
      </c>
      <c r="B14" t="s">
        <v>145</v>
      </c>
      <c r="C14" t="s">
        <v>146</v>
      </c>
      <c r="D14" t="s">
        <v>147</v>
      </c>
      <c r="E14" t="s">
        <v>148</v>
      </c>
      <c r="F14" s="3">
        <v>9</v>
      </c>
      <c r="G14" s="40">
        <v>6</v>
      </c>
      <c r="H14" s="40">
        <v>7</v>
      </c>
      <c r="I14" s="40">
        <v>5</v>
      </c>
      <c r="J14" s="40">
        <v>4</v>
      </c>
      <c r="K14" s="41">
        <f>(G14+H14+I14+J14)/4</f>
        <v>5.5</v>
      </c>
      <c r="L14" s="40">
        <v>6</v>
      </c>
      <c r="M14" s="40"/>
      <c r="N14" s="41">
        <f>L14-M14</f>
        <v>6</v>
      </c>
      <c r="O14" s="40">
        <v>6</v>
      </c>
      <c r="P14" s="40"/>
      <c r="Q14" s="41">
        <f>O14-P14</f>
        <v>6</v>
      </c>
      <c r="R14" s="8">
        <f>((K14*0.4)+(N14*0.4)+(Q14*0.2))</f>
        <v>5.8000000000000007</v>
      </c>
      <c r="S14" s="42"/>
      <c r="T14" s="43">
        <v>5.5</v>
      </c>
      <c r="U14" s="43">
        <v>6</v>
      </c>
      <c r="V14" s="43">
        <v>5.5</v>
      </c>
      <c r="W14" s="43">
        <v>4</v>
      </c>
      <c r="X14" s="43">
        <v>5.5</v>
      </c>
      <c r="Y14" s="43">
        <v>5.5</v>
      </c>
      <c r="Z14" s="43">
        <v>7</v>
      </c>
      <c r="AA14" s="43">
        <v>6.5</v>
      </c>
      <c r="AB14" s="44">
        <f>SUM(T14:AA14)</f>
        <v>45.5</v>
      </c>
      <c r="AC14" s="8">
        <f>AB14/8</f>
        <v>5.6875</v>
      </c>
      <c r="AD14" s="42"/>
      <c r="AE14" s="40">
        <v>6</v>
      </c>
      <c r="AF14" s="40">
        <v>6</v>
      </c>
      <c r="AG14" s="40">
        <v>5</v>
      </c>
      <c r="AH14" s="40">
        <v>4</v>
      </c>
      <c r="AI14" s="41">
        <f>(AE14+AF14+AG14+AH14)/4</f>
        <v>5.25</v>
      </c>
      <c r="AJ14" s="40">
        <v>6</v>
      </c>
      <c r="AK14" s="40">
        <v>1</v>
      </c>
      <c r="AL14" s="41">
        <f>AJ14-AK14</f>
        <v>5</v>
      </c>
      <c r="AM14" s="40">
        <v>6</v>
      </c>
      <c r="AN14" s="40"/>
      <c r="AO14" s="41">
        <f>AM14-AN14</f>
        <v>6</v>
      </c>
      <c r="AP14" s="8">
        <f>((AI14*0.4)+(AL14*0.4)+(AO14*0.2))</f>
        <v>5.3</v>
      </c>
      <c r="AQ14" s="45"/>
      <c r="AR14" s="43">
        <v>6</v>
      </c>
      <c r="AS14" s="43">
        <v>6.5</v>
      </c>
      <c r="AT14" s="43">
        <v>7</v>
      </c>
      <c r="AU14" s="43">
        <v>4</v>
      </c>
      <c r="AV14" s="8">
        <f>SUM((AR14*0.3),(AS14*0.25),(AT14*0.35),(AU14*0.1))</f>
        <v>6.2750000000000004</v>
      </c>
      <c r="AW14" s="46"/>
      <c r="AX14" s="8">
        <f>AV14-AW14</f>
        <v>6.2750000000000004</v>
      </c>
      <c r="AY14" s="56"/>
      <c r="AZ14" s="43">
        <v>5.5</v>
      </c>
      <c r="BA14" s="43">
        <v>6.5</v>
      </c>
      <c r="BB14" s="43">
        <v>5</v>
      </c>
      <c r="BC14" s="43">
        <v>3.5</v>
      </c>
      <c r="BD14" s="43">
        <v>5</v>
      </c>
      <c r="BE14" s="43">
        <v>5</v>
      </c>
      <c r="BF14" s="43">
        <v>4</v>
      </c>
      <c r="BG14" s="43">
        <v>5.2</v>
      </c>
      <c r="BH14" s="44">
        <f>SUM(AZ14:BG14)</f>
        <v>39.700000000000003</v>
      </c>
      <c r="BI14" s="8">
        <f>BH14/8</f>
        <v>4.9625000000000004</v>
      </c>
      <c r="BJ14" s="42"/>
      <c r="BK14" s="68">
        <v>4.8899999999999997</v>
      </c>
      <c r="BL14" s="57">
        <f>BK14</f>
        <v>4.8899999999999997</v>
      </c>
      <c r="BM14" s="69"/>
      <c r="BN14" s="57">
        <f>SUM(BL14-BM14)</f>
        <v>4.8899999999999997</v>
      </c>
      <c r="BO14" s="56"/>
      <c r="BP14" s="57">
        <f>SUM((R14*0.25)+(AC14*0.375)+(BI14*0.375))</f>
        <v>5.4437500000000005</v>
      </c>
      <c r="BQ14" s="21"/>
      <c r="BR14" s="57">
        <f>SUM((AP14*0.25),(AX14*0.25),(BN14*0.5))</f>
        <v>5.3387499999999992</v>
      </c>
      <c r="BS14" s="21"/>
      <c r="BT14" s="58">
        <f>AVERAGE(BP14:BR14)</f>
        <v>5.3912499999999994</v>
      </c>
      <c r="BU14" s="49">
        <v>5</v>
      </c>
      <c r="BV14" s="5"/>
      <c r="BW14" s="5"/>
    </row>
    <row r="15" spans="1:75" x14ac:dyDescent="0.3">
      <c r="A15" s="3">
        <v>27</v>
      </c>
      <c r="B15" t="s">
        <v>122</v>
      </c>
      <c r="C15" t="s">
        <v>56</v>
      </c>
      <c r="D15" t="s">
        <v>42</v>
      </c>
      <c r="E15" t="s">
        <v>55</v>
      </c>
      <c r="F15" s="3">
        <v>7</v>
      </c>
      <c r="G15" s="40">
        <v>4</v>
      </c>
      <c r="H15" s="40">
        <v>3</v>
      </c>
      <c r="I15" s="40">
        <v>4</v>
      </c>
      <c r="J15" s="40">
        <v>3</v>
      </c>
      <c r="K15" s="41">
        <f>(G15+H15+I15+J15)/4</f>
        <v>3.5</v>
      </c>
      <c r="L15" s="40">
        <v>3</v>
      </c>
      <c r="M15" s="40"/>
      <c r="N15" s="41">
        <f>L15-M15</f>
        <v>3</v>
      </c>
      <c r="O15" s="40">
        <v>4</v>
      </c>
      <c r="P15" s="40"/>
      <c r="Q15" s="41">
        <f>O15-P15</f>
        <v>4</v>
      </c>
      <c r="R15" s="8">
        <f>((K15*0.4)+(N15*0.4)+(Q15*0.2))</f>
        <v>3.4000000000000004</v>
      </c>
      <c r="S15" s="42"/>
      <c r="T15" s="43">
        <v>5.5</v>
      </c>
      <c r="U15" s="43">
        <v>5.5</v>
      </c>
      <c r="V15" s="43">
        <v>5.5</v>
      </c>
      <c r="W15" s="43">
        <v>4</v>
      </c>
      <c r="X15" s="43">
        <v>5.5</v>
      </c>
      <c r="Y15" s="43">
        <v>6</v>
      </c>
      <c r="Z15" s="43">
        <v>6</v>
      </c>
      <c r="AA15" s="43">
        <v>6.5</v>
      </c>
      <c r="AB15" s="44">
        <f>SUM(T15:AA15)</f>
        <v>44.5</v>
      </c>
      <c r="AC15" s="8">
        <f>AB15/8</f>
        <v>5.5625</v>
      </c>
      <c r="AD15" s="42"/>
      <c r="AE15" s="40">
        <v>3</v>
      </c>
      <c r="AF15" s="40">
        <v>3</v>
      </c>
      <c r="AG15" s="40">
        <v>4</v>
      </c>
      <c r="AH15" s="40">
        <v>4</v>
      </c>
      <c r="AI15" s="41">
        <f>(AE15+AF15+AG15+AH15)/4</f>
        <v>3.5</v>
      </c>
      <c r="AJ15" s="40">
        <v>3</v>
      </c>
      <c r="AK15" s="40"/>
      <c r="AL15" s="41">
        <f>AJ15-AK15</f>
        <v>3</v>
      </c>
      <c r="AM15" s="40">
        <v>4</v>
      </c>
      <c r="AN15" s="40"/>
      <c r="AO15" s="41">
        <f>AM15-AN15</f>
        <v>4</v>
      </c>
      <c r="AP15" s="8">
        <f>((AI15*0.4)+(AL15*0.4)+(AO15*0.2))</f>
        <v>3.4000000000000004</v>
      </c>
      <c r="AQ15" s="45"/>
      <c r="AR15" s="43">
        <v>6.5</v>
      </c>
      <c r="AS15" s="43">
        <v>6</v>
      </c>
      <c r="AT15" s="43">
        <v>5.5</v>
      </c>
      <c r="AU15" s="43">
        <v>5</v>
      </c>
      <c r="AV15" s="8">
        <f>SUM((AR15*0.3),(AS15*0.25),(AT15*0.35),(AU15*0.1))</f>
        <v>5.875</v>
      </c>
      <c r="AW15" s="46"/>
      <c r="AX15" s="8">
        <f>AV15-AW15</f>
        <v>5.875</v>
      </c>
      <c r="AY15" s="56"/>
      <c r="AZ15" s="43">
        <v>5.5</v>
      </c>
      <c r="BA15" s="43">
        <v>5.3</v>
      </c>
      <c r="BB15" s="43">
        <v>4.5</v>
      </c>
      <c r="BC15" s="43">
        <v>4</v>
      </c>
      <c r="BD15" s="43">
        <v>6</v>
      </c>
      <c r="BE15" s="43">
        <v>6</v>
      </c>
      <c r="BF15" s="43">
        <v>6</v>
      </c>
      <c r="BG15" s="43">
        <v>5.3</v>
      </c>
      <c r="BH15" s="44">
        <f>SUM(AZ15:BG15)</f>
        <v>42.599999999999994</v>
      </c>
      <c r="BI15" s="8">
        <f>BH15/8</f>
        <v>5.3249999999999993</v>
      </c>
      <c r="BJ15" s="42"/>
      <c r="BK15" s="68">
        <v>6</v>
      </c>
      <c r="BL15" s="57">
        <f>BK15</f>
        <v>6</v>
      </c>
      <c r="BM15" s="69"/>
      <c r="BN15" s="57">
        <f>SUM(BL15-BM15)</f>
        <v>6</v>
      </c>
      <c r="BO15" s="56"/>
      <c r="BP15" s="57">
        <f>SUM((R15*0.25)+(AC15*0.375)+(BI15*0.375))</f>
        <v>4.9328124999999998</v>
      </c>
      <c r="BQ15" s="21"/>
      <c r="BR15" s="57">
        <f>SUM((AP15*0.25),(AX15*0.25),(BN15*0.5))</f>
        <v>5.3187499999999996</v>
      </c>
      <c r="BS15" s="21"/>
      <c r="BT15" s="58">
        <f>AVERAGE(BP15:BR15)</f>
        <v>5.1257812499999993</v>
      </c>
      <c r="BU15" s="174">
        <v>6</v>
      </c>
    </row>
  </sheetData>
  <sortState xmlns:xlrd2="http://schemas.microsoft.com/office/spreadsheetml/2017/richdata2" ref="A10:BW15">
    <sortCondition descending="1" ref="BT10:BT15"/>
  </sortState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434E-474C-4732-AF23-5B37E9419867}">
  <sheetPr>
    <pageSetUpPr fitToPage="1"/>
  </sheetPr>
  <dimension ref="A1:BL14"/>
  <sheetViews>
    <sheetView workbookViewId="0">
      <selection activeCell="BJ15" sqref="BJ15"/>
    </sheetView>
  </sheetViews>
  <sheetFormatPr defaultRowHeight="14.4" x14ac:dyDescent="0.3"/>
  <cols>
    <col min="1" max="1" width="7.33203125" customWidth="1"/>
    <col min="2" max="2" width="20" customWidth="1"/>
    <col min="3" max="3" width="17.109375" customWidth="1"/>
    <col min="4" max="4" width="18.33203125" customWidth="1"/>
    <col min="5" max="5" width="27.21875" customWidth="1"/>
    <col min="6" max="6" width="7.3320312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" customWidth="1"/>
    <col min="30" max="30" width="2.88671875" customWidth="1"/>
    <col min="31" max="31" width="7.5546875" customWidth="1"/>
    <col min="32" max="32" width="10.6640625" customWidth="1"/>
    <col min="33" max="33" width="9.33203125" customWidth="1"/>
    <col min="34" max="34" width="11" customWidth="1"/>
    <col min="43" max="43" width="2.88671875" customWidth="1"/>
    <col min="51" max="51" width="2.88671875" customWidth="1"/>
    <col min="52" max="55" width="8.88671875" style="3"/>
    <col min="56" max="56" width="2.88671875" customWidth="1"/>
    <col min="57" max="57" width="10" style="3" customWidth="1"/>
    <col min="58" max="58" width="2.88671875" style="3" customWidth="1"/>
    <col min="59" max="59" width="9.33203125" style="3" bestFit="1" customWidth="1"/>
    <col min="60" max="60" width="2.88671875" style="3" customWidth="1"/>
    <col min="61" max="61" width="8.88671875" style="3"/>
    <col min="62" max="62" width="17.44140625" customWidth="1"/>
  </cols>
  <sheetData>
    <row r="1" spans="1:64" ht="15.6" x14ac:dyDescent="0.3">
      <c r="A1" s="50" t="str">
        <f>CompDetail!A1</f>
        <v>ENSW STATE INTERSCHOOLS 2023</v>
      </c>
      <c r="B1" s="21"/>
      <c r="C1" s="21"/>
      <c r="D1" s="6" t="s">
        <v>43</v>
      </c>
      <c r="E1" s="7" t="s">
        <v>0</v>
      </c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7"/>
      <c r="BA1" s="57"/>
      <c r="BB1" s="57"/>
      <c r="BC1" s="57"/>
      <c r="BD1" s="5"/>
      <c r="BE1" s="21"/>
      <c r="BF1" s="21"/>
      <c r="BG1" s="21"/>
      <c r="BH1" s="21"/>
      <c r="BI1" s="21"/>
      <c r="BJ1" s="9">
        <f ca="1">NOW()</f>
        <v>45034.687389236111</v>
      </c>
      <c r="BK1" s="5"/>
      <c r="BL1" s="5"/>
    </row>
    <row r="2" spans="1:64" ht="15.6" x14ac:dyDescent="0.3">
      <c r="A2" s="2"/>
      <c r="B2" s="21"/>
      <c r="C2" s="21"/>
      <c r="D2" s="6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7"/>
      <c r="AG2" s="7"/>
      <c r="AH2" s="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7"/>
      <c r="BA2" s="57"/>
      <c r="BB2" s="57"/>
      <c r="BC2" s="57"/>
      <c r="BD2" s="5"/>
      <c r="BE2" s="21"/>
      <c r="BF2" s="21"/>
      <c r="BG2" s="21"/>
      <c r="BH2" s="21"/>
      <c r="BI2" s="21"/>
      <c r="BJ2" s="10">
        <f ca="1">NOW()</f>
        <v>45034.687389236111</v>
      </c>
      <c r="BK2" s="5"/>
      <c r="BL2" s="5"/>
    </row>
    <row r="3" spans="1:64" ht="15.6" x14ac:dyDescent="0.3">
      <c r="A3" s="157" t="str">
        <f>CompDetail!A3</f>
        <v>18th April 2023</v>
      </c>
      <c r="B3" s="21"/>
      <c r="C3" s="21"/>
      <c r="D3" s="21"/>
      <c r="E3" s="21"/>
      <c r="F3" s="21"/>
      <c r="G3" s="11" t="s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12"/>
      <c r="AC3" s="12"/>
      <c r="AD3" s="5"/>
      <c r="AE3" s="13" t="s">
        <v>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AR3" s="14"/>
      <c r="AS3" s="14"/>
      <c r="AT3" s="14"/>
      <c r="AU3" s="14"/>
      <c r="AV3" s="14"/>
      <c r="AW3" s="14"/>
      <c r="AX3" s="14"/>
      <c r="AY3" s="5"/>
      <c r="AZ3" s="59" t="s">
        <v>2</v>
      </c>
      <c r="BA3" s="71"/>
      <c r="BB3" s="71"/>
      <c r="BC3" s="71"/>
      <c r="BD3" s="5"/>
      <c r="BE3" s="21"/>
      <c r="BF3" s="21"/>
      <c r="BG3" s="21"/>
      <c r="BH3" s="21"/>
      <c r="BI3" s="21"/>
      <c r="BJ3" s="5"/>
      <c r="BK3" s="5"/>
      <c r="BL3" s="5"/>
    </row>
    <row r="4" spans="1:64" ht="15.6" x14ac:dyDescent="0.3">
      <c r="A4" s="4"/>
      <c r="B4" s="5"/>
      <c r="C4" s="6"/>
      <c r="D4" s="5"/>
      <c r="E4" s="5"/>
      <c r="F4" s="5"/>
      <c r="G4" s="17"/>
      <c r="H4" s="5"/>
      <c r="I4" s="5"/>
      <c r="J4" s="5"/>
      <c r="L4" s="17"/>
      <c r="M4" s="17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G4" s="5"/>
      <c r="AH4" s="5"/>
      <c r="AJ4" s="17"/>
      <c r="AK4" s="17"/>
      <c r="AL4" s="17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7"/>
      <c r="BA4" s="57"/>
      <c r="BB4" s="57"/>
      <c r="BC4" s="57"/>
      <c r="BD4" s="5"/>
      <c r="BE4" s="21"/>
      <c r="BF4" s="21"/>
      <c r="BG4" s="21"/>
      <c r="BH4" s="21"/>
      <c r="BI4" s="21"/>
      <c r="BJ4" s="5"/>
      <c r="BK4" s="5"/>
      <c r="BL4" s="5"/>
    </row>
    <row r="5" spans="1:64" ht="15.6" x14ac:dyDescent="0.3">
      <c r="A5" s="4" t="s">
        <v>175</v>
      </c>
      <c r="B5" s="17"/>
      <c r="C5" s="5"/>
      <c r="D5" s="5"/>
      <c r="E5" s="5"/>
      <c r="F5" s="5"/>
      <c r="G5" s="17" t="s">
        <v>4</v>
      </c>
      <c r="H5" s="5"/>
      <c r="I5" s="5"/>
      <c r="J5" s="5"/>
      <c r="L5" s="5"/>
      <c r="M5" s="5"/>
      <c r="N5" s="5"/>
      <c r="O5" s="5"/>
      <c r="P5" s="5"/>
      <c r="Q5" s="5"/>
      <c r="R5" s="5"/>
      <c r="S5" s="5"/>
      <c r="T5" s="17"/>
      <c r="U5" s="17"/>
      <c r="V5" s="5"/>
      <c r="W5" s="5"/>
      <c r="X5" s="5"/>
      <c r="Y5" s="5"/>
      <c r="Z5" s="5"/>
      <c r="AA5" s="5"/>
      <c r="AB5" s="5"/>
      <c r="AC5" s="5"/>
      <c r="AD5" s="17"/>
      <c r="AE5" s="17"/>
      <c r="AF5" s="5"/>
      <c r="AG5" s="5"/>
      <c r="AH5" s="5"/>
      <c r="AJ5" s="5"/>
      <c r="AK5" s="5"/>
      <c r="AL5" s="5"/>
      <c r="AM5" s="5"/>
      <c r="AN5" s="5"/>
      <c r="AO5" s="5"/>
      <c r="AP5" s="5"/>
      <c r="AQ5" s="5"/>
      <c r="AR5" s="17"/>
      <c r="AS5" s="5"/>
      <c r="AT5" s="5"/>
      <c r="AU5" s="5"/>
      <c r="AV5" s="5"/>
      <c r="AW5" s="17"/>
      <c r="AX5" s="17"/>
      <c r="AY5" s="19"/>
      <c r="AZ5" s="58"/>
      <c r="BA5" s="57"/>
      <c r="BB5" s="57"/>
      <c r="BC5" s="57"/>
      <c r="BD5" s="19"/>
      <c r="BE5" s="60" t="s">
        <v>45</v>
      </c>
      <c r="BF5" s="21"/>
      <c r="BG5" s="21"/>
      <c r="BH5" s="21"/>
      <c r="BI5" s="21"/>
      <c r="BJ5" s="5"/>
      <c r="BK5" s="5"/>
      <c r="BL5" s="5"/>
    </row>
    <row r="6" spans="1:64" ht="15.6" x14ac:dyDescent="0.3">
      <c r="A6" s="4" t="s">
        <v>3</v>
      </c>
      <c r="B6" s="17">
        <v>6</v>
      </c>
      <c r="C6" s="5"/>
      <c r="D6" s="5"/>
      <c r="E6" s="5"/>
      <c r="F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7" t="s">
        <v>4</v>
      </c>
      <c r="AF6" s="5"/>
      <c r="AQ6" s="5"/>
      <c r="AR6" s="5"/>
      <c r="AS6" s="5"/>
      <c r="AT6" s="5"/>
      <c r="AU6" s="5"/>
      <c r="AV6" s="5"/>
      <c r="AW6" s="5"/>
      <c r="AX6" s="5"/>
      <c r="AY6" s="19"/>
      <c r="AZ6" s="57"/>
      <c r="BA6" s="57"/>
      <c r="BB6" s="57"/>
      <c r="BC6" s="57"/>
      <c r="BD6" s="19"/>
      <c r="BE6" s="21"/>
      <c r="BF6" s="21"/>
      <c r="BG6" s="21"/>
      <c r="BH6" s="21"/>
      <c r="BI6" s="21"/>
      <c r="BJ6" s="5"/>
      <c r="BK6" s="5"/>
      <c r="BL6" s="5"/>
    </row>
    <row r="7" spans="1:64" x14ac:dyDescent="0.3">
      <c r="A7" s="5"/>
      <c r="B7" s="5"/>
      <c r="C7" s="5"/>
      <c r="D7" s="5"/>
      <c r="E7" s="5"/>
      <c r="F7" s="5" t="s">
        <v>54</v>
      </c>
      <c r="G7" s="17" t="s">
        <v>5</v>
      </c>
      <c r="H7" s="5"/>
      <c r="I7" s="5"/>
      <c r="J7" s="5"/>
      <c r="K7" s="22" t="s">
        <v>5</v>
      </c>
      <c r="L7" s="23"/>
      <c r="M7" s="23"/>
      <c r="N7" s="23" t="s">
        <v>6</v>
      </c>
      <c r="P7" s="23"/>
      <c r="Q7" s="23" t="s">
        <v>7</v>
      </c>
      <c r="R7" s="23" t="s">
        <v>8</v>
      </c>
      <c r="S7" s="24"/>
      <c r="T7" s="5"/>
      <c r="U7" s="5"/>
      <c r="V7" s="5"/>
      <c r="W7" s="5"/>
      <c r="X7" s="5"/>
      <c r="Y7" s="5"/>
      <c r="Z7" s="5"/>
      <c r="AA7" s="5"/>
      <c r="AB7" s="5"/>
      <c r="AC7" s="5"/>
      <c r="AD7" s="24"/>
      <c r="AE7" s="17" t="s">
        <v>5</v>
      </c>
      <c r="AF7" s="5"/>
      <c r="AG7" s="5"/>
      <c r="AH7" s="5"/>
      <c r="AI7" s="22" t="s">
        <v>5</v>
      </c>
      <c r="AJ7" s="23"/>
      <c r="AK7" s="23"/>
      <c r="AL7" s="23" t="s">
        <v>6</v>
      </c>
      <c r="AN7" s="23"/>
      <c r="AO7" s="23" t="s">
        <v>7</v>
      </c>
      <c r="AP7" s="23" t="s">
        <v>8</v>
      </c>
      <c r="AQ7" s="5"/>
      <c r="AR7" s="5" t="s">
        <v>9</v>
      </c>
      <c r="AS7" s="5"/>
      <c r="AT7" s="5"/>
      <c r="AU7" s="5"/>
      <c r="AV7" s="5"/>
      <c r="AW7" s="5"/>
      <c r="AX7" s="24" t="s">
        <v>9</v>
      </c>
      <c r="AY7" s="19"/>
      <c r="AZ7" s="58"/>
      <c r="BA7" s="57"/>
      <c r="BB7" s="57" t="s">
        <v>46</v>
      </c>
      <c r="BC7" s="57" t="s">
        <v>38</v>
      </c>
      <c r="BD7" s="19"/>
      <c r="BE7" s="60" t="s">
        <v>10</v>
      </c>
      <c r="BF7" s="21"/>
      <c r="BG7" s="60" t="s">
        <v>2</v>
      </c>
      <c r="BH7" s="21"/>
      <c r="BI7" s="38" t="s">
        <v>11</v>
      </c>
      <c r="BJ7" s="25"/>
      <c r="BK7" s="5"/>
      <c r="BL7" s="5"/>
    </row>
    <row r="8" spans="1:64" x14ac:dyDescent="0.3">
      <c r="A8" s="31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19</v>
      </c>
      <c r="I8" s="26" t="s">
        <v>17</v>
      </c>
      <c r="J8" s="26" t="s">
        <v>20</v>
      </c>
      <c r="K8" s="27" t="s">
        <v>22</v>
      </c>
      <c r="L8" s="28" t="s">
        <v>6</v>
      </c>
      <c r="M8" s="28" t="s">
        <v>23</v>
      </c>
      <c r="N8" s="27" t="s">
        <v>22</v>
      </c>
      <c r="O8" s="29" t="s">
        <v>7</v>
      </c>
      <c r="P8" s="28" t="s">
        <v>23</v>
      </c>
      <c r="Q8" s="27" t="s">
        <v>22</v>
      </c>
      <c r="R8" s="27" t="s">
        <v>22</v>
      </c>
      <c r="S8" s="30"/>
      <c r="T8" s="31" t="s">
        <v>24</v>
      </c>
      <c r="U8" s="31" t="s">
        <v>25</v>
      </c>
      <c r="V8" s="31" t="s">
        <v>59</v>
      </c>
      <c r="W8" s="31" t="s">
        <v>60</v>
      </c>
      <c r="X8" s="31" t="s">
        <v>61</v>
      </c>
      <c r="Y8" s="31" t="s">
        <v>62</v>
      </c>
      <c r="Z8" s="31" t="s">
        <v>63</v>
      </c>
      <c r="AA8" s="31" t="s">
        <v>64</v>
      </c>
      <c r="AB8" s="31" t="s">
        <v>28</v>
      </c>
      <c r="AC8" s="31" t="s">
        <v>29</v>
      </c>
      <c r="AD8" s="30"/>
      <c r="AE8" s="26" t="s">
        <v>16</v>
      </c>
      <c r="AF8" s="26" t="s">
        <v>19</v>
      </c>
      <c r="AG8" s="26" t="s">
        <v>17</v>
      </c>
      <c r="AH8" s="26" t="s">
        <v>20</v>
      </c>
      <c r="AI8" s="27" t="s">
        <v>22</v>
      </c>
      <c r="AJ8" s="28" t="s">
        <v>6</v>
      </c>
      <c r="AK8" s="28" t="s">
        <v>23</v>
      </c>
      <c r="AL8" s="27" t="s">
        <v>22</v>
      </c>
      <c r="AM8" s="29" t="s">
        <v>7</v>
      </c>
      <c r="AN8" s="28" t="s">
        <v>23</v>
      </c>
      <c r="AO8" s="27" t="s">
        <v>22</v>
      </c>
      <c r="AP8" s="27" t="s">
        <v>22</v>
      </c>
      <c r="AQ8" s="32"/>
      <c r="AR8" s="28" t="s">
        <v>30</v>
      </c>
      <c r="AS8" s="28" t="s">
        <v>31</v>
      </c>
      <c r="AT8" s="28" t="s">
        <v>32</v>
      </c>
      <c r="AU8" s="28" t="s">
        <v>33</v>
      </c>
      <c r="AV8" s="28" t="s">
        <v>34</v>
      </c>
      <c r="AW8" s="31" t="s">
        <v>35</v>
      </c>
      <c r="AX8" s="31" t="s">
        <v>36</v>
      </c>
      <c r="AY8" s="37"/>
      <c r="AZ8" s="63" t="s">
        <v>37</v>
      </c>
      <c r="BA8" s="63" t="s">
        <v>38</v>
      </c>
      <c r="BB8" s="63" t="s">
        <v>50</v>
      </c>
      <c r="BC8" s="63" t="s">
        <v>36</v>
      </c>
      <c r="BD8" s="52"/>
      <c r="BE8" s="64" t="s">
        <v>39</v>
      </c>
      <c r="BF8" s="26"/>
      <c r="BG8" s="64" t="s">
        <v>39</v>
      </c>
      <c r="BH8" s="72"/>
      <c r="BI8" s="66" t="s">
        <v>39</v>
      </c>
      <c r="BJ8" s="27" t="s">
        <v>40</v>
      </c>
      <c r="BK8" s="24"/>
      <c r="BL8" s="24"/>
    </row>
    <row r="9" spans="1:64" x14ac:dyDescent="0.3">
      <c r="A9" s="24"/>
      <c r="B9" s="24"/>
      <c r="C9" s="24"/>
      <c r="D9" s="24"/>
      <c r="E9" s="24"/>
      <c r="F9" s="24"/>
      <c r="G9" s="21"/>
      <c r="H9" s="21"/>
      <c r="I9" s="21"/>
      <c r="J9" s="21"/>
      <c r="K9" s="25"/>
      <c r="L9" s="25"/>
      <c r="M9" s="25"/>
      <c r="N9" s="25"/>
      <c r="O9" s="25"/>
      <c r="P9" s="25"/>
      <c r="Q9" s="25"/>
      <c r="R9" s="25"/>
      <c r="S9" s="30"/>
      <c r="T9" s="24"/>
      <c r="U9" s="24"/>
      <c r="V9" s="24"/>
      <c r="W9" s="24"/>
      <c r="X9" s="24"/>
      <c r="Y9" s="24"/>
      <c r="Z9" s="24"/>
      <c r="AA9" s="24"/>
      <c r="AB9" s="24"/>
      <c r="AC9" s="24"/>
      <c r="AD9" s="30"/>
      <c r="AE9" s="21"/>
      <c r="AF9" s="21"/>
      <c r="AG9" s="21"/>
      <c r="AH9" s="21"/>
      <c r="AI9" s="25"/>
      <c r="AJ9" s="25"/>
      <c r="AK9" s="25"/>
      <c r="AL9" s="25"/>
      <c r="AM9" s="25"/>
      <c r="AN9" s="25"/>
      <c r="AO9" s="25"/>
      <c r="AP9" s="25"/>
      <c r="AQ9" s="32"/>
      <c r="AR9" s="25"/>
      <c r="AS9" s="25"/>
      <c r="AT9" s="25"/>
      <c r="AU9" s="25"/>
      <c r="AV9" s="25"/>
      <c r="AW9" s="24"/>
      <c r="AX9" s="24"/>
      <c r="AY9" s="37"/>
      <c r="AZ9" s="57"/>
      <c r="BA9" s="57"/>
      <c r="BB9" s="57"/>
      <c r="BC9" s="57"/>
      <c r="BD9" s="52"/>
      <c r="BE9" s="60"/>
      <c r="BF9" s="21"/>
      <c r="BG9" s="60"/>
      <c r="BH9" s="73"/>
      <c r="BI9" s="38"/>
      <c r="BJ9" s="39"/>
      <c r="BK9" s="5"/>
      <c r="BL9" s="5"/>
    </row>
    <row r="10" spans="1:64" x14ac:dyDescent="0.3">
      <c r="A10" s="3">
        <v>2</v>
      </c>
      <c r="B10" t="s">
        <v>100</v>
      </c>
      <c r="C10" t="s">
        <v>154</v>
      </c>
      <c r="D10" t="s">
        <v>70</v>
      </c>
      <c r="E10" t="s">
        <v>101</v>
      </c>
      <c r="F10" s="3">
        <v>6</v>
      </c>
      <c r="G10" s="40">
        <v>7</v>
      </c>
      <c r="H10" s="40">
        <v>6.5</v>
      </c>
      <c r="I10" s="40">
        <v>6.5</v>
      </c>
      <c r="J10" s="40">
        <v>6</v>
      </c>
      <c r="K10" s="41">
        <f>(G10+H10+I10+J10)/4</f>
        <v>6.5</v>
      </c>
      <c r="L10" s="40">
        <v>6</v>
      </c>
      <c r="M10" s="40"/>
      <c r="N10" s="41">
        <f>L10-M10</f>
        <v>6</v>
      </c>
      <c r="O10" s="40">
        <v>6.5</v>
      </c>
      <c r="P10" s="40">
        <v>0.5</v>
      </c>
      <c r="Q10" s="41">
        <f>O10-P10</f>
        <v>6</v>
      </c>
      <c r="R10" s="8">
        <f>((K10*0.4)+(N10*0.4)+(Q10*0.2))</f>
        <v>6.2</v>
      </c>
      <c r="S10" s="42"/>
      <c r="T10" s="43">
        <v>5.3</v>
      </c>
      <c r="U10" s="43">
        <v>7</v>
      </c>
      <c r="V10" s="43">
        <v>5.5</v>
      </c>
      <c r="W10" s="43">
        <v>5.8</v>
      </c>
      <c r="X10" s="43">
        <v>5.6</v>
      </c>
      <c r="Y10" s="43">
        <v>5.6</v>
      </c>
      <c r="Z10" s="43">
        <v>6.5</v>
      </c>
      <c r="AA10" s="43">
        <v>6.3</v>
      </c>
      <c r="AB10" s="44">
        <f>SUM(T10:AA10)</f>
        <v>47.6</v>
      </c>
      <c r="AC10" s="8">
        <f>AB10/8</f>
        <v>5.95</v>
      </c>
      <c r="AD10" s="42"/>
      <c r="AE10" s="40">
        <v>7</v>
      </c>
      <c r="AF10" s="40">
        <v>6.5</v>
      </c>
      <c r="AG10" s="40">
        <v>6.5</v>
      </c>
      <c r="AH10" s="40">
        <v>6</v>
      </c>
      <c r="AI10" s="41">
        <f>(AE10+AF10+AG10+AH10)/4</f>
        <v>6.5</v>
      </c>
      <c r="AJ10" s="40">
        <v>6</v>
      </c>
      <c r="AK10" s="40"/>
      <c r="AL10" s="41">
        <f>AJ10-AK10</f>
        <v>6</v>
      </c>
      <c r="AM10" s="40">
        <v>6.5</v>
      </c>
      <c r="AN10" s="40">
        <v>0.5</v>
      </c>
      <c r="AO10" s="41">
        <f>AM10-AN10</f>
        <v>6</v>
      </c>
      <c r="AP10" s="8">
        <f>((AI10*0.4)+(AL10*0.4)+(AO10*0.2))</f>
        <v>6.2</v>
      </c>
      <c r="AQ10" s="45"/>
      <c r="AR10" s="43">
        <v>7</v>
      </c>
      <c r="AS10" s="43">
        <v>6.5</v>
      </c>
      <c r="AT10" s="43">
        <v>6.3</v>
      </c>
      <c r="AU10" s="43">
        <v>5.2</v>
      </c>
      <c r="AV10" s="8">
        <f>SUM((AR10*0.3),(AS10*0.25),(AT10*0.35),(AU10*0.1))</f>
        <v>6.4499999999999993</v>
      </c>
      <c r="AW10" s="46"/>
      <c r="AX10" s="8">
        <f>AV10-AW10</f>
        <v>6.4499999999999993</v>
      </c>
      <c r="AY10" s="56"/>
      <c r="AZ10" s="68">
        <v>8.4</v>
      </c>
      <c r="BA10" s="57">
        <f>AZ10</f>
        <v>8.4</v>
      </c>
      <c r="BB10" s="69"/>
      <c r="BC10" s="57">
        <f>SUM(BA10-BB10)</f>
        <v>8.4</v>
      </c>
      <c r="BD10" s="56"/>
      <c r="BE10" s="57">
        <f>SUM((R10*0.25)+(AC10*0.75))</f>
        <v>6.0125000000000002</v>
      </c>
      <c r="BF10" s="21"/>
      <c r="BG10" s="57">
        <f>SUM((AP10*0.25),(AX10*0.25),(BC10*0.5))</f>
        <v>7.3624999999999998</v>
      </c>
      <c r="BH10" s="21"/>
      <c r="BI10" s="58">
        <f>AVERAGE(BE10:BG10)</f>
        <v>6.6875</v>
      </c>
      <c r="BJ10" s="49">
        <v>1</v>
      </c>
      <c r="BK10" s="5"/>
      <c r="BL10" s="5"/>
    </row>
    <row r="11" spans="1:64" x14ac:dyDescent="0.3">
      <c r="A11" s="3">
        <v>33</v>
      </c>
      <c r="B11" t="s">
        <v>150</v>
      </c>
      <c r="C11" t="s">
        <v>151</v>
      </c>
      <c r="D11" t="s">
        <v>152</v>
      </c>
      <c r="E11" t="s">
        <v>153</v>
      </c>
      <c r="F11" s="3">
        <v>6</v>
      </c>
      <c r="G11" s="40">
        <v>7</v>
      </c>
      <c r="H11" s="40">
        <v>6.5</v>
      </c>
      <c r="I11" s="40">
        <v>6.5</v>
      </c>
      <c r="J11" s="40">
        <v>6</v>
      </c>
      <c r="K11" s="41">
        <f>(G11+H11+I11+J11)/4</f>
        <v>6.5</v>
      </c>
      <c r="L11" s="40">
        <v>6.8</v>
      </c>
      <c r="M11" s="40"/>
      <c r="N11" s="41">
        <f>L11-M11</f>
        <v>6.8</v>
      </c>
      <c r="O11" s="40">
        <v>7</v>
      </c>
      <c r="P11" s="40"/>
      <c r="Q11" s="41">
        <f>O11-P11</f>
        <v>7</v>
      </c>
      <c r="R11" s="8">
        <f>((K11*0.4)+(N11*0.4)+(Q11*0.2))</f>
        <v>6.7200000000000006</v>
      </c>
      <c r="S11" s="42"/>
      <c r="T11" s="43">
        <v>6.2</v>
      </c>
      <c r="U11" s="43">
        <v>6.3</v>
      </c>
      <c r="V11" s="43">
        <v>6.5</v>
      </c>
      <c r="W11" s="43">
        <v>6.5</v>
      </c>
      <c r="X11" s="43">
        <v>5.3</v>
      </c>
      <c r="Y11" s="43">
        <v>6.5</v>
      </c>
      <c r="Z11" s="43">
        <v>6</v>
      </c>
      <c r="AA11" s="43">
        <v>6.3</v>
      </c>
      <c r="AB11" s="44">
        <f>SUM(T11:AA11)</f>
        <v>49.599999999999994</v>
      </c>
      <c r="AC11" s="8">
        <f>AB11/8</f>
        <v>6.1999999999999993</v>
      </c>
      <c r="AD11" s="42"/>
      <c r="AE11" s="40">
        <v>7</v>
      </c>
      <c r="AF11" s="40">
        <v>6.5</v>
      </c>
      <c r="AG11" s="40">
        <v>6.5</v>
      </c>
      <c r="AH11" s="40">
        <v>6</v>
      </c>
      <c r="AI11" s="41">
        <f>(AE11+AF11+AG11+AH11)/4</f>
        <v>6.5</v>
      </c>
      <c r="AJ11" s="40">
        <v>6.8</v>
      </c>
      <c r="AK11" s="40"/>
      <c r="AL11" s="41">
        <f>AJ11-AK11</f>
        <v>6.8</v>
      </c>
      <c r="AM11" s="40">
        <v>7</v>
      </c>
      <c r="AN11" s="40"/>
      <c r="AO11" s="41">
        <f>AM11-AN11</f>
        <v>7</v>
      </c>
      <c r="AP11" s="8">
        <f>((AI11*0.4)+(AL11*0.4)+(AO11*0.2))</f>
        <v>6.7200000000000006</v>
      </c>
      <c r="AQ11" s="45"/>
      <c r="AR11" s="43">
        <v>6.8</v>
      </c>
      <c r="AS11" s="43">
        <v>6</v>
      </c>
      <c r="AT11" s="43">
        <v>5</v>
      </c>
      <c r="AU11" s="43">
        <v>5</v>
      </c>
      <c r="AV11" s="8">
        <f>SUM((AR11*0.3),(AS11*0.25),(AT11*0.35),(AU11*0.1))</f>
        <v>5.79</v>
      </c>
      <c r="AW11" s="46"/>
      <c r="AX11" s="8">
        <f>AV11-AW11</f>
        <v>5.79</v>
      </c>
      <c r="AY11" s="56"/>
      <c r="AZ11" s="68">
        <v>7.27</v>
      </c>
      <c r="BA11" s="57">
        <f>AZ11</f>
        <v>7.27</v>
      </c>
      <c r="BB11" s="69"/>
      <c r="BC11" s="57">
        <f>SUM(BA11-BB11)</f>
        <v>7.27</v>
      </c>
      <c r="BD11" s="56"/>
      <c r="BE11" s="57">
        <f>SUM((R11*0.25)+(AC11*0.75))</f>
        <v>6.33</v>
      </c>
      <c r="BF11" s="21"/>
      <c r="BG11" s="57">
        <f>SUM((AP11*0.25),(AX11*0.25),(BC11*0.5))</f>
        <v>6.7625000000000002</v>
      </c>
      <c r="BH11" s="21"/>
      <c r="BI11" s="58">
        <f>AVERAGE(BE11:BG11)</f>
        <v>6.5462500000000006</v>
      </c>
      <c r="BJ11" s="49">
        <v>2</v>
      </c>
      <c r="BK11" s="5"/>
      <c r="BL11" s="5"/>
    </row>
    <row r="12" spans="1:64" x14ac:dyDescent="0.3">
      <c r="A12" s="3">
        <v>24</v>
      </c>
      <c r="B12" t="s">
        <v>105</v>
      </c>
      <c r="C12" t="s">
        <v>91</v>
      </c>
      <c r="D12" t="s">
        <v>92</v>
      </c>
      <c r="E12" t="s">
        <v>106</v>
      </c>
      <c r="F12" s="3">
        <v>6</v>
      </c>
      <c r="G12" s="40">
        <v>7</v>
      </c>
      <c r="H12" s="40">
        <v>7</v>
      </c>
      <c r="I12" s="40">
        <v>6.8</v>
      </c>
      <c r="J12" s="40">
        <v>6.8</v>
      </c>
      <c r="K12" s="41">
        <f>(G12+H12+I12+J12)/4</f>
        <v>6.9</v>
      </c>
      <c r="L12" s="40">
        <v>6.5</v>
      </c>
      <c r="M12" s="40"/>
      <c r="N12" s="41">
        <f>L12-M12</f>
        <v>6.5</v>
      </c>
      <c r="O12" s="40">
        <v>6.8</v>
      </c>
      <c r="P12" s="40"/>
      <c r="Q12" s="41">
        <f>O12-P12</f>
        <v>6.8</v>
      </c>
      <c r="R12" s="8">
        <f>((K12*0.4)+(N12*0.4)+(Q12*0.2))</f>
        <v>6.7200000000000006</v>
      </c>
      <c r="S12" s="42"/>
      <c r="T12" s="43">
        <v>5.5</v>
      </c>
      <c r="U12" s="43">
        <v>6.5</v>
      </c>
      <c r="V12" s="43">
        <v>6.5</v>
      </c>
      <c r="W12" s="43">
        <v>6</v>
      </c>
      <c r="X12" s="43">
        <v>6</v>
      </c>
      <c r="Y12" s="43">
        <v>5</v>
      </c>
      <c r="Z12" s="43">
        <v>6.5</v>
      </c>
      <c r="AA12" s="43">
        <v>6</v>
      </c>
      <c r="AB12" s="44">
        <f>SUM(T12:AA12)</f>
        <v>48</v>
      </c>
      <c r="AC12" s="8">
        <f>AB12/8</f>
        <v>6</v>
      </c>
      <c r="AD12" s="42"/>
      <c r="AE12" s="40">
        <v>7</v>
      </c>
      <c r="AF12" s="40">
        <v>7</v>
      </c>
      <c r="AG12" s="40">
        <v>6</v>
      </c>
      <c r="AH12" s="40">
        <v>6</v>
      </c>
      <c r="AI12" s="41">
        <f>(AE12+AF12+AG12+AH12)/4</f>
        <v>6.5</v>
      </c>
      <c r="AJ12" s="40">
        <v>6</v>
      </c>
      <c r="AK12" s="40"/>
      <c r="AL12" s="41">
        <f>AJ12-AK12</f>
        <v>6</v>
      </c>
      <c r="AM12" s="40">
        <v>6.8</v>
      </c>
      <c r="AN12" s="40"/>
      <c r="AO12" s="41">
        <f>AM12-AN12</f>
        <v>6.8</v>
      </c>
      <c r="AP12" s="8">
        <f>((AI12*0.4)+(AL12*0.4)+(AO12*0.2))</f>
        <v>6.36</v>
      </c>
      <c r="AQ12" s="45"/>
      <c r="AR12" s="43">
        <v>5.5</v>
      </c>
      <c r="AS12" s="43">
        <v>5</v>
      </c>
      <c r="AT12" s="43">
        <v>4.8</v>
      </c>
      <c r="AU12" s="43">
        <v>4</v>
      </c>
      <c r="AV12" s="8">
        <f>SUM((AR12*0.3),(AS12*0.25),(AT12*0.35),(AU12*0.1))</f>
        <v>4.9800000000000004</v>
      </c>
      <c r="AW12" s="46"/>
      <c r="AX12" s="8">
        <f>AV12-AW12</f>
        <v>4.9800000000000004</v>
      </c>
      <c r="AY12" s="56"/>
      <c r="AZ12" s="68">
        <v>6.89</v>
      </c>
      <c r="BA12" s="57">
        <f>AZ12</f>
        <v>6.89</v>
      </c>
      <c r="BB12" s="69"/>
      <c r="BC12" s="57">
        <f>SUM(BA12-BB12)</f>
        <v>6.89</v>
      </c>
      <c r="BD12" s="56"/>
      <c r="BE12" s="57">
        <f>SUM((R12*0.25)+(AC12*0.75))</f>
        <v>6.18</v>
      </c>
      <c r="BF12" s="21"/>
      <c r="BG12" s="57">
        <f>SUM((AP12*0.25),(AX12*0.25),(BC12*0.5))</f>
        <v>6.2799999999999994</v>
      </c>
      <c r="BH12" s="21"/>
      <c r="BI12" s="58">
        <f>AVERAGE(BE12:BG12)</f>
        <v>6.2299999999999995</v>
      </c>
      <c r="BJ12" s="49">
        <v>3</v>
      </c>
      <c r="BK12" s="5"/>
      <c r="BL12" s="5"/>
    </row>
    <row r="13" spans="1:64" x14ac:dyDescent="0.3">
      <c r="A13" s="3">
        <v>1</v>
      </c>
      <c r="B13" t="s">
        <v>72</v>
      </c>
      <c r="C13" t="s">
        <v>154</v>
      </c>
      <c r="D13" t="s">
        <v>70</v>
      </c>
      <c r="E13" t="s">
        <v>155</v>
      </c>
      <c r="F13" s="3">
        <v>6</v>
      </c>
      <c r="G13" s="40">
        <v>7</v>
      </c>
      <c r="H13" s="40">
        <v>6.5</v>
      </c>
      <c r="I13" s="40">
        <v>6.5</v>
      </c>
      <c r="J13" s="40">
        <v>6</v>
      </c>
      <c r="K13" s="41">
        <f>(G13+H13+I13+J13)/4</f>
        <v>6.5</v>
      </c>
      <c r="L13" s="40">
        <v>6</v>
      </c>
      <c r="M13" s="40"/>
      <c r="N13" s="41">
        <f>L13-M13</f>
        <v>6</v>
      </c>
      <c r="O13" s="40">
        <v>6.5</v>
      </c>
      <c r="P13" s="40"/>
      <c r="Q13" s="41">
        <f>O13-P13</f>
        <v>6.5</v>
      </c>
      <c r="R13" s="8">
        <f>((K13*0.4)+(N13*0.4)+(Q13*0.2))</f>
        <v>6.3</v>
      </c>
      <c r="S13" s="42"/>
      <c r="T13" s="43">
        <v>5.5</v>
      </c>
      <c r="U13" s="43">
        <v>6.3</v>
      </c>
      <c r="V13" s="43">
        <v>5.5</v>
      </c>
      <c r="W13" s="43">
        <v>6</v>
      </c>
      <c r="X13" s="43">
        <v>6</v>
      </c>
      <c r="Y13" s="43">
        <v>5</v>
      </c>
      <c r="Z13" s="43">
        <v>6.3</v>
      </c>
      <c r="AA13" s="43">
        <v>6</v>
      </c>
      <c r="AB13" s="44">
        <f>SUM(T13:AA13)</f>
        <v>46.599999999999994</v>
      </c>
      <c r="AC13" s="8">
        <f>AB13/8</f>
        <v>5.8249999999999993</v>
      </c>
      <c r="AD13" s="42"/>
      <c r="AE13" s="40">
        <v>7</v>
      </c>
      <c r="AF13" s="40">
        <v>6.5</v>
      </c>
      <c r="AG13" s="40">
        <v>6.5</v>
      </c>
      <c r="AH13" s="40">
        <v>6</v>
      </c>
      <c r="AI13" s="41">
        <f>(AE13+AF13+AG13+AH13)/4</f>
        <v>6.5</v>
      </c>
      <c r="AJ13" s="40">
        <v>6</v>
      </c>
      <c r="AK13" s="40"/>
      <c r="AL13" s="41">
        <f>AJ13-AK13</f>
        <v>6</v>
      </c>
      <c r="AM13" s="40">
        <v>6.5</v>
      </c>
      <c r="AN13" s="40"/>
      <c r="AO13" s="41">
        <f>AM13-AN13</f>
        <v>6.5</v>
      </c>
      <c r="AP13" s="8">
        <f>((AI13*0.4)+(AL13*0.4)+(AO13*0.2))</f>
        <v>6.3</v>
      </c>
      <c r="AQ13" s="45"/>
      <c r="AR13" s="43">
        <v>6</v>
      </c>
      <c r="AS13" s="43">
        <v>6.3</v>
      </c>
      <c r="AT13" s="43">
        <v>6</v>
      </c>
      <c r="AU13" s="43">
        <v>5</v>
      </c>
      <c r="AV13" s="8">
        <f>SUM((AR13*0.3),(AS13*0.25),(AT13*0.35),(AU13*0.1))</f>
        <v>5.9749999999999996</v>
      </c>
      <c r="AW13" s="46"/>
      <c r="AX13" s="8">
        <f>AV13-AW13</f>
        <v>5.9749999999999996</v>
      </c>
      <c r="AY13" s="56"/>
      <c r="AZ13" s="68">
        <v>6.72</v>
      </c>
      <c r="BA13" s="57">
        <f>AZ13</f>
        <v>6.72</v>
      </c>
      <c r="BB13" s="69"/>
      <c r="BC13" s="57">
        <f>SUM(BA13-BB13)</f>
        <v>6.72</v>
      </c>
      <c r="BD13" s="56"/>
      <c r="BE13" s="57">
        <f>SUM((R13*0.25)+(AC13*0.75))</f>
        <v>5.9437499999999996</v>
      </c>
      <c r="BF13" s="21"/>
      <c r="BG13" s="57">
        <f>SUM((AP13*0.25),(AX13*0.25),(BC13*0.5))</f>
        <v>6.4287499999999991</v>
      </c>
      <c r="BH13" s="21"/>
      <c r="BI13" s="58">
        <f>AVERAGE(BE13:BG13)</f>
        <v>6.1862499999999994</v>
      </c>
      <c r="BJ13" s="49">
        <v>4</v>
      </c>
      <c r="BK13" s="5"/>
      <c r="BL13" s="5"/>
    </row>
    <row r="14" spans="1:64" x14ac:dyDescent="0.3">
      <c r="A14" s="3">
        <v>11</v>
      </c>
      <c r="B14" t="s">
        <v>108</v>
      </c>
      <c r="C14" t="s">
        <v>98</v>
      </c>
      <c r="D14" t="s">
        <v>139</v>
      </c>
      <c r="E14" t="s">
        <v>109</v>
      </c>
      <c r="F14" s="3">
        <v>5</v>
      </c>
      <c r="G14" s="40">
        <v>6.5</v>
      </c>
      <c r="H14" s="40">
        <v>6.5</v>
      </c>
      <c r="I14" s="40">
        <v>6.3</v>
      </c>
      <c r="J14" s="40">
        <v>6</v>
      </c>
      <c r="K14" s="41">
        <f>(G14+H14+I14+J14)/4</f>
        <v>6.3250000000000002</v>
      </c>
      <c r="L14" s="40">
        <v>6.8</v>
      </c>
      <c r="M14" s="40"/>
      <c r="N14" s="41">
        <f>L14-M14</f>
        <v>6.8</v>
      </c>
      <c r="O14" s="40">
        <v>7</v>
      </c>
      <c r="P14" s="40"/>
      <c r="Q14" s="41">
        <f>O14-P14</f>
        <v>7</v>
      </c>
      <c r="R14" s="8">
        <f>((K14*0.4)+(N14*0.4)+(Q14*0.2))</f>
        <v>6.65</v>
      </c>
      <c r="S14" s="42"/>
      <c r="T14" s="43">
        <v>5</v>
      </c>
      <c r="U14" s="43">
        <v>5.5</v>
      </c>
      <c r="V14" s="43">
        <v>5.8</v>
      </c>
      <c r="W14" s="43">
        <v>4.9000000000000004</v>
      </c>
      <c r="X14" s="43">
        <v>5.5</v>
      </c>
      <c r="Y14" s="43">
        <v>5.8</v>
      </c>
      <c r="Z14" s="43">
        <v>5.8</v>
      </c>
      <c r="AA14" s="43">
        <v>5.5</v>
      </c>
      <c r="AB14" s="44">
        <f>SUM(T14:AA14)</f>
        <v>43.8</v>
      </c>
      <c r="AC14" s="8">
        <f>AB14/8</f>
        <v>5.4749999999999996</v>
      </c>
      <c r="AD14" s="42"/>
      <c r="AE14" s="40">
        <v>6.5</v>
      </c>
      <c r="AF14" s="40">
        <v>6.5</v>
      </c>
      <c r="AG14" s="40">
        <v>6.3</v>
      </c>
      <c r="AH14" s="40">
        <v>6</v>
      </c>
      <c r="AI14" s="41">
        <f>(AE14+AF14+AG14+AH14)/4</f>
        <v>6.3250000000000002</v>
      </c>
      <c r="AJ14" s="40">
        <v>6.8</v>
      </c>
      <c r="AK14" s="40"/>
      <c r="AL14" s="41">
        <f>AJ14-AK14</f>
        <v>6.8</v>
      </c>
      <c r="AM14" s="40">
        <v>7</v>
      </c>
      <c r="AN14" s="40"/>
      <c r="AO14" s="41">
        <f>AM14-AN14</f>
        <v>7</v>
      </c>
      <c r="AP14" s="8">
        <f>((AI14*0.4)+(AL14*0.4)+(AO14*0.2))</f>
        <v>6.65</v>
      </c>
      <c r="AQ14" s="45"/>
      <c r="AR14" s="43">
        <v>6.2</v>
      </c>
      <c r="AS14" s="43">
        <v>6</v>
      </c>
      <c r="AT14" s="43">
        <v>5</v>
      </c>
      <c r="AU14" s="43">
        <v>4.7</v>
      </c>
      <c r="AV14" s="8">
        <f>SUM((AR14*0.3),(AS14*0.25),(AT14*0.35),(AU14*0.1))</f>
        <v>5.5799999999999992</v>
      </c>
      <c r="AW14" s="46"/>
      <c r="AX14" s="8">
        <f>AV14-AW14</f>
        <v>5.5799999999999992</v>
      </c>
      <c r="AY14" s="56"/>
      <c r="AZ14" s="68">
        <v>5.33</v>
      </c>
      <c r="BA14" s="57">
        <f>AZ14</f>
        <v>5.33</v>
      </c>
      <c r="BB14" s="69"/>
      <c r="BC14" s="57">
        <f>SUM(BA14-BB14)</f>
        <v>5.33</v>
      </c>
      <c r="BD14" s="56"/>
      <c r="BE14" s="57">
        <f>SUM((R14*0.25)+(AC14*0.75))</f>
        <v>5.7687499999999989</v>
      </c>
      <c r="BF14" s="21"/>
      <c r="BG14" s="57">
        <f>SUM((AP14*0.25),(AX14*0.25),(BC14*0.5))</f>
        <v>5.7225000000000001</v>
      </c>
      <c r="BH14" s="21"/>
      <c r="BI14" s="58">
        <f>AVERAGE(BE14:BG14)</f>
        <v>5.7456249999999995</v>
      </c>
      <c r="BJ14" s="49">
        <v>5</v>
      </c>
      <c r="BK14" s="5"/>
      <c r="BL14" s="5"/>
    </row>
  </sheetData>
  <sortState xmlns:xlrd2="http://schemas.microsoft.com/office/spreadsheetml/2017/richdata2" ref="A10:BL14">
    <sortCondition descending="1" ref="BI10:BI14"/>
  </sortState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15D18-BF79-46CF-A73E-701278557602}">
  <sheetPr>
    <pageSetUpPr fitToPage="1"/>
  </sheetPr>
  <dimension ref="A1:BW18"/>
  <sheetViews>
    <sheetView topLeftCell="AM1" workbookViewId="0">
      <selection activeCell="AV10" sqref="AV10"/>
    </sheetView>
  </sheetViews>
  <sheetFormatPr defaultRowHeight="14.4" x14ac:dyDescent="0.3"/>
  <cols>
    <col min="1" max="1" width="10" customWidth="1"/>
    <col min="2" max="2" width="20" customWidth="1"/>
    <col min="3" max="3" width="17.109375" customWidth="1"/>
    <col min="4" max="4" width="16.33203125" customWidth="1"/>
    <col min="5" max="5" width="25.109375" customWidth="1"/>
    <col min="6" max="6" width="7.3320312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" customWidth="1"/>
    <col min="30" max="30" width="2.88671875" customWidth="1"/>
    <col min="31" max="31" width="7.5546875" customWidth="1"/>
    <col min="32" max="32" width="10.6640625" customWidth="1"/>
    <col min="33" max="33" width="9.33203125" customWidth="1"/>
    <col min="34" max="34" width="11" customWidth="1"/>
    <col min="43" max="43" width="2.88671875" customWidth="1"/>
    <col min="51" max="51" width="2.88671875" customWidth="1"/>
    <col min="62" max="62" width="3" customWidth="1"/>
    <col min="63" max="66" width="8.88671875" style="3"/>
    <col min="67" max="67" width="2.88671875" customWidth="1"/>
    <col min="68" max="68" width="10" style="3" customWidth="1"/>
    <col min="69" max="69" width="2.88671875" style="3" customWidth="1"/>
    <col min="70" max="70" width="9.33203125" style="3" bestFit="1" customWidth="1"/>
    <col min="71" max="71" width="2.88671875" style="3" customWidth="1"/>
    <col min="72" max="72" width="8.88671875" style="3"/>
    <col min="73" max="73" width="17.44140625" customWidth="1"/>
  </cols>
  <sheetData>
    <row r="1" spans="1:75" ht="15.6" x14ac:dyDescent="0.3">
      <c r="A1" s="50" t="str">
        <f>CompDetail!A1</f>
        <v>ENSW STATE INTERSCHOOLS 2023</v>
      </c>
      <c r="B1" s="21"/>
      <c r="C1" s="21"/>
      <c r="D1" s="6" t="s">
        <v>43</v>
      </c>
      <c r="E1" t="s">
        <v>44</v>
      </c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7"/>
      <c r="BL1" s="57"/>
      <c r="BM1" s="57"/>
      <c r="BN1" s="57"/>
      <c r="BO1" s="5"/>
      <c r="BP1" s="21"/>
      <c r="BQ1" s="21"/>
      <c r="BR1" s="21"/>
      <c r="BS1" s="21"/>
      <c r="BT1" s="21"/>
      <c r="BU1" s="9">
        <f ca="1">NOW()</f>
        <v>45034.687389236111</v>
      </c>
      <c r="BV1" s="5"/>
      <c r="BW1" s="5"/>
    </row>
    <row r="2" spans="1:75" ht="15.6" x14ac:dyDescent="0.3">
      <c r="A2" s="2"/>
      <c r="B2" s="21"/>
      <c r="C2" s="21"/>
      <c r="D2" s="6"/>
      <c r="E2" s="7" t="s">
        <v>0</v>
      </c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7"/>
      <c r="AG2" s="7"/>
      <c r="AH2" s="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7"/>
      <c r="BL2" s="57"/>
      <c r="BM2" s="57"/>
      <c r="BN2" s="57"/>
      <c r="BO2" s="5"/>
      <c r="BP2" s="21"/>
      <c r="BQ2" s="21"/>
      <c r="BR2" s="21"/>
      <c r="BS2" s="21"/>
      <c r="BT2" s="21"/>
      <c r="BU2" s="10">
        <f ca="1">NOW()</f>
        <v>45034.687389236111</v>
      </c>
      <c r="BV2" s="5"/>
      <c r="BW2" s="5"/>
    </row>
    <row r="3" spans="1:75" ht="15.6" x14ac:dyDescent="0.3">
      <c r="A3" s="157" t="str">
        <f>CompDetail!A3</f>
        <v>18th April 2023</v>
      </c>
      <c r="B3" s="21"/>
      <c r="C3" s="21"/>
      <c r="D3" s="21"/>
      <c r="E3" s="21"/>
      <c r="F3" s="21"/>
      <c r="G3" s="11" t="s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12"/>
      <c r="AC3" s="12"/>
      <c r="AD3" s="5"/>
      <c r="AE3" s="13" t="s">
        <v>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AR3" s="14"/>
      <c r="AS3" s="14"/>
      <c r="AT3" s="14"/>
      <c r="AU3" s="14"/>
      <c r="AV3" s="14"/>
      <c r="AW3" s="14"/>
      <c r="AX3" s="14"/>
      <c r="AY3" s="5"/>
      <c r="AZ3" s="11" t="s">
        <v>1</v>
      </c>
      <c r="BA3" s="12"/>
      <c r="BB3" s="12"/>
      <c r="BC3" s="12"/>
      <c r="BD3" s="12"/>
      <c r="BE3" s="12"/>
      <c r="BF3" s="12"/>
      <c r="BG3" s="12"/>
      <c r="BH3" s="12"/>
      <c r="BI3" s="12"/>
      <c r="BJ3" s="5"/>
      <c r="BK3" s="59" t="s">
        <v>2</v>
      </c>
      <c r="BL3" s="71"/>
      <c r="BM3" s="71"/>
      <c r="BN3" s="71"/>
      <c r="BO3" s="5"/>
      <c r="BP3" s="21"/>
      <c r="BQ3" s="21"/>
      <c r="BR3" s="21"/>
      <c r="BS3" s="21"/>
      <c r="BT3" s="21"/>
      <c r="BU3" s="5"/>
      <c r="BV3" s="5"/>
      <c r="BW3" s="5"/>
    </row>
    <row r="4" spans="1:75" ht="15.6" x14ac:dyDescent="0.3">
      <c r="A4" s="4"/>
      <c r="B4" s="5"/>
      <c r="C4" s="6"/>
      <c r="D4" s="5"/>
      <c r="E4" s="5"/>
      <c r="F4" s="5"/>
      <c r="G4" s="17" t="s">
        <v>67</v>
      </c>
      <c r="H4" s="5" t="str">
        <f>E1</f>
        <v>Jenny Scott</v>
      </c>
      <c r="I4" s="5"/>
      <c r="J4" s="5"/>
      <c r="L4" s="17"/>
      <c r="M4" s="17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G4" s="5"/>
      <c r="AH4" s="5"/>
      <c r="AJ4" s="17"/>
      <c r="AK4" s="17"/>
      <c r="AL4" s="17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7"/>
      <c r="BL4" s="57"/>
      <c r="BM4" s="57"/>
      <c r="BN4" s="57"/>
      <c r="BO4" s="5"/>
      <c r="BP4" s="21"/>
      <c r="BQ4" s="21"/>
      <c r="BR4" s="21"/>
      <c r="BS4" s="21"/>
      <c r="BT4" s="21"/>
      <c r="BU4" s="5"/>
      <c r="BV4" s="5"/>
      <c r="BW4" s="5"/>
    </row>
    <row r="5" spans="1:75" ht="15.6" x14ac:dyDescent="0.3">
      <c r="A5" s="4" t="s">
        <v>163</v>
      </c>
      <c r="B5" s="17"/>
      <c r="C5" s="5"/>
      <c r="D5" s="5"/>
      <c r="E5" s="5"/>
      <c r="F5" s="5"/>
      <c r="G5" s="17" t="s">
        <v>4</v>
      </c>
      <c r="H5" s="5"/>
      <c r="I5" s="5"/>
      <c r="J5" s="5"/>
      <c r="L5" s="5"/>
      <c r="M5" s="5"/>
      <c r="N5" s="5"/>
      <c r="O5" s="5"/>
      <c r="P5" s="5"/>
      <c r="Q5" s="5"/>
      <c r="R5" s="5"/>
      <c r="S5" s="5"/>
      <c r="T5" s="17" t="s">
        <v>178</v>
      </c>
      <c r="U5" s="17"/>
      <c r="V5" s="5" t="str">
        <f>E1</f>
        <v>Jenny Scott</v>
      </c>
      <c r="W5" s="5"/>
      <c r="X5" s="5"/>
      <c r="Y5" s="5"/>
      <c r="Z5" s="5"/>
      <c r="AA5" s="5"/>
      <c r="AB5" s="5"/>
      <c r="AC5" s="5"/>
      <c r="AD5" s="17"/>
      <c r="AE5" s="17" t="s">
        <v>67</v>
      </c>
      <c r="AF5" s="5" t="str">
        <f>E1</f>
        <v>Jenny Scott</v>
      </c>
      <c r="AG5" s="5"/>
      <c r="AH5" s="5"/>
      <c r="AJ5" s="5"/>
      <c r="AK5" s="5"/>
      <c r="AL5" s="5"/>
      <c r="AM5" s="5"/>
      <c r="AN5" s="5"/>
      <c r="AO5" s="5"/>
      <c r="AP5" s="5"/>
      <c r="AQ5" s="5"/>
      <c r="AR5" s="17"/>
      <c r="AS5" s="5"/>
      <c r="AT5" s="5"/>
      <c r="AU5" s="5"/>
      <c r="AV5" s="5"/>
      <c r="AW5" s="17"/>
      <c r="AX5" s="17"/>
      <c r="AY5" s="19"/>
      <c r="AZ5" s="17" t="s">
        <v>179</v>
      </c>
      <c r="BA5" s="17"/>
      <c r="BB5" s="5"/>
      <c r="BC5" s="5"/>
      <c r="BD5" s="5"/>
      <c r="BE5" s="5"/>
      <c r="BF5" s="5"/>
      <c r="BG5" s="5"/>
      <c r="BH5" s="5"/>
      <c r="BI5" s="5"/>
      <c r="BJ5" s="5"/>
      <c r="BK5" s="58" t="s">
        <v>111</v>
      </c>
      <c r="BL5" s="57"/>
      <c r="BM5" s="57"/>
      <c r="BN5" s="57"/>
      <c r="BO5" s="19"/>
      <c r="BP5" s="60" t="s">
        <v>45</v>
      </c>
      <c r="BQ5" s="21"/>
      <c r="BR5" s="21"/>
      <c r="BS5" s="21"/>
      <c r="BT5" s="21"/>
      <c r="BU5" s="5"/>
      <c r="BV5" s="5"/>
      <c r="BW5" s="5"/>
    </row>
    <row r="6" spans="1:75" ht="15.6" x14ac:dyDescent="0.3">
      <c r="A6" s="4" t="s">
        <v>3</v>
      </c>
      <c r="B6" s="17">
        <v>6</v>
      </c>
      <c r="C6" s="5"/>
      <c r="D6" s="5"/>
      <c r="E6" s="5"/>
      <c r="F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7" t="s">
        <v>4</v>
      </c>
      <c r="AF6" s="5"/>
      <c r="AQ6" s="5"/>
      <c r="AR6" s="5"/>
      <c r="AS6" s="5"/>
      <c r="AT6" s="5"/>
      <c r="AU6" s="5"/>
      <c r="AV6" s="5"/>
      <c r="AW6" s="5"/>
      <c r="AX6" s="5"/>
      <c r="AY6" s="19"/>
      <c r="AZ6" s="5" t="str">
        <f>E2</f>
        <v>Robyn Bruderer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7" t="str">
        <f>E2</f>
        <v>Robyn Bruderer</v>
      </c>
      <c r="BL6" s="57"/>
      <c r="BM6" s="57"/>
      <c r="BN6" s="57"/>
      <c r="BO6" s="19"/>
      <c r="BP6" s="21"/>
      <c r="BQ6" s="21"/>
      <c r="BR6" s="21"/>
      <c r="BS6" s="21"/>
      <c r="BT6" s="21"/>
      <c r="BU6" s="5"/>
      <c r="BV6" s="5"/>
      <c r="BW6" s="5"/>
    </row>
    <row r="7" spans="1:75" x14ac:dyDescent="0.3">
      <c r="A7" s="5"/>
      <c r="B7" s="5"/>
      <c r="C7" s="5"/>
      <c r="D7" s="5"/>
      <c r="E7" s="5"/>
      <c r="F7" s="5" t="s">
        <v>54</v>
      </c>
      <c r="G7" s="17" t="s">
        <v>5</v>
      </c>
      <c r="H7" s="5"/>
      <c r="I7" s="5"/>
      <c r="J7" s="5"/>
      <c r="K7" s="22" t="s">
        <v>5</v>
      </c>
      <c r="L7" s="23"/>
      <c r="M7" s="23"/>
      <c r="N7" s="23" t="s">
        <v>6</v>
      </c>
      <c r="P7" s="23"/>
      <c r="Q7" s="23" t="s">
        <v>7</v>
      </c>
      <c r="R7" s="23" t="s">
        <v>8</v>
      </c>
      <c r="S7" s="24"/>
      <c r="T7" s="5"/>
      <c r="U7" s="5"/>
      <c r="V7" s="5"/>
      <c r="W7" s="5"/>
      <c r="X7" s="5"/>
      <c r="Y7" s="5"/>
      <c r="Z7" s="5"/>
      <c r="AA7" s="5"/>
      <c r="AB7" s="5"/>
      <c r="AC7" s="5"/>
      <c r="AD7" s="24"/>
      <c r="AE7" s="17" t="s">
        <v>5</v>
      </c>
      <c r="AF7" s="5"/>
      <c r="AG7" s="5"/>
      <c r="AH7" s="5"/>
      <c r="AI7" s="22" t="s">
        <v>5</v>
      </c>
      <c r="AJ7" s="23"/>
      <c r="AK7" s="23"/>
      <c r="AL7" s="23" t="s">
        <v>6</v>
      </c>
      <c r="AN7" s="23"/>
      <c r="AO7" s="23" t="s">
        <v>7</v>
      </c>
      <c r="AP7" s="23" t="s">
        <v>8</v>
      </c>
      <c r="AQ7" s="5"/>
      <c r="AR7" s="5" t="s">
        <v>9</v>
      </c>
      <c r="AS7" s="5"/>
      <c r="AT7" s="5"/>
      <c r="AU7" s="5"/>
      <c r="AV7" s="5"/>
      <c r="AW7" s="5"/>
      <c r="AX7" s="24" t="s">
        <v>9</v>
      </c>
      <c r="AY7" s="19"/>
      <c r="AZ7" s="5"/>
      <c r="BA7" s="5"/>
      <c r="BB7" s="5"/>
      <c r="BC7" s="5"/>
      <c r="BD7" s="5"/>
      <c r="BE7" s="5"/>
      <c r="BF7" s="5"/>
      <c r="BG7" s="5"/>
      <c r="BH7" s="5"/>
      <c r="BI7" s="5"/>
      <c r="BJ7" s="24"/>
      <c r="BK7" s="58"/>
      <c r="BL7" s="57"/>
      <c r="BM7" s="57" t="s">
        <v>46</v>
      </c>
      <c r="BN7" s="57" t="s">
        <v>38</v>
      </c>
      <c r="BO7" s="19"/>
      <c r="BP7" s="60" t="s">
        <v>10</v>
      </c>
      <c r="BQ7" s="21"/>
      <c r="BR7" s="60" t="s">
        <v>2</v>
      </c>
      <c r="BS7" s="21"/>
      <c r="BT7" s="38" t="s">
        <v>11</v>
      </c>
      <c r="BU7" s="25"/>
      <c r="BV7" s="5"/>
      <c r="BW7" s="5"/>
    </row>
    <row r="8" spans="1:75" x14ac:dyDescent="0.3">
      <c r="A8" s="31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19</v>
      </c>
      <c r="I8" s="26" t="s">
        <v>17</v>
      </c>
      <c r="J8" s="26" t="s">
        <v>20</v>
      </c>
      <c r="K8" s="27" t="s">
        <v>22</v>
      </c>
      <c r="L8" s="28" t="s">
        <v>6</v>
      </c>
      <c r="M8" s="28" t="s">
        <v>23</v>
      </c>
      <c r="N8" s="27" t="s">
        <v>22</v>
      </c>
      <c r="O8" s="29" t="s">
        <v>7</v>
      </c>
      <c r="P8" s="28" t="s">
        <v>23</v>
      </c>
      <c r="Q8" s="27" t="s">
        <v>22</v>
      </c>
      <c r="R8" s="27" t="s">
        <v>22</v>
      </c>
      <c r="S8" s="30"/>
      <c r="T8" s="31" t="s">
        <v>24</v>
      </c>
      <c r="U8" s="31" t="s">
        <v>25</v>
      </c>
      <c r="V8" s="31" t="s">
        <v>59</v>
      </c>
      <c r="W8" s="31" t="s">
        <v>60</v>
      </c>
      <c r="X8" s="31" t="s">
        <v>61</v>
      </c>
      <c r="Y8" s="31" t="s">
        <v>62</v>
      </c>
      <c r="Z8" s="31" t="s">
        <v>63</v>
      </c>
      <c r="AA8" s="31" t="s">
        <v>64</v>
      </c>
      <c r="AB8" s="31" t="s">
        <v>28</v>
      </c>
      <c r="AC8" s="31" t="s">
        <v>29</v>
      </c>
      <c r="AD8" s="30"/>
      <c r="AE8" s="26" t="s">
        <v>16</v>
      </c>
      <c r="AF8" s="26" t="s">
        <v>19</v>
      </c>
      <c r="AG8" s="26" t="s">
        <v>17</v>
      </c>
      <c r="AH8" s="26" t="s">
        <v>20</v>
      </c>
      <c r="AI8" s="27" t="s">
        <v>22</v>
      </c>
      <c r="AJ8" s="28" t="s">
        <v>6</v>
      </c>
      <c r="AK8" s="28" t="s">
        <v>23</v>
      </c>
      <c r="AL8" s="27" t="s">
        <v>22</v>
      </c>
      <c r="AM8" s="29" t="s">
        <v>7</v>
      </c>
      <c r="AN8" s="28" t="s">
        <v>23</v>
      </c>
      <c r="AO8" s="27" t="s">
        <v>22</v>
      </c>
      <c r="AP8" s="27" t="s">
        <v>22</v>
      </c>
      <c r="AQ8" s="32"/>
      <c r="AR8" s="28" t="s">
        <v>30</v>
      </c>
      <c r="AS8" s="28" t="s">
        <v>31</v>
      </c>
      <c r="AT8" s="28" t="s">
        <v>32</v>
      </c>
      <c r="AU8" s="28" t="s">
        <v>33</v>
      </c>
      <c r="AV8" s="28" t="s">
        <v>34</v>
      </c>
      <c r="AW8" s="31" t="s">
        <v>35</v>
      </c>
      <c r="AX8" s="31" t="s">
        <v>36</v>
      </c>
      <c r="AY8" s="37"/>
      <c r="AZ8" s="31" t="s">
        <v>24</v>
      </c>
      <c r="BA8" s="31" t="s">
        <v>25</v>
      </c>
      <c r="BB8" s="31" t="s">
        <v>59</v>
      </c>
      <c r="BC8" s="31" t="s">
        <v>60</v>
      </c>
      <c r="BD8" s="31" t="s">
        <v>61</v>
      </c>
      <c r="BE8" s="31" t="s">
        <v>62</v>
      </c>
      <c r="BF8" s="31" t="s">
        <v>63</v>
      </c>
      <c r="BG8" s="31" t="s">
        <v>64</v>
      </c>
      <c r="BH8" s="31" t="s">
        <v>28</v>
      </c>
      <c r="BI8" s="31" t="s">
        <v>29</v>
      </c>
      <c r="BJ8" s="30"/>
      <c r="BK8" s="63" t="s">
        <v>37</v>
      </c>
      <c r="BL8" s="63" t="s">
        <v>38</v>
      </c>
      <c r="BM8" s="63" t="s">
        <v>50</v>
      </c>
      <c r="BN8" s="63" t="s">
        <v>36</v>
      </c>
      <c r="BO8" s="52"/>
      <c r="BP8" s="64" t="s">
        <v>39</v>
      </c>
      <c r="BQ8" s="26"/>
      <c r="BR8" s="64" t="s">
        <v>39</v>
      </c>
      <c r="BS8" s="72"/>
      <c r="BT8" s="66" t="s">
        <v>39</v>
      </c>
      <c r="BU8" s="27" t="s">
        <v>40</v>
      </c>
      <c r="BV8" s="24"/>
      <c r="BW8" s="24"/>
    </row>
    <row r="9" spans="1:75" x14ac:dyDescent="0.3">
      <c r="A9" s="24"/>
      <c r="B9" s="24"/>
      <c r="C9" s="24"/>
      <c r="D9" s="24"/>
      <c r="E9" s="24"/>
      <c r="F9" s="24"/>
      <c r="G9" s="21"/>
      <c r="H9" s="21"/>
      <c r="I9" s="21"/>
      <c r="J9" s="21"/>
      <c r="K9" s="25"/>
      <c r="L9" s="25"/>
      <c r="M9" s="25"/>
      <c r="N9" s="25"/>
      <c r="O9" s="25"/>
      <c r="P9" s="25"/>
      <c r="Q9" s="25"/>
      <c r="R9" s="25"/>
      <c r="S9" s="30"/>
      <c r="T9" s="24"/>
      <c r="U9" s="24"/>
      <c r="V9" s="24"/>
      <c r="W9" s="24"/>
      <c r="X9" s="24"/>
      <c r="Y9" s="24"/>
      <c r="Z9" s="24"/>
      <c r="AA9" s="24"/>
      <c r="AB9" s="24"/>
      <c r="AC9" s="24"/>
      <c r="AD9" s="30"/>
      <c r="AE9" s="21"/>
      <c r="AF9" s="21"/>
      <c r="AG9" s="21"/>
      <c r="AH9" s="21"/>
      <c r="AI9" s="25"/>
      <c r="AJ9" s="25"/>
      <c r="AK9" s="25"/>
      <c r="AL9" s="25"/>
      <c r="AM9" s="25"/>
      <c r="AN9" s="25"/>
      <c r="AO9" s="25"/>
      <c r="AP9" s="25"/>
      <c r="AQ9" s="32"/>
      <c r="AR9" s="25"/>
      <c r="AS9" s="25"/>
      <c r="AT9" s="25"/>
      <c r="AU9" s="25"/>
      <c r="AV9" s="25"/>
      <c r="AW9" s="24"/>
      <c r="AX9" s="24"/>
      <c r="AY9" s="37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30"/>
      <c r="BK9" s="57"/>
      <c r="BL9" s="57"/>
      <c r="BM9" s="57"/>
      <c r="BN9" s="57"/>
      <c r="BO9" s="52"/>
      <c r="BP9" s="60"/>
      <c r="BQ9" s="21"/>
      <c r="BR9" s="60"/>
      <c r="BS9" s="73"/>
      <c r="BT9" s="38"/>
      <c r="BU9" s="39"/>
      <c r="BV9" s="5"/>
      <c r="BW9" s="5"/>
    </row>
    <row r="10" spans="1:75" x14ac:dyDescent="0.3">
      <c r="A10">
        <v>29</v>
      </c>
      <c r="B10" t="s">
        <v>83</v>
      </c>
      <c r="C10" t="s">
        <v>141</v>
      </c>
      <c r="D10" t="s">
        <v>142</v>
      </c>
      <c r="E10" t="s">
        <v>138</v>
      </c>
      <c r="F10" s="3">
        <v>4</v>
      </c>
      <c r="G10" s="40">
        <v>6.5</v>
      </c>
      <c r="H10" s="40">
        <v>8</v>
      </c>
      <c r="I10" s="40">
        <v>4</v>
      </c>
      <c r="J10" s="40">
        <v>6</v>
      </c>
      <c r="K10" s="41">
        <f>(G10+H10+I10+J10)/4</f>
        <v>6.125</v>
      </c>
      <c r="L10" s="40">
        <v>8</v>
      </c>
      <c r="M10" s="40"/>
      <c r="N10" s="41">
        <f>L10-M10</f>
        <v>8</v>
      </c>
      <c r="O10" s="40">
        <v>8</v>
      </c>
      <c r="P10" s="40"/>
      <c r="Q10" s="41">
        <f>O10-P10</f>
        <v>8</v>
      </c>
      <c r="R10" s="8">
        <f>((K10*0.4)+(N10*0.4)+(Q10*0.2))</f>
        <v>7.25</v>
      </c>
      <c r="S10" s="42"/>
      <c r="T10" s="43">
        <v>4.5</v>
      </c>
      <c r="U10" s="43">
        <v>6</v>
      </c>
      <c r="V10" s="43">
        <v>5.5</v>
      </c>
      <c r="W10" s="43">
        <v>6</v>
      </c>
      <c r="X10" s="43">
        <v>6</v>
      </c>
      <c r="Y10" s="43">
        <v>5</v>
      </c>
      <c r="Z10" s="43">
        <v>6</v>
      </c>
      <c r="AA10" s="43">
        <v>8</v>
      </c>
      <c r="AB10" s="44">
        <f>SUM(T10:AA10)</f>
        <v>47</v>
      </c>
      <c r="AC10" s="8">
        <f>AB10/8</f>
        <v>5.875</v>
      </c>
      <c r="AD10" s="42"/>
      <c r="AE10" s="40">
        <v>6</v>
      </c>
      <c r="AF10" s="40">
        <v>7</v>
      </c>
      <c r="AG10" s="40">
        <v>5.5</v>
      </c>
      <c r="AH10" s="40">
        <v>7</v>
      </c>
      <c r="AI10" s="41">
        <f>(AE10+AF10+AG10+AH10)/4</f>
        <v>6.375</v>
      </c>
      <c r="AJ10" s="40">
        <v>8</v>
      </c>
      <c r="AK10" s="40"/>
      <c r="AL10" s="41">
        <f>AJ10-AK10</f>
        <v>8</v>
      </c>
      <c r="AM10" s="40">
        <v>8</v>
      </c>
      <c r="AN10" s="40"/>
      <c r="AO10" s="41">
        <f>AM10-AN10</f>
        <v>8</v>
      </c>
      <c r="AP10" s="8">
        <f>((AI10*0.4)+(AL10*0.4)+(AO10*0.2))</f>
        <v>7.35</v>
      </c>
      <c r="AQ10" s="45"/>
      <c r="AR10" s="43">
        <v>6</v>
      </c>
      <c r="AS10" s="43">
        <v>6</v>
      </c>
      <c r="AT10" s="43">
        <v>7</v>
      </c>
      <c r="AU10" s="43">
        <v>6.5</v>
      </c>
      <c r="AV10" s="8">
        <f>SUM((AR10*0.3),(AS10*0.25),(AT10*0.35),(AU10*0.1))</f>
        <v>6.4</v>
      </c>
      <c r="AW10" s="46"/>
      <c r="AX10" s="8">
        <f>AV10-AW10</f>
        <v>6.4</v>
      </c>
      <c r="AY10" s="56"/>
      <c r="AZ10" s="43">
        <v>4.5</v>
      </c>
      <c r="BA10" s="43">
        <v>5.2</v>
      </c>
      <c r="BB10" s="43">
        <v>5.5</v>
      </c>
      <c r="BC10" s="43">
        <v>6</v>
      </c>
      <c r="BD10" s="43">
        <v>4</v>
      </c>
      <c r="BE10" s="43">
        <v>4.5</v>
      </c>
      <c r="BF10" s="43">
        <v>6.3</v>
      </c>
      <c r="BG10" s="43">
        <v>5.5</v>
      </c>
      <c r="BH10" s="44">
        <f>SUM(AZ10:BG10)</f>
        <v>41.5</v>
      </c>
      <c r="BI10" s="8">
        <f>BH10/8</f>
        <v>5.1875</v>
      </c>
      <c r="BJ10" s="42"/>
      <c r="BK10" s="68">
        <v>6.9</v>
      </c>
      <c r="BL10" s="57">
        <f>BK10</f>
        <v>6.9</v>
      </c>
      <c r="BM10" s="69"/>
      <c r="BN10" s="57">
        <f>SUM(BL10-BM10)</f>
        <v>6.9</v>
      </c>
      <c r="BO10" s="56"/>
      <c r="BP10" s="57">
        <f>SUM((R10*0.25)+(AC10*0.375)+(BI10*0.375))</f>
        <v>5.9609375</v>
      </c>
      <c r="BQ10" s="21"/>
      <c r="BR10" s="57">
        <f>SUM((AP10*0.25),(AX10*0.25),(BN10*0.5))</f>
        <v>6.8875000000000002</v>
      </c>
      <c r="BS10" s="21"/>
      <c r="BT10" s="58">
        <f>AVERAGE(BP10:BR10)</f>
        <v>6.4242187499999996</v>
      </c>
      <c r="BU10" s="49">
        <v>1</v>
      </c>
      <c r="BV10" s="5"/>
      <c r="BW10" s="5"/>
    </row>
    <row r="11" spans="1:75" x14ac:dyDescent="0.3">
      <c r="A11">
        <v>30</v>
      </c>
      <c r="B11" t="s">
        <v>80</v>
      </c>
      <c r="C11" t="s">
        <v>141</v>
      </c>
      <c r="D11" t="s">
        <v>142</v>
      </c>
      <c r="E11" t="s">
        <v>156</v>
      </c>
      <c r="F11" s="3">
        <v>5</v>
      </c>
      <c r="G11" s="40">
        <v>6.5</v>
      </c>
      <c r="H11" s="40">
        <v>8</v>
      </c>
      <c r="I11" s="40">
        <v>4</v>
      </c>
      <c r="J11" s="40">
        <v>6</v>
      </c>
      <c r="K11" s="41">
        <f>(G11+H11+I11+J11)/4</f>
        <v>6.125</v>
      </c>
      <c r="L11" s="40">
        <v>8</v>
      </c>
      <c r="M11" s="40"/>
      <c r="N11" s="41">
        <f>L11-M11</f>
        <v>8</v>
      </c>
      <c r="O11" s="40">
        <v>8</v>
      </c>
      <c r="P11" s="40"/>
      <c r="Q11" s="41">
        <f>O11-P11</f>
        <v>8</v>
      </c>
      <c r="R11" s="8">
        <f>((K11*0.4)+(N11*0.4)+(Q11*0.2))</f>
        <v>7.25</v>
      </c>
      <c r="S11" s="42"/>
      <c r="T11" s="43">
        <v>5.5</v>
      </c>
      <c r="U11" s="43">
        <v>6.5</v>
      </c>
      <c r="V11" s="43">
        <v>4</v>
      </c>
      <c r="W11" s="43">
        <v>4.5</v>
      </c>
      <c r="X11" s="43">
        <v>5</v>
      </c>
      <c r="Y11" s="43">
        <v>5.5</v>
      </c>
      <c r="Z11" s="43">
        <v>6</v>
      </c>
      <c r="AA11" s="43">
        <v>4.5</v>
      </c>
      <c r="AB11" s="44">
        <f>SUM(T11:AA11)</f>
        <v>41.5</v>
      </c>
      <c r="AC11" s="8">
        <f>AB11/8</f>
        <v>5.1875</v>
      </c>
      <c r="AD11" s="42"/>
      <c r="AE11" s="40">
        <v>6</v>
      </c>
      <c r="AF11" s="40">
        <v>7</v>
      </c>
      <c r="AG11" s="40">
        <v>5.5</v>
      </c>
      <c r="AH11" s="40">
        <v>7</v>
      </c>
      <c r="AI11" s="41">
        <f>(AE11+AF11+AG11+AH11)/4</f>
        <v>6.375</v>
      </c>
      <c r="AJ11" s="40">
        <v>8</v>
      </c>
      <c r="AK11" s="40"/>
      <c r="AL11" s="41">
        <f>AJ11-AK11</f>
        <v>8</v>
      </c>
      <c r="AM11" s="40">
        <v>8</v>
      </c>
      <c r="AN11" s="40"/>
      <c r="AO11" s="41">
        <f>AM11-AN11</f>
        <v>8</v>
      </c>
      <c r="AP11" s="8">
        <f>((AI11*0.4)+(AL11*0.4)+(AO11*0.2))</f>
        <v>7.35</v>
      </c>
      <c r="AQ11" s="45"/>
      <c r="AR11" s="43">
        <v>5</v>
      </c>
      <c r="AS11" s="43">
        <v>4</v>
      </c>
      <c r="AT11" s="43">
        <v>5</v>
      </c>
      <c r="AU11" s="43">
        <v>3</v>
      </c>
      <c r="AV11" s="8">
        <f>SUM((AR11*0.3),(AS11*0.25),(AT11*0.35),(AU11*0.1))</f>
        <v>4.55</v>
      </c>
      <c r="AW11" s="46"/>
      <c r="AX11" s="8">
        <f>AV11-AW11</f>
        <v>4.55</v>
      </c>
      <c r="AY11" s="56"/>
      <c r="AZ11" s="43">
        <v>5</v>
      </c>
      <c r="BA11" s="43">
        <v>5.5</v>
      </c>
      <c r="BB11" s="43">
        <v>5.8</v>
      </c>
      <c r="BC11" s="43">
        <v>4.8</v>
      </c>
      <c r="BD11" s="43">
        <v>6</v>
      </c>
      <c r="BE11" s="43">
        <v>6</v>
      </c>
      <c r="BF11" s="43">
        <v>6</v>
      </c>
      <c r="BG11" s="43">
        <v>5</v>
      </c>
      <c r="BH11" s="44">
        <f>SUM(AZ11:BG11)</f>
        <v>44.1</v>
      </c>
      <c r="BI11" s="8">
        <f>BH11/8</f>
        <v>5.5125000000000002</v>
      </c>
      <c r="BJ11" s="42"/>
      <c r="BK11" s="68">
        <v>7.63</v>
      </c>
      <c r="BL11" s="57">
        <f>BK11</f>
        <v>7.63</v>
      </c>
      <c r="BM11" s="69"/>
      <c r="BN11" s="57">
        <f>SUM(BL11-BM11)</f>
        <v>7.63</v>
      </c>
      <c r="BO11" s="56"/>
      <c r="BP11" s="57">
        <f>SUM((R11*0.25)+(AC11*0.375)+(BI11*0.375))</f>
        <v>5.8250000000000002</v>
      </c>
      <c r="BQ11" s="21"/>
      <c r="BR11" s="57">
        <f>SUM((AP11*0.25),(AX11*0.25),(BN11*0.5))</f>
        <v>6.7899999999999991</v>
      </c>
      <c r="BS11" s="21"/>
      <c r="BT11" s="58">
        <f>AVERAGE(BP11:BR11)</f>
        <v>6.3074999999999992</v>
      </c>
      <c r="BU11" s="49">
        <v>2</v>
      </c>
      <c r="BV11" s="5"/>
      <c r="BW11" s="5"/>
    </row>
    <row r="12" spans="1:75" x14ac:dyDescent="0.3">
      <c r="A12">
        <v>28</v>
      </c>
      <c r="B12" t="s">
        <v>84</v>
      </c>
      <c r="C12" t="s">
        <v>141</v>
      </c>
      <c r="D12" t="s">
        <v>142</v>
      </c>
      <c r="E12" t="s">
        <v>157</v>
      </c>
      <c r="F12" s="3">
        <v>4</v>
      </c>
      <c r="G12" s="40">
        <v>6.5</v>
      </c>
      <c r="H12" s="40">
        <v>8</v>
      </c>
      <c r="I12" s="40">
        <v>4</v>
      </c>
      <c r="J12" s="40">
        <v>6</v>
      </c>
      <c r="K12" s="41">
        <f>(G12+H12+I12+J12)/4</f>
        <v>6.125</v>
      </c>
      <c r="L12" s="40">
        <v>8</v>
      </c>
      <c r="M12" s="40"/>
      <c r="N12" s="41">
        <f>L12-M12</f>
        <v>8</v>
      </c>
      <c r="O12" s="40">
        <v>8</v>
      </c>
      <c r="P12" s="40"/>
      <c r="Q12" s="41">
        <f>O12-P12</f>
        <v>8</v>
      </c>
      <c r="R12" s="8">
        <f>((K12*0.4)+(N12*0.4)+(Q12*0.2))</f>
        <v>7.25</v>
      </c>
      <c r="S12" s="42"/>
      <c r="T12" s="43">
        <v>4</v>
      </c>
      <c r="U12" s="43">
        <v>4</v>
      </c>
      <c r="V12" s="43">
        <v>5.5</v>
      </c>
      <c r="W12" s="43">
        <v>3</v>
      </c>
      <c r="X12" s="43">
        <v>5.5</v>
      </c>
      <c r="Y12" s="43">
        <v>5</v>
      </c>
      <c r="Z12" s="43">
        <v>6</v>
      </c>
      <c r="AA12" s="43">
        <v>6.5</v>
      </c>
      <c r="AB12" s="44">
        <f>SUM(T12:AA12)</f>
        <v>39.5</v>
      </c>
      <c r="AC12" s="8">
        <f>AB12/8</f>
        <v>4.9375</v>
      </c>
      <c r="AD12" s="42"/>
      <c r="AE12" s="40">
        <v>6</v>
      </c>
      <c r="AF12" s="40">
        <v>7</v>
      </c>
      <c r="AG12" s="40">
        <v>5.5</v>
      </c>
      <c r="AH12" s="40">
        <v>7</v>
      </c>
      <c r="AI12" s="41">
        <f>(AE12+AF12+AG12+AH12)/4</f>
        <v>6.375</v>
      </c>
      <c r="AJ12" s="40">
        <v>8</v>
      </c>
      <c r="AK12" s="40"/>
      <c r="AL12" s="41">
        <f>AJ12-AK12</f>
        <v>8</v>
      </c>
      <c r="AM12" s="40">
        <v>8</v>
      </c>
      <c r="AN12" s="40"/>
      <c r="AO12" s="41">
        <f>AM12-AN12</f>
        <v>8</v>
      </c>
      <c r="AP12" s="8">
        <f>((AI12*0.4)+(AL12*0.4)+(AO12*0.2))</f>
        <v>7.35</v>
      </c>
      <c r="AQ12" s="45"/>
      <c r="AR12" s="43">
        <v>6.5</v>
      </c>
      <c r="AS12" s="43">
        <v>6</v>
      </c>
      <c r="AT12" s="43">
        <v>6</v>
      </c>
      <c r="AU12" s="43">
        <v>5.5</v>
      </c>
      <c r="AV12" s="8">
        <f>SUM((AR12*0.3),(AS12*0.25),(AT12*0.35),(AU12*0.1))</f>
        <v>6.1</v>
      </c>
      <c r="AW12" s="46"/>
      <c r="AX12" s="8">
        <f>AV12-AW12</f>
        <v>6.1</v>
      </c>
      <c r="AY12" s="56"/>
      <c r="AZ12" s="43">
        <v>4.8</v>
      </c>
      <c r="BA12" s="43">
        <v>5.3</v>
      </c>
      <c r="BB12" s="43">
        <v>6</v>
      </c>
      <c r="BC12" s="43">
        <v>6</v>
      </c>
      <c r="BD12" s="43">
        <v>6</v>
      </c>
      <c r="BE12" s="43">
        <v>6</v>
      </c>
      <c r="BF12" s="43">
        <v>6.3</v>
      </c>
      <c r="BG12" s="43">
        <v>5.5</v>
      </c>
      <c r="BH12" s="44">
        <f>SUM(AZ12:BG12)</f>
        <v>45.9</v>
      </c>
      <c r="BI12" s="8">
        <f>BH12/8</f>
        <v>5.7374999999999998</v>
      </c>
      <c r="BJ12" s="42"/>
      <c r="BK12" s="68">
        <v>6.37</v>
      </c>
      <c r="BL12" s="57">
        <f>BK12</f>
        <v>6.37</v>
      </c>
      <c r="BM12" s="69"/>
      <c r="BN12" s="57">
        <f>SUM(BL12-BM12)</f>
        <v>6.37</v>
      </c>
      <c r="BO12" s="56"/>
      <c r="BP12" s="57">
        <f>SUM((R12*0.25)+(AC12*0.375)+(BI12*0.375))</f>
        <v>5.8156249999999998</v>
      </c>
      <c r="BQ12" s="21"/>
      <c r="BR12" s="57">
        <f>SUM((AP12*0.25),(AX12*0.25),(BN12*0.5))</f>
        <v>6.5474999999999994</v>
      </c>
      <c r="BS12" s="21"/>
      <c r="BT12" s="58">
        <f>AVERAGE(BP12:BR12)</f>
        <v>6.1815625000000001</v>
      </c>
      <c r="BU12" s="49">
        <v>3</v>
      </c>
      <c r="BV12" s="5"/>
      <c r="BW12" s="5"/>
    </row>
    <row r="13" spans="1:75" x14ac:dyDescent="0.3">
      <c r="A13">
        <v>31</v>
      </c>
      <c r="B13" t="s">
        <v>79</v>
      </c>
      <c r="C13" t="s">
        <v>141</v>
      </c>
      <c r="D13" t="s">
        <v>142</v>
      </c>
      <c r="E13" t="s">
        <v>117</v>
      </c>
      <c r="F13" s="3">
        <v>4</v>
      </c>
      <c r="G13" s="40">
        <v>6.5</v>
      </c>
      <c r="H13" s="40">
        <v>8</v>
      </c>
      <c r="I13" s="40">
        <v>4</v>
      </c>
      <c r="J13" s="40">
        <v>6</v>
      </c>
      <c r="K13" s="41">
        <f>(G13+H13+I13+J13)/4</f>
        <v>6.125</v>
      </c>
      <c r="L13" s="40">
        <v>8</v>
      </c>
      <c r="M13" s="40"/>
      <c r="N13" s="41">
        <f>L13-M13</f>
        <v>8</v>
      </c>
      <c r="O13" s="40">
        <v>8</v>
      </c>
      <c r="P13" s="40"/>
      <c r="Q13" s="41">
        <f>O13-P13</f>
        <v>8</v>
      </c>
      <c r="R13" s="8">
        <f>((K13*0.4)+(N13*0.4)+(Q13*0.2))</f>
        <v>7.25</v>
      </c>
      <c r="S13" s="42"/>
      <c r="T13" s="43">
        <v>4</v>
      </c>
      <c r="U13" s="43">
        <v>5</v>
      </c>
      <c r="V13" s="43">
        <v>5</v>
      </c>
      <c r="W13" s="43">
        <v>5</v>
      </c>
      <c r="X13" s="43">
        <v>5.5</v>
      </c>
      <c r="Y13" s="43">
        <v>5.5</v>
      </c>
      <c r="Z13" s="43">
        <v>6.5</v>
      </c>
      <c r="AA13" s="43">
        <v>3</v>
      </c>
      <c r="AB13" s="44">
        <f>SUM(T13:AA13)</f>
        <v>39.5</v>
      </c>
      <c r="AC13" s="8">
        <f>AB13/8</f>
        <v>4.9375</v>
      </c>
      <c r="AD13" s="42"/>
      <c r="AE13" s="40">
        <v>6</v>
      </c>
      <c r="AF13" s="40">
        <v>7</v>
      </c>
      <c r="AG13" s="40">
        <v>5.5</v>
      </c>
      <c r="AH13" s="40">
        <v>7</v>
      </c>
      <c r="AI13" s="41">
        <f>(AE13+AF13+AG13+AH13)/4</f>
        <v>6.375</v>
      </c>
      <c r="AJ13" s="40">
        <v>8</v>
      </c>
      <c r="AK13" s="40"/>
      <c r="AL13" s="41">
        <f>AJ13-AK13</f>
        <v>8</v>
      </c>
      <c r="AM13" s="40">
        <v>8</v>
      </c>
      <c r="AN13" s="40"/>
      <c r="AO13" s="41">
        <f>AM13-AN13</f>
        <v>8</v>
      </c>
      <c r="AP13" s="8">
        <f>((AI13*0.4)+(AL13*0.4)+(AO13*0.2))</f>
        <v>7.35</v>
      </c>
      <c r="AQ13" s="45"/>
      <c r="AR13" s="43">
        <v>6</v>
      </c>
      <c r="AS13" s="43">
        <v>5</v>
      </c>
      <c r="AT13" s="43">
        <v>6</v>
      </c>
      <c r="AU13" s="43">
        <v>6</v>
      </c>
      <c r="AV13" s="8">
        <f>SUM((AR13*0.3),(AS13*0.25),(AT13*0.35),(AU13*0.1))</f>
        <v>5.75</v>
      </c>
      <c r="AW13" s="46"/>
      <c r="AX13" s="8">
        <f>AV13-AW13</f>
        <v>5.75</v>
      </c>
      <c r="AY13" s="56"/>
      <c r="AZ13" s="43">
        <v>5</v>
      </c>
      <c r="BA13" s="43">
        <v>5.2</v>
      </c>
      <c r="BB13" s="43">
        <v>4.8</v>
      </c>
      <c r="BC13" s="43">
        <v>5.3</v>
      </c>
      <c r="BD13" s="43">
        <v>5.5</v>
      </c>
      <c r="BE13" s="43">
        <v>5.3</v>
      </c>
      <c r="BF13" s="43">
        <v>6.2</v>
      </c>
      <c r="BG13" s="43">
        <v>3</v>
      </c>
      <c r="BH13" s="44">
        <f>SUM(AZ13:BG13)</f>
        <v>40.300000000000004</v>
      </c>
      <c r="BI13" s="8">
        <f>BH13/8</f>
        <v>5.0375000000000005</v>
      </c>
      <c r="BJ13" s="42"/>
      <c r="BK13" s="68">
        <v>6.67</v>
      </c>
      <c r="BL13" s="57">
        <f>BK13</f>
        <v>6.67</v>
      </c>
      <c r="BM13" s="69"/>
      <c r="BN13" s="57">
        <f>SUM(BL13-BM13)</f>
        <v>6.67</v>
      </c>
      <c r="BO13" s="56"/>
      <c r="BP13" s="57">
        <f>SUM((R13*0.25)+(AC13*0.375)+(BI13*0.375))</f>
        <v>5.5531249999999996</v>
      </c>
      <c r="BQ13" s="21"/>
      <c r="BR13" s="57">
        <f>SUM((AP13*0.25),(AX13*0.25),(BN13*0.5))</f>
        <v>6.6099999999999994</v>
      </c>
      <c r="BS13" s="21"/>
      <c r="BT13" s="58">
        <f>AVERAGE(BP13:BR13)</f>
        <v>6.0815624999999995</v>
      </c>
      <c r="BU13" s="49">
        <v>4</v>
      </c>
      <c r="BV13" s="5"/>
      <c r="BW13" s="5"/>
    </row>
    <row r="14" spans="1:75" x14ac:dyDescent="0.3">
      <c r="A14">
        <v>17</v>
      </c>
      <c r="B14" t="s">
        <v>160</v>
      </c>
      <c r="C14" t="s">
        <v>98</v>
      </c>
      <c r="D14" t="s">
        <v>139</v>
      </c>
      <c r="E14" t="s">
        <v>161</v>
      </c>
      <c r="F14" s="3">
        <v>2</v>
      </c>
      <c r="G14" s="40">
        <v>6</v>
      </c>
      <c r="H14" s="40">
        <v>7</v>
      </c>
      <c r="I14" s="40">
        <v>6</v>
      </c>
      <c r="J14" s="40">
        <v>6</v>
      </c>
      <c r="K14" s="41">
        <f>(G14+H14+I14+J14)/4</f>
        <v>6.25</v>
      </c>
      <c r="L14" s="40">
        <v>7</v>
      </c>
      <c r="M14" s="40"/>
      <c r="N14" s="41">
        <f>L14-M14</f>
        <v>7</v>
      </c>
      <c r="O14" s="40">
        <v>7</v>
      </c>
      <c r="P14" s="40"/>
      <c r="Q14" s="41">
        <f>O14-P14</f>
        <v>7</v>
      </c>
      <c r="R14" s="8">
        <f>((K14*0.4)+(N14*0.4)+(Q14*0.2))</f>
        <v>6.7000000000000011</v>
      </c>
      <c r="S14" s="42"/>
      <c r="T14" s="43">
        <v>4</v>
      </c>
      <c r="U14" s="43">
        <v>6</v>
      </c>
      <c r="V14" s="43">
        <v>4</v>
      </c>
      <c r="W14" s="43">
        <v>5</v>
      </c>
      <c r="X14" s="43">
        <v>5.5</v>
      </c>
      <c r="Y14" s="43">
        <v>5.5</v>
      </c>
      <c r="Z14" s="43">
        <v>6.5</v>
      </c>
      <c r="AA14" s="43">
        <v>4</v>
      </c>
      <c r="AB14" s="44">
        <f>SUM(T14:AA14)</f>
        <v>40.5</v>
      </c>
      <c r="AC14" s="8">
        <f>AB14/8</f>
        <v>5.0625</v>
      </c>
      <c r="AD14" s="42"/>
      <c r="AE14" s="40">
        <v>6</v>
      </c>
      <c r="AF14" s="40">
        <v>6</v>
      </c>
      <c r="AG14" s="40">
        <v>6</v>
      </c>
      <c r="AH14" s="40">
        <v>6</v>
      </c>
      <c r="AI14" s="41">
        <f>(AE14+AF14+AG14+AH14)/4</f>
        <v>6</v>
      </c>
      <c r="AJ14" s="40">
        <v>6</v>
      </c>
      <c r="AK14" s="40"/>
      <c r="AL14" s="41">
        <f>AJ14-AK14</f>
        <v>6</v>
      </c>
      <c r="AM14" s="40">
        <v>7</v>
      </c>
      <c r="AN14" s="40"/>
      <c r="AO14" s="41">
        <f>AM14-AN14</f>
        <v>7</v>
      </c>
      <c r="AP14" s="8">
        <f>((AI14*0.4)+(AL14*0.4)+(AO14*0.2))</f>
        <v>6.2000000000000011</v>
      </c>
      <c r="AQ14" s="45"/>
      <c r="AR14" s="43">
        <v>4</v>
      </c>
      <c r="AS14" s="43">
        <v>4.5</v>
      </c>
      <c r="AT14" s="43">
        <v>6</v>
      </c>
      <c r="AU14" s="43">
        <v>4</v>
      </c>
      <c r="AV14" s="8">
        <f>SUM((AR14*0.3),(AS14*0.25),(AT14*0.35),(AU14*0.1))</f>
        <v>4.8250000000000002</v>
      </c>
      <c r="AW14" s="46"/>
      <c r="AX14" s="8">
        <f>AV14-AW14</f>
        <v>4.8250000000000002</v>
      </c>
      <c r="AY14" s="56"/>
      <c r="AZ14" s="43">
        <v>4.5</v>
      </c>
      <c r="BA14" s="43">
        <v>5.5</v>
      </c>
      <c r="BB14" s="43">
        <v>6</v>
      </c>
      <c r="BC14" s="43">
        <v>5.5</v>
      </c>
      <c r="BD14" s="43">
        <v>5</v>
      </c>
      <c r="BE14" s="43">
        <v>4.8</v>
      </c>
      <c r="BF14" s="43">
        <v>5.8</v>
      </c>
      <c r="BG14" s="43">
        <v>5</v>
      </c>
      <c r="BH14" s="44">
        <f>SUM(AZ14:BG14)</f>
        <v>42.1</v>
      </c>
      <c r="BI14" s="8">
        <f>BH14/8</f>
        <v>5.2625000000000002</v>
      </c>
      <c r="BJ14" s="42"/>
      <c r="BK14" s="68">
        <v>5.8</v>
      </c>
      <c r="BL14" s="57">
        <f>BK14</f>
        <v>5.8</v>
      </c>
      <c r="BM14" s="69"/>
      <c r="BN14" s="57">
        <f>SUM(BL14-BM14)</f>
        <v>5.8</v>
      </c>
      <c r="BO14" s="56"/>
      <c r="BP14" s="57">
        <f>SUM((R14*0.25)+(AC14*0.375)+(BI14*0.375))</f>
        <v>5.546875</v>
      </c>
      <c r="BQ14" s="21"/>
      <c r="BR14" s="57">
        <f>SUM((AP14*0.25),(AX14*0.25),(BN14*0.5))</f>
        <v>5.65625</v>
      </c>
      <c r="BS14" s="21"/>
      <c r="BT14" s="58">
        <f>AVERAGE(BP14:BR14)</f>
        <v>5.6015625</v>
      </c>
      <c r="BU14" s="174">
        <v>5</v>
      </c>
    </row>
    <row r="15" spans="1:75" x14ac:dyDescent="0.3">
      <c r="A15">
        <v>16</v>
      </c>
      <c r="B15" t="s">
        <v>162</v>
      </c>
      <c r="C15" t="s">
        <v>98</v>
      </c>
      <c r="D15" t="s">
        <v>139</v>
      </c>
      <c r="E15" t="s">
        <v>161</v>
      </c>
      <c r="F15" s="3">
        <v>4</v>
      </c>
      <c r="G15" s="40">
        <v>6</v>
      </c>
      <c r="H15" s="40">
        <v>7</v>
      </c>
      <c r="I15" s="40">
        <v>6</v>
      </c>
      <c r="J15" s="40">
        <v>6</v>
      </c>
      <c r="K15" s="41">
        <f>(G15+H15+I15+J15)/4</f>
        <v>6.25</v>
      </c>
      <c r="L15" s="40">
        <v>7</v>
      </c>
      <c r="M15" s="40"/>
      <c r="N15" s="41">
        <f>L15-M15</f>
        <v>7</v>
      </c>
      <c r="O15" s="40">
        <v>7</v>
      </c>
      <c r="P15" s="40"/>
      <c r="Q15" s="41">
        <f>O15-P15</f>
        <v>7</v>
      </c>
      <c r="R15" s="8">
        <f>((K15*0.4)+(N15*0.4)+(Q15*0.2))</f>
        <v>6.7000000000000011</v>
      </c>
      <c r="S15" s="42"/>
      <c r="T15" s="43">
        <v>5.5</v>
      </c>
      <c r="U15" s="43">
        <v>4.5</v>
      </c>
      <c r="V15" s="43">
        <v>4</v>
      </c>
      <c r="W15" s="43">
        <v>6</v>
      </c>
      <c r="X15" s="43">
        <v>4.5</v>
      </c>
      <c r="Y15" s="43">
        <v>5</v>
      </c>
      <c r="Z15" s="43">
        <v>4.5</v>
      </c>
      <c r="AA15" s="43">
        <v>4</v>
      </c>
      <c r="AB15" s="44">
        <f>SUM(T15:AA15)</f>
        <v>38</v>
      </c>
      <c r="AC15" s="8">
        <f>AB15/8</f>
        <v>4.75</v>
      </c>
      <c r="AD15" s="42"/>
      <c r="AE15" s="40">
        <v>7</v>
      </c>
      <c r="AF15" s="40">
        <v>7</v>
      </c>
      <c r="AG15" s="40">
        <v>6</v>
      </c>
      <c r="AH15" s="40">
        <v>6</v>
      </c>
      <c r="AI15" s="41">
        <f>(AE15+AF15+AG15+AH15)/4</f>
        <v>6.5</v>
      </c>
      <c r="AJ15" s="40">
        <v>7</v>
      </c>
      <c r="AK15" s="40"/>
      <c r="AL15" s="41">
        <f>AJ15-AK15</f>
        <v>7</v>
      </c>
      <c r="AM15" s="40">
        <v>7</v>
      </c>
      <c r="AN15" s="40"/>
      <c r="AO15" s="41">
        <f>AM15-AN15</f>
        <v>7</v>
      </c>
      <c r="AP15" s="8">
        <f>((AI15*0.4)+(AL15*0.4)+(AO15*0.2))</f>
        <v>6.8000000000000007</v>
      </c>
      <c r="AQ15" s="45"/>
      <c r="AR15" s="43">
        <v>5</v>
      </c>
      <c r="AS15" s="43">
        <v>5</v>
      </c>
      <c r="AT15" s="43">
        <v>6</v>
      </c>
      <c r="AU15" s="43">
        <v>4</v>
      </c>
      <c r="AV15" s="8">
        <f>SUM((AR15*0.3),(AS15*0.25),(AT15*0.35),(AU15*0.1))</f>
        <v>5.25</v>
      </c>
      <c r="AW15" s="46"/>
      <c r="AX15" s="8">
        <f>AV15-AW15</f>
        <v>5.25</v>
      </c>
      <c r="AY15" s="56"/>
      <c r="AZ15" s="43">
        <v>4.5</v>
      </c>
      <c r="BA15" s="43">
        <v>4.8</v>
      </c>
      <c r="BB15" s="43">
        <v>5</v>
      </c>
      <c r="BC15" s="43">
        <v>5</v>
      </c>
      <c r="BD15" s="43">
        <v>4.5</v>
      </c>
      <c r="BE15" s="43">
        <v>4.8</v>
      </c>
      <c r="BF15" s="43">
        <v>5.3</v>
      </c>
      <c r="BG15" s="43">
        <v>5</v>
      </c>
      <c r="BH15" s="44">
        <f>SUM(AZ15:BG15)</f>
        <v>38.9</v>
      </c>
      <c r="BI15" s="8">
        <f>BH15/8</f>
        <v>4.8624999999999998</v>
      </c>
      <c r="BJ15" s="42"/>
      <c r="BK15" s="68">
        <v>5.78</v>
      </c>
      <c r="BL15" s="57">
        <f>BK15</f>
        <v>5.78</v>
      </c>
      <c r="BM15" s="69"/>
      <c r="BN15" s="57">
        <f>SUM(BL15-BM15)</f>
        <v>5.78</v>
      </c>
      <c r="BO15" s="56"/>
      <c r="BP15" s="57">
        <f>SUM((R15*0.25)+(AC15*0.375)+(BI15*0.375))</f>
        <v>5.2796874999999996</v>
      </c>
      <c r="BQ15" s="21"/>
      <c r="BR15" s="57">
        <f>SUM((AP15*0.25),(AX15*0.25),(BN15*0.5))</f>
        <v>5.9024999999999999</v>
      </c>
      <c r="BS15" s="21"/>
      <c r="BT15" s="58">
        <f>AVERAGE(BP15:BR15)</f>
        <v>5.5910937499999998</v>
      </c>
      <c r="BU15" s="174">
        <v>6</v>
      </c>
    </row>
    <row r="16" spans="1:75" x14ac:dyDescent="0.3">
      <c r="A16">
        <v>32</v>
      </c>
      <c r="B16" t="s">
        <v>158</v>
      </c>
      <c r="C16" t="s">
        <v>141</v>
      </c>
      <c r="D16" t="s">
        <v>142</v>
      </c>
      <c r="E16" t="s">
        <v>159</v>
      </c>
      <c r="F16" s="3">
        <v>2</v>
      </c>
      <c r="G16" s="40">
        <v>6.5</v>
      </c>
      <c r="H16" s="40">
        <v>8</v>
      </c>
      <c r="I16" s="40">
        <v>4</v>
      </c>
      <c r="J16" s="40">
        <v>6</v>
      </c>
      <c r="K16" s="41">
        <f>(G16+H16+I16+J16)/4</f>
        <v>6.125</v>
      </c>
      <c r="L16" s="40">
        <v>8</v>
      </c>
      <c r="M16" s="40"/>
      <c r="N16" s="41">
        <f>L16-M16</f>
        <v>8</v>
      </c>
      <c r="O16" s="40">
        <v>8</v>
      </c>
      <c r="P16" s="40"/>
      <c r="Q16" s="41">
        <f>O16-P16</f>
        <v>8</v>
      </c>
      <c r="R16" s="8">
        <f>((K16*0.4)+(N16*0.4)+(Q16*0.2))</f>
        <v>7.25</v>
      </c>
      <c r="S16" s="42"/>
      <c r="T16" s="43">
        <v>4</v>
      </c>
      <c r="U16" s="43">
        <v>5</v>
      </c>
      <c r="V16" s="43">
        <v>4.5</v>
      </c>
      <c r="W16" s="43">
        <v>5</v>
      </c>
      <c r="X16" s="43">
        <v>4.5</v>
      </c>
      <c r="Y16" s="43">
        <v>4</v>
      </c>
      <c r="Z16" s="43">
        <v>4</v>
      </c>
      <c r="AA16" s="43">
        <v>5</v>
      </c>
      <c r="AB16" s="44">
        <f>SUM(T16:AA16)</f>
        <v>36</v>
      </c>
      <c r="AC16" s="8">
        <f>AB16/8</f>
        <v>4.5</v>
      </c>
      <c r="AD16" s="42"/>
      <c r="AE16" s="40">
        <v>6</v>
      </c>
      <c r="AF16" s="40">
        <v>7</v>
      </c>
      <c r="AG16" s="40">
        <v>5.5</v>
      </c>
      <c r="AH16" s="40">
        <v>7</v>
      </c>
      <c r="AI16" s="41">
        <f>(AE16+AF16+AG16+AH16)/4</f>
        <v>6.375</v>
      </c>
      <c r="AJ16" s="40">
        <v>8</v>
      </c>
      <c r="AK16" s="40"/>
      <c r="AL16" s="41">
        <f>AJ16-AK16</f>
        <v>8</v>
      </c>
      <c r="AM16" s="40">
        <v>8</v>
      </c>
      <c r="AN16" s="40"/>
      <c r="AO16" s="41">
        <f>AM16-AN16</f>
        <v>8</v>
      </c>
      <c r="AP16" s="8">
        <f>((AI16*0.4)+(AL16*0.4)+(AO16*0.2))</f>
        <v>7.35</v>
      </c>
      <c r="AQ16" s="45"/>
      <c r="AR16" s="43">
        <v>5</v>
      </c>
      <c r="AS16" s="43">
        <v>5</v>
      </c>
      <c r="AT16" s="43">
        <v>6</v>
      </c>
      <c r="AU16" s="43">
        <v>4</v>
      </c>
      <c r="AV16" s="8">
        <f>SUM((AR16*0.3),(AS16*0.25),(AT16*0.35),(AU16*0.1))</f>
        <v>5.25</v>
      </c>
      <c r="AW16" s="46"/>
      <c r="AX16" s="8">
        <f>AV16-AW16</f>
        <v>5.25</v>
      </c>
      <c r="AY16" s="56"/>
      <c r="AZ16" s="43">
        <v>4.5</v>
      </c>
      <c r="BA16" s="43">
        <v>4.5</v>
      </c>
      <c r="BB16" s="43">
        <v>3</v>
      </c>
      <c r="BC16" s="43">
        <v>3.8</v>
      </c>
      <c r="BD16" s="43">
        <v>5</v>
      </c>
      <c r="BE16" s="43">
        <v>5</v>
      </c>
      <c r="BF16" s="43">
        <v>5</v>
      </c>
      <c r="BG16" s="43">
        <v>5.2</v>
      </c>
      <c r="BH16" s="44">
        <f>SUM(AZ16:BG16)</f>
        <v>36</v>
      </c>
      <c r="BI16" s="8">
        <f>BH16/8</f>
        <v>4.5</v>
      </c>
      <c r="BJ16" s="42"/>
      <c r="BK16" s="68">
        <v>5.6</v>
      </c>
      <c r="BL16" s="57">
        <f>BK16</f>
        <v>5.6</v>
      </c>
      <c r="BM16" s="69"/>
      <c r="BN16" s="57">
        <f>SUM(BL16-BM16)</f>
        <v>5.6</v>
      </c>
      <c r="BO16" s="56"/>
      <c r="BP16" s="57">
        <f>SUM((R16*0.25)+(AC16*0.375)+(BI16*0.375))</f>
        <v>5.1875</v>
      </c>
      <c r="BQ16" s="21"/>
      <c r="BR16" s="57">
        <f>SUM((AP16*0.25),(AX16*0.25),(BN16*0.5))</f>
        <v>5.9499999999999993</v>
      </c>
      <c r="BS16" s="21"/>
      <c r="BT16" s="58">
        <f>AVERAGE(BP16:BR16)</f>
        <v>5.5687499999999996</v>
      </c>
      <c r="BU16" s="49">
        <v>7</v>
      </c>
      <c r="BV16" s="5"/>
      <c r="BW16" s="5"/>
    </row>
    <row r="17" spans="1:75" x14ac:dyDescent="0.3">
      <c r="A17">
        <v>13</v>
      </c>
      <c r="B17" t="s">
        <v>102</v>
      </c>
      <c r="C17" t="s">
        <v>98</v>
      </c>
      <c r="D17" t="s">
        <v>139</v>
      </c>
      <c r="E17" t="s">
        <v>103</v>
      </c>
      <c r="F17" s="3">
        <v>3</v>
      </c>
      <c r="G17" s="40">
        <v>6</v>
      </c>
      <c r="H17" s="40">
        <v>7</v>
      </c>
      <c r="I17" s="40">
        <v>6</v>
      </c>
      <c r="J17" s="40">
        <v>7</v>
      </c>
      <c r="K17" s="41">
        <f>(G17+H17+I17+J17)/4</f>
        <v>6.5</v>
      </c>
      <c r="L17" s="40">
        <v>7</v>
      </c>
      <c r="M17" s="40"/>
      <c r="N17" s="41">
        <f>L17-M17</f>
        <v>7</v>
      </c>
      <c r="O17" s="40">
        <v>7</v>
      </c>
      <c r="P17" s="40"/>
      <c r="Q17" s="41">
        <f>O17-P17</f>
        <v>7</v>
      </c>
      <c r="R17" s="8">
        <f>((K17*0.4)+(N17*0.4)+(Q17*0.2))</f>
        <v>6.8000000000000007</v>
      </c>
      <c r="S17" s="42"/>
      <c r="T17" s="43">
        <v>3</v>
      </c>
      <c r="U17" s="43">
        <v>4</v>
      </c>
      <c r="V17" s="43">
        <v>3</v>
      </c>
      <c r="W17" s="43">
        <v>5</v>
      </c>
      <c r="X17" s="43">
        <v>5.5</v>
      </c>
      <c r="Y17" s="43">
        <v>5</v>
      </c>
      <c r="Z17" s="43">
        <v>6.5</v>
      </c>
      <c r="AA17" s="43">
        <v>6</v>
      </c>
      <c r="AB17" s="44">
        <f>SUM(T17:AA17)</f>
        <v>38</v>
      </c>
      <c r="AC17" s="8">
        <f>AB17/8</f>
        <v>4.75</v>
      </c>
      <c r="AD17" s="42"/>
      <c r="AE17" s="40">
        <v>6</v>
      </c>
      <c r="AF17" s="40">
        <v>7</v>
      </c>
      <c r="AG17" s="40">
        <v>6</v>
      </c>
      <c r="AH17" s="40">
        <v>6</v>
      </c>
      <c r="AI17" s="41">
        <f>(AE17+AF17+AG17+AH17)/4</f>
        <v>6.25</v>
      </c>
      <c r="AJ17" s="40">
        <v>7</v>
      </c>
      <c r="AK17" s="40"/>
      <c r="AL17" s="41">
        <f>AJ17-AK17</f>
        <v>7</v>
      </c>
      <c r="AM17" s="40">
        <v>7</v>
      </c>
      <c r="AN17" s="40"/>
      <c r="AO17" s="41">
        <f>AM17-AN17</f>
        <v>7</v>
      </c>
      <c r="AP17" s="8">
        <f>((AI17*0.4)+(AL17*0.4)+(AO17*0.2))</f>
        <v>6.7000000000000011</v>
      </c>
      <c r="AQ17" s="45"/>
      <c r="AR17" s="43">
        <v>4</v>
      </c>
      <c r="AS17" s="43">
        <v>4</v>
      </c>
      <c r="AT17" s="43">
        <v>5</v>
      </c>
      <c r="AU17" s="43">
        <v>4</v>
      </c>
      <c r="AV17" s="8">
        <f>SUM((AR17*0.3),(AS17*0.25),(AT17*0.35),(AU17*0.1))</f>
        <v>4.3500000000000005</v>
      </c>
      <c r="AW17" s="46"/>
      <c r="AX17" s="8">
        <f>AV17-AW17</f>
        <v>4.3500000000000005</v>
      </c>
      <c r="AY17" s="56"/>
      <c r="AZ17" s="43">
        <v>4.5</v>
      </c>
      <c r="BA17" s="43">
        <v>4</v>
      </c>
      <c r="BB17" s="43">
        <v>3.8</v>
      </c>
      <c r="BC17" s="43">
        <v>4</v>
      </c>
      <c r="BD17" s="43">
        <v>4.5</v>
      </c>
      <c r="BE17" s="43">
        <v>4.5</v>
      </c>
      <c r="BF17" s="43">
        <v>5.3</v>
      </c>
      <c r="BG17" s="43">
        <v>5</v>
      </c>
      <c r="BH17" s="44">
        <f>SUM(AZ17:BG17)</f>
        <v>35.6</v>
      </c>
      <c r="BI17" s="8">
        <f>BH17/8</f>
        <v>4.45</v>
      </c>
      <c r="BJ17" s="42"/>
      <c r="BK17" s="68">
        <v>6.22</v>
      </c>
      <c r="BL17" s="57">
        <f>BK17</f>
        <v>6.22</v>
      </c>
      <c r="BM17" s="69"/>
      <c r="BN17" s="57">
        <f>SUM(BL17-BM17)</f>
        <v>6.22</v>
      </c>
      <c r="BO17" s="56"/>
      <c r="BP17" s="57">
        <f>SUM((R17*0.25)+(AC17*0.375)+(BI17*0.375))</f>
        <v>5.15</v>
      </c>
      <c r="BQ17" s="21"/>
      <c r="BR17" s="57">
        <f>SUM((AP17*0.25),(AX17*0.25),(BN17*0.5))</f>
        <v>5.8725000000000005</v>
      </c>
      <c r="BS17" s="21"/>
      <c r="BT17" s="58">
        <f>AVERAGE(BP17:BR17)</f>
        <v>5.5112500000000004</v>
      </c>
      <c r="BU17" s="174">
        <v>8</v>
      </c>
    </row>
    <row r="18" spans="1:75" x14ac:dyDescent="0.3">
      <c r="A18">
        <v>15</v>
      </c>
      <c r="B18" t="s">
        <v>68</v>
      </c>
      <c r="C18" t="s">
        <v>98</v>
      </c>
      <c r="D18" t="s">
        <v>139</v>
      </c>
      <c r="E18" t="s">
        <v>99</v>
      </c>
      <c r="F18" s="3">
        <v>2</v>
      </c>
      <c r="G18" s="40">
        <v>6</v>
      </c>
      <c r="H18" s="40">
        <v>7</v>
      </c>
      <c r="I18" s="40">
        <v>6</v>
      </c>
      <c r="J18" s="40">
        <v>7</v>
      </c>
      <c r="K18" s="41">
        <f>(G18+H18+I18+J18)/4</f>
        <v>6.5</v>
      </c>
      <c r="L18" s="40">
        <v>7</v>
      </c>
      <c r="M18" s="40"/>
      <c r="N18" s="41">
        <f>L18-M18</f>
        <v>7</v>
      </c>
      <c r="O18" s="40">
        <v>7</v>
      </c>
      <c r="P18" s="40"/>
      <c r="Q18" s="41">
        <f>O18-P18</f>
        <v>7</v>
      </c>
      <c r="R18" s="8">
        <f>((K18*0.4)+(N18*0.4)+(Q18*0.2))</f>
        <v>6.8000000000000007</v>
      </c>
      <c r="S18" s="42"/>
      <c r="T18" s="43">
        <v>3</v>
      </c>
      <c r="U18" s="43">
        <v>5.5</v>
      </c>
      <c r="V18" s="43">
        <v>4.5</v>
      </c>
      <c r="W18" s="43">
        <v>6</v>
      </c>
      <c r="X18" s="43">
        <v>4</v>
      </c>
      <c r="Y18" s="43">
        <v>4</v>
      </c>
      <c r="Z18" s="43">
        <v>6</v>
      </c>
      <c r="AA18" s="43">
        <v>5.5</v>
      </c>
      <c r="AB18" s="44">
        <f>SUM(T18:AA18)</f>
        <v>38.5</v>
      </c>
      <c r="AC18" s="8">
        <f>AB18/8</f>
        <v>4.8125</v>
      </c>
      <c r="AD18" s="42"/>
      <c r="AE18" s="40">
        <v>6</v>
      </c>
      <c r="AF18" s="40">
        <v>7</v>
      </c>
      <c r="AG18" s="40">
        <v>6</v>
      </c>
      <c r="AH18" s="40">
        <v>6</v>
      </c>
      <c r="AI18" s="41">
        <f>(AE18+AF18+AG18+AH18)/4</f>
        <v>6.25</v>
      </c>
      <c r="AJ18" s="40">
        <v>7</v>
      </c>
      <c r="AK18" s="40"/>
      <c r="AL18" s="41">
        <f>AJ18-AK18</f>
        <v>7</v>
      </c>
      <c r="AM18" s="40">
        <v>7</v>
      </c>
      <c r="AN18" s="40"/>
      <c r="AO18" s="41">
        <f>AM18-AN18</f>
        <v>7</v>
      </c>
      <c r="AP18" s="8">
        <f>((AI18*0.4)+(AL18*0.4)+(AO18*0.2))</f>
        <v>6.7000000000000011</v>
      </c>
      <c r="AQ18" s="45"/>
      <c r="AR18" s="43">
        <v>4</v>
      </c>
      <c r="AS18" s="43">
        <v>5</v>
      </c>
      <c r="AT18" s="43">
        <v>6</v>
      </c>
      <c r="AU18" s="43">
        <v>6.5</v>
      </c>
      <c r="AV18" s="8">
        <f>SUM((AR18*0.3),(AS18*0.25),(AT18*0.35),(AU18*0.1))</f>
        <v>5.2</v>
      </c>
      <c r="AW18" s="46"/>
      <c r="AX18" s="8">
        <f>AV18-AW18</f>
        <v>5.2</v>
      </c>
      <c r="AY18" s="56"/>
      <c r="AZ18" s="43">
        <v>4.5</v>
      </c>
      <c r="BA18" s="43">
        <v>5.5</v>
      </c>
      <c r="BB18" s="43">
        <v>5.5</v>
      </c>
      <c r="BC18" s="43">
        <v>6</v>
      </c>
      <c r="BD18" s="43">
        <v>5.3</v>
      </c>
      <c r="BE18" s="43">
        <v>5</v>
      </c>
      <c r="BF18" s="43">
        <v>6</v>
      </c>
      <c r="BG18" s="43">
        <v>5.5</v>
      </c>
      <c r="BH18" s="44">
        <f>SUM(AZ18:BG18)</f>
        <v>43.3</v>
      </c>
      <c r="BI18" s="8">
        <f>BH18/8</f>
        <v>5.4124999999999996</v>
      </c>
      <c r="BJ18" s="42"/>
      <c r="BK18" s="68">
        <v>4.8899999999999997</v>
      </c>
      <c r="BL18" s="57">
        <f>BK18</f>
        <v>4.8899999999999997</v>
      </c>
      <c r="BM18" s="69"/>
      <c r="BN18" s="57">
        <f>SUM(BL18-BM18)</f>
        <v>4.8899999999999997</v>
      </c>
      <c r="BO18" s="56"/>
      <c r="BP18" s="57">
        <f>SUM((R18*0.25)+(AC18*0.375)+(BI18*0.375))</f>
        <v>5.5343749999999998</v>
      </c>
      <c r="BQ18" s="21"/>
      <c r="BR18" s="57">
        <f>SUM((AP18*0.25),(AX18*0.25),(BN18*0.5))</f>
        <v>5.42</v>
      </c>
      <c r="BS18" s="21"/>
      <c r="BT18" s="58">
        <f>AVERAGE(BP18:BR18)</f>
        <v>5.4771874999999994</v>
      </c>
      <c r="BU18" s="49">
        <v>9</v>
      </c>
      <c r="BV18" s="5"/>
      <c r="BW18" s="5"/>
    </row>
  </sheetData>
  <sortState xmlns:xlrd2="http://schemas.microsoft.com/office/spreadsheetml/2017/richdata2" ref="A10:BW18">
    <sortCondition descending="1" ref="BT10:BT18"/>
  </sortState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66C92-3DE0-4345-8A17-6413AEF16FD5}">
  <sheetPr>
    <pageSetUpPr fitToPage="1"/>
  </sheetPr>
  <dimension ref="A1:AS15"/>
  <sheetViews>
    <sheetView workbookViewId="0">
      <selection activeCell="AR15" sqref="AR15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29.33203125" customWidth="1"/>
    <col min="6" max="6" width="8.5546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" customWidth="1"/>
    <col min="30" max="30" width="3" customWidth="1"/>
    <col min="41" max="41" width="3" customWidth="1"/>
    <col min="42" max="42" width="10" style="3" customWidth="1"/>
    <col min="43" max="43" width="17.44140625" customWidth="1"/>
  </cols>
  <sheetData>
    <row r="1" spans="1:45" ht="15.6" x14ac:dyDescent="0.3">
      <c r="A1" s="50" t="str">
        <f>CompDetail!A1</f>
        <v>ENSW STATE INTERSCHOOLS 2023</v>
      </c>
      <c r="B1" s="21"/>
      <c r="C1" s="21"/>
      <c r="D1" s="6" t="s">
        <v>43</v>
      </c>
      <c r="E1" t="s">
        <v>44</v>
      </c>
      <c r="F1" s="7"/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1"/>
      <c r="AQ1" s="9">
        <f ca="1">NOW()</f>
        <v>45034.687389236111</v>
      </c>
      <c r="AR1" s="5"/>
      <c r="AS1" s="5"/>
    </row>
    <row r="2" spans="1:45" ht="15.6" x14ac:dyDescent="0.3">
      <c r="A2" s="2"/>
      <c r="B2" s="21"/>
      <c r="C2" s="21"/>
      <c r="D2" s="6"/>
      <c r="E2" s="7" t="s">
        <v>0</v>
      </c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21"/>
      <c r="AQ2" s="10">
        <f ca="1">NOW()</f>
        <v>45034.687389236111</v>
      </c>
      <c r="AR2" s="5"/>
      <c r="AS2" s="5"/>
    </row>
    <row r="3" spans="1:45" ht="15.6" x14ac:dyDescent="0.3">
      <c r="A3" s="157" t="str">
        <f>CompDetail!A3</f>
        <v>18th April 2023</v>
      </c>
      <c r="B3" s="21"/>
      <c r="C3" s="21"/>
      <c r="D3" s="21"/>
      <c r="E3" s="21"/>
      <c r="F3" s="5"/>
      <c r="G3" s="11" t="s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12"/>
      <c r="V3" s="12"/>
      <c r="W3" s="12"/>
      <c r="X3" s="12"/>
      <c r="Y3" s="12"/>
      <c r="Z3" s="12"/>
      <c r="AA3" s="12"/>
      <c r="AB3" s="12"/>
      <c r="AC3" s="12"/>
      <c r="AD3" s="5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5"/>
      <c r="AP3" s="21"/>
      <c r="AQ3" s="5"/>
      <c r="AR3" s="5"/>
      <c r="AS3" s="5"/>
    </row>
    <row r="4" spans="1:45" ht="15.6" x14ac:dyDescent="0.3">
      <c r="A4" s="4"/>
      <c r="B4" s="5"/>
      <c r="C4" s="6"/>
      <c r="D4" s="5"/>
      <c r="E4" s="5"/>
      <c r="F4" s="5"/>
      <c r="G4" s="17"/>
      <c r="H4" s="5"/>
      <c r="I4" s="5"/>
      <c r="J4" s="5"/>
      <c r="L4" s="17"/>
      <c r="M4" s="17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21"/>
      <c r="AQ4" s="5"/>
      <c r="AR4" s="5"/>
      <c r="AS4" s="5"/>
    </row>
    <row r="5" spans="1:45" ht="15.6" x14ac:dyDescent="0.3">
      <c r="A5" s="4" t="s">
        <v>69</v>
      </c>
      <c r="B5" s="17"/>
      <c r="C5" s="5"/>
      <c r="D5" s="5"/>
      <c r="E5" s="5"/>
      <c r="F5" s="5"/>
      <c r="G5" s="17" t="s">
        <v>4</v>
      </c>
      <c r="H5" s="17" t="s">
        <v>67</v>
      </c>
      <c r="I5" s="5"/>
      <c r="J5" s="5"/>
      <c r="L5" s="5"/>
      <c r="M5" s="5"/>
      <c r="N5" s="5"/>
      <c r="O5" s="5"/>
      <c r="P5" s="5"/>
      <c r="Q5" s="5"/>
      <c r="R5" s="5"/>
      <c r="S5" s="5"/>
      <c r="T5" s="17"/>
      <c r="U5" s="17"/>
      <c r="V5" s="5"/>
      <c r="W5" s="5"/>
      <c r="X5" s="5"/>
      <c r="Y5" s="5"/>
      <c r="Z5" s="5"/>
      <c r="AA5" s="5"/>
      <c r="AB5" s="5"/>
      <c r="AC5" s="5"/>
      <c r="AD5" s="5"/>
      <c r="AE5" s="17" t="s">
        <v>111</v>
      </c>
      <c r="AF5" s="17"/>
      <c r="AG5" s="5"/>
      <c r="AH5" s="5"/>
      <c r="AI5" s="5"/>
      <c r="AJ5" s="5"/>
      <c r="AK5" s="5"/>
      <c r="AL5" s="5"/>
      <c r="AM5" s="5"/>
      <c r="AN5" s="5"/>
      <c r="AO5" s="5"/>
      <c r="AP5" s="60" t="s">
        <v>45</v>
      </c>
      <c r="AQ5" s="5"/>
      <c r="AR5" s="5"/>
      <c r="AS5" s="5"/>
    </row>
    <row r="6" spans="1:45" ht="15.6" x14ac:dyDescent="0.3">
      <c r="A6" s="4" t="s">
        <v>3</v>
      </c>
      <c r="B6" s="17" t="s">
        <v>104</v>
      </c>
      <c r="C6" s="5"/>
      <c r="D6" s="5"/>
      <c r="E6" s="5"/>
      <c r="F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21"/>
      <c r="AQ6" s="5"/>
      <c r="AR6" s="5"/>
      <c r="AS6" s="5"/>
    </row>
    <row r="7" spans="1:45" x14ac:dyDescent="0.3">
      <c r="A7" s="5"/>
      <c r="B7" s="5"/>
      <c r="C7" s="5"/>
      <c r="D7" s="5"/>
      <c r="E7" s="5"/>
      <c r="F7" s="5" t="s">
        <v>54</v>
      </c>
      <c r="G7" s="17" t="s">
        <v>5</v>
      </c>
      <c r="H7" s="5"/>
      <c r="I7" s="5"/>
      <c r="J7" s="5"/>
      <c r="K7" s="22" t="s">
        <v>5</v>
      </c>
      <c r="L7" s="23"/>
      <c r="M7" s="23"/>
      <c r="N7" s="23" t="s">
        <v>6</v>
      </c>
      <c r="P7" s="23"/>
      <c r="Q7" s="23" t="s">
        <v>7</v>
      </c>
      <c r="R7" s="23" t="s">
        <v>8</v>
      </c>
      <c r="S7" s="24"/>
      <c r="T7" s="5"/>
      <c r="U7" s="5"/>
      <c r="V7" s="5"/>
      <c r="W7" s="5"/>
      <c r="X7" s="5"/>
      <c r="Y7" s="5"/>
      <c r="Z7" s="5"/>
      <c r="AA7" s="5"/>
      <c r="AB7" s="5"/>
      <c r="AC7" s="5"/>
      <c r="AD7" s="24"/>
      <c r="AE7" s="5"/>
      <c r="AF7" s="5"/>
      <c r="AG7" s="5"/>
      <c r="AH7" s="5"/>
      <c r="AI7" s="5"/>
      <c r="AJ7" s="5"/>
      <c r="AK7" s="5"/>
      <c r="AL7" s="5"/>
      <c r="AM7" s="5"/>
      <c r="AN7" s="5"/>
      <c r="AO7" s="24"/>
      <c r="AP7" s="39" t="s">
        <v>11</v>
      </c>
      <c r="AQ7" s="25"/>
      <c r="AR7" s="5"/>
      <c r="AS7" s="5"/>
    </row>
    <row r="8" spans="1:45" x14ac:dyDescent="0.3">
      <c r="A8" s="31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26" t="s">
        <v>16</v>
      </c>
      <c r="H8" s="26" t="s">
        <v>19</v>
      </c>
      <c r="I8" s="26" t="s">
        <v>17</v>
      </c>
      <c r="J8" s="26" t="s">
        <v>20</v>
      </c>
      <c r="K8" s="27" t="s">
        <v>22</v>
      </c>
      <c r="L8" s="28" t="s">
        <v>6</v>
      </c>
      <c r="M8" s="28" t="s">
        <v>23</v>
      </c>
      <c r="N8" s="27" t="s">
        <v>22</v>
      </c>
      <c r="O8" s="29" t="s">
        <v>7</v>
      </c>
      <c r="P8" s="28" t="s">
        <v>23</v>
      </c>
      <c r="Q8" s="27" t="s">
        <v>22</v>
      </c>
      <c r="R8" s="27" t="s">
        <v>22</v>
      </c>
      <c r="S8" s="30"/>
      <c r="T8" s="31" t="s">
        <v>24</v>
      </c>
      <c r="U8" s="31" t="s">
        <v>25</v>
      </c>
      <c r="V8" s="31" t="s">
        <v>59</v>
      </c>
      <c r="W8" s="31" t="s">
        <v>60</v>
      </c>
      <c r="X8" s="31" t="s">
        <v>61</v>
      </c>
      <c r="Y8" s="31" t="s">
        <v>62</v>
      </c>
      <c r="Z8" s="31" t="s">
        <v>63</v>
      </c>
      <c r="AA8" s="31" t="s">
        <v>64</v>
      </c>
      <c r="AB8" s="31" t="s">
        <v>28</v>
      </c>
      <c r="AC8" s="31" t="s">
        <v>29</v>
      </c>
      <c r="AD8" s="30"/>
      <c r="AE8" s="31" t="s">
        <v>24</v>
      </c>
      <c r="AF8" s="31" t="s">
        <v>25</v>
      </c>
      <c r="AG8" s="31" t="s">
        <v>59</v>
      </c>
      <c r="AH8" s="31" t="s">
        <v>60</v>
      </c>
      <c r="AI8" s="31" t="s">
        <v>61</v>
      </c>
      <c r="AJ8" s="31" t="s">
        <v>62</v>
      </c>
      <c r="AK8" s="31" t="s">
        <v>63</v>
      </c>
      <c r="AL8" s="31" t="s">
        <v>64</v>
      </c>
      <c r="AM8" s="31" t="s">
        <v>28</v>
      </c>
      <c r="AN8" s="31" t="s">
        <v>29</v>
      </c>
      <c r="AO8" s="30"/>
      <c r="AP8" s="27" t="s">
        <v>39</v>
      </c>
      <c r="AQ8" s="27" t="s">
        <v>40</v>
      </c>
      <c r="AR8" s="24"/>
      <c r="AS8" s="24"/>
    </row>
    <row r="9" spans="1:45" x14ac:dyDescent="0.3">
      <c r="A9" s="24"/>
      <c r="B9" s="24"/>
      <c r="C9" s="24"/>
      <c r="D9" s="24"/>
      <c r="E9" s="24"/>
      <c r="F9" s="24"/>
      <c r="G9" s="21"/>
      <c r="H9" s="21"/>
      <c r="I9" s="21"/>
      <c r="J9" s="21"/>
      <c r="K9" s="25"/>
      <c r="L9" s="25"/>
      <c r="M9" s="25"/>
      <c r="N9" s="25"/>
      <c r="O9" s="25"/>
      <c r="P9" s="25"/>
      <c r="Q9" s="25"/>
      <c r="R9" s="25"/>
      <c r="S9" s="30"/>
      <c r="T9" s="24"/>
      <c r="U9" s="24"/>
      <c r="V9" s="24"/>
      <c r="W9" s="24"/>
      <c r="X9" s="24"/>
      <c r="Y9" s="24"/>
      <c r="Z9" s="24"/>
      <c r="AA9" s="24"/>
      <c r="AB9" s="24"/>
      <c r="AC9" s="24"/>
      <c r="AD9" s="30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30"/>
      <c r="AP9" s="60"/>
      <c r="AQ9" s="39"/>
      <c r="AR9" s="5"/>
      <c r="AS9" s="5"/>
    </row>
    <row r="10" spans="1:45" x14ac:dyDescent="0.3">
      <c r="A10">
        <v>12</v>
      </c>
      <c r="B10" t="s">
        <v>169</v>
      </c>
      <c r="C10" t="s">
        <v>98</v>
      </c>
      <c r="D10" t="s">
        <v>139</v>
      </c>
      <c r="E10" t="s">
        <v>170</v>
      </c>
      <c r="F10" s="3">
        <v>6</v>
      </c>
      <c r="G10" s="40">
        <v>6.5</v>
      </c>
      <c r="H10" s="40">
        <v>7</v>
      </c>
      <c r="I10" s="40">
        <v>6</v>
      </c>
      <c r="J10" s="40">
        <v>7</v>
      </c>
      <c r="K10" s="41">
        <f>(G10+H10+I10+J10)/4</f>
        <v>6.625</v>
      </c>
      <c r="L10" s="40">
        <v>7</v>
      </c>
      <c r="M10" s="40"/>
      <c r="N10" s="41">
        <f>L10-M10</f>
        <v>7</v>
      </c>
      <c r="O10" s="40">
        <v>8</v>
      </c>
      <c r="P10" s="40"/>
      <c r="Q10" s="41">
        <f>O10-P10</f>
        <v>8</v>
      </c>
      <c r="R10" s="8">
        <f>((K10*0.4)+(N10*0.4)+(Q10*0.2))</f>
        <v>7.0500000000000007</v>
      </c>
      <c r="S10" s="42"/>
      <c r="T10" s="43">
        <v>4.5</v>
      </c>
      <c r="U10" s="43">
        <v>5.5</v>
      </c>
      <c r="V10" s="43">
        <v>4</v>
      </c>
      <c r="W10" s="43">
        <v>5.5</v>
      </c>
      <c r="X10" s="43">
        <v>6.5</v>
      </c>
      <c r="Y10" s="43">
        <v>6.5</v>
      </c>
      <c r="Z10" s="43">
        <v>6</v>
      </c>
      <c r="AA10" s="43">
        <v>6</v>
      </c>
      <c r="AB10" s="44">
        <f>SUM(T10:AA10)</f>
        <v>44.5</v>
      </c>
      <c r="AC10" s="8">
        <f>AB10/8</f>
        <v>5.5625</v>
      </c>
      <c r="AD10" s="42"/>
      <c r="AE10" s="43">
        <v>6</v>
      </c>
      <c r="AF10" s="43">
        <v>6.8</v>
      </c>
      <c r="AG10" s="43">
        <v>6</v>
      </c>
      <c r="AH10" s="43">
        <v>6.2</v>
      </c>
      <c r="AI10" s="43">
        <v>6.8</v>
      </c>
      <c r="AJ10" s="43">
        <v>7</v>
      </c>
      <c r="AK10" s="43">
        <v>7.5</v>
      </c>
      <c r="AL10" s="43">
        <v>6.2</v>
      </c>
      <c r="AM10" s="44">
        <f>SUM(AE10:AL10)</f>
        <v>52.5</v>
      </c>
      <c r="AN10" s="8">
        <f>AM10/8</f>
        <v>6.5625</v>
      </c>
      <c r="AO10" s="42"/>
      <c r="AP10" s="175">
        <f>SUM((R10*0.25)+(AC10*0.375)+(AN10*0.375))</f>
        <v>6.3093750000000002</v>
      </c>
      <c r="AQ10" s="49">
        <v>1</v>
      </c>
      <c r="AR10" s="5"/>
      <c r="AS10" s="5"/>
    </row>
    <row r="11" spans="1:45" x14ac:dyDescent="0.3">
      <c r="A11">
        <v>20</v>
      </c>
      <c r="B11" t="s">
        <v>164</v>
      </c>
      <c r="C11" t="s">
        <v>141</v>
      </c>
      <c r="D11" t="s">
        <v>142</v>
      </c>
      <c r="E11" t="s">
        <v>165</v>
      </c>
      <c r="F11" s="3">
        <v>3</v>
      </c>
      <c r="G11" s="40">
        <v>7</v>
      </c>
      <c r="H11" s="40">
        <v>7</v>
      </c>
      <c r="I11" s="40">
        <v>5</v>
      </c>
      <c r="J11" s="40">
        <v>6</v>
      </c>
      <c r="K11" s="41">
        <f>(G11+H11+I11+J11)/4</f>
        <v>6.25</v>
      </c>
      <c r="L11" s="40">
        <v>8</v>
      </c>
      <c r="M11" s="40"/>
      <c r="N11" s="41">
        <f>L11-M11</f>
        <v>8</v>
      </c>
      <c r="O11" s="40">
        <v>8</v>
      </c>
      <c r="P11" s="40"/>
      <c r="Q11" s="41">
        <f>O11-P11</f>
        <v>8</v>
      </c>
      <c r="R11" s="8">
        <f>((K11*0.4)+(N11*0.4)+(Q11*0.2))</f>
        <v>7.3000000000000007</v>
      </c>
      <c r="S11" s="42"/>
      <c r="T11" s="43">
        <v>5.5</v>
      </c>
      <c r="U11" s="43">
        <v>6</v>
      </c>
      <c r="V11" s="43">
        <v>5</v>
      </c>
      <c r="W11" s="43">
        <v>6</v>
      </c>
      <c r="X11" s="43">
        <v>5.5</v>
      </c>
      <c r="Y11" s="43">
        <v>6</v>
      </c>
      <c r="Z11" s="43">
        <v>6.5</v>
      </c>
      <c r="AA11" s="43">
        <v>6</v>
      </c>
      <c r="AB11" s="44">
        <f>SUM(T11:AA11)</f>
        <v>46.5</v>
      </c>
      <c r="AC11" s="8">
        <f>AB11/8</f>
        <v>5.8125</v>
      </c>
      <c r="AD11" s="42"/>
      <c r="AE11" s="43">
        <v>4.5</v>
      </c>
      <c r="AF11" s="43">
        <v>6.3</v>
      </c>
      <c r="AG11" s="43">
        <v>6</v>
      </c>
      <c r="AH11" s="43">
        <v>6.3</v>
      </c>
      <c r="AI11" s="43">
        <v>6.5</v>
      </c>
      <c r="AJ11" s="43">
        <v>6.3</v>
      </c>
      <c r="AK11" s="43">
        <v>6.8</v>
      </c>
      <c r="AL11" s="43">
        <v>6</v>
      </c>
      <c r="AM11" s="44">
        <f>SUM(AE11:AL11)</f>
        <v>48.699999999999996</v>
      </c>
      <c r="AN11" s="8">
        <f>AM11/8</f>
        <v>6.0874999999999995</v>
      </c>
      <c r="AO11" s="42"/>
      <c r="AP11" s="175">
        <f>SUM((R11*0.25)+(AC11*0.375)+(AN11*0.375))</f>
        <v>6.2874999999999996</v>
      </c>
      <c r="AQ11" s="49">
        <v>2</v>
      </c>
      <c r="AR11" s="5"/>
      <c r="AS11" s="5"/>
    </row>
    <row r="12" spans="1:45" x14ac:dyDescent="0.3">
      <c r="A12">
        <v>9</v>
      </c>
      <c r="B12" t="s">
        <v>131</v>
      </c>
      <c r="C12" t="s">
        <v>98</v>
      </c>
      <c r="D12" t="s">
        <v>139</v>
      </c>
      <c r="E12" t="s">
        <v>132</v>
      </c>
      <c r="F12" s="3">
        <v>4</v>
      </c>
      <c r="G12" s="40">
        <v>6.5</v>
      </c>
      <c r="H12" s="40">
        <v>7</v>
      </c>
      <c r="I12" s="40">
        <v>6</v>
      </c>
      <c r="J12" s="40">
        <v>7</v>
      </c>
      <c r="K12" s="41">
        <f>(G12+H12+I12+J12)/4</f>
        <v>6.625</v>
      </c>
      <c r="L12" s="40">
        <v>7</v>
      </c>
      <c r="M12" s="40"/>
      <c r="N12" s="41">
        <f>L12-M12</f>
        <v>7</v>
      </c>
      <c r="O12" s="40">
        <v>8</v>
      </c>
      <c r="P12" s="40"/>
      <c r="Q12" s="41">
        <f>O12-P12</f>
        <v>8</v>
      </c>
      <c r="R12" s="8">
        <f>((K12*0.4)+(N12*0.4)+(Q12*0.2))</f>
        <v>7.0500000000000007</v>
      </c>
      <c r="S12" s="42"/>
      <c r="T12" s="43">
        <v>4</v>
      </c>
      <c r="U12" s="43">
        <v>6</v>
      </c>
      <c r="V12" s="43">
        <v>6.5</v>
      </c>
      <c r="W12" s="43">
        <v>6</v>
      </c>
      <c r="X12" s="43">
        <v>6.5</v>
      </c>
      <c r="Y12" s="43">
        <v>5</v>
      </c>
      <c r="Z12" s="43">
        <v>5.5</v>
      </c>
      <c r="AA12" s="43">
        <v>5</v>
      </c>
      <c r="AB12" s="44">
        <f>SUM(T12:AA12)</f>
        <v>44.5</v>
      </c>
      <c r="AC12" s="8">
        <f>AB12/8</f>
        <v>5.5625</v>
      </c>
      <c r="AD12" s="42"/>
      <c r="AE12" s="43">
        <v>5.8</v>
      </c>
      <c r="AF12" s="43">
        <v>6.3</v>
      </c>
      <c r="AG12" s="43">
        <v>6</v>
      </c>
      <c r="AH12" s="43">
        <v>6</v>
      </c>
      <c r="AI12" s="43">
        <v>6</v>
      </c>
      <c r="AJ12" s="43">
        <v>6</v>
      </c>
      <c r="AK12" s="43">
        <v>6.5</v>
      </c>
      <c r="AL12" s="43">
        <v>6</v>
      </c>
      <c r="AM12" s="44">
        <f>SUM(AE12:AL12)</f>
        <v>48.6</v>
      </c>
      <c r="AN12" s="8">
        <f>AM12/8</f>
        <v>6.0750000000000002</v>
      </c>
      <c r="AO12" s="42"/>
      <c r="AP12" s="175">
        <f>SUM((R12*0.25)+(AC12*0.375)+(AN12*0.375))</f>
        <v>6.1265625000000004</v>
      </c>
      <c r="AQ12" s="49">
        <v>3</v>
      </c>
      <c r="AR12" s="5"/>
      <c r="AS12" s="5"/>
    </row>
    <row r="13" spans="1:45" x14ac:dyDescent="0.3">
      <c r="A13">
        <v>8</v>
      </c>
      <c r="B13" t="s">
        <v>168</v>
      </c>
      <c r="C13" t="s">
        <v>65</v>
      </c>
      <c r="D13" t="s">
        <v>52</v>
      </c>
      <c r="E13" t="s">
        <v>167</v>
      </c>
      <c r="F13" s="3">
        <v>5</v>
      </c>
      <c r="G13" s="40">
        <v>6</v>
      </c>
      <c r="H13" s="40">
        <v>7</v>
      </c>
      <c r="I13" s="40">
        <v>5</v>
      </c>
      <c r="J13" s="40">
        <v>5</v>
      </c>
      <c r="K13" s="41">
        <f>(G13+H13+I13+J13)/4</f>
        <v>5.75</v>
      </c>
      <c r="L13" s="40">
        <v>6</v>
      </c>
      <c r="M13" s="40"/>
      <c r="N13" s="41">
        <f>L13-M13</f>
        <v>6</v>
      </c>
      <c r="O13" s="40">
        <v>5</v>
      </c>
      <c r="P13" s="40"/>
      <c r="Q13" s="41">
        <f>O13-P13</f>
        <v>5</v>
      </c>
      <c r="R13" s="8">
        <f>((K13*0.4)+(N13*0.4)+(Q13*0.2))</f>
        <v>5.7000000000000011</v>
      </c>
      <c r="S13" s="42"/>
      <c r="T13" s="43">
        <v>5.5</v>
      </c>
      <c r="U13" s="43">
        <v>6.5</v>
      </c>
      <c r="V13" s="43">
        <v>5</v>
      </c>
      <c r="W13" s="43">
        <v>5</v>
      </c>
      <c r="X13" s="43">
        <v>4</v>
      </c>
      <c r="Y13" s="43">
        <v>5.5</v>
      </c>
      <c r="Z13" s="43">
        <v>6</v>
      </c>
      <c r="AA13" s="43">
        <v>6</v>
      </c>
      <c r="AB13" s="44">
        <f>SUM(T13:AA13)</f>
        <v>43.5</v>
      </c>
      <c r="AC13" s="8">
        <f>AB13/8</f>
        <v>5.4375</v>
      </c>
      <c r="AD13" s="42"/>
      <c r="AE13" s="43">
        <v>5.8</v>
      </c>
      <c r="AF13" s="43">
        <v>6.5</v>
      </c>
      <c r="AG13" s="43">
        <v>6.3</v>
      </c>
      <c r="AH13" s="43">
        <v>5.5</v>
      </c>
      <c r="AI13" s="43">
        <v>5</v>
      </c>
      <c r="AJ13" s="43">
        <v>5.2</v>
      </c>
      <c r="AK13" s="43">
        <v>6.7</v>
      </c>
      <c r="AL13" s="43">
        <v>6.3</v>
      </c>
      <c r="AM13" s="44">
        <f>SUM(AE13:AL13)</f>
        <v>47.300000000000004</v>
      </c>
      <c r="AN13" s="8">
        <f>AM13/8</f>
        <v>5.9125000000000005</v>
      </c>
      <c r="AO13" s="42"/>
      <c r="AP13" s="175">
        <f>SUM((R13*0.25)+(AC13*0.375)+(AN13*0.375))</f>
        <v>5.6812500000000004</v>
      </c>
      <c r="AQ13" s="49">
        <v>4</v>
      </c>
      <c r="AR13" s="5"/>
      <c r="AS13" s="5"/>
    </row>
    <row r="14" spans="1:45" x14ac:dyDescent="0.3">
      <c r="A14">
        <v>6</v>
      </c>
      <c r="B14" t="s">
        <v>107</v>
      </c>
      <c r="C14" t="s">
        <v>65</v>
      </c>
      <c r="D14" t="s">
        <v>52</v>
      </c>
      <c r="E14" t="s">
        <v>115</v>
      </c>
      <c r="F14" s="3">
        <v>7</v>
      </c>
      <c r="G14" s="40">
        <v>6</v>
      </c>
      <c r="H14" s="40">
        <v>7</v>
      </c>
      <c r="I14" s="40">
        <v>5</v>
      </c>
      <c r="J14" s="40">
        <v>5</v>
      </c>
      <c r="K14" s="41">
        <f>(G14+H14+I14+J14)/4</f>
        <v>5.75</v>
      </c>
      <c r="L14" s="40">
        <v>6</v>
      </c>
      <c r="M14" s="40"/>
      <c r="N14" s="41">
        <f>L14-M14</f>
        <v>6</v>
      </c>
      <c r="O14" s="40">
        <v>5</v>
      </c>
      <c r="P14" s="40"/>
      <c r="Q14" s="41">
        <f>O14-P14</f>
        <v>5</v>
      </c>
      <c r="R14" s="8">
        <f>((K14*0.4)+(N14*0.4)+(Q14*0.2))</f>
        <v>5.7000000000000011</v>
      </c>
      <c r="S14" s="42"/>
      <c r="T14" s="43">
        <v>4.5</v>
      </c>
      <c r="U14" s="43">
        <v>6</v>
      </c>
      <c r="V14" s="43">
        <v>5</v>
      </c>
      <c r="W14" s="43">
        <v>4</v>
      </c>
      <c r="X14" s="43">
        <v>4.5</v>
      </c>
      <c r="Y14" s="43">
        <v>4</v>
      </c>
      <c r="Z14" s="43">
        <v>5</v>
      </c>
      <c r="AA14" s="43">
        <v>6</v>
      </c>
      <c r="AB14" s="44">
        <f>SUM(T14:AA14)</f>
        <v>39</v>
      </c>
      <c r="AC14" s="8">
        <f>AB14/8</f>
        <v>4.875</v>
      </c>
      <c r="AD14" s="42"/>
      <c r="AE14" s="43">
        <v>6</v>
      </c>
      <c r="AF14" s="43">
        <v>6.5</v>
      </c>
      <c r="AG14" s="43">
        <v>5.8</v>
      </c>
      <c r="AH14" s="43">
        <v>6.2</v>
      </c>
      <c r="AI14" s="43">
        <v>6.5</v>
      </c>
      <c r="AJ14" s="43">
        <v>6</v>
      </c>
      <c r="AK14" s="43">
        <v>6.5</v>
      </c>
      <c r="AL14" s="43">
        <v>6</v>
      </c>
      <c r="AM14" s="44">
        <f>SUM(AE14:AL14)</f>
        <v>49.5</v>
      </c>
      <c r="AN14" s="8">
        <f>AM14/8</f>
        <v>6.1875</v>
      </c>
      <c r="AO14" s="42"/>
      <c r="AP14" s="175">
        <f>SUM((R14*0.25)+(AC14*0.375)+(AN14*0.375))</f>
        <v>5.5734375000000007</v>
      </c>
      <c r="AQ14" s="49">
        <v>5</v>
      </c>
      <c r="AR14" s="5"/>
      <c r="AS14" s="5"/>
    </row>
    <row r="15" spans="1:45" x14ac:dyDescent="0.3">
      <c r="A15">
        <v>7</v>
      </c>
      <c r="B15" s="5" t="s">
        <v>166</v>
      </c>
      <c r="C15" t="s">
        <v>65</v>
      </c>
      <c r="D15" t="s">
        <v>52</v>
      </c>
      <c r="E15" t="s">
        <v>167</v>
      </c>
      <c r="F15" s="3">
        <v>5</v>
      </c>
      <c r="G15" s="40">
        <v>6</v>
      </c>
      <c r="H15" s="40">
        <v>7</v>
      </c>
      <c r="I15" s="40">
        <v>5</v>
      </c>
      <c r="J15" s="40">
        <v>5</v>
      </c>
      <c r="K15" s="41">
        <f>(G15+H15+I15+J15)/4</f>
        <v>5.75</v>
      </c>
      <c r="L15" s="40">
        <v>6</v>
      </c>
      <c r="M15" s="40"/>
      <c r="N15" s="41">
        <f>L15-M15</f>
        <v>6</v>
      </c>
      <c r="O15" s="40">
        <v>5</v>
      </c>
      <c r="P15" s="40"/>
      <c r="Q15" s="41">
        <f>O15-P15</f>
        <v>5</v>
      </c>
      <c r="R15" s="8">
        <f>((K15*0.4)+(N15*0.4)+(Q15*0.2))</f>
        <v>5.7000000000000011</v>
      </c>
      <c r="S15" s="42"/>
      <c r="T15" s="43">
        <v>5.5</v>
      </c>
      <c r="U15" s="43">
        <v>6</v>
      </c>
      <c r="V15" s="43">
        <v>5.5</v>
      </c>
      <c r="W15" s="43">
        <v>5</v>
      </c>
      <c r="X15" s="43">
        <v>5</v>
      </c>
      <c r="Y15" s="43">
        <v>5</v>
      </c>
      <c r="Z15" s="43">
        <v>6</v>
      </c>
      <c r="AA15" s="43">
        <v>6</v>
      </c>
      <c r="AB15" s="44">
        <f>SUM(T15:AA15)</f>
        <v>44</v>
      </c>
      <c r="AC15" s="8">
        <f>AB15/8</f>
        <v>5.5</v>
      </c>
      <c r="AD15" s="42"/>
      <c r="AE15" s="43">
        <v>5.4</v>
      </c>
      <c r="AF15" s="43">
        <v>5.2</v>
      </c>
      <c r="AG15" s="43">
        <v>4.5</v>
      </c>
      <c r="AH15" s="43">
        <v>3</v>
      </c>
      <c r="AI15" s="43">
        <v>4</v>
      </c>
      <c r="AJ15" s="43">
        <v>4.2</v>
      </c>
      <c r="AK15" s="43">
        <v>5</v>
      </c>
      <c r="AL15" s="43">
        <v>5.2</v>
      </c>
      <c r="AM15" s="44">
        <f>SUM(AE15:AL15)</f>
        <v>36.5</v>
      </c>
      <c r="AN15" s="8">
        <f>AM15/8</f>
        <v>4.5625</v>
      </c>
      <c r="AO15" s="42"/>
      <c r="AP15" s="175">
        <f>SUM((R15*0.25)+(AC15*0.375)+(AN15*0.375))</f>
        <v>5.1984375000000007</v>
      </c>
      <c r="AQ15" s="49">
        <v>6</v>
      </c>
      <c r="AR15" s="5"/>
      <c r="AS15" s="5"/>
    </row>
  </sheetData>
  <sortState xmlns:xlrd2="http://schemas.microsoft.com/office/spreadsheetml/2017/richdata2" ref="A10:AS15">
    <sortCondition descending="1" ref="AP10:AP15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7C12-35C6-486F-B758-BC74DFBDB6BF}">
  <sheetPr>
    <pageSetUpPr fitToPage="1"/>
  </sheetPr>
  <dimension ref="A1:AL14"/>
  <sheetViews>
    <sheetView workbookViewId="0">
      <selection activeCell="AI7" sqref="AI7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30.21875" customWidth="1"/>
    <col min="6" max="6" width="9.33203125" customWidth="1"/>
    <col min="7" max="7" width="2.88671875" customWidth="1"/>
    <col min="8" max="8" width="7.5546875" customWidth="1"/>
    <col min="9" max="9" width="10.6640625" customWidth="1"/>
    <col min="10" max="10" width="9.33203125" customWidth="1"/>
    <col min="11" max="11" width="11" customWidth="1"/>
    <col min="20" max="20" width="2.88671875" customWidth="1"/>
    <col min="28" max="28" width="3" customWidth="1"/>
    <col min="29" max="32" width="8.88671875" style="3"/>
    <col min="33" max="33" width="2.88671875" customWidth="1"/>
    <col min="34" max="34" width="2.88671875" style="3" customWidth="1"/>
    <col min="35" max="35" width="9.33203125" style="3" bestFit="1" customWidth="1"/>
    <col min="36" max="36" width="17.44140625" customWidth="1"/>
  </cols>
  <sheetData>
    <row r="1" spans="1:38" ht="15.6" x14ac:dyDescent="0.3">
      <c r="A1" s="50" t="str">
        <f>CompDetail!A1</f>
        <v>ENSW STATE INTERSCHOOLS 2023</v>
      </c>
      <c r="B1" s="21"/>
      <c r="C1" s="21"/>
      <c r="D1" s="6" t="s">
        <v>43</v>
      </c>
      <c r="E1" t="s">
        <v>44</v>
      </c>
      <c r="F1" s="7"/>
      <c r="G1" s="5"/>
      <c r="H1" s="7"/>
      <c r="I1" s="7"/>
      <c r="J1" s="7"/>
      <c r="K1" s="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7"/>
      <c r="AD1" s="57"/>
      <c r="AE1" s="57"/>
      <c r="AF1" s="57"/>
      <c r="AG1" s="5"/>
      <c r="AH1" s="21"/>
      <c r="AI1" s="21"/>
      <c r="AJ1" s="9">
        <f ca="1">NOW()</f>
        <v>45034.687389236111</v>
      </c>
      <c r="AK1" s="5"/>
      <c r="AL1" s="5"/>
    </row>
    <row r="2" spans="1:38" ht="15.6" x14ac:dyDescent="0.3">
      <c r="A2" s="2"/>
      <c r="B2" s="21"/>
      <c r="C2" s="21"/>
      <c r="D2" s="6"/>
      <c r="E2" s="7" t="s">
        <v>0</v>
      </c>
      <c r="G2" s="5"/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7"/>
      <c r="AD2" s="57"/>
      <c r="AE2" s="57"/>
      <c r="AF2" s="57"/>
      <c r="AG2" s="5"/>
      <c r="AH2" s="21"/>
      <c r="AI2" s="21"/>
      <c r="AJ2" s="10">
        <f ca="1">NOW()</f>
        <v>45034.687389236111</v>
      </c>
      <c r="AK2" s="5"/>
      <c r="AL2" s="5"/>
    </row>
    <row r="3" spans="1:38" ht="15.6" x14ac:dyDescent="0.3">
      <c r="A3" s="157" t="str">
        <f>CompDetail!A3</f>
        <v>18th April 2023</v>
      </c>
      <c r="B3" s="21"/>
      <c r="C3" s="21"/>
      <c r="D3" s="21"/>
      <c r="E3" s="21"/>
      <c r="F3" s="5"/>
      <c r="G3" s="5"/>
      <c r="H3" s="13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  <c r="W3" s="14"/>
      <c r="X3" s="14"/>
      <c r="Y3" s="14"/>
      <c r="Z3" s="14"/>
      <c r="AA3" s="14"/>
      <c r="AB3" s="5"/>
      <c r="AC3" s="59" t="s">
        <v>2</v>
      </c>
      <c r="AD3" s="71"/>
      <c r="AE3" s="71"/>
      <c r="AF3" s="71"/>
      <c r="AG3" s="5"/>
      <c r="AH3" s="21"/>
      <c r="AI3" s="21"/>
      <c r="AJ3" s="5"/>
      <c r="AK3" s="5"/>
      <c r="AL3" s="5"/>
    </row>
    <row r="4" spans="1:38" ht="15.6" x14ac:dyDescent="0.3">
      <c r="A4" s="4"/>
      <c r="B4" s="5"/>
      <c r="C4" s="6"/>
      <c r="D4" s="5"/>
      <c r="E4" s="5"/>
      <c r="F4" s="5"/>
      <c r="G4" s="5"/>
      <c r="H4" s="17" t="s">
        <v>67</v>
      </c>
      <c r="I4" s="5"/>
      <c r="J4" s="5"/>
      <c r="K4" s="5"/>
      <c r="M4" s="17"/>
      <c r="N4" s="17"/>
      <c r="O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7" t="s">
        <v>111</v>
      </c>
      <c r="AD4" s="57"/>
      <c r="AE4" s="57"/>
      <c r="AF4" s="57"/>
      <c r="AG4" s="5"/>
      <c r="AH4" s="21"/>
      <c r="AI4" s="21"/>
      <c r="AJ4" s="5"/>
      <c r="AK4" s="5"/>
      <c r="AL4" s="5"/>
    </row>
    <row r="5" spans="1:38" ht="15.6" x14ac:dyDescent="0.3">
      <c r="A5" s="4" t="s">
        <v>185</v>
      </c>
      <c r="B5" s="17"/>
      <c r="C5" s="5"/>
      <c r="D5" s="5"/>
      <c r="E5" s="5"/>
      <c r="F5" s="5"/>
      <c r="G5" s="17"/>
      <c r="H5" s="17" t="s">
        <v>4</v>
      </c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17"/>
      <c r="V5" s="5"/>
      <c r="W5" s="5"/>
      <c r="X5" s="5"/>
      <c r="Y5" s="5"/>
      <c r="Z5" s="17"/>
      <c r="AA5" s="17"/>
      <c r="AB5" s="5"/>
      <c r="AC5" s="58"/>
      <c r="AD5" s="57"/>
      <c r="AE5" s="57"/>
      <c r="AF5" s="57"/>
      <c r="AG5" s="19"/>
      <c r="AH5" s="21"/>
      <c r="AI5" s="21"/>
      <c r="AJ5" s="5"/>
      <c r="AK5" s="5"/>
      <c r="AL5" s="5"/>
    </row>
    <row r="6" spans="1:38" ht="15.6" x14ac:dyDescent="0.3">
      <c r="A6" s="4" t="s">
        <v>3</v>
      </c>
      <c r="B6" s="17" t="s">
        <v>110</v>
      </c>
      <c r="C6" s="5"/>
      <c r="D6" s="5"/>
      <c r="E6" s="5"/>
      <c r="F6" s="5"/>
      <c r="G6" s="5"/>
      <c r="T6" s="5"/>
      <c r="U6" s="5"/>
      <c r="V6" s="5"/>
      <c r="W6" s="5"/>
      <c r="X6" s="5"/>
      <c r="Y6" s="5"/>
      <c r="Z6" s="5"/>
      <c r="AA6" s="5"/>
      <c r="AB6" s="5"/>
      <c r="AD6" s="57"/>
      <c r="AE6" s="57"/>
      <c r="AF6" s="57"/>
      <c r="AG6" s="19"/>
      <c r="AH6" s="21"/>
      <c r="AI6" s="21"/>
      <c r="AJ6" s="5"/>
      <c r="AK6" s="5"/>
      <c r="AL6" s="5"/>
    </row>
    <row r="7" spans="1:38" x14ac:dyDescent="0.3">
      <c r="A7" s="5"/>
      <c r="B7" s="5"/>
      <c r="C7" s="5"/>
      <c r="D7" s="5"/>
      <c r="E7" s="5"/>
      <c r="F7" s="5" t="s">
        <v>54</v>
      </c>
      <c r="G7" s="24"/>
      <c r="H7" s="17" t="s">
        <v>5</v>
      </c>
      <c r="I7" s="5"/>
      <c r="J7" s="5"/>
      <c r="K7" s="5"/>
      <c r="L7" s="22" t="s">
        <v>5</v>
      </c>
      <c r="M7" s="23"/>
      <c r="N7" s="23"/>
      <c r="O7" s="23" t="s">
        <v>6</v>
      </c>
      <c r="Q7" s="23"/>
      <c r="R7" s="23" t="s">
        <v>7</v>
      </c>
      <c r="S7" s="23" t="s">
        <v>8</v>
      </c>
      <c r="T7" s="5"/>
      <c r="U7" s="5" t="s">
        <v>9</v>
      </c>
      <c r="V7" s="5"/>
      <c r="W7" s="5"/>
      <c r="X7" s="5"/>
      <c r="Y7" s="5"/>
      <c r="Z7" s="5"/>
      <c r="AA7" s="24" t="s">
        <v>9</v>
      </c>
      <c r="AB7" s="24"/>
      <c r="AC7" s="58"/>
      <c r="AD7" s="57"/>
      <c r="AE7" s="57" t="s">
        <v>46</v>
      </c>
      <c r="AF7" s="57" t="s">
        <v>38</v>
      </c>
      <c r="AG7" s="19"/>
      <c r="AH7" s="21"/>
      <c r="AI7" s="38" t="s">
        <v>11</v>
      </c>
      <c r="AJ7" s="25"/>
      <c r="AK7" s="5"/>
      <c r="AL7" s="5"/>
    </row>
    <row r="8" spans="1:38" x14ac:dyDescent="0.3">
      <c r="A8" s="31" t="s">
        <v>12</v>
      </c>
      <c r="B8" s="26" t="s">
        <v>13</v>
      </c>
      <c r="C8" s="26" t="s">
        <v>4</v>
      </c>
      <c r="D8" s="26" t="s">
        <v>14</v>
      </c>
      <c r="E8" s="26" t="s">
        <v>54</v>
      </c>
      <c r="F8" s="26" t="s">
        <v>124</v>
      </c>
      <c r="G8" s="30"/>
      <c r="H8" s="26" t="s">
        <v>16</v>
      </c>
      <c r="I8" s="26" t="s">
        <v>19</v>
      </c>
      <c r="J8" s="26" t="s">
        <v>17</v>
      </c>
      <c r="K8" s="26" t="s">
        <v>20</v>
      </c>
      <c r="L8" s="27" t="s">
        <v>22</v>
      </c>
      <c r="M8" s="28" t="s">
        <v>6</v>
      </c>
      <c r="N8" s="28" t="s">
        <v>23</v>
      </c>
      <c r="O8" s="27" t="s">
        <v>22</v>
      </c>
      <c r="P8" s="29" t="s">
        <v>7</v>
      </c>
      <c r="Q8" s="28" t="s">
        <v>23</v>
      </c>
      <c r="R8" s="27" t="s">
        <v>22</v>
      </c>
      <c r="S8" s="27" t="s">
        <v>22</v>
      </c>
      <c r="T8" s="32"/>
      <c r="U8" s="28" t="s">
        <v>30</v>
      </c>
      <c r="V8" s="28" t="s">
        <v>31</v>
      </c>
      <c r="W8" s="28" t="s">
        <v>32</v>
      </c>
      <c r="X8" s="28" t="s">
        <v>33</v>
      </c>
      <c r="Y8" s="28" t="s">
        <v>34</v>
      </c>
      <c r="Z8" s="31" t="s">
        <v>35</v>
      </c>
      <c r="AA8" s="31" t="s">
        <v>36</v>
      </c>
      <c r="AB8" s="30"/>
      <c r="AC8" s="63" t="s">
        <v>37</v>
      </c>
      <c r="AD8" s="63" t="s">
        <v>38</v>
      </c>
      <c r="AE8" s="63" t="s">
        <v>50</v>
      </c>
      <c r="AF8" s="63" t="s">
        <v>36</v>
      </c>
      <c r="AG8" s="52"/>
      <c r="AH8" s="26"/>
      <c r="AI8" s="66" t="s">
        <v>39</v>
      </c>
      <c r="AJ8" s="27" t="s">
        <v>40</v>
      </c>
      <c r="AK8" s="24"/>
      <c r="AL8" s="24"/>
    </row>
    <row r="9" spans="1:38" x14ac:dyDescent="0.3">
      <c r="A9" s="24"/>
      <c r="B9" s="24"/>
      <c r="C9" s="24"/>
      <c r="D9" s="24"/>
      <c r="E9" s="24"/>
      <c r="F9" s="24"/>
      <c r="G9" s="30"/>
      <c r="H9" s="21"/>
      <c r="I9" s="21"/>
      <c r="J9" s="21"/>
      <c r="K9" s="21"/>
      <c r="L9" s="25"/>
      <c r="M9" s="25"/>
      <c r="N9" s="25"/>
      <c r="O9" s="25"/>
      <c r="P9" s="25"/>
      <c r="Q9" s="25"/>
      <c r="R9" s="25"/>
      <c r="S9" s="25"/>
      <c r="T9" s="32"/>
      <c r="U9" s="25"/>
      <c r="V9" s="25"/>
      <c r="W9" s="25"/>
      <c r="X9" s="25"/>
      <c r="Y9" s="25"/>
      <c r="Z9" s="24"/>
      <c r="AA9" s="24"/>
      <c r="AB9" s="30"/>
      <c r="AC9" s="57"/>
      <c r="AD9" s="57"/>
      <c r="AE9" s="57"/>
      <c r="AF9" s="57"/>
      <c r="AG9" s="52"/>
      <c r="AH9" s="21"/>
      <c r="AI9" s="60"/>
      <c r="AJ9" s="39"/>
      <c r="AK9" s="5"/>
      <c r="AL9" s="5"/>
    </row>
    <row r="10" spans="1:38" x14ac:dyDescent="0.3">
      <c r="A10">
        <v>20</v>
      </c>
      <c r="B10" t="s">
        <v>164</v>
      </c>
      <c r="C10" t="s">
        <v>141</v>
      </c>
      <c r="D10" t="s">
        <v>142</v>
      </c>
      <c r="E10" t="s">
        <v>165</v>
      </c>
      <c r="F10" s="3">
        <v>3</v>
      </c>
      <c r="G10" s="42"/>
      <c r="H10" s="40">
        <v>7</v>
      </c>
      <c r="I10" s="40">
        <v>7</v>
      </c>
      <c r="J10" s="40">
        <v>6</v>
      </c>
      <c r="K10" s="40">
        <v>7</v>
      </c>
      <c r="L10" s="41">
        <f>(H10+I10+J10+K10)/4</f>
        <v>6.75</v>
      </c>
      <c r="M10" s="40">
        <v>8</v>
      </c>
      <c r="N10" s="40"/>
      <c r="O10" s="41">
        <f>M10-N10</f>
        <v>8</v>
      </c>
      <c r="P10" s="40">
        <v>8</v>
      </c>
      <c r="Q10" s="40"/>
      <c r="R10" s="41">
        <f>P10-Q10</f>
        <v>8</v>
      </c>
      <c r="S10" s="8">
        <f>((L10*0.4)+(O10*0.4)+(R10*0.2))</f>
        <v>7.5</v>
      </c>
      <c r="T10" s="45"/>
      <c r="U10" s="43">
        <v>6</v>
      </c>
      <c r="V10" s="43">
        <v>7</v>
      </c>
      <c r="W10" s="43">
        <v>7</v>
      </c>
      <c r="X10" s="43">
        <v>7</v>
      </c>
      <c r="Y10" s="8">
        <f>SUM((U10*0.3),(V10*0.25),(W10*0.35),(X10*0.1))</f>
        <v>6.7</v>
      </c>
      <c r="Z10" s="46"/>
      <c r="AA10" s="8">
        <f>Y10-Z10</f>
        <v>6.7</v>
      </c>
      <c r="AB10" s="42"/>
      <c r="AC10" s="68">
        <v>7.4</v>
      </c>
      <c r="AD10" s="57">
        <f>AC10</f>
        <v>7.4</v>
      </c>
      <c r="AE10" s="69"/>
      <c r="AF10" s="57">
        <f>SUM(AD10-AE10)</f>
        <v>7.4</v>
      </c>
      <c r="AG10" s="56"/>
      <c r="AH10" s="21"/>
      <c r="AI10" s="175">
        <f>SUM((S10*0.25),(AA10*0.25),(AF10*0.5))</f>
        <v>7.25</v>
      </c>
      <c r="AJ10" s="49">
        <v>1</v>
      </c>
      <c r="AK10" s="5"/>
      <c r="AL10" s="5"/>
    </row>
    <row r="11" spans="1:38" x14ac:dyDescent="0.3">
      <c r="A11">
        <v>7</v>
      </c>
      <c r="B11" t="s">
        <v>166</v>
      </c>
      <c r="C11" t="s">
        <v>65</v>
      </c>
      <c r="D11" t="s">
        <v>52</v>
      </c>
      <c r="E11" t="s">
        <v>167</v>
      </c>
      <c r="F11" s="3">
        <v>5</v>
      </c>
      <c r="G11" s="42"/>
      <c r="H11" s="40">
        <v>5</v>
      </c>
      <c r="I11" s="40">
        <v>7</v>
      </c>
      <c r="J11" s="40">
        <v>4</v>
      </c>
      <c r="K11" s="40">
        <v>4</v>
      </c>
      <c r="L11" s="41">
        <f>(H11+I11+J11+K11)/4</f>
        <v>5</v>
      </c>
      <c r="M11" s="40">
        <v>6</v>
      </c>
      <c r="N11" s="40"/>
      <c r="O11" s="41">
        <f>M11-N11</f>
        <v>6</v>
      </c>
      <c r="P11" s="40">
        <v>6</v>
      </c>
      <c r="Q11" s="40"/>
      <c r="R11" s="41">
        <f>P11-Q11</f>
        <v>6</v>
      </c>
      <c r="S11" s="8">
        <f>((L11*0.4)+(O11*0.4)+(R11*0.2))</f>
        <v>5.6000000000000005</v>
      </c>
      <c r="T11" s="45"/>
      <c r="U11" s="43">
        <v>5.5</v>
      </c>
      <c r="V11" s="43">
        <v>5</v>
      </c>
      <c r="W11" s="43">
        <v>6</v>
      </c>
      <c r="X11" s="43">
        <v>3</v>
      </c>
      <c r="Y11" s="8">
        <f>SUM((U11*0.3),(V11*0.25),(W11*0.35),(X11*0.1))</f>
        <v>5.3</v>
      </c>
      <c r="Z11" s="46"/>
      <c r="AA11" s="8">
        <f>Y11-Z11</f>
        <v>5.3</v>
      </c>
      <c r="AB11" s="42"/>
      <c r="AC11" s="68">
        <v>6.73</v>
      </c>
      <c r="AD11" s="57">
        <f>AC11</f>
        <v>6.73</v>
      </c>
      <c r="AE11" s="69"/>
      <c r="AF11" s="57">
        <f>SUM(AD11-AE11)</f>
        <v>6.73</v>
      </c>
      <c r="AG11" s="56"/>
      <c r="AH11" s="21"/>
      <c r="AI11" s="175">
        <f>SUM((S11*0.25),(AA11*0.25),(AF11*0.5))</f>
        <v>6.09</v>
      </c>
      <c r="AJ11" s="49">
        <v>2</v>
      </c>
      <c r="AK11" s="5"/>
      <c r="AL11" s="5"/>
    </row>
    <row r="12" spans="1:38" x14ac:dyDescent="0.3">
      <c r="A12">
        <v>9</v>
      </c>
      <c r="B12" t="s">
        <v>131</v>
      </c>
      <c r="C12" t="s">
        <v>98</v>
      </c>
      <c r="D12" t="s">
        <v>139</v>
      </c>
      <c r="E12" t="s">
        <v>132</v>
      </c>
      <c r="F12" s="3">
        <v>4</v>
      </c>
      <c r="G12" s="42"/>
      <c r="H12" s="40">
        <v>6</v>
      </c>
      <c r="I12" s="40">
        <v>6</v>
      </c>
      <c r="J12" s="40">
        <v>5</v>
      </c>
      <c r="K12" s="40">
        <v>6</v>
      </c>
      <c r="L12" s="41">
        <f>(H12+I12+J12+K12)/4</f>
        <v>5.75</v>
      </c>
      <c r="M12" s="40">
        <v>6</v>
      </c>
      <c r="N12" s="40"/>
      <c r="O12" s="41">
        <f>M12-N12</f>
        <v>6</v>
      </c>
      <c r="P12" s="40">
        <v>7</v>
      </c>
      <c r="Q12" s="40"/>
      <c r="R12" s="41">
        <f>P12-Q12</f>
        <v>7</v>
      </c>
      <c r="S12" s="8">
        <f>((L12*0.4)+(O12*0.4)+(R12*0.2))</f>
        <v>6.1000000000000014</v>
      </c>
      <c r="T12" s="45"/>
      <c r="U12" s="43">
        <v>6.5</v>
      </c>
      <c r="V12" s="43">
        <v>7</v>
      </c>
      <c r="W12" s="43">
        <v>7</v>
      </c>
      <c r="X12" s="43">
        <v>4</v>
      </c>
      <c r="Y12" s="8">
        <f>SUM((U12*0.3),(V12*0.25),(W12*0.35),(X12*0.1))</f>
        <v>6.5500000000000007</v>
      </c>
      <c r="Z12" s="46"/>
      <c r="AA12" s="8">
        <f>Y12-Z12</f>
        <v>6.5500000000000007</v>
      </c>
      <c r="AB12" s="42"/>
      <c r="AC12" s="68">
        <v>5.78</v>
      </c>
      <c r="AD12" s="57">
        <f>AC12</f>
        <v>5.78</v>
      </c>
      <c r="AE12" s="69"/>
      <c r="AF12" s="57">
        <f>SUM(AD12-AE12)</f>
        <v>5.78</v>
      </c>
      <c r="AG12" s="56"/>
      <c r="AH12" s="21"/>
      <c r="AI12" s="175">
        <f>SUM((S12*0.25),(AA12*0.25),(AF12*0.5))</f>
        <v>6.0525000000000002</v>
      </c>
      <c r="AJ12" s="49">
        <v>3</v>
      </c>
      <c r="AK12" s="5"/>
      <c r="AL12" s="5"/>
    </row>
    <row r="13" spans="1:38" x14ac:dyDescent="0.3">
      <c r="A13">
        <v>6</v>
      </c>
      <c r="B13" t="s">
        <v>107</v>
      </c>
      <c r="C13" t="s">
        <v>65</v>
      </c>
      <c r="D13" t="s">
        <v>52</v>
      </c>
      <c r="E13" t="s">
        <v>115</v>
      </c>
      <c r="F13" s="3">
        <v>7</v>
      </c>
      <c r="G13" s="42"/>
      <c r="H13" s="40">
        <v>4</v>
      </c>
      <c r="I13" s="40">
        <v>7</v>
      </c>
      <c r="J13" s="40">
        <v>4</v>
      </c>
      <c r="K13" s="40">
        <v>5</v>
      </c>
      <c r="L13" s="41">
        <f>(H13+I13+J13+K13)/4</f>
        <v>5</v>
      </c>
      <c r="M13" s="40">
        <v>5</v>
      </c>
      <c r="N13" s="40"/>
      <c r="O13" s="41">
        <f>M13-N13</f>
        <v>5</v>
      </c>
      <c r="P13" s="40">
        <v>5</v>
      </c>
      <c r="Q13" s="40"/>
      <c r="R13" s="41">
        <f>P13-Q13</f>
        <v>5</v>
      </c>
      <c r="S13" s="8">
        <f>((L13*0.4)+(O13*0.4)+(R13*0.2))</f>
        <v>5</v>
      </c>
      <c r="T13" s="45"/>
      <c r="U13" s="43">
        <v>6</v>
      </c>
      <c r="V13" s="43">
        <v>4</v>
      </c>
      <c r="W13" s="43">
        <v>5</v>
      </c>
      <c r="X13" s="43">
        <v>4</v>
      </c>
      <c r="Y13" s="8">
        <f>SUM((U13*0.3),(V13*0.25),(W13*0.35),(X13*0.1))</f>
        <v>4.95</v>
      </c>
      <c r="Z13" s="46"/>
      <c r="AA13" s="8">
        <f>Y13-Z13</f>
        <v>4.95</v>
      </c>
      <c r="AB13" s="42"/>
      <c r="AC13" s="68">
        <v>7.1</v>
      </c>
      <c r="AD13" s="57">
        <f>AC13</f>
        <v>7.1</v>
      </c>
      <c r="AE13" s="69"/>
      <c r="AF13" s="57">
        <f>SUM(AD13-AE13)</f>
        <v>7.1</v>
      </c>
      <c r="AG13" s="56"/>
      <c r="AH13" s="21"/>
      <c r="AI13" s="175">
        <f>SUM((S13*0.25),(AA13*0.25),(AF13*0.5))</f>
        <v>6.0374999999999996</v>
      </c>
      <c r="AJ13" s="49">
        <v>4</v>
      </c>
      <c r="AK13" s="5"/>
      <c r="AL13" s="5"/>
    </row>
    <row r="14" spans="1:38" x14ac:dyDescent="0.3">
      <c r="A14">
        <v>8</v>
      </c>
      <c r="B14" t="s">
        <v>168</v>
      </c>
      <c r="C14" t="s">
        <v>65</v>
      </c>
      <c r="D14" t="s">
        <v>52</v>
      </c>
      <c r="E14" t="s">
        <v>167</v>
      </c>
      <c r="F14" s="3">
        <v>5</v>
      </c>
      <c r="G14" s="42"/>
      <c r="H14" s="40">
        <v>5</v>
      </c>
      <c r="I14" s="40">
        <v>7</v>
      </c>
      <c r="J14" s="40">
        <v>4</v>
      </c>
      <c r="K14" s="40">
        <v>4</v>
      </c>
      <c r="L14" s="41">
        <f>(H14+I14+J14+K14)/4</f>
        <v>5</v>
      </c>
      <c r="M14" s="40">
        <v>6</v>
      </c>
      <c r="N14" s="40"/>
      <c r="O14" s="41">
        <f>M14-N14</f>
        <v>6</v>
      </c>
      <c r="P14" s="40">
        <v>6</v>
      </c>
      <c r="Q14" s="40"/>
      <c r="R14" s="41">
        <f>P14-Q14</f>
        <v>6</v>
      </c>
      <c r="S14" s="8">
        <f>((L14*0.4)+(O14*0.4)+(R14*0.2))</f>
        <v>5.6000000000000005</v>
      </c>
      <c r="T14" s="45"/>
      <c r="U14" s="43">
        <v>4</v>
      </c>
      <c r="V14" s="43">
        <v>3</v>
      </c>
      <c r="W14" s="43">
        <v>6</v>
      </c>
      <c r="X14" s="43">
        <v>3</v>
      </c>
      <c r="Y14" s="8">
        <f>SUM((U14*0.3),(V14*0.25),(W14*0.35),(X14*0.1))</f>
        <v>4.3499999999999996</v>
      </c>
      <c r="Z14" s="46"/>
      <c r="AA14" s="8">
        <f>Y14-Z14</f>
        <v>4.3499999999999996</v>
      </c>
      <c r="AB14" s="42"/>
      <c r="AC14" s="68">
        <v>6.83</v>
      </c>
      <c r="AD14" s="57">
        <f>AC14</f>
        <v>6.83</v>
      </c>
      <c r="AE14" s="69"/>
      <c r="AF14" s="57">
        <f>SUM(AD14-AE14)</f>
        <v>6.83</v>
      </c>
      <c r="AG14" s="56"/>
      <c r="AH14" s="21"/>
      <c r="AI14" s="175">
        <f>SUM((S14*0.25),(AA14*0.25),(AF14*0.5))</f>
        <v>5.9024999999999999</v>
      </c>
      <c r="AJ14" s="49">
        <v>5</v>
      </c>
      <c r="AK14" s="5"/>
      <c r="AL14" s="5"/>
    </row>
  </sheetData>
  <sortState xmlns:xlrd2="http://schemas.microsoft.com/office/spreadsheetml/2017/richdata2" ref="A10:AL14">
    <sortCondition descending="1" ref="AI10:AI14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6E07-0B49-493F-83CD-35B46752D5B8}">
  <sheetPr>
    <pageSetUpPr fitToPage="1"/>
  </sheetPr>
  <dimension ref="A1:AI11"/>
  <sheetViews>
    <sheetView topLeftCell="K1" workbookViewId="0">
      <selection activeCell="AH11" sqref="AH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23.6640625" customWidth="1"/>
    <col min="6" max="6" width="7.109375" customWidth="1"/>
    <col min="7" max="7" width="2.88671875" customWidth="1"/>
    <col min="8" max="8" width="7.5546875" customWidth="1"/>
    <col min="9" max="9" width="10.6640625" customWidth="1"/>
    <col min="10" max="10" width="9.33203125" customWidth="1"/>
    <col min="11" max="11" width="11" customWidth="1"/>
    <col min="20" max="20" width="2.88671875" customWidth="1"/>
    <col min="28" max="28" width="2.88671875" customWidth="1"/>
    <col min="33" max="33" width="2.88671875" customWidth="1"/>
    <col min="35" max="35" width="11.44140625" customWidth="1"/>
  </cols>
  <sheetData>
    <row r="1" spans="1:35" ht="15.6" x14ac:dyDescent="0.3">
      <c r="A1" s="50" t="str">
        <f>CompDetail!A1</f>
        <v>ENSW STATE INTERSCHOOLS 2023</v>
      </c>
      <c r="B1" s="5"/>
      <c r="C1" s="5"/>
      <c r="D1" s="6" t="s">
        <v>43</v>
      </c>
      <c r="E1" t="s">
        <v>44</v>
      </c>
      <c r="F1" s="7"/>
      <c r="H1" s="7"/>
      <c r="I1" s="7"/>
      <c r="J1" s="7"/>
      <c r="K1" s="7"/>
      <c r="L1" s="5"/>
      <c r="M1" s="5"/>
      <c r="N1" s="5"/>
      <c r="O1" s="5"/>
      <c r="P1" s="5"/>
      <c r="Q1" s="5"/>
      <c r="R1" s="5"/>
      <c r="S1" s="5"/>
      <c r="AI1" s="9">
        <f ca="1">NOW()</f>
        <v>45034.687389236111</v>
      </c>
    </row>
    <row r="2" spans="1:35" ht="15.6" x14ac:dyDescent="0.3">
      <c r="A2" s="2"/>
      <c r="B2" s="5"/>
      <c r="C2" s="5"/>
      <c r="D2" s="6"/>
      <c r="E2" s="7" t="s">
        <v>0</v>
      </c>
      <c r="H2" s="7"/>
      <c r="I2" s="7"/>
      <c r="J2" s="7"/>
      <c r="K2" s="7"/>
      <c r="L2" s="5"/>
      <c r="M2" s="5"/>
      <c r="N2" s="5"/>
      <c r="O2" s="5"/>
      <c r="P2" s="5"/>
      <c r="Q2" s="5"/>
      <c r="R2" s="5"/>
      <c r="S2" s="5"/>
      <c r="AI2" s="10">
        <f ca="1">NOW()</f>
        <v>45034.687389236111</v>
      </c>
    </row>
    <row r="3" spans="1:35" ht="15.6" x14ac:dyDescent="0.3">
      <c r="A3" s="157" t="str">
        <f>CompDetail!A3</f>
        <v>18th April 2023</v>
      </c>
      <c r="B3" s="5"/>
      <c r="C3" s="5"/>
      <c r="D3" s="6"/>
    </row>
    <row r="4" spans="1:35" ht="15.6" x14ac:dyDescent="0.3">
      <c r="A4" s="4"/>
      <c r="B4" s="5"/>
      <c r="C4" s="6"/>
      <c r="D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35" ht="15.6" x14ac:dyDescent="0.3">
      <c r="A5" s="4" t="s">
        <v>113</v>
      </c>
      <c r="B5" s="17"/>
      <c r="C5" s="5"/>
      <c r="D5" s="5"/>
      <c r="H5" s="17" t="s">
        <v>67</v>
      </c>
      <c r="I5" s="5"/>
      <c r="J5" s="5"/>
      <c r="K5" s="5"/>
      <c r="M5" s="17"/>
      <c r="N5" s="17"/>
      <c r="O5" s="17"/>
      <c r="P5" s="5"/>
      <c r="Q5" s="5"/>
      <c r="R5" s="5"/>
      <c r="S5" s="5"/>
      <c r="AB5" s="19"/>
      <c r="AC5" s="17" t="s">
        <v>111</v>
      </c>
      <c r="AG5" s="19"/>
    </row>
    <row r="6" spans="1:35" ht="15.6" x14ac:dyDescent="0.3">
      <c r="A6" s="4" t="s">
        <v>3</v>
      </c>
      <c r="B6" s="61">
        <v>8</v>
      </c>
      <c r="C6" s="5"/>
      <c r="D6" s="5"/>
      <c r="H6" s="17" t="s">
        <v>4</v>
      </c>
      <c r="I6" s="5"/>
      <c r="J6" s="5"/>
      <c r="K6" s="5"/>
      <c r="M6" s="5"/>
      <c r="N6" s="5"/>
      <c r="O6" s="5"/>
      <c r="P6" s="5"/>
      <c r="Q6" s="5"/>
      <c r="R6" s="5"/>
      <c r="S6" s="5"/>
      <c r="AB6" s="19"/>
      <c r="AC6" s="5"/>
      <c r="AG6" s="19"/>
    </row>
    <row r="7" spans="1:35" x14ac:dyDescent="0.3">
      <c r="AB7" s="19"/>
      <c r="AG7" s="19"/>
    </row>
    <row r="8" spans="1:35" x14ac:dyDescent="0.3">
      <c r="A8" s="5"/>
      <c r="B8" s="5"/>
      <c r="C8" s="5"/>
      <c r="D8" s="5"/>
      <c r="E8" s="5"/>
      <c r="F8" s="5" t="s">
        <v>54</v>
      </c>
      <c r="G8" s="5"/>
      <c r="H8" s="17" t="s">
        <v>5</v>
      </c>
      <c r="I8" s="5"/>
      <c r="J8" s="5"/>
      <c r="K8" s="5"/>
      <c r="L8" s="22" t="s">
        <v>5</v>
      </c>
      <c r="M8" s="23"/>
      <c r="N8" s="23"/>
      <c r="O8" s="23" t="s">
        <v>6</v>
      </c>
      <c r="Q8" s="23"/>
      <c r="R8" s="23" t="s">
        <v>7</v>
      </c>
      <c r="S8" s="23" t="s">
        <v>8</v>
      </c>
      <c r="T8" s="24"/>
      <c r="U8" s="23" t="s">
        <v>9</v>
      </c>
      <c r="V8" s="5"/>
      <c r="W8" s="5"/>
      <c r="X8" s="5"/>
      <c r="Y8" s="5"/>
      <c r="Z8" s="5"/>
      <c r="AA8" s="5" t="s">
        <v>112</v>
      </c>
      <c r="AB8" s="52"/>
      <c r="AC8" s="38" t="s">
        <v>38</v>
      </c>
      <c r="AD8" s="24"/>
      <c r="AE8" s="25" t="s">
        <v>46</v>
      </c>
      <c r="AF8" s="25" t="s">
        <v>38</v>
      </c>
      <c r="AG8" s="19"/>
      <c r="AH8" s="23" t="s">
        <v>36</v>
      </c>
      <c r="AI8" s="5"/>
    </row>
    <row r="9" spans="1:35" x14ac:dyDescent="0.3">
      <c r="A9" s="26" t="s">
        <v>12</v>
      </c>
      <c r="B9" s="26" t="s">
        <v>13</v>
      </c>
      <c r="C9" s="26" t="s">
        <v>4</v>
      </c>
      <c r="D9" s="26" t="s">
        <v>14</v>
      </c>
      <c r="E9" s="26" t="s">
        <v>54</v>
      </c>
      <c r="F9" s="26" t="s">
        <v>124</v>
      </c>
      <c r="G9" s="94"/>
      <c r="H9" s="26" t="s">
        <v>16</v>
      </c>
      <c r="I9" s="26" t="s">
        <v>19</v>
      </c>
      <c r="J9" s="26" t="s">
        <v>17</v>
      </c>
      <c r="K9" s="26" t="s">
        <v>20</v>
      </c>
      <c r="L9" s="27" t="s">
        <v>22</v>
      </c>
      <c r="M9" s="28" t="s">
        <v>6</v>
      </c>
      <c r="N9" s="28" t="s">
        <v>23</v>
      </c>
      <c r="O9" s="27" t="s">
        <v>22</v>
      </c>
      <c r="P9" s="29" t="s">
        <v>7</v>
      </c>
      <c r="Q9" s="28" t="s">
        <v>23</v>
      </c>
      <c r="R9" s="27" t="s">
        <v>22</v>
      </c>
      <c r="S9" s="27" t="s">
        <v>22</v>
      </c>
      <c r="T9" s="94"/>
      <c r="U9" s="28" t="s">
        <v>30</v>
      </c>
      <c r="V9" s="28" t="s">
        <v>31</v>
      </c>
      <c r="W9" s="28" t="s">
        <v>32</v>
      </c>
      <c r="X9" s="28" t="s">
        <v>33</v>
      </c>
      <c r="Y9" s="28" t="s">
        <v>34</v>
      </c>
      <c r="Z9" s="31" t="s">
        <v>35</v>
      </c>
      <c r="AA9" s="31" t="s">
        <v>36</v>
      </c>
      <c r="AB9" s="95"/>
      <c r="AC9" s="31" t="s">
        <v>37</v>
      </c>
      <c r="AD9" s="31" t="s">
        <v>38</v>
      </c>
      <c r="AE9" s="28" t="s">
        <v>50</v>
      </c>
      <c r="AF9" s="28" t="s">
        <v>36</v>
      </c>
      <c r="AG9" s="37"/>
      <c r="AH9" s="34" t="s">
        <v>39</v>
      </c>
      <c r="AI9" s="31" t="s">
        <v>40</v>
      </c>
    </row>
    <row r="10" spans="1:35" x14ac:dyDescent="0.3">
      <c r="A10">
        <v>23</v>
      </c>
      <c r="B10" t="s">
        <v>66</v>
      </c>
      <c r="C10" s="159"/>
      <c r="D10" s="159"/>
      <c r="E10" s="160" t="s">
        <v>115</v>
      </c>
      <c r="F10" s="3">
        <v>7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8"/>
      <c r="U10" s="45"/>
      <c r="V10" s="45"/>
      <c r="W10" s="45"/>
      <c r="X10" s="45"/>
      <c r="Y10" s="45"/>
      <c r="Z10" s="45"/>
      <c r="AA10" s="45"/>
      <c r="AB10" s="86"/>
      <c r="AC10" s="101"/>
      <c r="AD10" s="101"/>
      <c r="AE10" s="101"/>
      <c r="AF10" s="101"/>
      <c r="AG10" s="19"/>
      <c r="AH10" s="77"/>
      <c r="AI10" s="42"/>
    </row>
    <row r="11" spans="1:35" s="78" customFormat="1" x14ac:dyDescent="0.3">
      <c r="A11" s="78">
        <v>5</v>
      </c>
      <c r="B11" s="78" t="s">
        <v>93</v>
      </c>
      <c r="C11" s="145" t="s">
        <v>65</v>
      </c>
      <c r="D11" s="145" t="s">
        <v>52</v>
      </c>
      <c r="E11" s="145" t="s">
        <v>94</v>
      </c>
      <c r="F11" s="147">
        <v>8</v>
      </c>
      <c r="G11" s="96"/>
      <c r="H11" s="79">
        <v>4</v>
      </c>
      <c r="I11" s="79">
        <v>7</v>
      </c>
      <c r="J11" s="79">
        <v>3</v>
      </c>
      <c r="K11" s="79">
        <v>4</v>
      </c>
      <c r="L11" s="80">
        <f>(H11+I11+J11+K11)/4</f>
        <v>4.5</v>
      </c>
      <c r="M11" s="79">
        <v>7</v>
      </c>
      <c r="N11" s="79"/>
      <c r="O11" s="80">
        <f>M11-N11</f>
        <v>7</v>
      </c>
      <c r="P11" s="79">
        <v>6</v>
      </c>
      <c r="Q11" s="79"/>
      <c r="R11" s="80">
        <f>P11-Q11</f>
        <v>6</v>
      </c>
      <c r="S11" s="81">
        <f>((L11*0.4)+(O11*0.4)+(R11*0.2))</f>
        <v>5.8000000000000007</v>
      </c>
      <c r="T11" s="93"/>
      <c r="U11" s="97">
        <v>6</v>
      </c>
      <c r="V11" s="97">
        <v>7</v>
      </c>
      <c r="W11" s="97">
        <v>6.5</v>
      </c>
      <c r="X11" s="97">
        <v>5</v>
      </c>
      <c r="Y11" s="98">
        <f>SUM((U11*0.3),(V11*0.25),(W11*0.35),(X11*0.1))</f>
        <v>6.3249999999999993</v>
      </c>
      <c r="Z11" s="91"/>
      <c r="AA11" s="99">
        <f>Y11-Z11</f>
        <v>6.3249999999999993</v>
      </c>
      <c r="AB11" s="82"/>
      <c r="AC11" s="102">
        <v>6.15</v>
      </c>
      <c r="AD11" s="103">
        <f>AC11</f>
        <v>6.15</v>
      </c>
      <c r="AE11" s="91">
        <v>0.6</v>
      </c>
      <c r="AF11" s="81">
        <f>AD11-AE11</f>
        <v>5.5500000000000007</v>
      </c>
      <c r="AG11" s="100"/>
      <c r="AH11" s="176">
        <f>SUM((S11*0.25)+(AA11*0.25)+(AF11*0.5))</f>
        <v>5.8062500000000004</v>
      </c>
      <c r="AI11" s="84">
        <v>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CompDetail</vt:lpstr>
      <vt:lpstr>IND Nov</vt:lpstr>
      <vt:lpstr>IND PreNov</vt:lpstr>
      <vt:lpstr>IND Prelim Secondary</vt:lpstr>
      <vt:lpstr>IND Prelim Primary A</vt:lpstr>
      <vt:lpstr>IND Prelim Primary B</vt:lpstr>
      <vt:lpstr>IND Intro Comp</vt:lpstr>
      <vt:lpstr>IND Intro Free</vt:lpstr>
      <vt:lpstr>PDD Walk A</vt:lpstr>
      <vt:lpstr>PDD Walk B</vt:lpstr>
      <vt:lpstr>SQUAD Prelim Comp</vt:lpstr>
      <vt:lpstr>BARREL SQUAD</vt:lpstr>
      <vt:lpstr>BARREL NOV PRENOV</vt:lpstr>
      <vt:lpstr>BARREL IND PRELIM SEC</vt:lpstr>
      <vt:lpstr>BARREL IND PRELIM PRIM A</vt:lpstr>
      <vt:lpstr>BARREL IND PRELIM B</vt:lpstr>
      <vt:lpstr>BARRELL PDD A</vt:lpstr>
      <vt:lpstr>BARREL PDD B</vt:lpstr>
      <vt:lpstr>'BARREL IND PRELIM B'!Print_Area</vt:lpstr>
      <vt:lpstr>'BARREL IND PRELIM PRIM A'!Print_Area</vt:lpstr>
      <vt:lpstr>'BARREL IND PRELIM SEC'!Print_Area</vt:lpstr>
      <vt:lpstr>'BARREL NOV PRENOV'!Print_Area</vt:lpstr>
      <vt:lpstr>'BARREL PDD B'!Print_Area</vt:lpstr>
      <vt:lpstr>'BARREL SQUAD'!Print_Area</vt:lpstr>
      <vt:lpstr>'BARRELL PDD A'!Print_Area</vt:lpstr>
      <vt:lpstr>'IND Intro Comp'!Print_Area</vt:lpstr>
      <vt:lpstr>'IND Intro Free'!Print_Area</vt:lpstr>
      <vt:lpstr>'IND Nov'!Print_Area</vt:lpstr>
      <vt:lpstr>'IND Prelim Primary A'!Print_Area</vt:lpstr>
      <vt:lpstr>'IND Prelim Primary B'!Print_Area</vt:lpstr>
      <vt:lpstr>'IND Prelim Secondary'!Print_Area</vt:lpstr>
      <vt:lpstr>'IND PreNov'!Print_Area</vt:lpstr>
      <vt:lpstr>'PDD Walk A'!Print_Area</vt:lpstr>
      <vt:lpstr>'PDD Walk B'!Print_Area</vt:lpstr>
      <vt:lpstr>'SQUAD Prelim Comp'!Print_Area</vt:lpstr>
      <vt:lpstr>'BARREL IND PRELIM B'!Print_Titles</vt:lpstr>
      <vt:lpstr>'BARREL IND PRELIM PRIM A'!Print_Titles</vt:lpstr>
      <vt:lpstr>'BARREL IND PRELIM SEC'!Print_Titles</vt:lpstr>
      <vt:lpstr>'BARREL NOV PRENOV'!Print_Titles</vt:lpstr>
      <vt:lpstr>'BARREL PDD B'!Print_Titles</vt:lpstr>
      <vt:lpstr>'BARREL SQUAD'!Print_Titles</vt:lpstr>
      <vt:lpstr>'BARRELL PDD A'!Print_Titles</vt:lpstr>
      <vt:lpstr>'IND Intro Comp'!Print_Titles</vt:lpstr>
      <vt:lpstr>'IND Intro Free'!Print_Titles</vt:lpstr>
      <vt:lpstr>'IND Nov'!Print_Titles</vt:lpstr>
      <vt:lpstr>'IND Prelim Primary A'!Print_Titles</vt:lpstr>
      <vt:lpstr>'IND Prelim Primary B'!Print_Titles</vt:lpstr>
      <vt:lpstr>'IND Prelim Secondary'!Print_Titles</vt:lpstr>
      <vt:lpstr>'IND PreNov'!Print_Titles</vt:lpstr>
      <vt:lpstr>'PDD Walk A'!Print_Titles</vt:lpstr>
      <vt:lpstr>'PDD Walk B'!Print_Titles</vt:lpstr>
      <vt:lpstr>'SQUAD Prelim Comp'!Print_Titles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2023-04-18T06:27:15Z</cp:lastPrinted>
  <dcterms:created xsi:type="dcterms:W3CDTF">2022-07-01T03:58:19Z</dcterms:created>
  <dcterms:modified xsi:type="dcterms:W3CDTF">2023-04-18T06:29:52Z</dcterms:modified>
</cp:coreProperties>
</file>