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 (Personal)\vaulting\Scone Comp 2019\"/>
    </mc:Choice>
  </mc:AlternateContent>
  <xr:revisionPtr revIDLastSave="0" documentId="13_ncr:1_{56596579-9E49-4523-AE69-F247AD30815B}" xr6:coauthVersionLast="43" xr6:coauthVersionMax="43" xr10:uidLastSave="{00000000-0000-0000-0000-000000000000}"/>
  <bookViews>
    <workbookView xWindow="-110" yWindow="-110" windowWidth="19420" windowHeight="10420" tabRatio="847" activeTab="8" xr2:uid="{00000000-000D-0000-FFFF-FFFF00000000}"/>
  </bookViews>
  <sheets>
    <sheet name="CompDetail" sheetId="132" r:id="rId1"/>
    <sheet name="IND Adv" sheetId="141" r:id="rId2"/>
    <sheet name="IND Int" sheetId="112" r:id="rId3"/>
    <sheet name="IND Nov" sheetId="47" r:id="rId4"/>
    <sheet name="IND PreNov" sheetId="96" r:id="rId5"/>
    <sheet name="IND Prelim" sheetId="121" r:id="rId6"/>
    <sheet name="IND Intro" sheetId="135" r:id="rId7"/>
    <sheet name="PDD Walk A" sheetId="133" r:id="rId8"/>
    <sheet name="PDD Walk B" sheetId="124" r:id="rId9"/>
    <sheet name="SQ Nov Int Comp" sheetId="130" r:id="rId10"/>
    <sheet name="SQ Prelim Comp" sheetId="102" r:id="rId11"/>
    <sheet name="SQ Walk Free" sheetId="129" r:id="rId12"/>
    <sheet name="Barrel Intro Prelim IND" sheetId="136" r:id="rId13"/>
    <sheet name="Barrel Pre-Nov Nov IND" sheetId="139" r:id="rId14"/>
    <sheet name="Barrel PDD A" sheetId="138" r:id="rId15"/>
    <sheet name="Barrel PDD B" sheetId="140" r:id="rId16"/>
    <sheet name="Barrel SQUAD" sheetId="142" r:id="rId17"/>
  </sheets>
  <definedNames>
    <definedName name="_xlnm.Print_Area" localSheetId="12">'Barrel Intro Prelim IND'!$P:$S</definedName>
    <definedName name="_xlnm.Print_Area" localSheetId="14">'Barrel PDD A'!$P:$S</definedName>
    <definedName name="_xlnm.Print_Area" localSheetId="15">'Barrel PDD B'!$Q:$T</definedName>
    <definedName name="_xlnm.Print_Area" localSheetId="13">'Barrel Pre-Nov Nov IND'!$P:$S</definedName>
    <definedName name="_xlnm.Print_Area" localSheetId="16">'Barrel SQUAD'!$P:$S</definedName>
    <definedName name="_xlnm.Print_Area" localSheetId="1">'IND Adv'!$BY$1:$CR$12</definedName>
    <definedName name="_xlnm.Print_Area" localSheetId="2">'IND Int'!$AZ$1:$BO$16</definedName>
    <definedName name="_xlnm.Print_Area" localSheetId="6">'IND Intro'!$BC:$BK</definedName>
    <definedName name="_xlnm.Print_Area" localSheetId="3">'IND Nov'!$BA:$BI</definedName>
    <definedName name="_xlnm.Print_Area" localSheetId="5">'IND Prelim'!$BC:$BK</definedName>
    <definedName name="_xlnm.Print_Area" localSheetId="4">'IND PreNov'!$BC:$BK</definedName>
    <definedName name="_xlnm.Print_Area" localSheetId="7">'PDD Walk A'!$AA:$AE</definedName>
    <definedName name="_xlnm.Print_Area" localSheetId="8">'PDD Walk B'!$AA:$AE</definedName>
    <definedName name="_xlnm.Print_Area" localSheetId="9">'SQ Nov Int Comp'!$AH:$AN</definedName>
    <definedName name="_xlnm.Print_Area" localSheetId="10">'SQ Prelim Comp'!$AI:$AO</definedName>
    <definedName name="_xlnm.Print_Area" localSheetId="11">'SQ Walk Free'!$Z:$AB</definedName>
    <definedName name="_xlnm.Print_Titles" localSheetId="12">'Barrel Intro Prelim IND'!$A:$C,'Barrel Intro Prelim IND'!$1:$3</definedName>
    <definedName name="_xlnm.Print_Titles" localSheetId="14">'Barrel PDD A'!$A:$C,'Barrel PDD A'!$1:$6</definedName>
    <definedName name="_xlnm.Print_Titles" localSheetId="15">'Barrel PDD B'!$A:$C,'Barrel PDD B'!$1:$6</definedName>
    <definedName name="_xlnm.Print_Titles" localSheetId="13">'Barrel Pre-Nov Nov IND'!$A:$C,'Barrel Pre-Nov Nov IND'!$1:$6</definedName>
    <definedName name="_xlnm.Print_Titles" localSheetId="16">'Barrel SQUAD'!$A:$C,'Barrel SQUAD'!$1:$3</definedName>
    <definedName name="_xlnm.Print_Titles" localSheetId="1">'IND Adv'!$A:$E,'IND Adv'!$1:$3</definedName>
    <definedName name="_xlnm.Print_Titles" localSheetId="2">'IND Int'!$A:$E,'IND Int'!$1:$3</definedName>
    <definedName name="_xlnm.Print_Titles" localSheetId="6">'IND Intro'!$A:$E,'IND Intro'!$1:$3</definedName>
    <definedName name="_xlnm.Print_Titles" localSheetId="3">'IND Nov'!$A:$E,'IND Nov'!$1:$3</definedName>
    <definedName name="_xlnm.Print_Titles" localSheetId="5">'IND Prelim'!$A:$E,'IND Prelim'!$1:$3</definedName>
    <definedName name="_xlnm.Print_Titles" localSheetId="4">'IND PreNov'!$A:$E,'IND PreNov'!$1:$3</definedName>
    <definedName name="_xlnm.Print_Titles" localSheetId="7">'PDD Walk A'!$A:$E,'PDD Walk A'!$1:$3</definedName>
    <definedName name="_xlnm.Print_Titles" localSheetId="8">'PDD Walk B'!$A:$E,'PDD Walk B'!$1:$3</definedName>
    <definedName name="_xlnm.Print_Titles" localSheetId="9">'SQ Nov Int Comp'!$A:$E,'SQ Nov Int Comp'!$1:$3</definedName>
    <definedName name="_xlnm.Print_Titles" localSheetId="10">'SQ Prelim Comp'!$A:$E,'SQ Prelim Comp'!$1:$3</definedName>
    <definedName name="_xlnm.Print_Titles" localSheetId="11">'SQ Walk Free'!$A:$E,'SQ Walk Free'!$1:$3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2" i="47" l="1"/>
  <c r="BC13" i="47"/>
  <c r="BC14" i="47"/>
  <c r="BC15" i="47"/>
  <c r="BC16" i="47"/>
  <c r="BC17" i="47"/>
  <c r="BC11" i="47"/>
  <c r="N12" i="142"/>
  <c r="Q12" i="142" s="1"/>
  <c r="J12" i="142"/>
  <c r="P12" i="142" s="1"/>
  <c r="N11" i="142"/>
  <c r="Q11" i="142" s="1"/>
  <c r="J11" i="142"/>
  <c r="M5" i="142"/>
  <c r="F5" i="142"/>
  <c r="A3" i="142"/>
  <c r="S2" i="142"/>
  <c r="A2" i="142"/>
  <c r="S1" i="142"/>
  <c r="A1" i="142"/>
  <c r="CR12" i="141"/>
  <c r="CR11" i="141"/>
  <c r="AY12" i="96"/>
  <c r="AY11" i="96"/>
  <c r="AY13" i="96"/>
  <c r="AY14" i="96"/>
  <c r="AY15" i="96"/>
  <c r="AY15" i="135"/>
  <c r="AY13" i="135"/>
  <c r="AY18" i="135"/>
  <c r="AY17" i="135"/>
  <c r="AY14" i="135"/>
  <c r="AY12" i="135"/>
  <c r="AY11" i="135"/>
  <c r="AY16" i="135"/>
  <c r="AW12" i="47"/>
  <c r="AW14" i="47"/>
  <c r="AW11" i="47"/>
  <c r="AW13" i="47"/>
  <c r="AW16" i="47"/>
  <c r="AW17" i="47"/>
  <c r="AW15" i="47"/>
  <c r="S12" i="136"/>
  <c r="S13" i="136"/>
  <c r="S11" i="136"/>
  <c r="J12" i="136"/>
  <c r="J13" i="136"/>
  <c r="J11" i="136"/>
  <c r="K17" i="140"/>
  <c r="AE11" i="121"/>
  <c r="AY12" i="121"/>
  <c r="AY11" i="121"/>
  <c r="AY13" i="121"/>
  <c r="AY14" i="121"/>
  <c r="AY15" i="121"/>
  <c r="X25" i="129"/>
  <c r="R11" i="142" l="1"/>
  <c r="R12" i="142"/>
  <c r="P11" i="142"/>
  <c r="S12" i="142" l="1"/>
  <c r="S11" i="142"/>
  <c r="N5" i="140" l="1"/>
  <c r="F5" i="140"/>
  <c r="T2" i="140"/>
  <c r="T1" i="140"/>
  <c r="S2" i="138"/>
  <c r="S1" i="138"/>
  <c r="M5" i="138"/>
  <c r="F5" i="138"/>
  <c r="S2" i="139"/>
  <c r="S1" i="139"/>
  <c r="M5" i="139"/>
  <c r="F5" i="139"/>
  <c r="S2" i="136"/>
  <c r="S1" i="136"/>
  <c r="AB2" i="129"/>
  <c r="AB1" i="129"/>
  <c r="S7" i="129"/>
  <c r="O7" i="129"/>
  <c r="AO2" i="102"/>
  <c r="AO1" i="102"/>
  <c r="AN2" i="130"/>
  <c r="AN1" i="130"/>
  <c r="Y7" i="130"/>
  <c r="H7" i="130"/>
  <c r="O7" i="130"/>
  <c r="AU6" i="135"/>
  <c r="AU6" i="121"/>
  <c r="AS6" i="47"/>
  <c r="AS6" i="141"/>
  <c r="BR6" i="141"/>
  <c r="BJ6" i="141"/>
  <c r="A3" i="129" l="1"/>
  <c r="A2" i="129"/>
  <c r="A1" i="129"/>
  <c r="A3" i="135"/>
  <c r="A2" i="135"/>
  <c r="A1" i="135"/>
  <c r="A3" i="121"/>
  <c r="A2" i="121"/>
  <c r="A1" i="121"/>
  <c r="A3" i="96"/>
  <c r="A2" i="96"/>
  <c r="A1" i="96"/>
  <c r="A3" i="47"/>
  <c r="A2" i="47"/>
  <c r="A1" i="47"/>
  <c r="A3" i="112"/>
  <c r="A2" i="112"/>
  <c r="A1" i="112"/>
  <c r="A3" i="141"/>
  <c r="A2" i="141"/>
  <c r="A1" i="141"/>
  <c r="AM6" i="141"/>
  <c r="U6" i="141"/>
  <c r="N6" i="141"/>
  <c r="AS6" i="112"/>
  <c r="AE6" i="112"/>
  <c r="N6" i="112"/>
  <c r="BA13" i="96"/>
  <c r="AQ13" i="96"/>
  <c r="AR13" i="96" s="1"/>
  <c r="AG13" i="96"/>
  <c r="AB13" i="96"/>
  <c r="AC13" i="96" s="1"/>
  <c r="BD13" i="96" s="1"/>
  <c r="R13" i="96"/>
  <c r="K13" i="96"/>
  <c r="BA11" i="96"/>
  <c r="AQ11" i="96"/>
  <c r="AR11" i="96" s="1"/>
  <c r="BE11" i="96" s="1"/>
  <c r="AG11" i="96"/>
  <c r="AB11" i="96"/>
  <c r="AC11" i="96" s="1"/>
  <c r="R11" i="96"/>
  <c r="K11" i="96"/>
  <c r="BA12" i="96"/>
  <c r="AQ12" i="96"/>
  <c r="AR12" i="96" s="1"/>
  <c r="AG12" i="96"/>
  <c r="AB12" i="96"/>
  <c r="AC12" i="96" s="1"/>
  <c r="R12" i="96"/>
  <c r="K12" i="96"/>
  <c r="BA15" i="96"/>
  <c r="AQ15" i="96"/>
  <c r="AR15" i="96" s="1"/>
  <c r="AG15" i="96"/>
  <c r="AB15" i="96"/>
  <c r="AC15" i="96" s="1"/>
  <c r="R15" i="96"/>
  <c r="K15" i="96"/>
  <c r="BC15" i="96" s="1"/>
  <c r="BA14" i="96"/>
  <c r="AQ14" i="96"/>
  <c r="AR14" i="96" s="1"/>
  <c r="AG14" i="96"/>
  <c r="AB14" i="96"/>
  <c r="AC14" i="96" s="1"/>
  <c r="R14" i="96"/>
  <c r="K14" i="96"/>
  <c r="AJ6" i="96"/>
  <c r="AF6" i="96"/>
  <c r="U6" i="96"/>
  <c r="N6" i="96"/>
  <c r="G6" i="96"/>
  <c r="BK2" i="96"/>
  <c r="BK1" i="96"/>
  <c r="AY16" i="47"/>
  <c r="AO16" i="47"/>
  <c r="AP16" i="47" s="1"/>
  <c r="AF16" i="47"/>
  <c r="AA16" i="47"/>
  <c r="AB16" i="47" s="1"/>
  <c r="R16" i="47"/>
  <c r="K16" i="47"/>
  <c r="AY13" i="47"/>
  <c r="AO13" i="47"/>
  <c r="AP13" i="47" s="1"/>
  <c r="AF13" i="47"/>
  <c r="AA13" i="47"/>
  <c r="AB13" i="47" s="1"/>
  <c r="R13" i="47"/>
  <c r="K13" i="47"/>
  <c r="AY11" i="47"/>
  <c r="AO11" i="47"/>
  <c r="AP11" i="47" s="1"/>
  <c r="AF11" i="47"/>
  <c r="AA11" i="47"/>
  <c r="AB11" i="47" s="1"/>
  <c r="BB11" i="47" s="1"/>
  <c r="R11" i="47"/>
  <c r="K11" i="47"/>
  <c r="AY14" i="47"/>
  <c r="AP14" i="47"/>
  <c r="AO14" i="47"/>
  <c r="AF14" i="47"/>
  <c r="AA14" i="47"/>
  <c r="AB14" i="47" s="1"/>
  <c r="BB14" i="47" s="1"/>
  <c r="R14" i="47"/>
  <c r="BF14" i="47" s="1"/>
  <c r="K14" i="47"/>
  <c r="AY12" i="47"/>
  <c r="AO12" i="47"/>
  <c r="AP12" i="47" s="1"/>
  <c r="AF12" i="47"/>
  <c r="AA12" i="47"/>
  <c r="AB12" i="47" s="1"/>
  <c r="R12" i="47"/>
  <c r="K12" i="47"/>
  <c r="BA12" i="47" s="1"/>
  <c r="AY15" i="47"/>
  <c r="AO15" i="47"/>
  <c r="AP15" i="47" s="1"/>
  <c r="AF15" i="47"/>
  <c r="AA15" i="47"/>
  <c r="AB15" i="47" s="1"/>
  <c r="BB15" i="47" s="1"/>
  <c r="R15" i="47"/>
  <c r="K15" i="47"/>
  <c r="AY17" i="47"/>
  <c r="AO17" i="47"/>
  <c r="AP17" i="47" s="1"/>
  <c r="AF17" i="47"/>
  <c r="AA17" i="47"/>
  <c r="AB17" i="47" s="1"/>
  <c r="R17" i="47"/>
  <c r="K17" i="47"/>
  <c r="AI6" i="47"/>
  <c r="AE6" i="47"/>
  <c r="U6" i="47"/>
  <c r="N6" i="47"/>
  <c r="G6" i="47"/>
  <c r="BI2" i="47"/>
  <c r="BI1" i="47"/>
  <c r="BA15" i="135"/>
  <c r="AQ15" i="135"/>
  <c r="AR15" i="135" s="1"/>
  <c r="AG15" i="135"/>
  <c r="AB15" i="135"/>
  <c r="AC15" i="135" s="1"/>
  <c r="R15" i="135"/>
  <c r="K15" i="135"/>
  <c r="BA13" i="135"/>
  <c r="AQ13" i="135"/>
  <c r="AR13" i="135" s="1"/>
  <c r="AG13" i="135"/>
  <c r="AB13" i="135"/>
  <c r="AC13" i="135" s="1"/>
  <c r="BD13" i="135" s="1"/>
  <c r="R13" i="135"/>
  <c r="K13" i="135"/>
  <c r="BC13" i="135" s="1"/>
  <c r="BA18" i="135"/>
  <c r="AQ18" i="135"/>
  <c r="AR18" i="135" s="1"/>
  <c r="AG18" i="135"/>
  <c r="AB18" i="135"/>
  <c r="AC18" i="135" s="1"/>
  <c r="BD18" i="135" s="1"/>
  <c r="R18" i="135"/>
  <c r="K18" i="135"/>
  <c r="BA16" i="135"/>
  <c r="AQ16" i="135"/>
  <c r="AR16" i="135" s="1"/>
  <c r="AG16" i="135"/>
  <c r="AB16" i="135"/>
  <c r="AC16" i="135" s="1"/>
  <c r="BD16" i="135" s="1"/>
  <c r="R16" i="135"/>
  <c r="K16" i="135"/>
  <c r="BA17" i="135"/>
  <c r="AQ17" i="135"/>
  <c r="AR17" i="135" s="1"/>
  <c r="AG17" i="135"/>
  <c r="AB17" i="135"/>
  <c r="AC17" i="135" s="1"/>
  <c r="BD17" i="135" s="1"/>
  <c r="R17" i="135"/>
  <c r="K17" i="135"/>
  <c r="BA14" i="135"/>
  <c r="AQ14" i="135"/>
  <c r="AR14" i="135" s="1"/>
  <c r="AG14" i="135"/>
  <c r="AB14" i="135"/>
  <c r="AC14" i="135" s="1"/>
  <c r="BD14" i="135" s="1"/>
  <c r="R14" i="135"/>
  <c r="K14" i="135"/>
  <c r="BC14" i="135" s="1"/>
  <c r="BA12" i="135"/>
  <c r="AQ12" i="135"/>
  <c r="AR12" i="135" s="1"/>
  <c r="AG12" i="135"/>
  <c r="AB12" i="135"/>
  <c r="AC12" i="135" s="1"/>
  <c r="R12" i="135"/>
  <c r="K12" i="135"/>
  <c r="BA11" i="135"/>
  <c r="AQ11" i="135"/>
  <c r="AR11" i="135" s="1"/>
  <c r="BE11" i="135" s="1"/>
  <c r="AG11" i="135"/>
  <c r="AB11" i="135"/>
  <c r="AC11" i="135" s="1"/>
  <c r="R11" i="135"/>
  <c r="K11" i="135"/>
  <c r="AJ6" i="135"/>
  <c r="AF6" i="135"/>
  <c r="U6" i="135"/>
  <c r="N6" i="135"/>
  <c r="G6" i="135"/>
  <c r="BK2" i="135"/>
  <c r="BK1" i="135"/>
  <c r="AV16" i="112"/>
  <c r="AX16" i="112" s="1"/>
  <c r="BH16" i="112" s="1"/>
  <c r="AO16" i="112"/>
  <c r="AP16" i="112" s="1"/>
  <c r="BB16" i="112" s="1"/>
  <c r="AF16" i="112"/>
  <c r="BG16" i="112" s="1"/>
  <c r="AA16" i="112"/>
  <c r="AB16" i="112" s="1"/>
  <c r="BA16" i="112" s="1"/>
  <c r="R16" i="112"/>
  <c r="BF16" i="112" s="1"/>
  <c r="K16" i="112"/>
  <c r="AZ16" i="112" s="1"/>
  <c r="AV15" i="112"/>
  <c r="AX15" i="112" s="1"/>
  <c r="BH15" i="112" s="1"/>
  <c r="AO15" i="112"/>
  <c r="AP15" i="112" s="1"/>
  <c r="BB15" i="112" s="1"/>
  <c r="AF15" i="112"/>
  <c r="BG15" i="112" s="1"/>
  <c r="AA15" i="112"/>
  <c r="AB15" i="112" s="1"/>
  <c r="BA15" i="112" s="1"/>
  <c r="R15" i="112"/>
  <c r="BF15" i="112" s="1"/>
  <c r="K15" i="112"/>
  <c r="AZ15" i="112" s="1"/>
  <c r="AV12" i="112"/>
  <c r="AX12" i="112" s="1"/>
  <c r="BH12" i="112" s="1"/>
  <c r="AO12" i="112"/>
  <c r="AP12" i="112" s="1"/>
  <c r="AF12" i="112"/>
  <c r="BG12" i="112" s="1"/>
  <c r="AB12" i="112"/>
  <c r="BA12" i="112" s="1"/>
  <c r="AA12" i="112"/>
  <c r="R12" i="112"/>
  <c r="BF12" i="112" s="1"/>
  <c r="K12" i="112"/>
  <c r="AZ12" i="112" s="1"/>
  <c r="AV11" i="112"/>
  <c r="AX11" i="112" s="1"/>
  <c r="BH11" i="112" s="1"/>
  <c r="AO11" i="112"/>
  <c r="AP11" i="112" s="1"/>
  <c r="BB11" i="112" s="1"/>
  <c r="AF11" i="112"/>
  <c r="BG11" i="112" s="1"/>
  <c r="AA11" i="112"/>
  <c r="AB11" i="112" s="1"/>
  <c r="BA11" i="112" s="1"/>
  <c r="R11" i="112"/>
  <c r="BF11" i="112" s="1"/>
  <c r="K11" i="112"/>
  <c r="AZ11" i="112" s="1"/>
  <c r="AV14" i="112"/>
  <c r="AX14" i="112" s="1"/>
  <c r="BH14" i="112" s="1"/>
  <c r="AO14" i="112"/>
  <c r="AP14" i="112" s="1"/>
  <c r="BB14" i="112" s="1"/>
  <c r="AF14" i="112"/>
  <c r="BG14" i="112" s="1"/>
  <c r="AA14" i="112"/>
  <c r="AB14" i="112" s="1"/>
  <c r="BA14" i="112" s="1"/>
  <c r="R14" i="112"/>
  <c r="BF14" i="112" s="1"/>
  <c r="K14" i="112"/>
  <c r="AZ14" i="112" s="1"/>
  <c r="AI6" i="112"/>
  <c r="U6" i="112"/>
  <c r="G6" i="112"/>
  <c r="AV13" i="112"/>
  <c r="AX13" i="112" s="1"/>
  <c r="BH13" i="112" s="1"/>
  <c r="AO13" i="112"/>
  <c r="AP13" i="112" s="1"/>
  <c r="AF13" i="112"/>
  <c r="BG13" i="112" s="1"/>
  <c r="AA13" i="112"/>
  <c r="AB13" i="112" s="1"/>
  <c r="BA13" i="112" s="1"/>
  <c r="R13" i="112"/>
  <c r="BF13" i="112" s="1"/>
  <c r="K13" i="112"/>
  <c r="AZ13" i="112" s="1"/>
  <c r="BO2" i="112"/>
  <c r="BO1" i="112"/>
  <c r="N23" i="138"/>
  <c r="J23" i="138"/>
  <c r="P23" i="138" s="1"/>
  <c r="N19" i="138"/>
  <c r="Q19" i="138" s="1"/>
  <c r="J19" i="138"/>
  <c r="M5" i="136"/>
  <c r="F5" i="136"/>
  <c r="P11" i="136"/>
  <c r="BA11" i="121"/>
  <c r="AQ11" i="121"/>
  <c r="AR11" i="121" s="1"/>
  <c r="AG11" i="121"/>
  <c r="AB11" i="121"/>
  <c r="AC11" i="121" s="1"/>
  <c r="BD11" i="121" s="1"/>
  <c r="R11" i="121"/>
  <c r="K11" i="121"/>
  <c r="BA12" i="121"/>
  <c r="AQ12" i="121"/>
  <c r="AR12" i="121" s="1"/>
  <c r="AG12" i="121"/>
  <c r="AB12" i="121"/>
  <c r="AC12" i="121" s="1"/>
  <c r="R12" i="121"/>
  <c r="K12" i="121"/>
  <c r="BA15" i="121"/>
  <c r="AQ15" i="121"/>
  <c r="AR15" i="121" s="1"/>
  <c r="AG15" i="121"/>
  <c r="AB15" i="121"/>
  <c r="AC15" i="121" s="1"/>
  <c r="R15" i="121"/>
  <c r="K15" i="121"/>
  <c r="BA14" i="121"/>
  <c r="AQ14" i="121"/>
  <c r="AR14" i="121" s="1"/>
  <c r="AG14" i="121"/>
  <c r="AB14" i="121"/>
  <c r="AC14" i="121" s="1"/>
  <c r="R14" i="121"/>
  <c r="K14" i="121"/>
  <c r="BA13" i="121"/>
  <c r="AQ13" i="121"/>
  <c r="AR13" i="121" s="1"/>
  <c r="AG13" i="121"/>
  <c r="AB13" i="121"/>
  <c r="AC13" i="121" s="1"/>
  <c r="R13" i="121"/>
  <c r="K13" i="121"/>
  <c r="AJ6" i="121"/>
  <c r="AF6" i="121"/>
  <c r="U6" i="121"/>
  <c r="N6" i="121"/>
  <c r="G6" i="121"/>
  <c r="BK2" i="121"/>
  <c r="BK1" i="121"/>
  <c r="BU11" i="141"/>
  <c r="BW11" i="141" s="1"/>
  <c r="CK11" i="141" s="1"/>
  <c r="BM11" i="141"/>
  <c r="BO11" i="141" s="1"/>
  <c r="CF11" i="141" s="1"/>
  <c r="BF11" i="141"/>
  <c r="BG11" i="141" s="1"/>
  <c r="CA11" i="141" s="1"/>
  <c r="AT11" i="141"/>
  <c r="AV11" i="141" s="1"/>
  <c r="CJ11" i="141" s="1"/>
  <c r="AN11" i="141"/>
  <c r="AP11" i="141" s="1"/>
  <c r="AI11" i="141"/>
  <c r="AJ11" i="141" s="1"/>
  <c r="BZ11" i="141" s="1"/>
  <c r="Y11" i="141"/>
  <c r="R11" i="141"/>
  <c r="CD11" i="141" s="1"/>
  <c r="K11" i="141"/>
  <c r="BW12" i="141"/>
  <c r="CK12" i="141" s="1"/>
  <c r="BU12" i="141"/>
  <c r="BM12" i="141"/>
  <c r="BO12" i="141" s="1"/>
  <c r="CF12" i="141" s="1"/>
  <c r="BF12" i="141"/>
  <c r="BG12" i="141" s="1"/>
  <c r="CA12" i="141" s="1"/>
  <c r="AT12" i="141"/>
  <c r="AV12" i="141" s="1"/>
  <c r="CJ12" i="141" s="1"/>
  <c r="AN12" i="141"/>
  <c r="AP12" i="141" s="1"/>
  <c r="AI12" i="141"/>
  <c r="AJ12" i="141" s="1"/>
  <c r="BZ12" i="141" s="1"/>
  <c r="Y12" i="141"/>
  <c r="R12" i="141"/>
  <c r="CD12" i="141" s="1"/>
  <c r="K12" i="141"/>
  <c r="AY6" i="141"/>
  <c r="AB6" i="141"/>
  <c r="G6" i="141"/>
  <c r="CR2" i="141"/>
  <c r="CR1" i="141"/>
  <c r="X18" i="129"/>
  <c r="P18" i="129"/>
  <c r="L18" i="129"/>
  <c r="X32" i="129"/>
  <c r="P32" i="129"/>
  <c r="L32" i="129"/>
  <c r="P25" i="129"/>
  <c r="L25" i="129"/>
  <c r="H7" i="129"/>
  <c r="A3" i="102"/>
  <c r="A2" i="102"/>
  <c r="A1" i="102"/>
  <c r="A3" i="130"/>
  <c r="A2" i="130"/>
  <c r="A1" i="130"/>
  <c r="A3" i="124"/>
  <c r="A2" i="124"/>
  <c r="A1" i="124"/>
  <c r="A3" i="133"/>
  <c r="A2" i="133"/>
  <c r="A1" i="133"/>
  <c r="W17" i="124"/>
  <c r="Y17" i="124" s="1"/>
  <c r="AC17" i="124" s="1"/>
  <c r="P17" i="124"/>
  <c r="AB17" i="124" s="1"/>
  <c r="L17" i="124"/>
  <c r="W13" i="124"/>
  <c r="Y13" i="124" s="1"/>
  <c r="AC13" i="124" s="1"/>
  <c r="P13" i="124"/>
  <c r="AB13" i="124" s="1"/>
  <c r="L13" i="124"/>
  <c r="W15" i="124"/>
  <c r="Y15" i="124" s="1"/>
  <c r="AC15" i="124" s="1"/>
  <c r="P15" i="124"/>
  <c r="AB15" i="124" s="1"/>
  <c r="L15" i="124"/>
  <c r="W11" i="124"/>
  <c r="Y11" i="124" s="1"/>
  <c r="AC11" i="124" s="1"/>
  <c r="P11" i="124"/>
  <c r="AB11" i="124" s="1"/>
  <c r="L11" i="124"/>
  <c r="S5" i="124"/>
  <c r="O5" i="124"/>
  <c r="H5" i="124"/>
  <c r="AE2" i="124"/>
  <c r="AE1" i="124"/>
  <c r="W23" i="133"/>
  <c r="W29" i="133"/>
  <c r="W25" i="133"/>
  <c r="W15" i="133"/>
  <c r="W13" i="133"/>
  <c r="W17" i="133"/>
  <c r="W11" i="133"/>
  <c r="W19" i="133"/>
  <c r="W27" i="133"/>
  <c r="W21" i="133"/>
  <c r="AD15" i="124" l="1"/>
  <c r="AD17" i="124"/>
  <c r="BD12" i="135"/>
  <c r="BD15" i="135"/>
  <c r="BH11" i="135"/>
  <c r="BD11" i="135"/>
  <c r="BC11" i="135"/>
  <c r="BH11" i="96"/>
  <c r="BC14" i="96"/>
  <c r="BD11" i="96"/>
  <c r="BC13" i="96"/>
  <c r="BD14" i="96"/>
  <c r="BC11" i="96"/>
  <c r="BE12" i="96"/>
  <c r="BH12" i="96"/>
  <c r="BD12" i="96"/>
  <c r="BC12" i="96"/>
  <c r="BH13" i="96"/>
  <c r="BE13" i="96"/>
  <c r="BH14" i="96"/>
  <c r="BE14" i="96"/>
  <c r="BE15" i="96"/>
  <c r="BH15" i="96"/>
  <c r="BD15" i="96"/>
  <c r="BE17" i="135"/>
  <c r="BH17" i="135"/>
  <c r="BE18" i="135"/>
  <c r="BH18" i="135"/>
  <c r="BH15" i="135"/>
  <c r="BH12" i="135"/>
  <c r="BE12" i="135"/>
  <c r="BC16" i="135"/>
  <c r="BF12" i="47"/>
  <c r="BB17" i="47"/>
  <c r="BA17" i="47"/>
  <c r="BF16" i="47"/>
  <c r="BB16" i="47"/>
  <c r="BA16" i="47"/>
  <c r="BF13" i="47"/>
  <c r="BB13" i="47"/>
  <c r="BA13" i="47"/>
  <c r="BA11" i="47"/>
  <c r="BA14" i="47"/>
  <c r="BB12" i="47"/>
  <c r="BF11" i="47"/>
  <c r="BF17" i="47"/>
  <c r="BF15" i="47"/>
  <c r="BA15" i="47"/>
  <c r="R23" i="138"/>
  <c r="R19" i="138"/>
  <c r="BD14" i="121"/>
  <c r="BC15" i="121"/>
  <c r="BE15" i="121"/>
  <c r="BD12" i="121"/>
  <c r="BE13" i="121"/>
  <c r="CO11" i="141"/>
  <c r="CG11" i="141" s="1"/>
  <c r="BH13" i="121"/>
  <c r="BD13" i="121"/>
  <c r="BC13" i="121"/>
  <c r="BH11" i="121"/>
  <c r="BC11" i="121"/>
  <c r="BC12" i="121"/>
  <c r="BC14" i="121"/>
  <c r="BH15" i="121"/>
  <c r="BD15" i="121"/>
  <c r="Z32" i="129"/>
  <c r="Z25" i="129"/>
  <c r="Z18" i="129"/>
  <c r="CO12" i="141"/>
  <c r="CG12" i="141" s="1"/>
  <c r="CP12" i="141"/>
  <c r="CL12" i="141" s="1"/>
  <c r="CP11" i="141"/>
  <c r="CL11" i="141" s="1"/>
  <c r="CN11" i="141"/>
  <c r="CB11" i="141" s="1"/>
  <c r="CN12" i="141"/>
  <c r="CB12" i="141" s="1"/>
  <c r="AD11" i="124"/>
  <c r="AD13" i="124"/>
  <c r="AE13" i="124" s="1"/>
  <c r="BC12" i="135"/>
  <c r="BC17" i="135"/>
  <c r="BC18" i="135"/>
  <c r="BC15" i="135"/>
  <c r="BE15" i="135"/>
  <c r="BF15" i="96"/>
  <c r="BF12" i="96"/>
  <c r="BF11" i="96"/>
  <c r="BF13" i="96"/>
  <c r="BF14" i="96"/>
  <c r="BD15" i="47"/>
  <c r="BH15" i="47" s="1"/>
  <c r="BD12" i="47"/>
  <c r="BH12" i="47" s="1"/>
  <c r="BD14" i="47"/>
  <c r="BH14" i="47" s="1"/>
  <c r="BD11" i="47"/>
  <c r="BD13" i="47"/>
  <c r="BD16" i="47"/>
  <c r="BD17" i="47"/>
  <c r="BH14" i="135"/>
  <c r="BE14" i="135"/>
  <c r="BH16" i="135"/>
  <c r="BE16" i="135"/>
  <c r="BH13" i="135"/>
  <c r="BE13" i="135"/>
  <c r="BF12" i="135"/>
  <c r="BF14" i="135"/>
  <c r="BF17" i="135"/>
  <c r="BF16" i="135"/>
  <c r="BF18" i="135"/>
  <c r="BJ18" i="135" s="1"/>
  <c r="BF13" i="135"/>
  <c r="BF15" i="135"/>
  <c r="BF11" i="135"/>
  <c r="BJ11" i="135" s="1"/>
  <c r="BB12" i="112"/>
  <c r="BJ12" i="112"/>
  <c r="BJ14" i="112"/>
  <c r="BL11" i="112"/>
  <c r="BL15" i="112"/>
  <c r="BJ16" i="112"/>
  <c r="BL14" i="112"/>
  <c r="BJ11" i="112"/>
  <c r="BN11" i="112" s="1"/>
  <c r="BL12" i="112"/>
  <c r="BJ15" i="112"/>
  <c r="BL16" i="112"/>
  <c r="BB13" i="112"/>
  <c r="BJ13" i="112"/>
  <c r="BL13" i="112"/>
  <c r="P19" i="138"/>
  <c r="Q23" i="138"/>
  <c r="BE11" i="121"/>
  <c r="BH14" i="121"/>
  <c r="BE14" i="121"/>
  <c r="BH12" i="121"/>
  <c r="BE12" i="121"/>
  <c r="BF14" i="121"/>
  <c r="BF15" i="121"/>
  <c r="BJ15" i="121" s="1"/>
  <c r="BF12" i="121"/>
  <c r="BF11" i="121"/>
  <c r="BJ11" i="121" s="1"/>
  <c r="BF13" i="121"/>
  <c r="CE11" i="141"/>
  <c r="BY11" i="141"/>
  <c r="CI11" i="141"/>
  <c r="CE12" i="141"/>
  <c r="BY12" i="141"/>
  <c r="CI12" i="141"/>
  <c r="AA11" i="124"/>
  <c r="AA15" i="124"/>
  <c r="AA13" i="124"/>
  <c r="AA17" i="124"/>
  <c r="BD12" i="112" l="1"/>
  <c r="BN12" i="112"/>
  <c r="BN13" i="112"/>
  <c r="BD15" i="112"/>
  <c r="BN15" i="112"/>
  <c r="BD16" i="112"/>
  <c r="BN16" i="112"/>
  <c r="BD14" i="112"/>
  <c r="BN14" i="112"/>
  <c r="AE11" i="124"/>
  <c r="AE17" i="124"/>
  <c r="AE15" i="124"/>
  <c r="BJ12" i="135"/>
  <c r="BJ15" i="135"/>
  <c r="BK15" i="135" s="1"/>
  <c r="BJ13" i="135"/>
  <c r="BJ11" i="96"/>
  <c r="BJ13" i="96"/>
  <c r="BJ14" i="96"/>
  <c r="BJ12" i="96"/>
  <c r="BK12" i="96" s="1"/>
  <c r="BJ15" i="96"/>
  <c r="BJ17" i="135"/>
  <c r="BJ14" i="135"/>
  <c r="BK14" i="135" s="1"/>
  <c r="BJ16" i="135"/>
  <c r="BH17" i="47"/>
  <c r="BH16" i="47"/>
  <c r="BH13" i="47"/>
  <c r="BI13" i="47" s="1"/>
  <c r="BH11" i="47"/>
  <c r="BI11" i="47" s="1"/>
  <c r="BD13" i="112"/>
  <c r="BD11" i="112"/>
  <c r="BJ13" i="121"/>
  <c r="BJ12" i="121"/>
  <c r="BK15" i="121" s="1"/>
  <c r="BJ14" i="121"/>
  <c r="CQ11" i="141"/>
  <c r="CQ12" i="141"/>
  <c r="BK12" i="135" l="1"/>
  <c r="BK16" i="135"/>
  <c r="BK13" i="135"/>
  <c r="BK11" i="135"/>
  <c r="BO12" i="112"/>
  <c r="BO11" i="112"/>
  <c r="BO15" i="112"/>
  <c r="BO16" i="112"/>
  <c r="BO13" i="112"/>
  <c r="BO14" i="112"/>
  <c r="BK14" i="96"/>
  <c r="BK13" i="96"/>
  <c r="BK15" i="96"/>
  <c r="BK11" i="96"/>
  <c r="BI15" i="47"/>
  <c r="BI12" i="47"/>
  <c r="BI16" i="47"/>
  <c r="BI14" i="47"/>
  <c r="BK11" i="121"/>
  <c r="BK13" i="121"/>
  <c r="BK14" i="121"/>
  <c r="BK12" i="121"/>
  <c r="Y19" i="133"/>
  <c r="AC19" i="133" s="1"/>
  <c r="P19" i="133"/>
  <c r="AB19" i="133" s="1"/>
  <c r="L19" i="133"/>
  <c r="Y11" i="133"/>
  <c r="AC11" i="133" s="1"/>
  <c r="P11" i="133"/>
  <c r="AB11" i="133" s="1"/>
  <c r="L11" i="133"/>
  <c r="Y17" i="133"/>
  <c r="AC17" i="133" s="1"/>
  <c r="P17" i="133"/>
  <c r="AB17" i="133" s="1"/>
  <c r="L17" i="133"/>
  <c r="Y13" i="133"/>
  <c r="AC13" i="133" s="1"/>
  <c r="P13" i="133"/>
  <c r="AB13" i="133" s="1"/>
  <c r="L13" i="133"/>
  <c r="Y15" i="133"/>
  <c r="AC15" i="133" s="1"/>
  <c r="P15" i="133"/>
  <c r="AB15" i="133" s="1"/>
  <c r="L15" i="133"/>
  <c r="Y27" i="133"/>
  <c r="AC27" i="133" s="1"/>
  <c r="P27" i="133"/>
  <c r="AB27" i="133" s="1"/>
  <c r="L27" i="133"/>
  <c r="Y25" i="133"/>
  <c r="AC25" i="133" s="1"/>
  <c r="P25" i="133"/>
  <c r="AB25" i="133" s="1"/>
  <c r="L25" i="133"/>
  <c r="Y29" i="133"/>
  <c r="AC29" i="133" s="1"/>
  <c r="P29" i="133"/>
  <c r="AB29" i="133" s="1"/>
  <c r="L29" i="133"/>
  <c r="Y23" i="133"/>
  <c r="AC23" i="133" s="1"/>
  <c r="P23" i="133"/>
  <c r="AB23" i="133" s="1"/>
  <c r="L23" i="133"/>
  <c r="Y21" i="133"/>
  <c r="AC21" i="133" s="1"/>
  <c r="P21" i="133"/>
  <c r="AB21" i="133" s="1"/>
  <c r="L21" i="133"/>
  <c r="S5" i="133"/>
  <c r="O5" i="133"/>
  <c r="H5" i="133"/>
  <c r="L18" i="130"/>
  <c r="AE17" i="130"/>
  <c r="U17" i="130"/>
  <c r="AE16" i="130"/>
  <c r="U16" i="130"/>
  <c r="AE15" i="130"/>
  <c r="U15" i="130"/>
  <c r="AE14" i="130"/>
  <c r="U14" i="130"/>
  <c r="AE13" i="130"/>
  <c r="U13" i="130"/>
  <c r="AE12" i="130"/>
  <c r="U12" i="130"/>
  <c r="L25" i="130"/>
  <c r="AE24" i="130"/>
  <c r="U24" i="130"/>
  <c r="AE23" i="130"/>
  <c r="U23" i="130"/>
  <c r="AE22" i="130"/>
  <c r="U22" i="130"/>
  <c r="AE21" i="130"/>
  <c r="U21" i="130"/>
  <c r="AE20" i="130"/>
  <c r="U20" i="130"/>
  <c r="AE19" i="130"/>
  <c r="U19" i="130"/>
  <c r="AD13" i="133" l="1"/>
  <c r="AD11" i="133"/>
  <c r="AD21" i="133"/>
  <c r="AD29" i="133"/>
  <c r="AE18" i="130"/>
  <c r="AF18" i="130" s="1"/>
  <c r="AJ18" i="130" s="1"/>
  <c r="U18" i="130"/>
  <c r="V18" i="130" s="1"/>
  <c r="AI18" i="130" s="1"/>
  <c r="AE25" i="130"/>
  <c r="AF25" i="130" s="1"/>
  <c r="AJ25" i="130" s="1"/>
  <c r="U25" i="130"/>
  <c r="V25" i="130" s="1"/>
  <c r="AI25" i="130" s="1"/>
  <c r="AD27" i="133"/>
  <c r="AD23" i="133"/>
  <c r="AD25" i="133"/>
  <c r="AD15" i="133"/>
  <c r="AD17" i="133"/>
  <c r="AD19" i="133"/>
  <c r="AA15" i="133"/>
  <c r="AA13" i="133"/>
  <c r="AA17" i="133"/>
  <c r="AA11" i="133"/>
  <c r="AA19" i="133"/>
  <c r="AA27" i="133"/>
  <c r="AA25" i="133"/>
  <c r="AA29" i="133"/>
  <c r="AA23" i="133"/>
  <c r="AA21" i="133"/>
  <c r="AH18" i="130"/>
  <c r="AH25" i="130"/>
  <c r="AL18" i="130" l="1"/>
  <c r="AL25" i="130"/>
  <c r="L18" i="102"/>
  <c r="AG17" i="102"/>
  <c r="V17" i="102"/>
  <c r="AG16" i="102"/>
  <c r="V16" i="102"/>
  <c r="AG15" i="102"/>
  <c r="V15" i="102"/>
  <c r="AG14" i="102"/>
  <c r="V14" i="102"/>
  <c r="AG13" i="102"/>
  <c r="V13" i="102"/>
  <c r="AG12" i="102"/>
  <c r="V12" i="102"/>
  <c r="L25" i="102"/>
  <c r="AG24" i="102"/>
  <c r="V24" i="102"/>
  <c r="AG23" i="102"/>
  <c r="V23" i="102"/>
  <c r="AG22" i="102"/>
  <c r="V22" i="102"/>
  <c r="AG21" i="102"/>
  <c r="V21" i="102"/>
  <c r="AG20" i="102"/>
  <c r="V20" i="102"/>
  <c r="AG19" i="102"/>
  <c r="V19" i="102"/>
  <c r="Z7" i="102"/>
  <c r="O7" i="102"/>
  <c r="H7" i="102"/>
  <c r="AG25" i="102" l="1"/>
  <c r="AH25" i="102" s="1"/>
  <c r="AK25" i="102" s="1"/>
  <c r="V25" i="102"/>
  <c r="W25" i="102" s="1"/>
  <c r="AJ25" i="102" s="1"/>
  <c r="AG18" i="102"/>
  <c r="AH18" i="102" s="1"/>
  <c r="AK18" i="102" s="1"/>
  <c r="V18" i="102"/>
  <c r="W18" i="102" s="1"/>
  <c r="AJ18" i="102" s="1"/>
  <c r="AI18" i="102"/>
  <c r="AI25" i="102"/>
  <c r="O15" i="140"/>
  <c r="K15" i="140"/>
  <c r="Q15" i="140" s="1"/>
  <c r="O13" i="140"/>
  <c r="R13" i="140" s="1"/>
  <c r="K13" i="140"/>
  <c r="O17" i="140"/>
  <c r="Q17" i="140"/>
  <c r="O11" i="140"/>
  <c r="R11" i="140" s="1"/>
  <c r="K11" i="140"/>
  <c r="S11" i="140" s="1"/>
  <c r="A3" i="140"/>
  <c r="A2" i="140"/>
  <c r="A1" i="140"/>
  <c r="N14" i="139"/>
  <c r="J14" i="139"/>
  <c r="P14" i="139" s="1"/>
  <c r="N13" i="139"/>
  <c r="Q13" i="139" s="1"/>
  <c r="J13" i="139"/>
  <c r="N12" i="139"/>
  <c r="J12" i="139"/>
  <c r="P12" i="139" s="1"/>
  <c r="N11" i="139"/>
  <c r="Q11" i="139" s="1"/>
  <c r="J11" i="139"/>
  <c r="N15" i="139"/>
  <c r="J15" i="139"/>
  <c r="P15" i="139" s="1"/>
  <c r="A3" i="139"/>
  <c r="A2" i="139"/>
  <c r="A1" i="139"/>
  <c r="R12" i="139" l="1"/>
  <c r="R13" i="139"/>
  <c r="R15" i="139"/>
  <c r="R14" i="139"/>
  <c r="S14" i="139" s="1"/>
  <c r="R11" i="139"/>
  <c r="S11" i="139" s="1"/>
  <c r="S13" i="140"/>
  <c r="S15" i="140"/>
  <c r="T15" i="140" s="1"/>
  <c r="AM25" i="102"/>
  <c r="AM18" i="102"/>
  <c r="S17" i="140"/>
  <c r="Q11" i="140"/>
  <c r="R17" i="140"/>
  <c r="Q13" i="140"/>
  <c r="R15" i="140"/>
  <c r="Q15" i="139"/>
  <c r="P11" i="139"/>
  <c r="Q12" i="139"/>
  <c r="P13" i="139"/>
  <c r="Q14" i="139"/>
  <c r="S15" i="139" l="1"/>
  <c r="S13" i="139"/>
  <c r="S12" i="139"/>
  <c r="T17" i="140"/>
  <c r="T13" i="140"/>
  <c r="T11" i="140"/>
  <c r="N21" i="138"/>
  <c r="J21" i="138"/>
  <c r="P21" i="138" s="1"/>
  <c r="N13" i="138"/>
  <c r="Q13" i="138" s="1"/>
  <c r="J13" i="138"/>
  <c r="N17" i="138"/>
  <c r="J17" i="138"/>
  <c r="P17" i="138" s="1"/>
  <c r="N25" i="138"/>
  <c r="Q25" i="138" s="1"/>
  <c r="J25" i="138"/>
  <c r="N15" i="138"/>
  <c r="J15" i="138"/>
  <c r="P15" i="138" s="1"/>
  <c r="A3" i="138"/>
  <c r="A2" i="138"/>
  <c r="A1" i="138"/>
  <c r="N11" i="138"/>
  <c r="J11" i="138"/>
  <c r="P11" i="138" s="1"/>
  <c r="A3" i="136"/>
  <c r="A2" i="136"/>
  <c r="A1" i="136"/>
  <c r="N13" i="136"/>
  <c r="P13" i="136"/>
  <c r="N12" i="136"/>
  <c r="Q12" i="136" s="1"/>
  <c r="R12" i="136" l="1"/>
  <c r="R21" i="138"/>
  <c r="R13" i="138"/>
  <c r="R11" i="138"/>
  <c r="R15" i="138"/>
  <c r="S15" i="138" s="1"/>
  <c r="R25" i="138"/>
  <c r="R17" i="138"/>
  <c r="R13" i="136"/>
  <c r="Q15" i="138"/>
  <c r="P25" i="138"/>
  <c r="Q17" i="138"/>
  <c r="P13" i="138"/>
  <c r="Q21" i="138"/>
  <c r="Q11" i="138"/>
  <c r="P12" i="136"/>
  <c r="Q13" i="136"/>
  <c r="S11" i="138" l="1"/>
  <c r="S19" i="138"/>
  <c r="S17" i="138"/>
  <c r="S13" i="138"/>
  <c r="S21" i="138"/>
  <c r="N11" i="136"/>
  <c r="Q11" i="136" s="1"/>
  <c r="R11" i="136" l="1"/>
</calcChain>
</file>

<file path=xl/sharedStrings.xml><?xml version="1.0" encoding="utf-8"?>
<sst xmlns="http://schemas.openxmlformats.org/spreadsheetml/2006/main" count="1224" uniqueCount="196">
  <si>
    <t>DoD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</si>
  <si>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</si>
  <si>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</si>
  <si>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</si>
  <si>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</si>
  <si>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</si>
  <si>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</si>
  <si>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</si>
  <si>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</si>
  <si>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</si>
  <si>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</si>
  <si>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Comp</t>
  </si>
  <si>
    <t>falls</t>
  </si>
  <si>
    <t>Deduct</t>
  </si>
  <si>
    <t>Final Scores</t>
  </si>
  <si>
    <t>Technique</t>
  </si>
  <si>
    <t>Artistic</t>
  </si>
  <si>
    <t>Final</t>
  </si>
  <si>
    <t>Div. by</t>
  </si>
  <si>
    <t>V'lt Off</t>
  </si>
  <si>
    <t>No&amp;Ex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</si>
  <si>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</si>
  <si>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</si>
  <si>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</si>
  <si>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</si>
  <si>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</si>
  <si>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</si>
  <si>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</si>
  <si>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</si>
  <si>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</si>
  <si>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</si>
  <si>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Place</t>
  </si>
  <si>
    <t>Perf</t>
  </si>
  <si>
    <t>Ex Sc</t>
  </si>
  <si>
    <t>Sub</t>
  </si>
  <si>
    <t>Stand</t>
  </si>
  <si>
    <t>S Bwd</t>
  </si>
  <si>
    <t>S Fwd</t>
  </si>
  <si>
    <t>Flag</t>
  </si>
  <si>
    <t>1/2 Mill</t>
  </si>
  <si>
    <t>Novice Individual</t>
  </si>
  <si>
    <t>Art</t>
  </si>
  <si>
    <t>Judge B</t>
  </si>
  <si>
    <t>Judge A</t>
  </si>
  <si>
    <t>Total</t>
  </si>
  <si>
    <t>Compulsory</t>
  </si>
  <si>
    <t>Freestyle</t>
  </si>
  <si>
    <t>Overall</t>
  </si>
  <si>
    <t>Class</t>
  </si>
  <si>
    <t>Tech</t>
  </si>
  <si>
    <t>Plank</t>
  </si>
  <si>
    <t>Falls</t>
  </si>
  <si>
    <t>Mill</t>
    <phoneticPr fontId="0" type="noConversion"/>
  </si>
  <si>
    <t>Stand</t>
    <phoneticPr fontId="0" type="noConversion"/>
  </si>
  <si>
    <t>A</t>
  </si>
  <si>
    <t>B</t>
  </si>
  <si>
    <t>Judges</t>
  </si>
  <si>
    <t>Dismount</t>
  </si>
  <si>
    <t>OFFICIAL VAULTING COMPETITION</t>
  </si>
  <si>
    <t xml:space="preserve">SCONE HORSE FESTIVAL </t>
  </si>
  <si>
    <t>Deductions</t>
  </si>
  <si>
    <t>PDD  Barrel A</t>
  </si>
  <si>
    <t>PDD  Barrel B</t>
  </si>
  <si>
    <t>20th &amp; 21st July 2019</t>
  </si>
  <si>
    <t>Compulsories</t>
  </si>
  <si>
    <t>Barrel PreNov/Novice Individual</t>
  </si>
  <si>
    <t>Judges</t>
    <phoneticPr fontId="25" type="noConversion"/>
  </si>
  <si>
    <t>SQ Preliminary Compulsories</t>
  </si>
  <si>
    <t>COMPULSORIES</t>
  </si>
  <si>
    <t>Judge C</t>
  </si>
  <si>
    <t>Club/Team</t>
  </si>
  <si>
    <t>1/2 Fl</t>
  </si>
  <si>
    <t>I/S Seat</t>
  </si>
  <si>
    <t>O/S</t>
  </si>
  <si>
    <t>O/S Seat</t>
  </si>
  <si>
    <t>Sub-total</t>
  </si>
  <si>
    <t>Angie Deeks</t>
  </si>
  <si>
    <t>Sahara Hohnen-Weil</t>
  </si>
  <si>
    <t>Sassafrass Hohnen-Weil</t>
  </si>
  <si>
    <t>Natalie McNeil</t>
  </si>
  <si>
    <t>Caitlin Kerr</t>
  </si>
  <si>
    <t>Yasmine Hains</t>
  </si>
  <si>
    <t>Cassandra Cavanagh</t>
  </si>
  <si>
    <t>GLEN IDA CRUISER</t>
  </si>
  <si>
    <t>Natalie McNeill</t>
  </si>
  <si>
    <t>Glen Ida</t>
  </si>
  <si>
    <t>Grace Pratley</t>
  </si>
  <si>
    <t>Sarah Clark</t>
  </si>
  <si>
    <t>Charlotte Clark</t>
  </si>
  <si>
    <t>Peyton Halloran</t>
  </si>
  <si>
    <t>Daytona Halloran</t>
  </si>
  <si>
    <t>Ella Bennett</t>
  </si>
  <si>
    <t>CREME  BRULEE</t>
  </si>
  <si>
    <t>Melinda Osborn</t>
  </si>
  <si>
    <t>SEVT</t>
  </si>
  <si>
    <t>Janet Leadbeater</t>
  </si>
  <si>
    <t>Robyn Bruderer</t>
  </si>
  <si>
    <t>F/Sw</t>
  </si>
  <si>
    <t>B/Sw</t>
  </si>
  <si>
    <t>C</t>
  </si>
  <si>
    <t>SQUAD - NOVICE/INTERMEDIATE COMPULSORIES</t>
  </si>
  <si>
    <t>Anna Betts</t>
  </si>
  <si>
    <t>Jean Betts</t>
  </si>
  <si>
    <t>Emily Edwards</t>
  </si>
  <si>
    <t>Georgia Surawski</t>
  </si>
  <si>
    <t>Portia Griffiths</t>
  </si>
  <si>
    <t>Zoe Moffatt</t>
  </si>
  <si>
    <t>EDELWEISS BONNIE MAE</t>
  </si>
  <si>
    <t>Darryn Fedrick</t>
  </si>
  <si>
    <t>Fassifern</t>
  </si>
  <si>
    <t>Madeline Ohare</t>
  </si>
  <si>
    <t>Elyssa O'hanlon</t>
  </si>
  <si>
    <t>Lucia Rogan</t>
  </si>
  <si>
    <t>Nicole Connor</t>
  </si>
  <si>
    <t>Tegan Davis</t>
  </si>
  <si>
    <t>Lili Tamai</t>
  </si>
  <si>
    <t>STATFORD DARTANGAN</t>
  </si>
  <si>
    <t>Kerrie Stapleton</t>
  </si>
  <si>
    <t>Equiste</t>
  </si>
  <si>
    <t>PDD</t>
  </si>
  <si>
    <t>Walk A</t>
  </si>
  <si>
    <t>FINAL</t>
  </si>
  <si>
    <t>SCORE</t>
  </si>
  <si>
    <t>Pascal Kertsen</t>
  </si>
  <si>
    <t>Zoe Caddis</t>
  </si>
  <si>
    <t>Lydia George</t>
  </si>
  <si>
    <t>Sabine Osmotherly</t>
  </si>
  <si>
    <t>Eloise Tate</t>
  </si>
  <si>
    <t>CREME BRULEE</t>
  </si>
  <si>
    <t>KAMILAROI YORKSHIRE</t>
  </si>
  <si>
    <t>BENBALOO</t>
  </si>
  <si>
    <t>EDELWEISS PIERRE</t>
  </si>
  <si>
    <t>Dodi Rogan</t>
  </si>
  <si>
    <t>Ella Springs</t>
  </si>
  <si>
    <t>Sharna Kirkham</t>
  </si>
  <si>
    <t>Hunter</t>
  </si>
  <si>
    <t>Walk B</t>
  </si>
  <si>
    <t>Lucy Betts</t>
  </si>
  <si>
    <t>Kallie Hasselmann</t>
  </si>
  <si>
    <t>Madeline O'Hare</t>
  </si>
  <si>
    <t>FREESTYLE</t>
  </si>
  <si>
    <t>Judges</t>
    <phoneticPr fontId="0" type="noConversion"/>
  </si>
  <si>
    <t>FREESTYLE ROUND 1</t>
  </si>
  <si>
    <t>FREESTYLE ROUND 2</t>
  </si>
  <si>
    <t>Advanced Individual</t>
    <phoneticPr fontId="0" type="noConversion"/>
  </si>
  <si>
    <t>FREESTYLE R1</t>
  </si>
  <si>
    <t>FREESTYLE R2</t>
  </si>
  <si>
    <t>Free 1</t>
  </si>
  <si>
    <t>Free 2</t>
  </si>
  <si>
    <t>Free R1</t>
  </si>
  <si>
    <t>Free R2</t>
  </si>
  <si>
    <t>2 -  2 Rounds</t>
  </si>
  <si>
    <t>Dism't</t>
  </si>
  <si>
    <t>D'm't</t>
  </si>
  <si>
    <t xml:space="preserve"> </t>
  </si>
  <si>
    <t>NEMO</t>
  </si>
  <si>
    <t>Scone Equestrian</t>
  </si>
  <si>
    <t>Aysha Pietersz</t>
  </si>
  <si>
    <t>Capriole</t>
  </si>
  <si>
    <t>Gracie Bates</t>
  </si>
  <si>
    <t>Barrel Intro/Prelim Individual</t>
  </si>
  <si>
    <t>Isabella Hopping</t>
  </si>
  <si>
    <t>Central West</t>
  </si>
  <si>
    <t>Isabella Sutherland</t>
  </si>
  <si>
    <t>Madelaine Ohare</t>
  </si>
  <si>
    <t>Nicola Barlow</t>
  </si>
  <si>
    <t>Hunter Valley</t>
  </si>
  <si>
    <t>Scone</t>
  </si>
  <si>
    <t>Sahara Hownen-Weill</t>
  </si>
  <si>
    <r>
      <t>Intermediate</t>
    </r>
    <r>
      <rPr>
        <b/>
        <sz val="11"/>
        <rFont val="Calibri"/>
        <family val="2"/>
        <scheme val="minor"/>
      </rPr>
      <t xml:space="preserve"> Individual</t>
    </r>
  </si>
  <si>
    <t>1/2 mill</t>
  </si>
  <si>
    <t>HUNTERVIEW SINATRA</t>
  </si>
  <si>
    <t>Robyn Boyle</t>
  </si>
  <si>
    <t>CRÈME BRULEE</t>
  </si>
  <si>
    <t>Introductory</t>
  </si>
  <si>
    <t>EL NEMO</t>
  </si>
  <si>
    <t>Holly Kirkham</t>
  </si>
  <si>
    <t>Sw fw</t>
  </si>
  <si>
    <t>Sw bw</t>
  </si>
  <si>
    <t>Nicole Conner</t>
  </si>
  <si>
    <t>PreNovice</t>
  </si>
  <si>
    <t>Flank</t>
  </si>
  <si>
    <t>I's S</t>
  </si>
  <si>
    <t>O's S</t>
  </si>
  <si>
    <t>Tiannah Witney</t>
  </si>
  <si>
    <t>Elyssa O'Hanlon</t>
  </si>
  <si>
    <t>STRATFORD DARTANGAN</t>
  </si>
  <si>
    <t>Helen McNeill</t>
  </si>
  <si>
    <t>Preliminary Individual</t>
  </si>
  <si>
    <t>SQ Walk Freestyle</t>
  </si>
  <si>
    <t>Deduction</t>
  </si>
  <si>
    <t>deduction</t>
  </si>
  <si>
    <t>CRÈME BRULLE</t>
  </si>
  <si>
    <t>SQUAD</t>
  </si>
  <si>
    <t>FASSIFERN</t>
  </si>
  <si>
    <t>GLEN 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</si>
</sst>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C09]dd\-mmm\-yy;@"/>
    <numFmt numFmtId="165" formatCode="[$-409]h:mm:ss\ AM/PM;@"/>
    <numFmt numFmtId="166" formatCode="0.0"/>
    <numFmt numFmtId="167" formatCode="0.000"/>
    <numFmt numFmtId="168" formatCode="_-* #,##0.000_-;\-* #,##0.000_-;_-* &quot;-&quot;??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  <scheme val="minor"/>
    </font>
    <font>
      <sz val="12"/>
      <name val="Calibri"/>
      <family val="2"/>
    </font>
    <font>
      <sz val="11"/>
      <color theme="0" tint="-0.249977111117893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7">
    <xf numFmtId="0" fontId="0" fillId="0" borderId="0"/>
    <xf numFmtId="0" fontId="21" fillId="0" borderId="0"/>
    <xf numFmtId="0" fontId="19" fillId="0" borderId="0"/>
    <xf numFmtId="0" fontId="19" fillId="0" borderId="0"/>
    <xf numFmtId="0" fontId="17" fillId="0" borderId="0"/>
    <xf numFmtId="0" fontId="26" fillId="0" borderId="0"/>
    <xf numFmtId="0" fontId="16" fillId="0" borderId="0"/>
    <xf numFmtId="0" fontId="30" fillId="0" borderId="0"/>
    <xf numFmtId="0" fontId="15" fillId="8" borderId="0" applyNumberFormat="0" applyBorder="0" applyAlignment="0" applyProtection="0"/>
    <xf numFmtId="0" fontId="14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3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36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</cellStyleXfs>
  <cellXfs count="296">
    <xf numFmtId="0" fontId="0" fillId="0" borderId="0" xfId="0"/>
    <xf numFmtId="0" fontId="2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167" fontId="20" fillId="0" borderId="0" xfId="0" applyNumberFormat="1" applyFont="1"/>
    <xf numFmtId="166" fontId="20" fillId="0" borderId="0" xfId="0" applyNumberFormat="1" applyFont="1"/>
    <xf numFmtId="166" fontId="20" fillId="4" borderId="0" xfId="0" applyNumberFormat="1" applyFont="1" applyFill="1"/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67" fontId="22" fillId="0" borderId="0" xfId="0" applyNumberFormat="1" applyFont="1" applyAlignment="1">
      <alignment horizontal="left"/>
    </xf>
    <xf numFmtId="0" fontId="20" fillId="4" borderId="0" xfId="0" applyFont="1" applyFill="1"/>
    <xf numFmtId="167" fontId="20" fillId="4" borderId="0" xfId="0" applyNumberFormat="1" applyFont="1" applyFill="1"/>
    <xf numFmtId="0" fontId="27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7" fontId="28" fillId="0" borderId="0" xfId="0" applyNumberFormat="1" applyFont="1"/>
    <xf numFmtId="0" fontId="2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20" fillId="2" borderId="0" xfId="0" applyFont="1" applyFill="1"/>
    <xf numFmtId="0" fontId="20" fillId="0" borderId="0" xfId="3" applyFont="1" applyProtection="1">
      <protection locked="0"/>
    </xf>
    <xf numFmtId="0" fontId="20" fillId="0" borderId="0" xfId="0" applyFont="1"/>
    <xf numFmtId="0" fontId="23" fillId="0" borderId="0" xfId="0" applyFont="1"/>
    <xf numFmtId="0" fontId="33" fillId="0" borderId="0" xfId="0" applyFo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166" fontId="28" fillId="3" borderId="0" xfId="0" applyNumberFormat="1" applyFont="1" applyFill="1"/>
    <xf numFmtId="0" fontId="20" fillId="0" borderId="0" xfId="0" applyFont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7" fontId="20" fillId="0" borderId="1" xfId="0" applyNumberFormat="1" applyFont="1" applyBorder="1"/>
    <xf numFmtId="0" fontId="28" fillId="0" borderId="0" xfId="0" applyFont="1"/>
    <xf numFmtId="0" fontId="30" fillId="0" borderId="0" xfId="7" applyProtection="1">
      <protection locked="0"/>
    </xf>
    <xf numFmtId="0" fontId="22" fillId="0" borderId="0" xfId="7" applyFont="1" applyProtection="1">
      <protection locked="0"/>
    </xf>
    <xf numFmtId="0" fontId="20" fillId="0" borderId="0" xfId="7" applyFont="1" applyProtection="1">
      <protection locked="0"/>
    </xf>
    <xf numFmtId="0" fontId="30" fillId="0" borderId="0" xfId="7" applyAlignment="1" applyProtection="1">
      <alignment horizontal="center"/>
      <protection locked="0"/>
    </xf>
    <xf numFmtId="0" fontId="18" fillId="0" borderId="0" xfId="7" applyFont="1" applyAlignment="1" applyProtection="1">
      <alignment horizontal="left"/>
      <protection locked="0"/>
    </xf>
    <xf numFmtId="0" fontId="30" fillId="4" borderId="0" xfId="7" applyFill="1" applyAlignment="1" applyProtection="1">
      <alignment horizontal="center"/>
      <protection locked="0"/>
    </xf>
    <xf numFmtId="0" fontId="18" fillId="0" borderId="0" xfId="7" applyFont="1" applyProtection="1">
      <protection locked="0"/>
    </xf>
    <xf numFmtId="0" fontId="18" fillId="4" borderId="0" xfId="7" applyFont="1" applyFill="1" applyProtection="1">
      <protection locked="0"/>
    </xf>
    <xf numFmtId="0" fontId="18" fillId="0" borderId="2" xfId="7" applyFont="1" applyBorder="1" applyAlignment="1" applyProtection="1">
      <alignment horizontal="right"/>
      <protection locked="0"/>
    </xf>
    <xf numFmtId="0" fontId="30" fillId="4" borderId="0" xfId="7" applyFill="1" applyProtection="1">
      <protection locked="0"/>
    </xf>
    <xf numFmtId="0" fontId="19" fillId="0" borderId="0" xfId="7" applyFont="1" applyProtection="1">
      <protection locked="0"/>
    </xf>
    <xf numFmtId="0" fontId="19" fillId="0" borderId="0" xfId="7" applyFont="1" applyAlignment="1" applyProtection="1">
      <alignment horizontal="center"/>
      <protection locked="0"/>
    </xf>
    <xf numFmtId="0" fontId="30" fillId="4" borderId="1" xfId="7" applyFill="1" applyBorder="1" applyProtection="1">
      <protection locked="0"/>
    </xf>
    <xf numFmtId="166" fontId="0" fillId="5" borderId="1" xfId="0" applyNumberFormat="1" applyFill="1" applyBorder="1" applyProtection="1">
      <protection locked="0"/>
    </xf>
    <xf numFmtId="167" fontId="30" fillId="0" borderId="1" xfId="7" applyNumberFormat="1" applyBorder="1"/>
    <xf numFmtId="167" fontId="30" fillId="4" borderId="1" xfId="7" applyNumberFormat="1" applyFill="1" applyBorder="1"/>
    <xf numFmtId="166" fontId="30" fillId="5" borderId="1" xfId="7" applyNumberFormat="1" applyFill="1" applyBorder="1" applyProtection="1">
      <protection locked="0"/>
    </xf>
    <xf numFmtId="0" fontId="30" fillId="4" borderId="1" xfId="7" applyFill="1" applyBorder="1"/>
    <xf numFmtId="167" fontId="30" fillId="0" borderId="3" xfId="7" applyNumberFormat="1" applyBorder="1" applyAlignment="1">
      <alignment horizontal="right"/>
    </xf>
    <xf numFmtId="0" fontId="30" fillId="0" borderId="1" xfId="7" applyBorder="1" applyProtection="1">
      <protection locked="0"/>
    </xf>
    <xf numFmtId="0" fontId="30" fillId="4" borderId="0" xfId="7" applyFill="1" applyBorder="1" applyProtection="1">
      <protection locked="0"/>
    </xf>
    <xf numFmtId="166" fontId="0" fillId="5" borderId="0" xfId="0" applyNumberFormat="1" applyFill="1" applyBorder="1" applyProtection="1">
      <protection locked="0"/>
    </xf>
    <xf numFmtId="167" fontId="30" fillId="0" borderId="0" xfId="7" applyNumberFormat="1" applyBorder="1"/>
    <xf numFmtId="167" fontId="30" fillId="4" borderId="0" xfId="7" applyNumberFormat="1" applyFill="1" applyBorder="1"/>
    <xf numFmtId="166" fontId="30" fillId="5" borderId="0" xfId="7" applyNumberFormat="1" applyFill="1" applyBorder="1" applyProtection="1">
      <protection locked="0"/>
    </xf>
    <xf numFmtId="0" fontId="30" fillId="4" borderId="0" xfId="7" applyFill="1" applyBorder="1"/>
    <xf numFmtId="167" fontId="30" fillId="0" borderId="0" xfId="7" applyNumberFormat="1" applyBorder="1" applyAlignment="1">
      <alignment horizontal="right"/>
    </xf>
    <xf numFmtId="0" fontId="30" fillId="0" borderId="0" xfId="7" applyBorder="1" applyProtection="1">
      <protection locked="0"/>
    </xf>
    <xf numFmtId="0" fontId="0" fillId="0" borderId="0" xfId="0" applyBorder="1"/>
    <xf numFmtId="0" fontId="18" fillId="0" borderId="0" xfId="7" applyFont="1" applyBorder="1" applyAlignment="1" applyProtection="1">
      <alignment horizontal="right"/>
      <protection locked="0"/>
    </xf>
    <xf numFmtId="0" fontId="20" fillId="4" borderId="0" xfId="0" applyFont="1" applyFill="1" applyProtection="1">
      <protection locked="0"/>
    </xf>
    <xf numFmtId="166" fontId="35" fillId="4" borderId="0" xfId="0" applyNumberFormat="1" applyFont="1" applyFill="1" applyProtection="1">
      <protection locked="0"/>
    </xf>
    <xf numFmtId="166" fontId="20" fillId="4" borderId="0" xfId="0" applyNumberFormat="1" applyFont="1" applyFill="1" applyProtection="1">
      <protection locked="0"/>
    </xf>
    <xf numFmtId="0" fontId="20" fillId="4" borderId="2" xfId="0" applyFont="1" applyFill="1" applyBorder="1" applyAlignment="1">
      <alignment horizontal="right"/>
    </xf>
    <xf numFmtId="0" fontId="27" fillId="0" borderId="0" xfId="0" applyFont="1"/>
    <xf numFmtId="0" fontId="28" fillId="0" borderId="0" xfId="0" applyFont="1"/>
    <xf numFmtId="0" fontId="28" fillId="0" borderId="0" xfId="0" applyFont="1"/>
    <xf numFmtId="0" fontId="0" fillId="0" borderId="1" xfId="0" applyBorder="1" applyAlignment="1">
      <alignment horizontal="center"/>
    </xf>
    <xf numFmtId="0" fontId="28" fillId="0" borderId="0" xfId="0" applyFont="1"/>
    <xf numFmtId="0" fontId="23" fillId="0" borderId="0" xfId="0" applyFont="1" applyProtection="1">
      <protection locked="0"/>
    </xf>
    <xf numFmtId="0" fontId="29" fillId="0" borderId="0" xfId="0" applyFont="1"/>
    <xf numFmtId="0" fontId="23" fillId="0" borderId="0" xfId="9" applyFont="1" applyProtection="1">
      <protection locked="0"/>
    </xf>
    <xf numFmtId="0" fontId="20" fillId="0" borderId="0" xfId="9" applyFont="1" applyProtection="1">
      <protection locked="0"/>
    </xf>
    <xf numFmtId="0" fontId="37" fillId="0" borderId="0" xfId="25" applyFont="1" applyFill="1"/>
    <xf numFmtId="0" fontId="37" fillId="7" borderId="0" xfId="25" applyFont="1"/>
    <xf numFmtId="0" fontId="3" fillId="7" borderId="0" xfId="25"/>
    <xf numFmtId="0" fontId="3" fillId="0" borderId="0" xfId="25" applyFill="1"/>
    <xf numFmtId="165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11" borderId="0" xfId="0" applyFont="1" applyFill="1" applyAlignment="1">
      <alignment horizontal="center"/>
    </xf>
    <xf numFmtId="0" fontId="28" fillId="0" borderId="2" xfId="0" applyFont="1" applyBorder="1"/>
    <xf numFmtId="0" fontId="28" fillId="11" borderId="0" xfId="0" applyFont="1" applyFill="1"/>
    <xf numFmtId="0" fontId="29" fillId="0" borderId="0" xfId="0" applyFont="1" applyAlignment="1">
      <alignment horizontal="center"/>
    </xf>
    <xf numFmtId="0" fontId="29" fillId="11" borderId="0" xfId="0" applyFont="1" applyFill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2" borderId="0" xfId="0" applyFont="1" applyFill="1"/>
    <xf numFmtId="0" fontId="28" fillId="4" borderId="0" xfId="0" applyFont="1" applyFill="1"/>
    <xf numFmtId="166" fontId="28" fillId="5" borderId="0" xfId="0" applyNumberFormat="1" applyFont="1" applyFill="1"/>
    <xf numFmtId="167" fontId="28" fillId="2" borderId="0" xfId="0" applyNumberFormat="1" applyFont="1" applyFill="1"/>
    <xf numFmtId="0" fontId="28" fillId="4" borderId="2" xfId="0" applyFont="1" applyFill="1" applyBorder="1"/>
    <xf numFmtId="167" fontId="28" fillId="11" borderId="0" xfId="0" applyNumberFormat="1" applyFont="1" applyFill="1"/>
    <xf numFmtId="0" fontId="28" fillId="11" borderId="1" xfId="0" applyFont="1" applyFill="1" applyBorder="1"/>
    <xf numFmtId="0" fontId="25" fillId="3" borderId="1" xfId="0" applyFont="1" applyFill="1" applyBorder="1"/>
    <xf numFmtId="166" fontId="28" fillId="0" borderId="1" xfId="0" applyNumberFormat="1" applyFont="1" applyBorder="1"/>
    <xf numFmtId="167" fontId="25" fillId="11" borderId="1" xfId="0" applyNumberFormat="1" applyFont="1" applyFill="1" applyBorder="1"/>
    <xf numFmtId="0" fontId="28" fillId="2" borderId="1" xfId="0" applyFont="1" applyFill="1" applyBorder="1"/>
    <xf numFmtId="167" fontId="28" fillId="0" borderId="1" xfId="0" applyNumberFormat="1" applyFont="1" applyBorder="1"/>
    <xf numFmtId="167" fontId="25" fillId="0" borderId="3" xfId="0" applyNumberFormat="1" applyFont="1" applyBorder="1"/>
    <xf numFmtId="167" fontId="25" fillId="0" borderId="1" xfId="0" applyNumberFormat="1" applyFont="1" applyBorder="1"/>
    <xf numFmtId="167" fontId="28" fillId="11" borderId="1" xfId="0" applyNumberFormat="1" applyFont="1" applyFill="1" applyBorder="1"/>
    <xf numFmtId="0" fontId="28" fillId="0" borderId="1" xfId="0" applyFont="1" applyBorder="1"/>
    <xf numFmtId="0" fontId="3" fillId="0" borderId="0" xfId="0" applyFont="1"/>
    <xf numFmtId="0" fontId="3" fillId="0" borderId="1" xfId="0" applyFont="1" applyBorder="1"/>
    <xf numFmtId="15" fontId="27" fillId="0" borderId="0" xfId="9" applyNumberFormat="1" applyFont="1" applyAlignment="1" applyProtection="1">
      <alignment horizontal="left"/>
      <protection locked="0"/>
    </xf>
    <xf numFmtId="0" fontId="38" fillId="0" borderId="0" xfId="0" applyFont="1"/>
    <xf numFmtId="0" fontId="39" fillId="4" borderId="2" xfId="0" applyFont="1" applyFill="1" applyBorder="1"/>
    <xf numFmtId="0" fontId="39" fillId="4" borderId="0" xfId="0" applyFont="1" applyFill="1"/>
    <xf numFmtId="0" fontId="39" fillId="11" borderId="0" xfId="0" applyFont="1" applyFill="1"/>
    <xf numFmtId="166" fontId="28" fillId="11" borderId="0" xfId="0" applyNumberFormat="1" applyFont="1" applyFill="1"/>
    <xf numFmtId="0" fontId="40" fillId="0" borderId="1" xfId="0" applyFont="1" applyBorder="1" applyAlignment="1">
      <alignment horizontal="center"/>
    </xf>
    <xf numFmtId="0" fontId="25" fillId="11" borderId="1" xfId="0" applyFont="1" applyFill="1" applyBorder="1"/>
    <xf numFmtId="0" fontId="0" fillId="0" borderId="0" xfId="0" applyAlignment="1">
      <alignment horizontal="center"/>
    </xf>
    <xf numFmtId="0" fontId="20" fillId="0" borderId="0" xfId="3" applyFont="1"/>
    <xf numFmtId="164" fontId="28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0" fontId="37" fillId="0" borderId="0" xfId="25" applyFont="1" applyFill="1" applyProtection="1">
      <protection locked="0"/>
    </xf>
    <xf numFmtId="0" fontId="28" fillId="12" borderId="0" xfId="0" applyFont="1" applyFill="1" applyProtection="1"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0" fillId="0" borderId="0" xfId="3" applyFont="1" applyAlignment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4" borderId="0" xfId="0" applyFont="1" applyFill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8" fillId="12" borderId="0" xfId="0" applyFont="1" applyFill="1" applyAlignment="1" applyProtection="1">
      <alignment horizontal="center" vertical="center"/>
      <protection locked="0"/>
    </xf>
    <xf numFmtId="0" fontId="20" fillId="0" borderId="1" xfId="3" applyFont="1" applyBorder="1"/>
    <xf numFmtId="0" fontId="28" fillId="4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3" fillId="4" borderId="0" xfId="14" applyFont="1" applyFill="1"/>
    <xf numFmtId="0" fontId="28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center"/>
      <protection locked="0"/>
    </xf>
    <xf numFmtId="166" fontId="28" fillId="4" borderId="0" xfId="0" applyNumberFormat="1" applyFont="1" applyFill="1" applyProtection="1">
      <protection locked="0"/>
    </xf>
    <xf numFmtId="0" fontId="28" fillId="13" borderId="0" xfId="0" applyFont="1" applyFill="1" applyProtection="1">
      <protection locked="0"/>
    </xf>
    <xf numFmtId="0" fontId="20" fillId="4" borderId="0" xfId="3" applyFont="1" applyFill="1" applyAlignment="1">
      <alignment horizontal="center"/>
    </xf>
    <xf numFmtId="167" fontId="28" fillId="4" borderId="0" xfId="0" applyNumberFormat="1" applyFont="1" applyFill="1" applyProtection="1">
      <protection locked="0"/>
    </xf>
    <xf numFmtId="0" fontId="28" fillId="4" borderId="1" xfId="0" applyFont="1" applyFill="1" applyBorder="1" applyProtection="1">
      <protection locked="0"/>
    </xf>
    <xf numFmtId="0" fontId="25" fillId="3" borderId="1" xfId="0" applyFont="1" applyFill="1" applyBorder="1" applyProtection="1">
      <protection locked="0"/>
    </xf>
    <xf numFmtId="0" fontId="28" fillId="4" borderId="1" xfId="0" applyFont="1" applyFill="1" applyBorder="1"/>
    <xf numFmtId="166" fontId="25" fillId="5" borderId="1" xfId="0" applyNumberFormat="1" applyFont="1" applyFill="1" applyBorder="1" applyProtection="1">
      <protection locked="0"/>
    </xf>
    <xf numFmtId="166" fontId="20" fillId="5" borderId="1" xfId="0" applyNumberFormat="1" applyFont="1" applyFill="1" applyBorder="1" applyProtection="1">
      <protection locked="0"/>
    </xf>
    <xf numFmtId="166" fontId="28" fillId="4" borderId="1" xfId="0" applyNumberFormat="1" applyFont="1" applyFill="1" applyBorder="1"/>
    <xf numFmtId="166" fontId="28" fillId="3" borderId="1" xfId="0" applyNumberFormat="1" applyFont="1" applyFill="1" applyBorder="1" applyProtection="1">
      <protection locked="0"/>
    </xf>
    <xf numFmtId="166" fontId="28" fillId="12" borderId="1" xfId="0" applyNumberFormat="1" applyFont="1" applyFill="1" applyBorder="1"/>
    <xf numFmtId="167" fontId="20" fillId="0" borderId="1" xfId="3" applyNumberFormat="1" applyFont="1" applyBorder="1" applyAlignment="1">
      <alignment horizontal="center"/>
    </xf>
    <xf numFmtId="0" fontId="28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4" applyFont="1" applyFill="1" applyBorder="1"/>
    <xf numFmtId="0" fontId="31" fillId="9" borderId="0" xfId="13" applyFont="1"/>
    <xf numFmtId="0" fontId="29" fillId="0" borderId="0" xfId="0" applyFont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14" borderId="0" xfId="0" applyFont="1" applyFill="1"/>
    <xf numFmtId="0" fontId="20" fillId="11" borderId="0" xfId="0" applyFont="1" applyFill="1"/>
    <xf numFmtId="166" fontId="28" fillId="2" borderId="0" xfId="0" applyNumberFormat="1" applyFont="1" applyFill="1"/>
    <xf numFmtId="167" fontId="28" fillId="0" borderId="0" xfId="3" applyNumberFormat="1" applyFont="1"/>
    <xf numFmtId="0" fontId="19" fillId="0" borderId="0" xfId="3"/>
    <xf numFmtId="167" fontId="25" fillId="14" borderId="1" xfId="0" applyNumberFormat="1" applyFont="1" applyFill="1" applyBorder="1"/>
    <xf numFmtId="166" fontId="28" fillId="3" borderId="1" xfId="0" applyNumberFormat="1" applyFont="1" applyFill="1" applyBorder="1"/>
    <xf numFmtId="166" fontId="28" fillId="11" borderId="1" xfId="0" applyNumberFormat="1" applyFont="1" applyFill="1" applyBorder="1"/>
    <xf numFmtId="0" fontId="28" fillId="0" borderId="0" xfId="9" applyFont="1" applyProtection="1">
      <protection locked="0"/>
    </xf>
    <xf numFmtId="164" fontId="20" fillId="0" borderId="0" xfId="9" applyNumberFormat="1" applyFont="1" applyAlignment="1" applyProtection="1">
      <alignment horizontal="right"/>
      <protection locked="0"/>
    </xf>
    <xf numFmtId="165" fontId="20" fillId="0" borderId="0" xfId="9" applyNumberFormat="1" applyFont="1" applyAlignment="1" applyProtection="1">
      <alignment horizontal="right"/>
      <protection locked="0"/>
    </xf>
    <xf numFmtId="0" fontId="31" fillId="0" borderId="0" xfId="10" applyFont="1" applyFill="1" applyProtection="1">
      <protection locked="0"/>
    </xf>
    <xf numFmtId="0" fontId="31" fillId="0" borderId="0" xfId="11" applyFont="1" applyFill="1" applyProtection="1">
      <protection locked="0"/>
    </xf>
    <xf numFmtId="15" fontId="27" fillId="0" borderId="0" xfId="9" applyNumberFormat="1" applyFont="1" applyAlignment="1" applyProtection="1">
      <alignment horizontal="right"/>
      <protection locked="0"/>
    </xf>
    <xf numFmtId="0" fontId="14" fillId="0" borderId="0" xfId="9" applyAlignment="1" applyProtection="1">
      <alignment horizontal="right"/>
      <protection locked="0"/>
    </xf>
    <xf numFmtId="0" fontId="31" fillId="7" borderId="0" xfId="10" applyFont="1" applyProtection="1">
      <protection locked="0"/>
    </xf>
    <xf numFmtId="0" fontId="31" fillId="8" borderId="0" xfId="11" applyFont="1" applyProtection="1">
      <protection locked="0"/>
    </xf>
    <xf numFmtId="0" fontId="27" fillId="0" borderId="0" xfId="9" applyFont="1" applyProtection="1">
      <protection locked="0"/>
    </xf>
    <xf numFmtId="0" fontId="22" fillId="0" borderId="0" xfId="9" applyFont="1" applyProtection="1">
      <protection locked="0"/>
    </xf>
    <xf numFmtId="0" fontId="23" fillId="0" borderId="0" xfId="9" applyFont="1" applyAlignment="1" applyProtection="1">
      <alignment horizontal="left"/>
      <protection locked="0"/>
    </xf>
    <xf numFmtId="0" fontId="20" fillId="0" borderId="0" xfId="3" applyFont="1" applyAlignment="1">
      <alignment horizontal="center"/>
    </xf>
    <xf numFmtId="0" fontId="20" fillId="4" borderId="0" xfId="9" applyFont="1" applyFill="1" applyProtection="1">
      <protection locked="0"/>
    </xf>
    <xf numFmtId="0" fontId="20" fillId="0" borderId="0" xfId="9" applyFont="1" applyAlignment="1" applyProtection="1">
      <alignment horizontal="center"/>
      <protection locked="0"/>
    </xf>
    <xf numFmtId="0" fontId="22" fillId="0" borderId="0" xfId="9" applyFont="1" applyAlignment="1" applyProtection="1">
      <alignment horizontal="center"/>
      <protection locked="0"/>
    </xf>
    <xf numFmtId="0" fontId="20" fillId="0" borderId="4" xfId="3" applyFont="1" applyBorder="1"/>
    <xf numFmtId="0" fontId="22" fillId="11" borderId="0" xfId="9" applyFont="1" applyFill="1" applyProtection="1">
      <protection locked="0"/>
    </xf>
    <xf numFmtId="0" fontId="22" fillId="0" borderId="0" xfId="3" applyFont="1"/>
    <xf numFmtId="0" fontId="20" fillId="4" borderId="0" xfId="3" applyFont="1" applyFill="1"/>
    <xf numFmtId="0" fontId="20" fillId="0" borderId="2" xfId="3" applyFont="1" applyBorder="1"/>
    <xf numFmtId="0" fontId="22" fillId="0" borderId="0" xfId="9" applyFont="1" applyAlignment="1" applyProtection="1">
      <alignment horizontal="center" vertical="center"/>
      <protection locked="0"/>
    </xf>
    <xf numFmtId="0" fontId="20" fillId="0" borderId="0" xfId="9" applyFont="1" applyAlignment="1" applyProtection="1">
      <alignment horizontal="center" vertical="center"/>
      <protection locked="0"/>
    </xf>
    <xf numFmtId="0" fontId="20" fillId="4" borderId="0" xfId="9" applyFont="1" applyFill="1" applyAlignment="1" applyProtection="1">
      <alignment horizontal="center"/>
      <protection locked="0"/>
    </xf>
    <xf numFmtId="0" fontId="20" fillId="4" borderId="0" xfId="9" applyFont="1" applyFill="1" applyAlignment="1" applyProtection="1">
      <alignment horizontal="center" vertical="center"/>
      <protection locked="0"/>
    </xf>
    <xf numFmtId="0" fontId="28" fillId="0" borderId="0" xfId="9" applyFont="1" applyAlignment="1" applyProtection="1">
      <alignment horizontal="center"/>
      <protection locked="0"/>
    </xf>
    <xf numFmtId="0" fontId="14" fillId="0" borderId="0" xfId="9" applyAlignment="1" applyProtection="1">
      <alignment horizontal="center"/>
      <protection locked="0"/>
    </xf>
    <xf numFmtId="0" fontId="28" fillId="0" borderId="0" xfId="9" applyFont="1" applyAlignment="1" applyProtection="1">
      <alignment horizontal="center" vertical="center"/>
      <protection locked="0"/>
    </xf>
    <xf numFmtId="0" fontId="20" fillId="6" borderId="0" xfId="9" applyFont="1" applyFill="1" applyAlignment="1" applyProtection="1">
      <alignment horizontal="center"/>
      <protection locked="0"/>
    </xf>
    <xf numFmtId="0" fontId="20" fillId="0" borderId="4" xfId="3" applyFont="1" applyBorder="1" applyAlignment="1">
      <alignment horizontal="center"/>
    </xf>
    <xf numFmtId="0" fontId="22" fillId="11" borderId="0" xfId="9" applyFont="1" applyFill="1" applyAlignment="1" applyProtection="1">
      <alignment horizontal="center" vertical="center"/>
      <protection locked="0"/>
    </xf>
    <xf numFmtId="0" fontId="22" fillId="0" borderId="0" xfId="3" applyFont="1" applyAlignment="1">
      <alignment horizontal="center"/>
    </xf>
    <xf numFmtId="0" fontId="22" fillId="0" borderId="2" xfId="3" applyFont="1" applyBorder="1" applyAlignment="1">
      <alignment horizontal="center"/>
    </xf>
    <xf numFmtId="166" fontId="28" fillId="0" borderId="0" xfId="9" applyNumberFormat="1" applyFont="1" applyProtection="1">
      <protection locked="0"/>
    </xf>
    <xf numFmtId="0" fontId="20" fillId="0" borderId="2" xfId="3" applyFont="1" applyBorder="1" applyAlignment="1">
      <alignment horizontal="center"/>
    </xf>
    <xf numFmtId="166" fontId="25" fillId="5" borderId="0" xfId="9" applyNumberFormat="1" applyFont="1" applyFill="1" applyProtection="1">
      <protection locked="0"/>
    </xf>
    <xf numFmtId="167" fontId="20" fillId="0" borderId="0" xfId="9" applyNumberFormat="1" applyFont="1"/>
    <xf numFmtId="0" fontId="20" fillId="4" borderId="0" xfId="9" applyFont="1" applyFill="1"/>
    <xf numFmtId="166" fontId="20" fillId="4" borderId="0" xfId="9" applyNumberFormat="1" applyFont="1" applyFill="1"/>
    <xf numFmtId="166" fontId="20" fillId="0" borderId="0" xfId="9" applyNumberFormat="1" applyFont="1"/>
    <xf numFmtId="2" fontId="28" fillId="3" borderId="0" xfId="9" applyNumberFormat="1" applyFont="1" applyFill="1" applyProtection="1">
      <protection locked="0"/>
    </xf>
    <xf numFmtId="166" fontId="28" fillId="3" borderId="0" xfId="9" applyNumberFormat="1" applyFont="1" applyFill="1" applyProtection="1">
      <protection locked="0"/>
    </xf>
    <xf numFmtId="166" fontId="28" fillId="0" borderId="0" xfId="9" applyNumberFormat="1" applyFont="1"/>
    <xf numFmtId="167" fontId="28" fillId="0" borderId="0" xfId="9" applyNumberFormat="1" applyFont="1"/>
    <xf numFmtId="166" fontId="20" fillId="6" borderId="0" xfId="9" applyNumberFormat="1" applyFont="1" applyFill="1"/>
    <xf numFmtId="166" fontId="20" fillId="5" borderId="0" xfId="9" applyNumberFormat="1" applyFont="1" applyFill="1" applyProtection="1">
      <protection locked="0"/>
    </xf>
    <xf numFmtId="167" fontId="20" fillId="0" borderId="0" xfId="3" applyNumberFormat="1" applyFont="1" applyAlignment="1">
      <alignment horizontal="center"/>
    </xf>
    <xf numFmtId="167" fontId="20" fillId="0" borderId="4" xfId="3" applyNumberFormat="1" applyFont="1" applyBorder="1" applyAlignment="1">
      <alignment horizontal="center"/>
    </xf>
    <xf numFmtId="167" fontId="22" fillId="0" borderId="0" xfId="9" applyNumberFormat="1" applyFont="1"/>
    <xf numFmtId="167" fontId="22" fillId="11" borderId="0" xfId="9" applyNumberFormat="1" applyFont="1" applyFill="1"/>
    <xf numFmtId="167" fontId="22" fillId="0" borderId="0" xfId="3" applyNumberFormat="1" applyFont="1" applyAlignment="1">
      <alignment horizontal="center"/>
    </xf>
    <xf numFmtId="167" fontId="20" fillId="4" borderId="0" xfId="3" applyNumberFormat="1" applyFont="1" applyFill="1" applyAlignment="1">
      <alignment horizontal="center"/>
    </xf>
    <xf numFmtId="167" fontId="20" fillId="0" borderId="2" xfId="3" applyNumberFormat="1" applyFont="1" applyBorder="1" applyAlignment="1">
      <alignment horizontal="center"/>
    </xf>
    <xf numFmtId="0" fontId="18" fillId="0" borderId="0" xfId="3" applyFont="1" applyProtection="1">
      <protection locked="0"/>
    </xf>
    <xf numFmtId="0" fontId="20" fillId="0" borderId="0" xfId="9" applyFont="1"/>
    <xf numFmtId="0" fontId="22" fillId="0" borderId="0" xfId="9" applyFont="1" applyAlignment="1" applyProtection="1">
      <alignment horizontal="left"/>
      <protection locked="0"/>
    </xf>
    <xf numFmtId="0" fontId="14" fillId="0" borderId="0" xfId="9" applyProtection="1">
      <protection locked="0"/>
    </xf>
    <xf numFmtId="166" fontId="25" fillId="0" borderId="0" xfId="9" applyNumberFormat="1" applyFont="1" applyProtection="1">
      <protection locked="0"/>
    </xf>
    <xf numFmtId="167" fontId="20" fillId="0" borderId="0" xfId="9" applyNumberFormat="1" applyFont="1" applyProtection="1">
      <protection locked="0"/>
    </xf>
    <xf numFmtId="166" fontId="20" fillId="0" borderId="0" xfId="9" applyNumberFormat="1" applyFont="1" applyProtection="1">
      <protection locked="0"/>
    </xf>
    <xf numFmtId="167" fontId="28" fillId="0" borderId="0" xfId="9" applyNumberFormat="1" applyFont="1" applyProtection="1">
      <protection locked="0"/>
    </xf>
    <xf numFmtId="167" fontId="22" fillId="0" borderId="0" xfId="9" applyNumberFormat="1" applyFont="1" applyProtection="1">
      <protection locked="0"/>
    </xf>
    <xf numFmtId="167" fontId="14" fillId="0" borderId="0" xfId="9" applyNumberFormat="1" applyProtection="1">
      <protection locked="0"/>
    </xf>
    <xf numFmtId="0" fontId="19" fillId="0" borderId="0" xfId="9" applyFont="1" applyProtection="1"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0" fontId="31" fillId="0" borderId="0" xfId="8" applyFont="1" applyFill="1" applyProtection="1">
      <protection locked="0"/>
    </xf>
    <xf numFmtId="0" fontId="31" fillId="0" borderId="0" xfId="25" applyFont="1" applyFill="1" applyProtection="1">
      <protection locked="0"/>
    </xf>
    <xf numFmtId="15" fontId="27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7" fillId="7" borderId="0" xfId="25" applyFont="1" applyProtection="1">
      <protection locked="0"/>
    </xf>
    <xf numFmtId="0" fontId="31" fillId="8" borderId="0" xfId="8" applyFont="1" applyProtection="1">
      <protection locked="0"/>
    </xf>
    <xf numFmtId="0" fontId="31" fillId="7" borderId="0" xfId="25" applyFont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66" fontId="25" fillId="5" borderId="0" xfId="0" applyNumberFormat="1" applyFont="1" applyFill="1" applyProtection="1">
      <protection locked="0"/>
    </xf>
    <xf numFmtId="166" fontId="20" fillId="5" borderId="0" xfId="0" applyNumberFormat="1" applyFont="1" applyFill="1" applyProtection="1">
      <protection locked="0"/>
    </xf>
    <xf numFmtId="0" fontId="19" fillId="0" borderId="0" xfId="0" applyFont="1"/>
    <xf numFmtId="0" fontId="3" fillId="4" borderId="0" xfId="0" applyFont="1" applyFill="1" applyProtection="1">
      <protection locked="0"/>
    </xf>
    <xf numFmtId="15" fontId="29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4" borderId="0" xfId="3" applyFont="1" applyFill="1" applyAlignment="1">
      <alignment horizontal="center"/>
    </xf>
    <xf numFmtId="168" fontId="20" fillId="0" borderId="0" xfId="24" applyNumberFormat="1" applyFont="1" applyAlignment="1">
      <alignment horizontal="left"/>
    </xf>
    <xf numFmtId="0" fontId="41" fillId="0" borderId="0" xfId="3" applyFont="1" applyProtection="1">
      <protection locked="0"/>
    </xf>
    <xf numFmtId="168" fontId="20" fillId="0" borderId="0" xfId="24" applyNumberFormat="1" applyFont="1" applyAlignment="1">
      <alignment horizontal="center"/>
    </xf>
    <xf numFmtId="168" fontId="20" fillId="4" borderId="0" xfId="24" applyNumberFormat="1" applyFont="1" applyFill="1" applyAlignment="1">
      <alignment horizontal="center"/>
    </xf>
    <xf numFmtId="0" fontId="31" fillId="0" borderId="0" xfId="26" applyFont="1" applyFill="1" applyProtection="1">
      <protection locked="0"/>
    </xf>
    <xf numFmtId="0" fontId="31" fillId="10" borderId="0" xfId="26" applyFont="1" applyProtection="1">
      <protection locked="0"/>
    </xf>
    <xf numFmtId="0" fontId="15" fillId="8" borderId="0" xfId="8" applyProtection="1">
      <protection locked="0"/>
    </xf>
    <xf numFmtId="0" fontId="15" fillId="8" borderId="0" xfId="8" applyAlignment="1" applyProtection="1">
      <alignment horizont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5" fillId="8" borderId="0" xfId="8"/>
    <xf numFmtId="0" fontId="2" fillId="0" borderId="0" xfId="0" applyFont="1" applyAlignment="1">
      <alignment horizontal="center"/>
    </xf>
    <xf numFmtId="0" fontId="2" fillId="0" borderId="0" xfId="0" applyFont="1"/>
    <xf numFmtId="0" fontId="22" fillId="0" borderId="0" xfId="3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168" fontId="20" fillId="0" borderId="0" xfId="24" applyNumberFormat="1" applyFont="1" applyFill="1" applyAlignment="1">
      <alignment horizontal="center"/>
    </xf>
    <xf numFmtId="0" fontId="2" fillId="0" borderId="1" xfId="0" applyFont="1" applyBorder="1"/>
    <xf numFmtId="0" fontId="38" fillId="0" borderId="0" xfId="9" applyFont="1" applyAlignment="1" applyProtection="1">
      <alignment horizontal="right"/>
      <protection locked="0"/>
    </xf>
    <xf numFmtId="0" fontId="31" fillId="0" borderId="0" xfId="13" applyFont="1" applyFill="1"/>
    <xf numFmtId="0" fontId="28" fillId="0" borderId="0" xfId="0" applyFont="1"/>
    <xf numFmtId="0" fontId="20" fillId="0" borderId="0" xfId="3" applyFont="1" applyBorder="1" applyAlignment="1">
      <alignment horizontal="center"/>
    </xf>
    <xf numFmtId="168" fontId="20" fillId="0" borderId="0" xfId="24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15" fontId="2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0" fillId="0" borderId="0" xfId="3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3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2" borderId="1" xfId="0" applyFont="1" applyFill="1" applyBorder="1"/>
    <xf numFmtId="0" fontId="29" fillId="0" borderId="0" xfId="0" applyFont="1" applyAlignment="1">
      <alignment horizontal="left"/>
    </xf>
    <xf numFmtId="0" fontId="1" fillId="0" borderId="1" xfId="0" applyFont="1" applyBorder="1"/>
    <xf numFmtId="0" fontId="28" fillId="0" borderId="0" xfId="0" applyFont="1" applyBorder="1" applyAlignment="1">
      <alignment horizontal="center" vertical="center"/>
    </xf>
    <xf numFmtId="0" fontId="1" fillId="0" borderId="0" xfId="0" applyFont="1"/>
    <xf numFmtId="167" fontId="28" fillId="15" borderId="1" xfId="0" applyNumberFormat="1" applyFont="1" applyFill="1" applyBorder="1"/>
    <xf numFmtId="167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</cellXfs>
  <cellStyles count="27">
    <cellStyle name="40% - Accent1" xfId="25" builtinId="31"/>
    <cellStyle name="40% - Accent1 2" xfId="10" xr:uid="{00000000-0005-0000-0000-000001000000}"/>
    <cellStyle name="40% - Accent5" xfId="26" builtinId="47"/>
    <cellStyle name="60% - Accent3" xfId="8" builtinId="40"/>
    <cellStyle name="60% - Accent3 2" xfId="11" xr:uid="{00000000-0005-0000-0000-000005000000}"/>
    <cellStyle name="60% - Accent6" xfId="13" builtinId="52"/>
    <cellStyle name="Comma" xfId="24" builtinId="3"/>
    <cellStyle name="Normal" xfId="0" builtinId="0"/>
    <cellStyle name="Normal 2" xfId="1" xr:uid="{00000000-0005-0000-0000-000008000000}"/>
    <cellStyle name="Normal 2 10" xfId="21" xr:uid="{00000000-0005-0000-0000-000001000000}"/>
    <cellStyle name="Normal 2 11" xfId="22" xr:uid="{00000000-0005-0000-0000-000001000000}"/>
    <cellStyle name="Normal 2 12" xfId="23" xr:uid="{00000000-0005-0000-0000-000001000000}"/>
    <cellStyle name="Normal 2 2" xfId="3" xr:uid="{00000000-0005-0000-0000-000009000000}"/>
    <cellStyle name="Normal 2 3" xfId="7" xr:uid="{00000000-0005-0000-0000-00000A000000}"/>
    <cellStyle name="Normal 2 4" xfId="15" xr:uid="{00000000-0005-0000-0000-000001000000}"/>
    <cellStyle name="Normal 2 5" xfId="16" xr:uid="{00000000-0005-0000-0000-000001000000}"/>
    <cellStyle name="Normal 2 6" xfId="17" xr:uid="{00000000-0005-0000-0000-000001000000}"/>
    <cellStyle name="Normal 2 7" xfId="18" xr:uid="{00000000-0005-0000-0000-000001000000}"/>
    <cellStyle name="Normal 2 8" xfId="19" xr:uid="{00000000-0005-0000-0000-000001000000}"/>
    <cellStyle name="Normal 2 9" xfId="20" xr:uid="{00000000-0005-0000-0000-000001000000}"/>
    <cellStyle name="Normal 3" xfId="4" xr:uid="{00000000-0005-0000-0000-00000B000000}"/>
    <cellStyle name="Normal 3 2" xfId="12" xr:uid="{00000000-0005-0000-0000-00000C000000}"/>
    <cellStyle name="Normal 4" xfId="5" xr:uid="{00000000-0005-0000-0000-00000D000000}"/>
    <cellStyle name="Normal 5" xfId="6" xr:uid="{00000000-0005-0000-0000-00000E000000}"/>
    <cellStyle name="Normal 6" xfId="9" xr:uid="{00000000-0005-0000-0000-00000F000000}"/>
    <cellStyle name="Normal 7" xfId="14" xr:uid="{00000000-0005-0000-0000-00003A000000}"/>
    <cellStyle name="Standard 2" xfId="2" xr:uid="{00000000-0005-0000-0000-000010000000}"/>
  </cellStyles>
  <dxfs count="0"/>
  <tableStyles count="0" defaultTableStyle="TableStyleMedium9"/>
  <colors>
    <mruColors>
      <color rgb="FF00FF00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BA6B-74FF-47A7-91B4-40B5DF34FB94}">
  <dimension ref="A1:E3"/>
  <sheetViews>
    <sheetView workbookViewId="0">
      <selection activeCell="A3" sqref="A3"/>
    </sheetView>
  </sheetViews>
  <sheetFormatPr defaultRowHeight="12.5" x14ac:dyDescent="0.25"/>
  <sheetData>
    <row r="1" spans="1:5" ht="15.5" x14ac:dyDescent="0.35">
      <c r="A1" s="280" t="s">
        <v>59</v>
      </c>
      <c r="B1" s="280"/>
      <c r="C1" s="280"/>
      <c r="D1" s="280"/>
      <c r="E1" s="280"/>
    </row>
    <row r="2" spans="1:5" ht="15.5" x14ac:dyDescent="0.35">
      <c r="A2" s="280" t="s">
        <v>58</v>
      </c>
      <c r="B2" s="280"/>
      <c r="C2" s="280"/>
      <c r="D2" s="280"/>
      <c r="E2" s="280"/>
    </row>
    <row r="3" spans="1:5" x14ac:dyDescent="0.25">
      <c r="A3" t="s">
        <v>63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0D0E-8E9B-47F7-9074-1EEC224DCD81}">
  <sheetPr>
    <tabColor rgb="FF00FF00"/>
    <pageSetUpPr fitToPage="1"/>
  </sheetPr>
  <dimension ref="A1:AP120"/>
  <sheetViews>
    <sheetView topLeftCell="A7" workbookViewId="0">
      <selection activeCell="E28" sqref="E28"/>
    </sheetView>
  </sheetViews>
  <sheetFormatPr defaultColWidth="8.90625" defaultRowHeight="12.5" x14ac:dyDescent="0.25"/>
  <cols>
    <col min="1" max="1" width="5.453125" customWidth="1"/>
    <col min="2" max="2" width="21.36328125" customWidth="1"/>
    <col min="3" max="3" width="21.453125" customWidth="1"/>
    <col min="4" max="4" width="22.90625" customWidth="1"/>
    <col min="5" max="5" width="14.90625" customWidth="1"/>
    <col min="6" max="6" width="3.54296875" customWidth="1"/>
    <col min="7" max="11" width="7.6328125" customWidth="1"/>
    <col min="12" max="12" width="7.453125" customWidth="1"/>
    <col min="13" max="13" width="3.36328125" customWidth="1"/>
    <col min="14" max="22" width="7.6328125" customWidth="1"/>
    <col min="23" max="23" width="3.08984375" customWidth="1"/>
    <col min="24" max="32" width="7.6328125" customWidth="1"/>
    <col min="33" max="33" width="3.08984375" customWidth="1"/>
    <col min="34" max="34" width="8.08984375" customWidth="1"/>
    <col min="35" max="35" width="7.54296875" customWidth="1"/>
    <col min="36" max="36" width="6.08984375" customWidth="1"/>
    <col min="37" max="37" width="3.453125" customWidth="1"/>
    <col min="38" max="38" width="13.90625" customWidth="1"/>
    <col min="39" max="39" width="3" customWidth="1"/>
    <col min="40" max="40" width="12.453125" customWidth="1"/>
  </cols>
  <sheetData>
    <row r="1" spans="1:42" s="19" customFormat="1" ht="15.5" x14ac:dyDescent="0.35">
      <c r="A1" s="20" t="str">
        <f>CompDetail!A1</f>
        <v xml:space="preserve">SCONE HORSE FESTIVAL </v>
      </c>
      <c r="B1" s="2"/>
      <c r="C1" s="275" t="s">
        <v>56</v>
      </c>
      <c r="D1" s="66" t="s">
        <v>76</v>
      </c>
      <c r="E1" s="66"/>
      <c r="F1" s="66"/>
      <c r="G1" s="287"/>
      <c r="H1" s="287"/>
      <c r="I1" s="287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113">
        <f ca="1">NOW()</f>
        <v>43667.53270787037</v>
      </c>
      <c r="AO1" s="66"/>
      <c r="AP1" s="66"/>
    </row>
    <row r="2" spans="1:42" s="19" customFormat="1" ht="15.5" x14ac:dyDescent="0.35">
      <c r="A2" s="20" t="str">
        <f>CompDetail!A2</f>
        <v>OFFICIAL VAULTING COMPETITION</v>
      </c>
      <c r="B2" s="2"/>
      <c r="C2" s="71"/>
      <c r="D2" s="66" t="s">
        <v>95</v>
      </c>
      <c r="E2" s="66"/>
      <c r="F2" s="66"/>
      <c r="G2" s="287"/>
      <c r="H2" s="287"/>
      <c r="I2" s="287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70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114">
        <f ca="1">NOW()</f>
        <v>43667.53270787037</v>
      </c>
      <c r="AO2" s="66"/>
      <c r="AP2" s="66"/>
    </row>
    <row r="3" spans="1:42" s="19" customFormat="1" ht="15.5" x14ac:dyDescent="0.35">
      <c r="A3" s="281" t="str">
        <f>CompDetail!A3</f>
        <v>20th &amp; 21st July 2019</v>
      </c>
      <c r="B3" s="282"/>
      <c r="C3" s="103"/>
      <c r="D3" s="66" t="s">
        <v>96</v>
      </c>
      <c r="E3" s="66"/>
      <c r="F3" s="66"/>
      <c r="G3" s="287"/>
      <c r="H3" s="287"/>
      <c r="I3" s="287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70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42" s="19" customFormat="1" ht="15.5" x14ac:dyDescent="0.35">
      <c r="A4" s="20"/>
      <c r="B4" s="21"/>
      <c r="C4" s="7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70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2" s="19" customFormat="1" ht="14.5" x14ac:dyDescent="0.35">
      <c r="C5" s="66"/>
      <c r="D5" s="66"/>
      <c r="E5" s="66"/>
      <c r="F5" s="73"/>
      <c r="G5" s="74" t="s">
        <v>68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3"/>
      <c r="AI5" s="73"/>
      <c r="AJ5" s="73"/>
      <c r="AK5" s="73"/>
      <c r="AL5" s="73"/>
      <c r="AM5" s="66"/>
      <c r="AN5" s="66"/>
    </row>
    <row r="6" spans="1:42" s="19" customFormat="1" ht="15.5" x14ac:dyDescent="0.35">
      <c r="A6" s="64"/>
      <c r="B6" s="10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77"/>
      <c r="AG6" s="77"/>
      <c r="AH6" s="66"/>
      <c r="AI6" s="66"/>
      <c r="AJ6" s="66"/>
      <c r="AK6" s="66"/>
      <c r="AL6" s="66"/>
      <c r="AM6" s="66"/>
      <c r="AN6" s="66"/>
    </row>
    <row r="7" spans="1:42" s="19" customFormat="1" ht="15.5" x14ac:dyDescent="0.35">
      <c r="A7" s="286" t="s">
        <v>100</v>
      </c>
      <c r="B7" s="286"/>
      <c r="C7" s="286"/>
      <c r="D7" s="66"/>
      <c r="E7" s="66"/>
      <c r="F7" s="66"/>
      <c r="G7" s="70" t="s">
        <v>43</v>
      </c>
      <c r="H7" s="66" t="str">
        <f>D1</f>
        <v>Angie Deeks</v>
      </c>
      <c r="I7" s="70"/>
      <c r="J7" s="70"/>
      <c r="K7" s="70"/>
      <c r="L7" s="70"/>
      <c r="M7" s="70"/>
      <c r="N7" s="70" t="s">
        <v>42</v>
      </c>
      <c r="O7" s="66" t="str">
        <f>D2</f>
        <v>Janet Leadbeater</v>
      </c>
      <c r="P7" s="66"/>
      <c r="Q7" s="66"/>
      <c r="R7" s="70"/>
      <c r="S7" s="66"/>
      <c r="T7" s="70"/>
      <c r="U7" s="66"/>
      <c r="V7" s="66"/>
      <c r="W7" s="66"/>
      <c r="X7" s="70" t="s">
        <v>69</v>
      </c>
      <c r="Y7" s="66" t="str">
        <f>D3</f>
        <v>Robyn Bruderer</v>
      </c>
      <c r="Z7" s="66"/>
      <c r="AA7" s="66"/>
      <c r="AB7" s="66"/>
      <c r="AC7" s="66"/>
      <c r="AD7" s="66"/>
      <c r="AE7" s="66"/>
      <c r="AF7" s="66"/>
      <c r="AG7" s="66"/>
      <c r="AH7" s="70"/>
      <c r="AI7" s="70"/>
      <c r="AJ7" s="70"/>
      <c r="AK7" s="70"/>
      <c r="AL7" s="66"/>
      <c r="AM7" s="66"/>
      <c r="AN7" s="66"/>
    </row>
    <row r="8" spans="1:42" s="19" customFormat="1" ht="15.5" x14ac:dyDescent="0.35">
      <c r="A8" s="64" t="s">
        <v>48</v>
      </c>
      <c r="B8" s="64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</row>
    <row r="9" spans="1:42" s="19" customFormat="1" ht="14.5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78" t="s">
        <v>18</v>
      </c>
      <c r="W9" s="79"/>
      <c r="X9" s="66"/>
      <c r="Y9" s="66"/>
      <c r="Z9" s="66"/>
      <c r="AA9" s="66"/>
      <c r="AB9" s="66"/>
      <c r="AC9" s="66"/>
      <c r="AD9" s="66"/>
      <c r="AE9" s="66"/>
      <c r="AF9" s="78" t="s">
        <v>18</v>
      </c>
      <c r="AG9" s="79"/>
      <c r="AH9" s="80"/>
      <c r="AI9" s="66"/>
      <c r="AJ9" s="66"/>
      <c r="AK9" s="81"/>
      <c r="AL9" s="82" t="s">
        <v>45</v>
      </c>
      <c r="AM9" s="79"/>
      <c r="AN9" s="66"/>
    </row>
    <row r="10" spans="1:42" s="19" customFormat="1" ht="14.5" x14ac:dyDescent="0.35">
      <c r="A10" s="78" t="s">
        <v>21</v>
      </c>
      <c r="B10" s="78" t="s">
        <v>22</v>
      </c>
      <c r="C10" s="78" t="s">
        <v>23</v>
      </c>
      <c r="D10" s="78" t="s">
        <v>24</v>
      </c>
      <c r="E10" s="78" t="s">
        <v>70</v>
      </c>
      <c r="F10" s="79"/>
      <c r="G10" s="78" t="s">
        <v>23</v>
      </c>
      <c r="H10" s="78"/>
      <c r="I10" s="78"/>
      <c r="J10" s="78"/>
      <c r="K10" s="78"/>
      <c r="L10" s="78"/>
      <c r="M10" s="79"/>
      <c r="N10" s="78" t="s">
        <v>26</v>
      </c>
      <c r="O10" s="78" t="s">
        <v>27</v>
      </c>
      <c r="P10" s="78" t="s">
        <v>38</v>
      </c>
      <c r="Q10" s="78" t="s">
        <v>35</v>
      </c>
      <c r="R10" s="78" t="s">
        <v>97</v>
      </c>
      <c r="S10" s="78" t="s">
        <v>39</v>
      </c>
      <c r="T10" s="78" t="s">
        <v>98</v>
      </c>
      <c r="U10" s="78" t="s">
        <v>44</v>
      </c>
      <c r="V10" s="78" t="s">
        <v>20</v>
      </c>
      <c r="W10" s="79"/>
      <c r="X10" s="78" t="s">
        <v>26</v>
      </c>
      <c r="Y10" s="78" t="s">
        <v>27</v>
      </c>
      <c r="Z10" s="78" t="s">
        <v>38</v>
      </c>
      <c r="AA10" s="78" t="s">
        <v>35</v>
      </c>
      <c r="AB10" s="78" t="s">
        <v>97</v>
      </c>
      <c r="AC10" s="78" t="s">
        <v>39</v>
      </c>
      <c r="AD10" s="78" t="s">
        <v>98</v>
      </c>
      <c r="AE10" s="78" t="s">
        <v>44</v>
      </c>
      <c r="AF10" s="78" t="s">
        <v>20</v>
      </c>
      <c r="AG10" s="79"/>
      <c r="AH10" s="84" t="s">
        <v>54</v>
      </c>
      <c r="AI10" s="78" t="s">
        <v>55</v>
      </c>
      <c r="AJ10" s="78" t="s">
        <v>99</v>
      </c>
      <c r="AK10" s="79"/>
      <c r="AL10" s="82" t="s">
        <v>29</v>
      </c>
      <c r="AM10" s="79"/>
      <c r="AN10" s="82" t="s">
        <v>31</v>
      </c>
    </row>
    <row r="11" spans="1:42" s="19" customFormat="1" ht="14.5" x14ac:dyDescent="0.35">
      <c r="A11" s="66"/>
      <c r="B11" s="66"/>
      <c r="C11" s="66"/>
      <c r="D11" s="66"/>
      <c r="E11" s="66"/>
      <c r="F11" s="81"/>
      <c r="G11" s="22" t="s">
        <v>1</v>
      </c>
      <c r="H11" s="22" t="s">
        <v>2</v>
      </c>
      <c r="I11" s="22" t="s">
        <v>3</v>
      </c>
      <c r="J11" s="22" t="s">
        <v>4</v>
      </c>
      <c r="K11" s="22" t="s">
        <v>5</v>
      </c>
      <c r="L11" s="22" t="s">
        <v>23</v>
      </c>
      <c r="M11" s="81"/>
      <c r="N11" s="66"/>
      <c r="O11" s="66"/>
      <c r="P11" s="66"/>
      <c r="Q11" s="66"/>
      <c r="R11" s="66"/>
      <c r="S11" s="66"/>
      <c r="T11" s="66"/>
      <c r="U11" s="66"/>
      <c r="V11" s="66"/>
      <c r="W11" s="81"/>
      <c r="X11" s="66"/>
      <c r="Y11" s="66"/>
      <c r="Z11" s="66"/>
      <c r="AA11" s="66"/>
      <c r="AB11" s="66"/>
      <c r="AC11" s="66"/>
      <c r="AD11" s="66"/>
      <c r="AE11" s="66"/>
      <c r="AF11" s="66"/>
      <c r="AG11" s="81"/>
      <c r="AH11" s="80"/>
      <c r="AI11" s="66"/>
      <c r="AJ11" s="66"/>
      <c r="AK11" s="81"/>
      <c r="AL11" s="66"/>
      <c r="AM11" s="81"/>
      <c r="AN11" s="66"/>
    </row>
    <row r="12" spans="1:42" s="19" customFormat="1" ht="14.5" x14ac:dyDescent="0.35">
      <c r="A12" s="25">
        <v>1</v>
      </c>
      <c r="B12" s="101" t="s">
        <v>110</v>
      </c>
      <c r="C12" s="17"/>
      <c r="D12" s="17"/>
      <c r="E12" s="17"/>
      <c r="F12" s="81"/>
      <c r="G12" s="85"/>
      <c r="H12" s="85"/>
      <c r="I12" s="85"/>
      <c r="J12" s="85"/>
      <c r="K12" s="85"/>
      <c r="L12" s="86"/>
      <c r="M12" s="81"/>
      <c r="N12" s="24">
        <v>4</v>
      </c>
      <c r="O12" s="24">
        <v>5</v>
      </c>
      <c r="P12" s="24">
        <v>4.8</v>
      </c>
      <c r="Q12" s="24">
        <v>5.8</v>
      </c>
      <c r="R12" s="24">
        <v>5</v>
      </c>
      <c r="S12" s="24">
        <v>4.8</v>
      </c>
      <c r="T12" s="24">
        <v>5</v>
      </c>
      <c r="U12" s="14">
        <f t="shared" ref="U12:U17" si="0">SUM(N12:T12)</f>
        <v>34.400000000000006</v>
      </c>
      <c r="V12" s="88"/>
      <c r="W12" s="81"/>
      <c r="X12" s="24">
        <v>5.3</v>
      </c>
      <c r="Y12" s="24">
        <v>6.5</v>
      </c>
      <c r="Z12" s="24">
        <v>5.2</v>
      </c>
      <c r="AA12" s="24">
        <v>5</v>
      </c>
      <c r="AB12" s="24">
        <v>5.5</v>
      </c>
      <c r="AC12" s="24">
        <v>6</v>
      </c>
      <c r="AD12" s="24">
        <v>5.8</v>
      </c>
      <c r="AE12" s="14">
        <f t="shared" ref="AE12:AE17" si="1">SUM(X12:AD12)</f>
        <v>39.299999999999997</v>
      </c>
      <c r="AF12" s="88"/>
      <c r="AG12" s="90"/>
      <c r="AH12" s="105"/>
      <c r="AI12" s="106"/>
      <c r="AJ12" s="106"/>
      <c r="AK12" s="107"/>
      <c r="AL12" s="86"/>
      <c r="AM12" s="108"/>
      <c r="AN12" s="85"/>
    </row>
    <row r="13" spans="1:42" s="19" customFormat="1" ht="14.5" x14ac:dyDescent="0.35">
      <c r="A13" s="25">
        <v>2</v>
      </c>
      <c r="B13" s="101" t="s">
        <v>111</v>
      </c>
      <c r="C13" s="17"/>
      <c r="D13" s="17"/>
      <c r="E13" s="17"/>
      <c r="F13" s="81"/>
      <c r="G13" s="85"/>
      <c r="H13" s="85"/>
      <c r="I13" s="85"/>
      <c r="J13" s="85"/>
      <c r="K13" s="85"/>
      <c r="L13" s="85"/>
      <c r="M13" s="81"/>
      <c r="N13" s="24">
        <v>5</v>
      </c>
      <c r="O13" s="24">
        <v>4.8</v>
      </c>
      <c r="P13" s="24">
        <v>4.8</v>
      </c>
      <c r="Q13" s="24">
        <v>6</v>
      </c>
      <c r="R13" s="24">
        <v>6.5</v>
      </c>
      <c r="S13" s="24">
        <v>5</v>
      </c>
      <c r="T13" s="24">
        <v>5.8</v>
      </c>
      <c r="U13" s="14">
        <f t="shared" si="0"/>
        <v>37.9</v>
      </c>
      <c r="V13" s="88"/>
      <c r="W13" s="81"/>
      <c r="X13" s="24">
        <v>4.8</v>
      </c>
      <c r="Y13" s="24">
        <v>6.2</v>
      </c>
      <c r="Z13" s="24">
        <v>6</v>
      </c>
      <c r="AA13" s="24">
        <v>6</v>
      </c>
      <c r="AB13" s="24">
        <v>6</v>
      </c>
      <c r="AC13" s="24">
        <v>5.5</v>
      </c>
      <c r="AD13" s="24">
        <v>6.2</v>
      </c>
      <c r="AE13" s="14">
        <f t="shared" si="1"/>
        <v>40.700000000000003</v>
      </c>
      <c r="AF13" s="88"/>
      <c r="AG13" s="90"/>
      <c r="AH13" s="105"/>
      <c r="AI13" s="106"/>
      <c r="AJ13" s="106"/>
      <c r="AK13" s="107"/>
      <c r="AL13" s="86"/>
      <c r="AM13" s="81"/>
      <c r="AN13" s="85"/>
    </row>
    <row r="14" spans="1:42" s="19" customFormat="1" ht="14.5" x14ac:dyDescent="0.35">
      <c r="A14" s="25">
        <v>3</v>
      </c>
      <c r="B14" s="101" t="s">
        <v>112</v>
      </c>
      <c r="C14" s="17"/>
      <c r="D14" s="17"/>
      <c r="E14" s="17"/>
      <c r="F14" s="81"/>
      <c r="G14" s="85"/>
      <c r="H14" s="85"/>
      <c r="I14" s="85"/>
      <c r="J14" s="85"/>
      <c r="K14" s="85"/>
      <c r="L14" s="85"/>
      <c r="M14" s="81"/>
      <c r="N14" s="24">
        <v>5.8</v>
      </c>
      <c r="O14" s="24">
        <v>5</v>
      </c>
      <c r="P14" s="24">
        <v>5.5</v>
      </c>
      <c r="Q14" s="24">
        <v>6</v>
      </c>
      <c r="R14" s="24">
        <v>5</v>
      </c>
      <c r="S14" s="24">
        <v>5</v>
      </c>
      <c r="T14" s="24">
        <v>5</v>
      </c>
      <c r="U14" s="14">
        <f t="shared" si="0"/>
        <v>37.299999999999997</v>
      </c>
      <c r="V14" s="88"/>
      <c r="W14" s="81"/>
      <c r="X14" s="24">
        <v>5</v>
      </c>
      <c r="Y14" s="24">
        <v>6.2</v>
      </c>
      <c r="Z14" s="24">
        <v>6.2</v>
      </c>
      <c r="AA14" s="24">
        <v>6</v>
      </c>
      <c r="AB14" s="24">
        <v>4.5</v>
      </c>
      <c r="AC14" s="24">
        <v>6</v>
      </c>
      <c r="AD14" s="24">
        <v>6</v>
      </c>
      <c r="AE14" s="14">
        <f t="shared" si="1"/>
        <v>39.9</v>
      </c>
      <c r="AF14" s="88"/>
      <c r="AG14" s="90"/>
      <c r="AH14" s="105"/>
      <c r="AI14" s="106"/>
      <c r="AJ14" s="106"/>
      <c r="AK14" s="107"/>
      <c r="AL14" s="86"/>
      <c r="AM14" s="81"/>
      <c r="AN14" s="85"/>
    </row>
    <row r="15" spans="1:42" s="19" customFormat="1" ht="14.5" x14ac:dyDescent="0.35">
      <c r="A15" s="25">
        <v>4</v>
      </c>
      <c r="B15" s="101" t="s">
        <v>113</v>
      </c>
      <c r="C15" s="17"/>
      <c r="D15" s="17"/>
      <c r="E15" s="17"/>
      <c r="F15" s="81"/>
      <c r="G15" s="85"/>
      <c r="H15" s="85"/>
      <c r="I15" s="85"/>
      <c r="J15" s="85"/>
      <c r="K15" s="85"/>
      <c r="L15" s="85"/>
      <c r="M15" s="81"/>
      <c r="N15" s="24">
        <v>5.5</v>
      </c>
      <c r="O15" s="24">
        <v>6</v>
      </c>
      <c r="P15" s="24">
        <v>5</v>
      </c>
      <c r="Q15" s="24">
        <v>6</v>
      </c>
      <c r="R15" s="24">
        <v>6.8</v>
      </c>
      <c r="S15" s="24">
        <v>6</v>
      </c>
      <c r="T15" s="24">
        <v>6.5</v>
      </c>
      <c r="U15" s="14">
        <f t="shared" si="0"/>
        <v>41.8</v>
      </c>
      <c r="V15" s="88"/>
      <c r="W15" s="81"/>
      <c r="X15" s="24">
        <v>6</v>
      </c>
      <c r="Y15" s="24">
        <v>6.5</v>
      </c>
      <c r="Z15" s="24">
        <v>5.5</v>
      </c>
      <c r="AA15" s="24">
        <v>6.3</v>
      </c>
      <c r="AB15" s="24">
        <v>6.5</v>
      </c>
      <c r="AC15" s="24">
        <v>6.3</v>
      </c>
      <c r="AD15" s="24">
        <v>6.5</v>
      </c>
      <c r="AE15" s="14">
        <f t="shared" si="1"/>
        <v>43.6</v>
      </c>
      <c r="AF15" s="88"/>
      <c r="AG15" s="90"/>
      <c r="AH15" s="105"/>
      <c r="AI15" s="106"/>
      <c r="AJ15" s="106"/>
      <c r="AK15" s="107"/>
      <c r="AL15" s="86"/>
      <c r="AM15" s="81"/>
      <c r="AN15" s="85"/>
    </row>
    <row r="16" spans="1:42" s="19" customFormat="1" ht="14.5" x14ac:dyDescent="0.35">
      <c r="A16" s="25">
        <v>5</v>
      </c>
      <c r="B16" s="101" t="s">
        <v>114</v>
      </c>
      <c r="C16" s="17"/>
      <c r="D16" s="17"/>
      <c r="E16" s="17"/>
      <c r="F16" s="81"/>
      <c r="G16" s="85"/>
      <c r="H16" s="85"/>
      <c r="I16" s="85"/>
      <c r="J16" s="85"/>
      <c r="K16" s="85"/>
      <c r="L16" s="85"/>
      <c r="M16" s="81"/>
      <c r="N16" s="24">
        <v>5.5</v>
      </c>
      <c r="O16" s="24">
        <v>5</v>
      </c>
      <c r="P16" s="24">
        <v>5.5</v>
      </c>
      <c r="Q16" s="24">
        <v>6.8</v>
      </c>
      <c r="R16" s="24">
        <v>6.5</v>
      </c>
      <c r="S16" s="24">
        <v>6.5</v>
      </c>
      <c r="T16" s="24">
        <v>6.5</v>
      </c>
      <c r="U16" s="14">
        <f t="shared" si="0"/>
        <v>42.3</v>
      </c>
      <c r="V16" s="88"/>
      <c r="W16" s="81"/>
      <c r="X16" s="24">
        <v>6</v>
      </c>
      <c r="Y16" s="24">
        <v>6.3</v>
      </c>
      <c r="Z16" s="24">
        <v>6.3</v>
      </c>
      <c r="AA16" s="24">
        <v>6.5</v>
      </c>
      <c r="AB16" s="24">
        <v>6</v>
      </c>
      <c r="AC16" s="24">
        <v>6</v>
      </c>
      <c r="AD16" s="24">
        <v>6.2</v>
      </c>
      <c r="AE16" s="14">
        <f t="shared" si="1"/>
        <v>43.300000000000004</v>
      </c>
      <c r="AF16" s="88"/>
      <c r="AG16" s="90"/>
      <c r="AH16" s="105"/>
      <c r="AI16" s="106"/>
      <c r="AJ16" s="106"/>
      <c r="AK16" s="107"/>
      <c r="AL16" s="86"/>
      <c r="AM16" s="81"/>
      <c r="AN16" s="85"/>
    </row>
    <row r="17" spans="1:40" s="19" customFormat="1" ht="14.5" x14ac:dyDescent="0.35">
      <c r="A17" s="25">
        <v>6</v>
      </c>
      <c r="B17" s="101" t="s">
        <v>115</v>
      </c>
      <c r="C17" s="17"/>
      <c r="D17" s="17"/>
      <c r="E17" s="17"/>
      <c r="F17" s="81"/>
      <c r="G17" s="85"/>
      <c r="H17" s="85"/>
      <c r="I17" s="85"/>
      <c r="J17" s="85"/>
      <c r="K17" s="85"/>
      <c r="L17" s="85"/>
      <c r="M17" s="81"/>
      <c r="N17" s="24">
        <v>5</v>
      </c>
      <c r="O17" s="24">
        <v>5</v>
      </c>
      <c r="P17" s="24">
        <v>4</v>
      </c>
      <c r="Q17" s="24">
        <v>6.5</v>
      </c>
      <c r="R17" s="24">
        <v>7.5</v>
      </c>
      <c r="S17" s="24">
        <v>6</v>
      </c>
      <c r="T17" s="24">
        <v>6</v>
      </c>
      <c r="U17" s="14">
        <f t="shared" si="0"/>
        <v>40</v>
      </c>
      <c r="V17" s="88"/>
      <c r="W17" s="81"/>
      <c r="X17" s="24">
        <v>5</v>
      </c>
      <c r="Y17" s="24">
        <v>6.5</v>
      </c>
      <c r="Z17" s="24">
        <v>6.3</v>
      </c>
      <c r="AA17" s="24">
        <v>7</v>
      </c>
      <c r="AB17" s="24">
        <v>7</v>
      </c>
      <c r="AC17" s="24">
        <v>6.5</v>
      </c>
      <c r="AD17" s="24">
        <v>7</v>
      </c>
      <c r="AE17" s="14">
        <f t="shared" si="1"/>
        <v>45.3</v>
      </c>
      <c r="AF17" s="88"/>
      <c r="AG17" s="90"/>
      <c r="AH17" s="105"/>
      <c r="AI17" s="106"/>
      <c r="AJ17" s="106"/>
      <c r="AK17" s="107"/>
      <c r="AL17" s="86"/>
      <c r="AM17" s="81"/>
      <c r="AN17" s="85"/>
    </row>
    <row r="18" spans="1:40" s="19" customFormat="1" ht="14.5" x14ac:dyDescent="0.35">
      <c r="A18" s="109"/>
      <c r="B18" s="26"/>
      <c r="C18" s="102" t="s">
        <v>116</v>
      </c>
      <c r="D18" s="102" t="s">
        <v>117</v>
      </c>
      <c r="E18" s="102" t="s">
        <v>118</v>
      </c>
      <c r="F18" s="110"/>
      <c r="G18" s="92">
        <v>6.7</v>
      </c>
      <c r="H18" s="92">
        <v>7</v>
      </c>
      <c r="I18" s="92">
        <v>6.9</v>
      </c>
      <c r="J18" s="92">
        <v>7.5</v>
      </c>
      <c r="K18" s="92">
        <v>9</v>
      </c>
      <c r="L18" s="93">
        <f>SUM((G18*0.3),(H18*0.25),(I18*0.25),(J18*0.15),(K18*0.05))</f>
        <v>7.06</v>
      </c>
      <c r="M18" s="94"/>
      <c r="N18" s="95"/>
      <c r="O18" s="95"/>
      <c r="P18" s="95"/>
      <c r="Q18" s="95"/>
      <c r="R18" s="95"/>
      <c r="S18" s="95"/>
      <c r="T18" s="95" t="s">
        <v>75</v>
      </c>
      <c r="U18" s="96">
        <f>SUM(U12:U17)</f>
        <v>233.7</v>
      </c>
      <c r="V18" s="96">
        <f>(U18/6)/7</f>
        <v>5.5642857142857141</v>
      </c>
      <c r="W18" s="91"/>
      <c r="X18" s="95"/>
      <c r="Y18" s="95"/>
      <c r="Z18" s="95"/>
      <c r="AA18" s="95"/>
      <c r="AB18" s="95"/>
      <c r="AC18" s="95"/>
      <c r="AD18" s="95" t="s">
        <v>75</v>
      </c>
      <c r="AE18" s="96">
        <f>SUM(AE12:AE17)</f>
        <v>252.10000000000002</v>
      </c>
      <c r="AF18" s="96">
        <f>(AE18/6)/7</f>
        <v>6.0023809523809533</v>
      </c>
      <c r="AG18" s="99"/>
      <c r="AH18" s="97">
        <f>L18</f>
        <v>7.06</v>
      </c>
      <c r="AI18" s="98">
        <f>V18</f>
        <v>5.5642857142857141</v>
      </c>
      <c r="AJ18" s="98">
        <f>AF18</f>
        <v>6.0023809523809533</v>
      </c>
      <c r="AK18" s="94"/>
      <c r="AL18" s="96">
        <f>SUM((L18*0.25)+(V18*0.375)+(AF18*0.375))</f>
        <v>6.1025</v>
      </c>
      <c r="AM18" s="91"/>
      <c r="AN18" s="100">
        <v>1</v>
      </c>
    </row>
    <row r="19" spans="1:40" s="19" customFormat="1" ht="14.5" x14ac:dyDescent="0.35">
      <c r="A19" s="25">
        <v>1</v>
      </c>
      <c r="B19" s="101" t="s">
        <v>101</v>
      </c>
      <c r="C19" s="17"/>
      <c r="D19" s="17"/>
      <c r="E19" s="17"/>
      <c r="F19" s="81"/>
      <c r="G19" s="85"/>
      <c r="H19" s="85"/>
      <c r="I19" s="85"/>
      <c r="J19" s="85"/>
      <c r="K19" s="85"/>
      <c r="L19" s="86"/>
      <c r="M19" s="81"/>
      <c r="N19" s="24">
        <v>5.8</v>
      </c>
      <c r="O19" s="24">
        <v>6.8</v>
      </c>
      <c r="P19" s="24">
        <v>6.5</v>
      </c>
      <c r="Q19" s="24">
        <v>5.5</v>
      </c>
      <c r="R19" s="24">
        <v>6</v>
      </c>
      <c r="S19" s="24">
        <v>6.8</v>
      </c>
      <c r="T19" s="24">
        <v>6.5</v>
      </c>
      <c r="U19" s="14">
        <f t="shared" ref="U19:U24" si="2">SUM(N19:T19)</f>
        <v>43.9</v>
      </c>
      <c r="V19" s="88"/>
      <c r="W19" s="81"/>
      <c r="X19" s="24">
        <v>6.5</v>
      </c>
      <c r="Y19" s="24">
        <v>7</v>
      </c>
      <c r="Z19" s="24">
        <v>5.2</v>
      </c>
      <c r="AA19" s="24">
        <v>5</v>
      </c>
      <c r="AB19" s="24">
        <v>6</v>
      </c>
      <c r="AC19" s="24">
        <v>6.3</v>
      </c>
      <c r="AD19" s="24">
        <v>6.2</v>
      </c>
      <c r="AE19" s="14">
        <f t="shared" ref="AE19:AE24" si="3">SUM(X19:AD19)</f>
        <v>42.2</v>
      </c>
      <c r="AF19" s="88"/>
      <c r="AG19" s="90"/>
      <c r="AH19" s="105"/>
      <c r="AI19" s="106"/>
      <c r="AJ19" s="106"/>
      <c r="AK19" s="107"/>
      <c r="AL19" s="86"/>
      <c r="AM19" s="108"/>
      <c r="AN19" s="85"/>
    </row>
    <row r="20" spans="1:40" s="19" customFormat="1" ht="14.5" x14ac:dyDescent="0.35">
      <c r="A20" s="25">
        <v>2</v>
      </c>
      <c r="B20" s="101" t="s">
        <v>102</v>
      </c>
      <c r="C20" s="17"/>
      <c r="D20" s="17"/>
      <c r="E20" s="17"/>
      <c r="F20" s="81"/>
      <c r="G20" s="85"/>
      <c r="H20" s="85"/>
      <c r="I20" s="85"/>
      <c r="J20" s="85"/>
      <c r="K20" s="85"/>
      <c r="L20" s="85"/>
      <c r="M20" s="81"/>
      <c r="N20" s="24">
        <v>4</v>
      </c>
      <c r="O20" s="24">
        <v>5</v>
      </c>
      <c r="P20" s="24">
        <v>4.8</v>
      </c>
      <c r="Q20" s="24">
        <v>5</v>
      </c>
      <c r="R20" s="24">
        <v>5</v>
      </c>
      <c r="S20" s="24">
        <v>4</v>
      </c>
      <c r="T20" s="24">
        <v>4</v>
      </c>
      <c r="U20" s="14">
        <f t="shared" si="2"/>
        <v>31.8</v>
      </c>
      <c r="V20" s="88"/>
      <c r="W20" s="81"/>
      <c r="X20" s="24">
        <v>5</v>
      </c>
      <c r="Y20" s="24">
        <v>6.2</v>
      </c>
      <c r="Z20" s="24">
        <v>4</v>
      </c>
      <c r="AA20" s="24">
        <v>5</v>
      </c>
      <c r="AB20" s="24">
        <v>4.8</v>
      </c>
      <c r="AC20" s="24">
        <v>5</v>
      </c>
      <c r="AD20" s="24">
        <v>5.3</v>
      </c>
      <c r="AE20" s="14">
        <f t="shared" si="3"/>
        <v>35.299999999999997</v>
      </c>
      <c r="AF20" s="88"/>
      <c r="AG20" s="90"/>
      <c r="AH20" s="105"/>
      <c r="AI20" s="106"/>
      <c r="AJ20" s="106"/>
      <c r="AK20" s="107"/>
      <c r="AL20" s="86"/>
      <c r="AM20" s="81"/>
      <c r="AN20" s="85"/>
    </row>
    <row r="21" spans="1:40" s="19" customFormat="1" ht="14.5" x14ac:dyDescent="0.35">
      <c r="A21" s="25">
        <v>3</v>
      </c>
      <c r="B21" s="101" t="s">
        <v>103</v>
      </c>
      <c r="C21" s="17"/>
      <c r="D21" s="17"/>
      <c r="E21" s="17"/>
      <c r="F21" s="81"/>
      <c r="G21" s="85"/>
      <c r="H21" s="85"/>
      <c r="I21" s="85"/>
      <c r="J21" s="85"/>
      <c r="K21" s="85"/>
      <c r="L21" s="85"/>
      <c r="M21" s="81"/>
      <c r="N21" s="24">
        <v>3</v>
      </c>
      <c r="O21" s="24">
        <v>5.5</v>
      </c>
      <c r="P21" s="24">
        <v>5</v>
      </c>
      <c r="Q21" s="24">
        <v>3</v>
      </c>
      <c r="R21" s="24">
        <v>5.8</v>
      </c>
      <c r="S21" s="24">
        <v>5.5</v>
      </c>
      <c r="T21" s="24">
        <v>5</v>
      </c>
      <c r="U21" s="14">
        <f t="shared" si="2"/>
        <v>32.799999999999997</v>
      </c>
      <c r="V21" s="88"/>
      <c r="W21" s="81"/>
      <c r="X21" s="24">
        <v>4</v>
      </c>
      <c r="Y21" s="24">
        <v>6</v>
      </c>
      <c r="Z21" s="24">
        <v>5.5</v>
      </c>
      <c r="AA21" s="24">
        <v>3</v>
      </c>
      <c r="AB21" s="24">
        <v>5.7</v>
      </c>
      <c r="AC21" s="24">
        <v>5.7</v>
      </c>
      <c r="AD21" s="24">
        <v>5.5</v>
      </c>
      <c r="AE21" s="14">
        <f t="shared" si="3"/>
        <v>35.4</v>
      </c>
      <c r="AF21" s="88"/>
      <c r="AG21" s="90"/>
      <c r="AH21" s="105"/>
      <c r="AI21" s="106"/>
      <c r="AJ21" s="106"/>
      <c r="AK21" s="107"/>
      <c r="AL21" s="86"/>
      <c r="AM21" s="81"/>
      <c r="AN21" s="85"/>
    </row>
    <row r="22" spans="1:40" s="19" customFormat="1" ht="14.5" x14ac:dyDescent="0.35">
      <c r="A22" s="25">
        <v>4</v>
      </c>
      <c r="B22" s="101" t="s">
        <v>104</v>
      </c>
      <c r="C22" s="17"/>
      <c r="D22" s="17"/>
      <c r="E22" s="17"/>
      <c r="F22" s="81"/>
      <c r="G22" s="85"/>
      <c r="H22" s="85"/>
      <c r="I22" s="85"/>
      <c r="J22" s="85"/>
      <c r="K22" s="85"/>
      <c r="L22" s="85"/>
      <c r="M22" s="81"/>
      <c r="N22" s="24">
        <v>5.5</v>
      </c>
      <c r="O22" s="24">
        <v>6.5</v>
      </c>
      <c r="P22" s="24">
        <v>6</v>
      </c>
      <c r="Q22" s="24">
        <v>7</v>
      </c>
      <c r="R22" s="24">
        <v>6.5</v>
      </c>
      <c r="S22" s="24">
        <v>6.5</v>
      </c>
      <c r="T22" s="24">
        <v>6</v>
      </c>
      <c r="U22" s="14">
        <f t="shared" si="2"/>
        <v>44</v>
      </c>
      <c r="V22" s="88"/>
      <c r="W22" s="81"/>
      <c r="X22" s="24">
        <v>5.8</v>
      </c>
      <c r="Y22" s="24">
        <v>7</v>
      </c>
      <c r="Z22" s="24">
        <v>6.5</v>
      </c>
      <c r="AA22" s="24">
        <v>7</v>
      </c>
      <c r="AB22" s="24">
        <v>6.8</v>
      </c>
      <c r="AC22" s="24">
        <v>6.8</v>
      </c>
      <c r="AD22" s="24">
        <v>6.5</v>
      </c>
      <c r="AE22" s="14">
        <f t="shared" si="3"/>
        <v>46.4</v>
      </c>
      <c r="AF22" s="88"/>
      <c r="AG22" s="90"/>
      <c r="AH22" s="105"/>
      <c r="AI22" s="106"/>
      <c r="AJ22" s="106"/>
      <c r="AK22" s="107"/>
      <c r="AL22" s="86"/>
      <c r="AM22" s="81"/>
      <c r="AN22" s="85"/>
    </row>
    <row r="23" spans="1:40" s="19" customFormat="1" ht="14.5" x14ac:dyDescent="0.35">
      <c r="A23" s="25">
        <v>5</v>
      </c>
      <c r="B23" s="101" t="s">
        <v>105</v>
      </c>
      <c r="C23" s="17"/>
      <c r="D23" s="17"/>
      <c r="E23" s="17"/>
      <c r="F23" s="81"/>
      <c r="G23" s="85"/>
      <c r="H23" s="85"/>
      <c r="I23" s="85"/>
      <c r="J23" s="85"/>
      <c r="K23" s="85"/>
      <c r="L23" s="85"/>
      <c r="M23" s="81"/>
      <c r="N23" s="24">
        <v>4.8</v>
      </c>
      <c r="O23" s="24">
        <v>4.8</v>
      </c>
      <c r="P23" s="24">
        <v>5</v>
      </c>
      <c r="Q23" s="24">
        <v>3</v>
      </c>
      <c r="R23" s="24">
        <v>7</v>
      </c>
      <c r="S23" s="24">
        <v>6.5</v>
      </c>
      <c r="T23" s="24">
        <v>5</v>
      </c>
      <c r="U23" s="14">
        <f t="shared" si="2"/>
        <v>36.1</v>
      </c>
      <c r="V23" s="88"/>
      <c r="W23" s="81"/>
      <c r="X23" s="24">
        <v>4.5999999999999996</v>
      </c>
      <c r="Y23" s="24">
        <v>5</v>
      </c>
      <c r="Z23" s="24">
        <v>5.3</v>
      </c>
      <c r="AA23" s="24">
        <v>2</v>
      </c>
      <c r="AB23" s="24">
        <v>6.5</v>
      </c>
      <c r="AC23" s="24">
        <v>5</v>
      </c>
      <c r="AD23" s="24">
        <v>4.5</v>
      </c>
      <c r="AE23" s="14">
        <f t="shared" si="3"/>
        <v>32.9</v>
      </c>
      <c r="AF23" s="88"/>
      <c r="AG23" s="90"/>
      <c r="AH23" s="105"/>
      <c r="AI23" s="106"/>
      <c r="AJ23" s="106"/>
      <c r="AK23" s="107"/>
      <c r="AL23" s="86"/>
      <c r="AM23" s="81"/>
      <c r="AN23" s="85"/>
    </row>
    <row r="24" spans="1:40" s="19" customFormat="1" ht="14.5" x14ac:dyDescent="0.35">
      <c r="A24" s="25">
        <v>6</v>
      </c>
      <c r="B24" s="101" t="s">
        <v>106</v>
      </c>
      <c r="C24" s="17"/>
      <c r="D24" s="17"/>
      <c r="E24" s="17"/>
      <c r="F24" s="81"/>
      <c r="G24" s="85"/>
      <c r="H24" s="85"/>
      <c r="I24" s="85"/>
      <c r="J24" s="85"/>
      <c r="K24" s="85"/>
      <c r="L24" s="85"/>
      <c r="M24" s="81"/>
      <c r="N24" s="24">
        <v>5</v>
      </c>
      <c r="O24" s="24">
        <v>5.8</v>
      </c>
      <c r="P24" s="24">
        <v>5</v>
      </c>
      <c r="Q24" s="24">
        <v>5.8</v>
      </c>
      <c r="R24" s="24">
        <v>4</v>
      </c>
      <c r="S24" s="24">
        <v>5</v>
      </c>
      <c r="T24" s="24">
        <v>5.5</v>
      </c>
      <c r="U24" s="14">
        <f t="shared" si="2"/>
        <v>36.1</v>
      </c>
      <c r="V24" s="88"/>
      <c r="W24" s="81"/>
      <c r="X24" s="24">
        <v>4</v>
      </c>
      <c r="Y24" s="24">
        <v>4.5</v>
      </c>
      <c r="Z24" s="24">
        <v>3.5</v>
      </c>
      <c r="AA24" s="24">
        <v>2</v>
      </c>
      <c r="AB24" s="24">
        <v>3.5</v>
      </c>
      <c r="AC24" s="24">
        <v>4.5</v>
      </c>
      <c r="AD24" s="24">
        <v>4.5</v>
      </c>
      <c r="AE24" s="14">
        <f t="shared" si="3"/>
        <v>26.5</v>
      </c>
      <c r="AF24" s="88"/>
      <c r="AG24" s="90"/>
      <c r="AH24" s="105"/>
      <c r="AI24" s="106"/>
      <c r="AJ24" s="106"/>
      <c r="AK24" s="107"/>
      <c r="AL24" s="86"/>
      <c r="AM24" s="81"/>
      <c r="AN24" s="85"/>
    </row>
    <row r="25" spans="1:40" s="19" customFormat="1" ht="14.5" x14ac:dyDescent="0.35">
      <c r="A25" s="109"/>
      <c r="B25" s="26"/>
      <c r="C25" s="102" t="s">
        <v>107</v>
      </c>
      <c r="D25" s="102" t="s">
        <v>108</v>
      </c>
      <c r="E25" s="102" t="s">
        <v>109</v>
      </c>
      <c r="F25" s="110"/>
      <c r="G25" s="92">
        <v>6.5</v>
      </c>
      <c r="H25" s="92">
        <v>6.5</v>
      </c>
      <c r="I25" s="92">
        <v>6.7</v>
      </c>
      <c r="J25" s="92">
        <v>6.7</v>
      </c>
      <c r="K25" s="92">
        <v>6.5</v>
      </c>
      <c r="L25" s="93">
        <f>SUM((G25*0.3),(H25*0.25),(I25*0.25),(J25*0.15),(K25*0.05))</f>
        <v>6.58</v>
      </c>
      <c r="M25" s="94"/>
      <c r="N25" s="95"/>
      <c r="O25" s="95"/>
      <c r="P25" s="95"/>
      <c r="Q25" s="95"/>
      <c r="R25" s="95"/>
      <c r="S25" s="95"/>
      <c r="T25" s="95" t="s">
        <v>75</v>
      </c>
      <c r="U25" s="96">
        <f>SUM(U19:U24)</f>
        <v>224.7</v>
      </c>
      <c r="V25" s="96">
        <f>(U25/6)/7</f>
        <v>5.35</v>
      </c>
      <c r="W25" s="91"/>
      <c r="X25" s="95"/>
      <c r="Y25" s="95"/>
      <c r="Z25" s="95"/>
      <c r="AA25" s="95"/>
      <c r="AB25" s="95"/>
      <c r="AC25" s="95"/>
      <c r="AD25" s="95" t="s">
        <v>75</v>
      </c>
      <c r="AE25" s="96">
        <f>SUM(AE19:AE24)</f>
        <v>218.70000000000002</v>
      </c>
      <c r="AF25" s="96">
        <f>(AE25/6)/7</f>
        <v>5.2071428571428573</v>
      </c>
      <c r="AG25" s="99"/>
      <c r="AH25" s="97">
        <f>L25</f>
        <v>6.58</v>
      </c>
      <c r="AI25" s="98">
        <f>V25</f>
        <v>5.35</v>
      </c>
      <c r="AJ25" s="98">
        <f>AF25</f>
        <v>5.2071428571428573</v>
      </c>
      <c r="AK25" s="94"/>
      <c r="AL25" s="96">
        <f>SUM((L25*0.25)+(V25*0.375)+(AF25*0.375))</f>
        <v>5.6039285714285709</v>
      </c>
      <c r="AM25" s="91"/>
      <c r="AN25" s="100">
        <v>2</v>
      </c>
    </row>
    <row r="26" spans="1:40" s="19" customFormat="1" ht="14.5" x14ac:dyDescent="0.35">
      <c r="A26" s="111"/>
      <c r="B2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</row>
    <row r="27" spans="1:40" s="19" customFormat="1" ht="14.5" x14ac:dyDescent="0.35">
      <c r="A27" s="111"/>
      <c r="B2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</row>
    <row r="28" spans="1:40" s="19" customFormat="1" ht="14.5" x14ac:dyDescent="0.35">
      <c r="A28" s="111"/>
      <c r="B28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</row>
    <row r="29" spans="1:40" s="19" customFormat="1" ht="14.5" x14ac:dyDescent="0.35">
      <c r="A29" s="111"/>
      <c r="B29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1:40" s="19" customFormat="1" ht="14.5" x14ac:dyDescent="0.35">
      <c r="A30" s="111"/>
      <c r="B3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</row>
    <row r="31" spans="1:40" s="19" customFormat="1" ht="14.5" x14ac:dyDescent="0.35">
      <c r="A31" s="66"/>
      <c r="B31" s="66"/>
      <c r="C31"/>
      <c r="D31"/>
      <c r="E31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</row>
    <row r="32" spans="1:40" s="19" customFormat="1" ht="14.5" x14ac:dyDescent="0.3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</row>
    <row r="33" spans="1:40" s="19" customFormat="1" ht="14.5" x14ac:dyDescent="0.3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</row>
    <row r="34" spans="1:40" s="19" customFormat="1" ht="14.5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</row>
    <row r="35" spans="1:40" s="19" customFormat="1" ht="14.5" x14ac:dyDescent="0.3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</row>
    <row r="36" spans="1:40" s="19" customFormat="1" ht="14.5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</row>
    <row r="37" spans="1:40" s="19" customFormat="1" ht="14.5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</row>
    <row r="38" spans="1:40" s="19" customFormat="1" ht="14.5" x14ac:dyDescent="0.3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</row>
    <row r="39" spans="1:40" s="19" customFormat="1" ht="14.5" x14ac:dyDescent="0.3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</row>
    <row r="40" spans="1:40" s="19" customFormat="1" ht="14.5" x14ac:dyDescent="0.3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</row>
    <row r="41" spans="1:40" s="19" customFormat="1" ht="14.5" x14ac:dyDescent="0.3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</row>
    <row r="42" spans="1:40" s="19" customFormat="1" ht="14.5" x14ac:dyDescent="0.3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</row>
    <row r="43" spans="1:40" s="19" customFormat="1" ht="14.5" x14ac:dyDescent="0.3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</row>
    <row r="44" spans="1:40" s="19" customFormat="1" ht="14.5" x14ac:dyDescent="0.3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</row>
    <row r="45" spans="1:40" s="19" customFormat="1" ht="14.5" x14ac:dyDescent="0.3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</row>
    <row r="46" spans="1:40" s="19" customFormat="1" ht="14.5" x14ac:dyDescent="0.3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</row>
    <row r="47" spans="1:40" s="19" customFormat="1" ht="14.5" x14ac:dyDescent="0.3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</row>
    <row r="48" spans="1:40" s="19" customFormat="1" ht="14.5" x14ac:dyDescent="0.3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</row>
    <row r="49" spans="1:40" s="19" customFormat="1" ht="14.5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</row>
    <row r="50" spans="1:40" s="19" customFormat="1" ht="14.5" x14ac:dyDescent="0.3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</row>
    <row r="51" spans="1:40" s="19" customFormat="1" ht="14.5" x14ac:dyDescent="0.3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</row>
    <row r="52" spans="1:40" s="19" customFormat="1" ht="14.5" x14ac:dyDescent="0.3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</row>
    <row r="53" spans="1:40" s="19" customFormat="1" ht="14.5" x14ac:dyDescent="0.3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</row>
    <row r="54" spans="1:40" s="19" customFormat="1" ht="14.5" x14ac:dyDescent="0.3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</row>
    <row r="55" spans="1:40" s="19" customFormat="1" ht="14.5" x14ac:dyDescent="0.3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</row>
    <row r="56" spans="1:40" s="19" customFormat="1" ht="14.5" x14ac:dyDescent="0.3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</row>
    <row r="57" spans="1:40" s="19" customFormat="1" ht="14.5" x14ac:dyDescent="0.3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</row>
    <row r="58" spans="1:40" s="19" customFormat="1" ht="14.5" x14ac:dyDescent="0.3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</row>
    <row r="59" spans="1:40" s="19" customFormat="1" ht="14.5" x14ac:dyDescent="0.3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</row>
    <row r="60" spans="1:40" s="19" customFormat="1" ht="14.5" x14ac:dyDescent="0.3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</row>
    <row r="61" spans="1:40" s="19" customFormat="1" ht="14.5" x14ac:dyDescent="0.3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</row>
    <row r="62" spans="1:40" s="19" customFormat="1" ht="14.5" x14ac:dyDescent="0.3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</row>
    <row r="63" spans="1:40" s="19" customFormat="1" ht="14.5" x14ac:dyDescent="0.3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1:40" s="19" customFormat="1" ht="14.5" x14ac:dyDescent="0.3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</row>
    <row r="65" spans="1:40" s="19" customFormat="1" ht="14.5" x14ac:dyDescent="0.3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</row>
    <row r="66" spans="1:40" s="19" customFormat="1" ht="14.5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</row>
    <row r="67" spans="1:40" s="19" customFormat="1" ht="14.5" x14ac:dyDescent="0.3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</row>
    <row r="68" spans="1:40" s="19" customFormat="1" ht="14.5" x14ac:dyDescent="0.3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</row>
    <row r="69" spans="1:40" s="19" customFormat="1" ht="14.5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</row>
    <row r="70" spans="1:40" s="19" customFormat="1" ht="14.5" x14ac:dyDescent="0.3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</row>
    <row r="71" spans="1:40" s="19" customFormat="1" ht="14.5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</row>
    <row r="72" spans="1:40" s="19" customFormat="1" ht="14.5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</row>
    <row r="73" spans="1:40" s="19" customFormat="1" ht="14.5" x14ac:dyDescent="0.3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</row>
    <row r="74" spans="1:40" s="19" customFormat="1" ht="14.5" x14ac:dyDescent="0.3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</row>
    <row r="75" spans="1:40" s="19" customFormat="1" ht="14.5" x14ac:dyDescent="0.3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</row>
    <row r="76" spans="1:40" s="19" customFormat="1" ht="14.5" x14ac:dyDescent="0.3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1:40" s="19" customFormat="1" ht="14.5" x14ac:dyDescent="0.3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</row>
    <row r="78" spans="1:40" s="19" customFormat="1" ht="14.5" x14ac:dyDescent="0.3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</row>
    <row r="79" spans="1:40" s="19" customFormat="1" ht="14.5" x14ac:dyDescent="0.3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</row>
    <row r="80" spans="1:40" s="19" customFormat="1" ht="14.5" x14ac:dyDescent="0.3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</row>
    <row r="81" spans="1:40" s="19" customFormat="1" ht="14.5" x14ac:dyDescent="0.3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</row>
    <row r="82" spans="1:40" s="19" customFormat="1" ht="14.5" x14ac:dyDescent="0.3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</row>
    <row r="83" spans="1:40" s="19" customFormat="1" ht="14.5" x14ac:dyDescent="0.3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</row>
    <row r="84" spans="1:40" s="19" customFormat="1" ht="14.5" x14ac:dyDescent="0.3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</row>
    <row r="85" spans="1:40" s="19" customFormat="1" ht="14.5" x14ac:dyDescent="0.3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</row>
    <row r="86" spans="1:40" s="19" customFormat="1" ht="14.5" x14ac:dyDescent="0.3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</row>
    <row r="87" spans="1:40" s="19" customFormat="1" ht="14.5" x14ac:dyDescent="0.3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</row>
    <row r="88" spans="1:40" s="19" customFormat="1" ht="14.5" x14ac:dyDescent="0.3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</row>
    <row r="89" spans="1:40" s="19" customFormat="1" ht="14.5" x14ac:dyDescent="0.3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</row>
    <row r="90" spans="1:40" s="19" customFormat="1" ht="14.5" x14ac:dyDescent="0.3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</row>
    <row r="91" spans="1:40" s="19" customFormat="1" ht="14.5" x14ac:dyDescent="0.3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</row>
    <row r="92" spans="1:40" s="19" customFormat="1" ht="14.5" x14ac:dyDescent="0.3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</row>
    <row r="93" spans="1:40" s="19" customFormat="1" ht="14.5" x14ac:dyDescent="0.3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</row>
    <row r="94" spans="1:40" s="19" customFormat="1" ht="14.5" x14ac:dyDescent="0.3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</row>
    <row r="95" spans="1:40" s="19" customFormat="1" ht="14.5" x14ac:dyDescent="0.3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</row>
    <row r="96" spans="1:40" s="19" customFormat="1" ht="14.5" x14ac:dyDescent="0.3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</row>
    <row r="97" spans="1:40" s="19" customFormat="1" ht="14.5" x14ac:dyDescent="0.3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</row>
    <row r="98" spans="1:40" s="19" customFormat="1" ht="14.5" x14ac:dyDescent="0.3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</row>
    <row r="99" spans="1:40" s="19" customFormat="1" ht="14.5" x14ac:dyDescent="0.3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</row>
    <row r="100" spans="1:40" s="19" customFormat="1" ht="14.5" x14ac:dyDescent="0.3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</row>
    <row r="101" spans="1:40" s="19" customFormat="1" ht="14.5" x14ac:dyDescent="0.3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</row>
    <row r="102" spans="1:40" s="19" customFormat="1" ht="14.5" x14ac:dyDescent="0.3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</row>
    <row r="103" spans="1:40" s="19" customFormat="1" ht="14.5" x14ac:dyDescent="0.3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</row>
    <row r="104" spans="1:40" s="19" customFormat="1" ht="14.5" x14ac:dyDescent="0.3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</row>
    <row r="105" spans="1:40" s="19" customFormat="1" ht="14.5" x14ac:dyDescent="0.3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</row>
    <row r="106" spans="1:40" s="19" customFormat="1" ht="14.5" x14ac:dyDescent="0.3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</row>
    <row r="107" spans="1:40" s="19" customFormat="1" ht="14.5" x14ac:dyDescent="0.3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</row>
    <row r="108" spans="1:40" s="19" customFormat="1" ht="14.5" x14ac:dyDescent="0.3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</row>
    <row r="109" spans="1:40" s="19" customFormat="1" ht="14.5" x14ac:dyDescent="0.35"/>
    <row r="110" spans="1:40" s="19" customFormat="1" ht="14.5" x14ac:dyDescent="0.35"/>
    <row r="111" spans="1:40" s="19" customFormat="1" ht="14.5" x14ac:dyDescent="0.35"/>
    <row r="112" spans="1:40" s="19" customFormat="1" ht="14.5" x14ac:dyDescent="0.35"/>
    <row r="113" spans="1:40" s="19" customFormat="1" ht="14.5" x14ac:dyDescent="0.35"/>
    <row r="114" spans="1:40" ht="14.5" x14ac:dyDescent="0.3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ht="14.5" x14ac:dyDescent="0.3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ht="14.5" x14ac:dyDescent="0.3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ht="14.5" x14ac:dyDescent="0.3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ht="14.5" x14ac:dyDescent="0.3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ht="14.5" x14ac:dyDescent="0.3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ht="14.5" x14ac:dyDescent="0.3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</sheetData>
  <mergeCells count="5">
    <mergeCell ref="A7:C7"/>
    <mergeCell ref="A3:B3"/>
    <mergeCell ref="G1:I1"/>
    <mergeCell ref="G2:I2"/>
    <mergeCell ref="G3:I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  <pageSetUpPr fitToPage="1"/>
  </sheetPr>
  <dimension ref="A1:AO25"/>
  <sheetViews>
    <sheetView zoomScalePageLayoutView="80" workbookViewId="0">
      <pane xSplit="2" ySplit="1" topLeftCell="C8" activePane="bottomRight" state="frozen"/>
      <selection activeCell="U17" sqref="U17"/>
      <selection pane="topRight" activeCell="U17" sqref="U17"/>
      <selection pane="bottomLeft" activeCell="U17" sqref="U17"/>
      <selection pane="bottomRight" activeCell="E18" sqref="E18"/>
    </sheetView>
  </sheetViews>
  <sheetFormatPr defaultColWidth="8.90625" defaultRowHeight="12.5" x14ac:dyDescent="0.25"/>
  <cols>
    <col min="2" max="2" width="18.36328125" customWidth="1"/>
    <col min="3" max="3" width="20.1796875" bestFit="1" customWidth="1"/>
    <col min="4" max="4" width="15.453125" customWidth="1"/>
    <col min="5" max="5" width="16.6328125" customWidth="1"/>
    <col min="6" max="6" width="3.54296875" customWidth="1"/>
    <col min="13" max="13" width="2.6328125" customWidth="1"/>
    <col min="24" max="24" width="3" customWidth="1"/>
    <col min="35" max="35" width="9.90625" customWidth="1"/>
    <col min="36" max="36" width="10.90625" customWidth="1"/>
    <col min="37" max="37" width="8" customWidth="1"/>
    <col min="38" max="38" width="2.6328125" customWidth="1"/>
    <col min="40" max="40" width="2.90625" customWidth="1"/>
    <col min="41" max="41" width="11.08984375" bestFit="1" customWidth="1"/>
  </cols>
  <sheetData>
    <row r="1" spans="1:41" ht="15.5" x14ac:dyDescent="0.35">
      <c r="A1" s="20" t="str">
        <f>CompDetail!A1</f>
        <v xml:space="preserve">SCONE HORSE FESTIVAL </v>
      </c>
      <c r="B1" s="2"/>
      <c r="C1" s="18"/>
      <c r="D1" s="66" t="s">
        <v>66</v>
      </c>
      <c r="E1" s="66" t="s">
        <v>76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113">
        <f ca="1">NOW()</f>
        <v>43667.53270787037</v>
      </c>
    </row>
    <row r="2" spans="1:41" ht="15.5" x14ac:dyDescent="0.35">
      <c r="A2" s="20" t="str">
        <f>CompDetail!A2</f>
        <v>OFFICIAL VAULTING COMPETITION</v>
      </c>
      <c r="B2" s="2"/>
      <c r="C2" s="18"/>
      <c r="D2" s="66"/>
      <c r="E2" s="66" t="s">
        <v>95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0"/>
      <c r="V2" s="66"/>
      <c r="W2" s="66"/>
      <c r="X2" s="70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114">
        <f ca="1">NOW()</f>
        <v>43667.53270787037</v>
      </c>
    </row>
    <row r="3" spans="1:41" ht="15.5" x14ac:dyDescent="0.35">
      <c r="A3" s="281" t="str">
        <f>CompDetail!A3</f>
        <v>20th &amp; 21st July 2019</v>
      </c>
      <c r="B3" s="282"/>
      <c r="C3" s="18"/>
      <c r="D3" s="66"/>
      <c r="E3" s="66" t="s">
        <v>96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70"/>
      <c r="V3" s="66"/>
      <c r="W3" s="66"/>
      <c r="X3" s="70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5.5" x14ac:dyDescent="0.35">
      <c r="A4" s="71"/>
      <c r="B4" s="72"/>
      <c r="C4" s="18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70"/>
      <c r="V4" s="66"/>
      <c r="W4" s="66"/>
      <c r="X4" s="70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5.5" x14ac:dyDescent="0.35">
      <c r="A5" s="64" t="s">
        <v>67</v>
      </c>
      <c r="B5" s="64"/>
      <c r="C5" s="19"/>
      <c r="D5" s="66"/>
      <c r="E5" s="66"/>
      <c r="F5" s="73"/>
      <c r="G5" s="74" t="s">
        <v>68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3"/>
      <c r="AJ5" s="73"/>
      <c r="AK5" s="73"/>
      <c r="AL5" s="73"/>
      <c r="AM5" s="76"/>
      <c r="AN5" s="66"/>
      <c r="AO5" s="66"/>
    </row>
    <row r="6" spans="1:41" ht="15.5" x14ac:dyDescent="0.35">
      <c r="A6" s="64" t="s">
        <v>48</v>
      </c>
      <c r="B6" s="64">
        <v>13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77"/>
      <c r="AI6" s="66"/>
      <c r="AJ6" s="66"/>
      <c r="AK6" s="66"/>
      <c r="AL6" s="66"/>
      <c r="AM6" s="66"/>
      <c r="AN6" s="66"/>
      <c r="AO6" s="66"/>
    </row>
    <row r="7" spans="1:41" ht="14.5" x14ac:dyDescent="0.35">
      <c r="A7" s="19"/>
      <c r="B7" s="19"/>
      <c r="C7" s="66"/>
      <c r="D7" s="66"/>
      <c r="E7" s="66"/>
      <c r="F7" s="66"/>
      <c r="G7" s="70" t="s">
        <v>43</v>
      </c>
      <c r="H7" s="66" t="str">
        <f>E1</f>
        <v>Angie Deeks</v>
      </c>
      <c r="I7" s="70"/>
      <c r="J7" s="70"/>
      <c r="K7" s="70"/>
      <c r="L7" s="70"/>
      <c r="M7" s="70"/>
      <c r="N7" s="70" t="s">
        <v>42</v>
      </c>
      <c r="O7" s="66" t="str">
        <f>E2</f>
        <v>Janet Leadbeater</v>
      </c>
      <c r="P7" s="66"/>
      <c r="Q7" s="66"/>
      <c r="R7" s="70"/>
      <c r="S7" s="66"/>
      <c r="T7" s="70"/>
      <c r="U7" s="66"/>
      <c r="V7" s="66"/>
      <c r="W7" s="66"/>
      <c r="X7" s="66"/>
      <c r="Y7" s="70" t="s">
        <v>69</v>
      </c>
      <c r="Z7" s="66" t="str">
        <f>E3</f>
        <v>Robyn Bruderer</v>
      </c>
      <c r="AA7" s="66"/>
      <c r="AB7" s="66"/>
      <c r="AC7" s="66"/>
      <c r="AD7" s="66"/>
      <c r="AE7" s="66"/>
      <c r="AF7" s="66"/>
      <c r="AG7" s="66"/>
      <c r="AH7" s="66"/>
      <c r="AI7" s="70"/>
      <c r="AJ7" s="70"/>
      <c r="AK7" s="70"/>
      <c r="AL7" s="70"/>
      <c r="AM7" s="66"/>
      <c r="AN7" s="66"/>
      <c r="AO7" s="66"/>
    </row>
    <row r="8" spans="1:41" ht="14.5" x14ac:dyDescent="0.35">
      <c r="A8" s="19"/>
      <c r="B8" s="19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</row>
    <row r="9" spans="1:41" ht="14.5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78" t="s">
        <v>18</v>
      </c>
      <c r="X9" s="79"/>
      <c r="Y9" s="66"/>
      <c r="Z9" s="66"/>
      <c r="AA9" s="66"/>
      <c r="AB9" s="66"/>
      <c r="AC9" s="66"/>
      <c r="AD9" s="66"/>
      <c r="AE9" s="66"/>
      <c r="AF9" s="66"/>
      <c r="AG9" s="66"/>
      <c r="AH9" s="78" t="s">
        <v>18</v>
      </c>
      <c r="AL9" s="81"/>
      <c r="AM9" s="82"/>
      <c r="AN9" s="83"/>
      <c r="AO9" s="66"/>
    </row>
    <row r="10" spans="1:41" ht="14.5" x14ac:dyDescent="0.35">
      <c r="A10" s="78" t="s">
        <v>21</v>
      </c>
      <c r="B10" s="78" t="s">
        <v>22</v>
      </c>
      <c r="C10" s="78" t="s">
        <v>23</v>
      </c>
      <c r="D10" s="78" t="s">
        <v>24</v>
      </c>
      <c r="E10" s="78" t="s">
        <v>70</v>
      </c>
      <c r="F10" s="79"/>
      <c r="G10" s="78" t="s">
        <v>23</v>
      </c>
      <c r="H10" s="78"/>
      <c r="I10" s="78"/>
      <c r="J10" s="78"/>
      <c r="K10" s="78"/>
      <c r="L10" s="78"/>
      <c r="M10" s="79"/>
      <c r="N10" s="78" t="s">
        <v>26</v>
      </c>
      <c r="O10" s="78" t="s">
        <v>27</v>
      </c>
      <c r="P10" s="78" t="s">
        <v>71</v>
      </c>
      <c r="Q10" s="78" t="s">
        <v>50</v>
      </c>
      <c r="R10" s="78" t="s">
        <v>72</v>
      </c>
      <c r="S10" s="78" t="s">
        <v>73</v>
      </c>
      <c r="T10" s="78" t="s">
        <v>28</v>
      </c>
      <c r="U10" s="78" t="s">
        <v>19</v>
      </c>
      <c r="V10" s="78" t="s">
        <v>44</v>
      </c>
      <c r="W10" s="78" t="s">
        <v>20</v>
      </c>
      <c r="X10" s="79"/>
      <c r="Y10" s="78" t="s">
        <v>26</v>
      </c>
      <c r="Z10" s="78" t="s">
        <v>27</v>
      </c>
      <c r="AA10" s="78" t="s">
        <v>71</v>
      </c>
      <c r="AB10" s="78" t="s">
        <v>50</v>
      </c>
      <c r="AC10" s="78" t="s">
        <v>72</v>
      </c>
      <c r="AD10" s="78" t="s">
        <v>74</v>
      </c>
      <c r="AE10" s="78" t="s">
        <v>28</v>
      </c>
      <c r="AF10" s="78" t="s">
        <v>19</v>
      </c>
      <c r="AG10" s="78" t="s">
        <v>44</v>
      </c>
      <c r="AH10" s="78" t="s">
        <v>20</v>
      </c>
      <c r="AI10" s="80" t="s">
        <v>43</v>
      </c>
      <c r="AJ10" s="66" t="s">
        <v>42</v>
      </c>
      <c r="AK10" s="66" t="s">
        <v>69</v>
      </c>
      <c r="AL10" s="79"/>
      <c r="AM10" s="82" t="s">
        <v>29</v>
      </c>
      <c r="AN10" s="83"/>
      <c r="AO10" s="82" t="s">
        <v>31</v>
      </c>
    </row>
    <row r="11" spans="1:41" ht="14.5" x14ac:dyDescent="0.35">
      <c r="A11" s="66"/>
      <c r="B11" s="66"/>
      <c r="C11" s="66"/>
      <c r="D11" s="66"/>
      <c r="E11" s="66"/>
      <c r="F11" s="81"/>
      <c r="G11" s="22" t="s">
        <v>1</v>
      </c>
      <c r="H11" s="22" t="s">
        <v>2</v>
      </c>
      <c r="I11" s="22" t="s">
        <v>3</v>
      </c>
      <c r="J11" s="22" t="s">
        <v>4</v>
      </c>
      <c r="K11" s="22" t="s">
        <v>5</v>
      </c>
      <c r="L11" s="22" t="s">
        <v>23</v>
      </c>
      <c r="M11" s="81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81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80"/>
      <c r="AJ11" s="66"/>
      <c r="AK11" s="66"/>
      <c r="AL11" s="81"/>
      <c r="AM11" s="66"/>
      <c r="AN11" s="81"/>
      <c r="AO11" s="66"/>
    </row>
    <row r="12" spans="1:41" ht="14.5" x14ac:dyDescent="0.35">
      <c r="A12" s="25">
        <v>1</v>
      </c>
      <c r="B12" s="101" t="s">
        <v>86</v>
      </c>
      <c r="C12" s="17"/>
      <c r="D12" s="17"/>
      <c r="E12" s="17"/>
      <c r="F12" s="81"/>
      <c r="G12" s="85"/>
      <c r="H12" s="85"/>
      <c r="I12" s="85"/>
      <c r="J12" s="85"/>
      <c r="K12" s="85"/>
      <c r="L12" s="86"/>
      <c r="M12" s="81"/>
      <c r="N12" s="24">
        <v>5</v>
      </c>
      <c r="O12" s="24">
        <v>6</v>
      </c>
      <c r="P12" s="24">
        <v>4.8</v>
      </c>
      <c r="Q12" s="24">
        <v>6.8</v>
      </c>
      <c r="R12" s="24">
        <v>7</v>
      </c>
      <c r="S12" s="87">
        <v>6.8</v>
      </c>
      <c r="T12" s="24">
        <v>6.5</v>
      </c>
      <c r="U12" s="24">
        <v>5</v>
      </c>
      <c r="V12" s="14">
        <f t="shared" ref="V12:V17" si="0">SUM(N12:U12)</f>
        <v>47.9</v>
      </c>
      <c r="W12" s="88"/>
      <c r="X12" s="81"/>
      <c r="Y12" s="24">
        <v>5.5</v>
      </c>
      <c r="Z12" s="24">
        <v>6.2</v>
      </c>
      <c r="AA12" s="24">
        <v>6</v>
      </c>
      <c r="AB12" s="24">
        <v>5.8</v>
      </c>
      <c r="AC12" s="24">
        <v>5</v>
      </c>
      <c r="AD12" s="24">
        <v>5</v>
      </c>
      <c r="AE12" s="24">
        <v>6.5</v>
      </c>
      <c r="AF12" s="24">
        <v>6.2</v>
      </c>
      <c r="AG12" s="14">
        <f t="shared" ref="AG12:AG17" si="1">SUM(Y12:AF12)</f>
        <v>46.2</v>
      </c>
      <c r="AH12" s="88"/>
      <c r="AI12" s="89"/>
      <c r="AJ12" s="86"/>
      <c r="AK12" s="86"/>
      <c r="AL12" s="81"/>
      <c r="AM12" s="86"/>
      <c r="AN12" s="90"/>
      <c r="AO12" s="85"/>
    </row>
    <row r="13" spans="1:41" ht="14.5" x14ac:dyDescent="0.35">
      <c r="A13" s="25">
        <v>2</v>
      </c>
      <c r="B13" s="101" t="s">
        <v>87</v>
      </c>
      <c r="C13" s="17"/>
      <c r="D13" s="17"/>
      <c r="E13" s="17"/>
      <c r="F13" s="81"/>
      <c r="G13" s="85"/>
      <c r="H13" s="85"/>
      <c r="I13" s="85"/>
      <c r="J13" s="85"/>
      <c r="K13" s="85"/>
      <c r="L13" s="85"/>
      <c r="M13" s="81"/>
      <c r="N13" s="24">
        <v>5</v>
      </c>
      <c r="O13" s="24">
        <v>5.5</v>
      </c>
      <c r="P13" s="24">
        <v>6</v>
      </c>
      <c r="Q13" s="24">
        <v>7</v>
      </c>
      <c r="R13" s="24">
        <v>7.5</v>
      </c>
      <c r="S13" s="24">
        <v>7</v>
      </c>
      <c r="T13" s="24">
        <v>7.5</v>
      </c>
      <c r="U13" s="24">
        <v>5.5</v>
      </c>
      <c r="V13" s="14">
        <f t="shared" si="0"/>
        <v>51</v>
      </c>
      <c r="W13" s="88"/>
      <c r="X13" s="81"/>
      <c r="Y13" s="24">
        <v>5.2</v>
      </c>
      <c r="Z13" s="24">
        <v>6</v>
      </c>
      <c r="AA13" s="24">
        <v>5.5</v>
      </c>
      <c r="AB13" s="24">
        <v>4.2</v>
      </c>
      <c r="AC13" s="24">
        <v>5.5</v>
      </c>
      <c r="AD13" s="24">
        <v>6</v>
      </c>
      <c r="AE13" s="24">
        <v>6.3</v>
      </c>
      <c r="AF13" s="24">
        <v>5.5</v>
      </c>
      <c r="AG13" s="14">
        <f t="shared" si="1"/>
        <v>44.199999999999996</v>
      </c>
      <c r="AH13" s="88"/>
      <c r="AI13" s="89"/>
      <c r="AJ13" s="86"/>
      <c r="AK13" s="86"/>
      <c r="AL13" s="81"/>
      <c r="AM13" s="86"/>
      <c r="AN13" s="81"/>
      <c r="AO13" s="85"/>
    </row>
    <row r="14" spans="1:41" ht="14.5" x14ac:dyDescent="0.35">
      <c r="A14" s="25">
        <v>3</v>
      </c>
      <c r="B14" s="101" t="s">
        <v>88</v>
      </c>
      <c r="C14" s="17"/>
      <c r="D14" s="17"/>
      <c r="E14" s="17"/>
      <c r="F14" s="81"/>
      <c r="G14" s="85"/>
      <c r="H14" s="85"/>
      <c r="I14" s="85"/>
      <c r="J14" s="85"/>
      <c r="K14" s="85"/>
      <c r="L14" s="85"/>
      <c r="M14" s="81"/>
      <c r="N14" s="24">
        <v>4.8</v>
      </c>
      <c r="O14" s="24">
        <v>4.8</v>
      </c>
      <c r="P14" s="24">
        <v>5</v>
      </c>
      <c r="Q14" s="24">
        <v>5.5</v>
      </c>
      <c r="R14" s="24">
        <v>6</v>
      </c>
      <c r="S14" s="24">
        <v>6</v>
      </c>
      <c r="T14" s="24">
        <v>6.5</v>
      </c>
      <c r="U14" s="24">
        <v>5.5</v>
      </c>
      <c r="V14" s="14">
        <f t="shared" si="0"/>
        <v>44.1</v>
      </c>
      <c r="W14" s="88"/>
      <c r="X14" s="81"/>
      <c r="Y14" s="24">
        <v>5.5</v>
      </c>
      <c r="Z14" s="24">
        <v>6.2</v>
      </c>
      <c r="AA14" s="24">
        <v>5</v>
      </c>
      <c r="AB14" s="24">
        <v>4</v>
      </c>
      <c r="AC14" s="24">
        <v>5.3</v>
      </c>
      <c r="AD14" s="24">
        <v>5.5</v>
      </c>
      <c r="AE14" s="24">
        <v>6</v>
      </c>
      <c r="AF14" s="24">
        <v>6.5</v>
      </c>
      <c r="AG14" s="14">
        <f t="shared" si="1"/>
        <v>44</v>
      </c>
      <c r="AH14" s="88"/>
      <c r="AI14" s="89"/>
      <c r="AJ14" s="86"/>
      <c r="AK14" s="86"/>
      <c r="AL14" s="81"/>
      <c r="AM14" s="86"/>
      <c r="AN14" s="81"/>
      <c r="AO14" s="85"/>
    </row>
    <row r="15" spans="1:41" ht="14.5" x14ac:dyDescent="0.35">
      <c r="A15" s="25">
        <v>4</v>
      </c>
      <c r="B15" s="101" t="s">
        <v>89</v>
      </c>
      <c r="C15" s="17"/>
      <c r="D15" s="17"/>
      <c r="E15" s="17"/>
      <c r="F15" s="81"/>
      <c r="G15" s="85"/>
      <c r="H15" s="85"/>
      <c r="I15" s="85"/>
      <c r="J15" s="85"/>
      <c r="K15" s="85"/>
      <c r="L15" s="85"/>
      <c r="M15" s="81"/>
      <c r="N15" s="24">
        <v>5.8</v>
      </c>
      <c r="O15" s="24">
        <v>5.5</v>
      </c>
      <c r="P15" s="24">
        <v>5.8</v>
      </c>
      <c r="Q15" s="24">
        <v>6.5</v>
      </c>
      <c r="R15" s="24">
        <v>6.8</v>
      </c>
      <c r="S15" s="24">
        <v>6.5</v>
      </c>
      <c r="T15" s="24">
        <v>6.8</v>
      </c>
      <c r="U15" s="24">
        <v>5.5</v>
      </c>
      <c r="V15" s="14">
        <f t="shared" si="0"/>
        <v>49.2</v>
      </c>
      <c r="W15" s="88"/>
      <c r="X15" s="81"/>
      <c r="Y15" s="24">
        <v>6</v>
      </c>
      <c r="Z15" s="24">
        <v>6.5</v>
      </c>
      <c r="AA15" s="24">
        <v>5.5</v>
      </c>
      <c r="AB15" s="24">
        <v>6.2</v>
      </c>
      <c r="AC15" s="24">
        <v>6</v>
      </c>
      <c r="AD15" s="24">
        <v>6</v>
      </c>
      <c r="AE15" s="24">
        <v>6.5</v>
      </c>
      <c r="AF15" s="24">
        <v>5.8</v>
      </c>
      <c r="AG15" s="14">
        <f t="shared" si="1"/>
        <v>48.5</v>
      </c>
      <c r="AH15" s="88"/>
      <c r="AI15" s="89"/>
      <c r="AJ15" s="86"/>
      <c r="AK15" s="86"/>
      <c r="AL15" s="81"/>
      <c r="AM15" s="86"/>
      <c r="AN15" s="81"/>
      <c r="AO15" s="85"/>
    </row>
    <row r="16" spans="1:41" ht="14.5" x14ac:dyDescent="0.35">
      <c r="A16" s="25">
        <v>5</v>
      </c>
      <c r="B16" s="101" t="s">
        <v>90</v>
      </c>
      <c r="C16" s="17"/>
      <c r="D16" s="17"/>
      <c r="E16" s="17"/>
      <c r="F16" s="81"/>
      <c r="G16" s="85"/>
      <c r="H16" s="85"/>
      <c r="I16" s="85"/>
      <c r="J16" s="85"/>
      <c r="K16" s="85"/>
      <c r="L16" s="85"/>
      <c r="M16" s="81"/>
      <c r="N16" s="24">
        <v>6</v>
      </c>
      <c r="O16" s="24">
        <v>5.5</v>
      </c>
      <c r="P16" s="24">
        <v>5</v>
      </c>
      <c r="Q16" s="24">
        <v>7</v>
      </c>
      <c r="R16" s="24">
        <v>6.8</v>
      </c>
      <c r="S16" s="24">
        <v>6</v>
      </c>
      <c r="T16" s="24">
        <v>6.8</v>
      </c>
      <c r="U16" s="24">
        <v>6</v>
      </c>
      <c r="V16" s="14">
        <f t="shared" si="0"/>
        <v>49.099999999999994</v>
      </c>
      <c r="W16" s="88"/>
      <c r="X16" s="81"/>
      <c r="Y16" s="24">
        <v>5.2</v>
      </c>
      <c r="Z16" s="24">
        <v>5.5</v>
      </c>
      <c r="AA16" s="24">
        <v>5</v>
      </c>
      <c r="AB16" s="24">
        <v>4</v>
      </c>
      <c r="AC16" s="24">
        <v>4</v>
      </c>
      <c r="AD16" s="24">
        <v>5</v>
      </c>
      <c r="AE16" s="24">
        <v>5.8</v>
      </c>
      <c r="AF16" s="24">
        <v>6</v>
      </c>
      <c r="AG16" s="14">
        <f t="shared" si="1"/>
        <v>40.5</v>
      </c>
      <c r="AH16" s="88"/>
      <c r="AI16" s="89"/>
      <c r="AJ16" s="86"/>
      <c r="AK16" s="86"/>
      <c r="AL16" s="81"/>
      <c r="AM16" s="86"/>
      <c r="AN16" s="81"/>
      <c r="AO16" s="85"/>
    </row>
    <row r="17" spans="1:41" ht="14.5" x14ac:dyDescent="0.35">
      <c r="A17" s="25">
        <v>6</v>
      </c>
      <c r="B17" s="101" t="s">
        <v>91</v>
      </c>
      <c r="C17" s="17"/>
      <c r="D17" s="17"/>
      <c r="E17" s="17"/>
      <c r="F17" s="81"/>
      <c r="G17" s="85"/>
      <c r="H17" s="85"/>
      <c r="I17" s="85"/>
      <c r="J17" s="85"/>
      <c r="K17" s="85"/>
      <c r="L17" s="85"/>
      <c r="M17" s="81"/>
      <c r="N17" s="24">
        <v>6.8</v>
      </c>
      <c r="O17" s="24">
        <v>5</v>
      </c>
      <c r="P17" s="24">
        <v>7</v>
      </c>
      <c r="Q17" s="24">
        <v>7.8</v>
      </c>
      <c r="R17" s="24">
        <v>8</v>
      </c>
      <c r="S17" s="24">
        <v>7.8</v>
      </c>
      <c r="T17" s="24">
        <v>6</v>
      </c>
      <c r="U17" s="24">
        <v>5.8</v>
      </c>
      <c r="V17" s="14">
        <f t="shared" si="0"/>
        <v>54.199999999999996</v>
      </c>
      <c r="W17" s="88"/>
      <c r="X17" s="81"/>
      <c r="Y17" s="24">
        <v>5</v>
      </c>
      <c r="Z17" s="24">
        <v>5.2</v>
      </c>
      <c r="AA17" s="24">
        <v>5.5</v>
      </c>
      <c r="AB17" s="24">
        <v>6.3</v>
      </c>
      <c r="AC17" s="24">
        <v>6</v>
      </c>
      <c r="AD17" s="24">
        <v>5.5</v>
      </c>
      <c r="AE17" s="24">
        <v>5</v>
      </c>
      <c r="AF17" s="24">
        <v>5.5</v>
      </c>
      <c r="AG17" s="14">
        <f t="shared" si="1"/>
        <v>44</v>
      </c>
      <c r="AH17" s="88"/>
      <c r="AI17" s="89"/>
      <c r="AJ17" s="86"/>
      <c r="AK17" s="86"/>
      <c r="AL17" s="81"/>
      <c r="AM17" s="86"/>
      <c r="AN17" s="81"/>
      <c r="AO17" s="85"/>
    </row>
    <row r="18" spans="1:41" ht="14.5" x14ac:dyDescent="0.35">
      <c r="A18" s="27"/>
      <c r="B18" s="26"/>
      <c r="C18" s="102" t="s">
        <v>92</v>
      </c>
      <c r="D18" s="290" t="s">
        <v>172</v>
      </c>
      <c r="E18" s="102" t="s">
        <v>94</v>
      </c>
      <c r="F18" s="91"/>
      <c r="G18" s="92">
        <v>5.5</v>
      </c>
      <c r="H18" s="92">
        <v>5.8</v>
      </c>
      <c r="I18" s="92">
        <v>6.5</v>
      </c>
      <c r="J18" s="92">
        <v>7</v>
      </c>
      <c r="K18" s="92">
        <v>8</v>
      </c>
      <c r="L18" s="93">
        <f>SUM((G18*0.1),(H18*0.1),(I18*0.3),(J18*0.3),(K18*0.2))</f>
        <v>6.7799999999999994</v>
      </c>
      <c r="M18" s="94"/>
      <c r="N18" s="95"/>
      <c r="O18" s="95"/>
      <c r="P18" s="95"/>
      <c r="Q18" s="95"/>
      <c r="R18" s="95"/>
      <c r="S18" s="95"/>
      <c r="T18" s="288" t="s">
        <v>75</v>
      </c>
      <c r="U18" s="288"/>
      <c r="V18" s="96">
        <f>SUM(V12:V17)</f>
        <v>295.5</v>
      </c>
      <c r="W18" s="96">
        <f>(V18/6)/8</f>
        <v>6.15625</v>
      </c>
      <c r="X18" s="91"/>
      <c r="Y18" s="95"/>
      <c r="Z18" s="95"/>
      <c r="AA18" s="95"/>
      <c r="AB18" s="95"/>
      <c r="AC18" s="95"/>
      <c r="AD18" s="95"/>
      <c r="AE18" s="288" t="s">
        <v>75</v>
      </c>
      <c r="AF18" s="288"/>
      <c r="AG18" s="96">
        <f>SUM(AG12:AG17)</f>
        <v>267.39999999999998</v>
      </c>
      <c r="AH18" s="96">
        <f>(AG18/6)/8</f>
        <v>5.5708333333333329</v>
      </c>
      <c r="AI18" s="97">
        <f>L18</f>
        <v>6.7799999999999994</v>
      </c>
      <c r="AJ18" s="98">
        <f>W18</f>
        <v>6.15625</v>
      </c>
      <c r="AK18" s="98">
        <f>AH18</f>
        <v>5.5708333333333329</v>
      </c>
      <c r="AL18" s="94"/>
      <c r="AM18" s="96">
        <f>SUM((L18*0.25)+(W18*0.375)+(AH18*0.375))</f>
        <v>6.0926562500000001</v>
      </c>
      <c r="AN18" s="99"/>
      <c r="AO18" s="100">
        <v>1</v>
      </c>
    </row>
    <row r="19" spans="1:41" ht="14.5" x14ac:dyDescent="0.35">
      <c r="A19" s="25">
        <v>1</v>
      </c>
      <c r="B19" s="101" t="s">
        <v>77</v>
      </c>
      <c r="C19" s="17"/>
      <c r="D19" s="17"/>
      <c r="E19" s="17"/>
      <c r="F19" s="81"/>
      <c r="G19" s="85"/>
      <c r="H19" s="85"/>
      <c r="I19" s="85"/>
      <c r="J19" s="85"/>
      <c r="K19" s="85"/>
      <c r="L19" s="86"/>
      <c r="M19" s="81"/>
      <c r="N19" s="24">
        <v>6</v>
      </c>
      <c r="O19" s="24">
        <v>8</v>
      </c>
      <c r="P19" s="24">
        <v>6</v>
      </c>
      <c r="Q19" s="24">
        <v>6.8</v>
      </c>
      <c r="R19" s="24">
        <v>8</v>
      </c>
      <c r="S19" s="87">
        <v>8</v>
      </c>
      <c r="T19" s="24">
        <v>7.5</v>
      </c>
      <c r="U19" s="24">
        <v>5.5</v>
      </c>
      <c r="V19" s="14">
        <f t="shared" ref="V19:V24" si="2">SUM(N19:U19)</f>
        <v>55.8</v>
      </c>
      <c r="W19" s="88"/>
      <c r="X19" s="81"/>
      <c r="Y19" s="24">
        <v>6</v>
      </c>
      <c r="Z19" s="24">
        <v>6.2</v>
      </c>
      <c r="AA19" s="24">
        <v>6</v>
      </c>
      <c r="AB19" s="24">
        <v>6</v>
      </c>
      <c r="AC19" s="24">
        <v>6</v>
      </c>
      <c r="AD19" s="24">
        <v>6.5</v>
      </c>
      <c r="AE19" s="24">
        <v>6.5</v>
      </c>
      <c r="AF19" s="24">
        <v>5.8</v>
      </c>
      <c r="AG19" s="14">
        <f t="shared" ref="AG19:AG24" si="3">SUM(Y19:AF19)</f>
        <v>49</v>
      </c>
      <c r="AH19" s="88"/>
      <c r="AI19" s="89"/>
      <c r="AJ19" s="86"/>
      <c r="AK19" s="86"/>
      <c r="AL19" s="81"/>
      <c r="AM19" s="86"/>
      <c r="AN19" s="90"/>
      <c r="AO19" s="85"/>
    </row>
    <row r="20" spans="1:41" ht="14.5" x14ac:dyDescent="0.35">
      <c r="A20" s="25">
        <v>2</v>
      </c>
      <c r="B20" s="101" t="s">
        <v>78</v>
      </c>
      <c r="C20" s="17"/>
      <c r="D20" s="17"/>
      <c r="E20" s="17"/>
      <c r="F20" s="81"/>
      <c r="G20" s="85"/>
      <c r="H20" s="85"/>
      <c r="I20" s="85"/>
      <c r="J20" s="85"/>
      <c r="K20" s="85"/>
      <c r="L20" s="85"/>
      <c r="M20" s="81"/>
      <c r="N20" s="24">
        <v>3</v>
      </c>
      <c r="O20" s="24">
        <v>3</v>
      </c>
      <c r="P20" s="24">
        <v>3</v>
      </c>
      <c r="Q20" s="24">
        <v>4</v>
      </c>
      <c r="R20" s="24">
        <v>5</v>
      </c>
      <c r="S20" s="24">
        <v>5</v>
      </c>
      <c r="T20" s="24">
        <v>4</v>
      </c>
      <c r="U20" s="24">
        <v>5</v>
      </c>
      <c r="V20" s="14">
        <f t="shared" si="2"/>
        <v>32</v>
      </c>
      <c r="W20" s="88"/>
      <c r="X20" s="81"/>
      <c r="Y20" s="24">
        <v>2.5</v>
      </c>
      <c r="Z20" s="24">
        <v>4</v>
      </c>
      <c r="AA20" s="24">
        <v>3</v>
      </c>
      <c r="AB20" s="24">
        <v>4</v>
      </c>
      <c r="AC20" s="24">
        <v>3</v>
      </c>
      <c r="AD20" s="24">
        <v>3</v>
      </c>
      <c r="AE20" s="24">
        <v>3.5</v>
      </c>
      <c r="AF20" s="24">
        <v>4</v>
      </c>
      <c r="AG20" s="14">
        <f t="shared" si="3"/>
        <v>27</v>
      </c>
      <c r="AH20" s="88"/>
      <c r="AI20" s="89"/>
      <c r="AJ20" s="86"/>
      <c r="AK20" s="86"/>
      <c r="AL20" s="81"/>
      <c r="AM20" s="86"/>
      <c r="AN20" s="81"/>
      <c r="AO20" s="85"/>
    </row>
    <row r="21" spans="1:41" ht="14.5" x14ac:dyDescent="0.35">
      <c r="A21" s="25">
        <v>3</v>
      </c>
      <c r="B21" s="101" t="s">
        <v>79</v>
      </c>
      <c r="C21" s="17"/>
      <c r="D21" s="17"/>
      <c r="E21" s="17"/>
      <c r="F21" s="81"/>
      <c r="G21" s="85"/>
      <c r="H21" s="85"/>
      <c r="I21" s="85"/>
      <c r="J21" s="85"/>
      <c r="K21" s="85"/>
      <c r="L21" s="85"/>
      <c r="M21" s="81"/>
      <c r="N21" s="24">
        <v>5.8</v>
      </c>
      <c r="O21" s="24">
        <v>5</v>
      </c>
      <c r="P21" s="24">
        <v>6</v>
      </c>
      <c r="Q21" s="24">
        <v>5.8</v>
      </c>
      <c r="R21" s="24">
        <v>7</v>
      </c>
      <c r="S21" s="24">
        <v>7</v>
      </c>
      <c r="T21" s="24">
        <v>5.8</v>
      </c>
      <c r="U21" s="24">
        <v>5.5</v>
      </c>
      <c r="V21" s="14">
        <f t="shared" si="2"/>
        <v>47.9</v>
      </c>
      <c r="W21" s="88"/>
      <c r="X21" s="81"/>
      <c r="Y21" s="24">
        <v>5.5</v>
      </c>
      <c r="Z21" s="24">
        <v>6</v>
      </c>
      <c r="AA21" s="24">
        <v>5</v>
      </c>
      <c r="AB21" s="24">
        <v>5</v>
      </c>
      <c r="AC21" s="24">
        <v>6</v>
      </c>
      <c r="AD21" s="24">
        <v>5</v>
      </c>
      <c r="AE21" s="24">
        <v>3</v>
      </c>
      <c r="AF21" s="24">
        <v>5</v>
      </c>
      <c r="AG21" s="14">
        <f t="shared" si="3"/>
        <v>40.5</v>
      </c>
      <c r="AH21" s="88"/>
      <c r="AI21" s="89"/>
      <c r="AJ21" s="86"/>
      <c r="AK21" s="86"/>
      <c r="AL21" s="81"/>
      <c r="AM21" s="86"/>
      <c r="AN21" s="81"/>
      <c r="AO21" s="85"/>
    </row>
    <row r="22" spans="1:41" ht="14.5" x14ac:dyDescent="0.35">
      <c r="A22" s="25">
        <v>4</v>
      </c>
      <c r="B22" s="101" t="s">
        <v>80</v>
      </c>
      <c r="C22" s="17"/>
      <c r="D22" s="17"/>
      <c r="E22" s="17"/>
      <c r="F22" s="81"/>
      <c r="G22" s="85"/>
      <c r="H22" s="85"/>
      <c r="I22" s="85"/>
      <c r="J22" s="85"/>
      <c r="K22" s="85"/>
      <c r="L22" s="85"/>
      <c r="M22" s="81"/>
      <c r="N22" s="24">
        <v>4</v>
      </c>
      <c r="O22" s="24">
        <v>5</v>
      </c>
      <c r="P22" s="24">
        <v>5.8</v>
      </c>
      <c r="Q22" s="24">
        <v>5</v>
      </c>
      <c r="R22" s="24">
        <v>6</v>
      </c>
      <c r="S22" s="24">
        <v>6</v>
      </c>
      <c r="T22" s="24">
        <v>5.8</v>
      </c>
      <c r="U22" s="24">
        <v>5.5</v>
      </c>
      <c r="V22" s="14">
        <f t="shared" si="2"/>
        <v>43.1</v>
      </c>
      <c r="W22" s="88"/>
      <c r="X22" s="81"/>
      <c r="Y22" s="24">
        <v>3</v>
      </c>
      <c r="Z22" s="24">
        <v>4.5</v>
      </c>
      <c r="AA22" s="24">
        <v>3</v>
      </c>
      <c r="AB22" s="24">
        <v>2</v>
      </c>
      <c r="AC22" s="24">
        <v>3</v>
      </c>
      <c r="AD22" s="24">
        <v>3</v>
      </c>
      <c r="AE22" s="24">
        <v>2</v>
      </c>
      <c r="AF22" s="24">
        <v>5</v>
      </c>
      <c r="AG22" s="14">
        <f t="shared" si="3"/>
        <v>25.5</v>
      </c>
      <c r="AH22" s="88"/>
      <c r="AI22" s="89"/>
      <c r="AJ22" s="86"/>
      <c r="AK22" s="86"/>
      <c r="AL22" s="81"/>
      <c r="AM22" s="86"/>
      <c r="AN22" s="81"/>
      <c r="AO22" s="85"/>
    </row>
    <row r="23" spans="1:41" ht="14.5" x14ac:dyDescent="0.35">
      <c r="A23" s="25">
        <v>5</v>
      </c>
      <c r="B23" s="101" t="s">
        <v>81</v>
      </c>
      <c r="C23" s="17"/>
      <c r="D23" s="17"/>
      <c r="E23" s="17"/>
      <c r="F23" s="81"/>
      <c r="G23" s="85"/>
      <c r="H23" s="85"/>
      <c r="I23" s="85"/>
      <c r="J23" s="85"/>
      <c r="K23" s="85"/>
      <c r="L23" s="85"/>
      <c r="M23" s="81"/>
      <c r="N23" s="24">
        <v>4.8</v>
      </c>
      <c r="O23" s="24">
        <v>5</v>
      </c>
      <c r="P23" s="24">
        <v>6.5</v>
      </c>
      <c r="Q23" s="24">
        <v>6.5</v>
      </c>
      <c r="R23" s="24">
        <v>6.8</v>
      </c>
      <c r="S23" s="24">
        <v>5.8</v>
      </c>
      <c r="T23" s="24">
        <v>7</v>
      </c>
      <c r="U23" s="24">
        <v>5</v>
      </c>
      <c r="V23" s="14">
        <f t="shared" si="2"/>
        <v>47.4</v>
      </c>
      <c r="W23" s="88"/>
      <c r="X23" s="81"/>
      <c r="Y23" s="24">
        <v>4.8</v>
      </c>
      <c r="Z23" s="24">
        <v>5.2</v>
      </c>
      <c r="AA23" s="24">
        <v>4.8</v>
      </c>
      <c r="AB23" s="24">
        <v>5</v>
      </c>
      <c r="AC23" s="24">
        <v>4</v>
      </c>
      <c r="AD23" s="24">
        <v>3</v>
      </c>
      <c r="AE23" s="24">
        <v>5.2</v>
      </c>
      <c r="AF23" s="24">
        <v>5</v>
      </c>
      <c r="AG23" s="14">
        <f t="shared" si="3"/>
        <v>37</v>
      </c>
      <c r="AH23" s="88"/>
      <c r="AI23" s="89"/>
      <c r="AJ23" s="86"/>
      <c r="AK23" s="86"/>
      <c r="AL23" s="81"/>
      <c r="AM23" s="86"/>
      <c r="AN23" s="81"/>
      <c r="AO23" s="85"/>
    </row>
    <row r="24" spans="1:41" ht="14.5" x14ac:dyDescent="0.35">
      <c r="A24" s="25">
        <v>6</v>
      </c>
      <c r="B24" s="101" t="s">
        <v>82</v>
      </c>
      <c r="C24" s="17"/>
      <c r="D24" s="17"/>
      <c r="E24" s="17"/>
      <c r="F24" s="81"/>
      <c r="G24" s="85"/>
      <c r="H24" s="85"/>
      <c r="I24" s="85"/>
      <c r="J24" s="85"/>
      <c r="K24" s="85"/>
      <c r="L24" s="85"/>
      <c r="M24" s="81"/>
      <c r="N24" s="24">
        <v>4</v>
      </c>
      <c r="O24" s="24">
        <v>4</v>
      </c>
      <c r="P24" s="24">
        <v>5</v>
      </c>
      <c r="Q24" s="24">
        <v>4</v>
      </c>
      <c r="R24" s="24">
        <v>7</v>
      </c>
      <c r="S24" s="24">
        <v>6</v>
      </c>
      <c r="T24" s="24">
        <v>5.8</v>
      </c>
      <c r="U24" s="24">
        <v>5</v>
      </c>
      <c r="V24" s="14">
        <f t="shared" si="2"/>
        <v>40.799999999999997</v>
      </c>
      <c r="W24" s="88"/>
      <c r="X24" s="81"/>
      <c r="Y24" s="24">
        <v>4</v>
      </c>
      <c r="Z24" s="24">
        <v>5</v>
      </c>
      <c r="AA24" s="24">
        <v>2</v>
      </c>
      <c r="AB24" s="24">
        <v>4</v>
      </c>
      <c r="AC24" s="24">
        <v>3.5</v>
      </c>
      <c r="AD24" s="24">
        <v>4</v>
      </c>
      <c r="AE24" s="24">
        <v>4</v>
      </c>
      <c r="AF24" s="24">
        <v>4.8</v>
      </c>
      <c r="AG24" s="14">
        <f t="shared" si="3"/>
        <v>31.3</v>
      </c>
      <c r="AH24" s="88"/>
      <c r="AI24" s="89"/>
      <c r="AJ24" s="86"/>
      <c r="AK24" s="86"/>
      <c r="AL24" s="81"/>
      <c r="AM24" s="86"/>
      <c r="AN24" s="81"/>
      <c r="AO24" s="85"/>
    </row>
    <row r="25" spans="1:41" ht="14.5" x14ac:dyDescent="0.35">
      <c r="A25" s="27"/>
      <c r="B25" s="26"/>
      <c r="C25" s="290" t="s">
        <v>129</v>
      </c>
      <c r="D25" s="290" t="s">
        <v>132</v>
      </c>
      <c r="E25" s="102" t="s">
        <v>85</v>
      </c>
      <c r="F25" s="91"/>
      <c r="G25" s="92">
        <v>5.7</v>
      </c>
      <c r="H25" s="92">
        <v>5.7</v>
      </c>
      <c r="I25" s="92">
        <v>5.5</v>
      </c>
      <c r="J25" s="92">
        <v>6</v>
      </c>
      <c r="K25" s="92">
        <v>6.5</v>
      </c>
      <c r="L25" s="93">
        <f>SUM((G25*0.1),(H25*0.1),(I25*0.3),(J25*0.3),(K25*0.2))</f>
        <v>5.89</v>
      </c>
      <c r="M25" s="94"/>
      <c r="N25" s="95"/>
      <c r="O25" s="95"/>
      <c r="P25" s="95"/>
      <c r="Q25" s="95"/>
      <c r="R25" s="95"/>
      <c r="S25" s="95"/>
      <c r="T25" s="288" t="s">
        <v>75</v>
      </c>
      <c r="U25" s="288"/>
      <c r="V25" s="96">
        <f>SUM(V19:V24)</f>
        <v>267</v>
      </c>
      <c r="W25" s="96">
        <f>(V25/6)/8</f>
        <v>5.5625</v>
      </c>
      <c r="X25" s="91"/>
      <c r="Y25" s="95"/>
      <c r="Z25" s="95"/>
      <c r="AA25" s="95"/>
      <c r="AB25" s="95"/>
      <c r="AC25" s="95"/>
      <c r="AD25" s="95"/>
      <c r="AE25" s="288" t="s">
        <v>75</v>
      </c>
      <c r="AF25" s="288"/>
      <c r="AG25" s="96">
        <f>SUM(AG19:AG24)</f>
        <v>210.3</v>
      </c>
      <c r="AH25" s="96">
        <f>(AG25/6)/8</f>
        <v>4.3812500000000005</v>
      </c>
      <c r="AI25" s="97">
        <f>L25</f>
        <v>5.89</v>
      </c>
      <c r="AJ25" s="98">
        <f>W25</f>
        <v>5.5625</v>
      </c>
      <c r="AK25" s="98">
        <f>AH25</f>
        <v>4.3812500000000005</v>
      </c>
      <c r="AL25" s="94"/>
      <c r="AM25" s="96">
        <f>SUM((L25*0.25)+(W25*0.375)+(AH25*0.375))</f>
        <v>5.2014062499999998</v>
      </c>
      <c r="AN25" s="99"/>
      <c r="AO25" s="100">
        <v>2</v>
      </c>
    </row>
  </sheetData>
  <mergeCells count="5">
    <mergeCell ref="A3:B3"/>
    <mergeCell ref="T25:U25"/>
    <mergeCell ref="AE25:AF25"/>
    <mergeCell ref="T18:U18"/>
    <mergeCell ref="AE18:AF18"/>
  </mergeCells>
  <pageMargins left="0.7" right="0.7" top="0.75" bottom="0.75" header="0.3" footer="0.3"/>
  <pageSetup paperSize="9" orientation="landscape" horizontalDpi="4294967293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9E1E-9EF3-4A19-A65A-C7996325EE5E}">
  <sheetPr>
    <tabColor rgb="FF00FF00"/>
    <pageSetUpPr fitToPage="1"/>
  </sheetPr>
  <dimension ref="A1:BG121"/>
  <sheetViews>
    <sheetView topLeftCell="A7" workbookViewId="0">
      <selection activeCell="A12" sqref="A12:XFD17"/>
    </sheetView>
  </sheetViews>
  <sheetFormatPr defaultColWidth="8.90625" defaultRowHeight="12.5" x14ac:dyDescent="0.25"/>
  <cols>
    <col min="1" max="1" width="5.453125" customWidth="1"/>
    <col min="2" max="2" width="21.36328125" customWidth="1"/>
    <col min="3" max="3" width="21.453125" customWidth="1"/>
    <col min="4" max="4" width="22.90625" customWidth="1"/>
    <col min="5" max="5" width="14.90625" customWidth="1"/>
    <col min="6" max="6" width="3.36328125" customWidth="1"/>
    <col min="7" max="11" width="7.6328125" customWidth="1"/>
    <col min="12" max="12" width="7.453125" customWidth="1"/>
    <col min="13" max="13" width="3.36328125" customWidth="1"/>
    <col min="14" max="22" width="7.6328125" customWidth="1"/>
    <col min="23" max="23" width="9.36328125" bestFit="1" customWidth="1"/>
    <col min="24" max="24" width="6.453125" customWidth="1"/>
    <col min="25" max="25" width="3.08984375" customWidth="1"/>
    <col min="26" max="26" width="9.90625" customWidth="1"/>
    <col min="27" max="27" width="3" customWidth="1"/>
    <col min="28" max="28" width="10.1796875" customWidth="1"/>
    <col min="29" max="32" width="7.6328125" customWidth="1"/>
    <col min="33" max="33" width="3" customWidth="1"/>
    <col min="37" max="37" width="2.90625" customWidth="1"/>
    <col min="38" max="43" width="7.6328125" customWidth="1"/>
    <col min="44" max="44" width="2.90625" customWidth="1"/>
    <col min="46" max="46" width="2.90625" customWidth="1"/>
    <col min="47" max="52" width="7.08984375" style="162" customWidth="1"/>
    <col min="54" max="54" width="3" customWidth="1"/>
    <col min="56" max="56" width="3.08984375" customWidth="1"/>
    <col min="58" max="58" width="2.6328125" customWidth="1"/>
  </cols>
  <sheetData>
    <row r="1" spans="1:59" s="19" customFormat="1" ht="15.5" x14ac:dyDescent="0.35">
      <c r="A1" s="20" t="str">
        <f>CompDetail!A1</f>
        <v xml:space="preserve">SCONE HORSE FESTIVAL </v>
      </c>
      <c r="B1" s="2"/>
      <c r="C1" s="18"/>
      <c r="D1" s="66" t="s">
        <v>66</v>
      </c>
      <c r="E1" s="66" t="s">
        <v>95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277"/>
      <c r="X1" s="66"/>
      <c r="Y1" s="66"/>
      <c r="Z1" s="66"/>
      <c r="AA1" s="66"/>
      <c r="AB1" s="113">
        <f ca="1">NOW()</f>
        <v>43667.53270787037</v>
      </c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112"/>
      <c r="AV1" s="112"/>
      <c r="AW1" s="112"/>
      <c r="AX1" s="112"/>
      <c r="AY1" s="112"/>
      <c r="AZ1" s="112"/>
      <c r="BA1" s="66"/>
      <c r="BB1" s="66"/>
      <c r="BC1" s="66"/>
      <c r="BD1" s="66"/>
      <c r="BE1" s="66"/>
      <c r="BF1" s="66"/>
      <c r="BG1" s="66"/>
    </row>
    <row r="2" spans="1:59" s="19" customFormat="1" ht="15.5" x14ac:dyDescent="0.35">
      <c r="A2" s="20" t="str">
        <f>CompDetail!A2</f>
        <v>OFFICIAL VAULTING COMPETITION</v>
      </c>
      <c r="B2" s="2"/>
      <c r="C2" s="18"/>
      <c r="D2" s="66"/>
      <c r="E2" s="66" t="s">
        <v>96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70"/>
      <c r="V2" s="70"/>
      <c r="W2" s="277"/>
      <c r="X2" s="66"/>
      <c r="Y2" s="70"/>
      <c r="Z2" s="66"/>
      <c r="AA2" s="66"/>
      <c r="AB2" s="114">
        <f ca="1">NOW()</f>
        <v>43667.53270787037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112"/>
      <c r="AV2" s="112"/>
      <c r="AW2" s="112"/>
      <c r="AX2" s="112"/>
      <c r="AY2" s="112"/>
      <c r="AZ2" s="112"/>
      <c r="BA2" s="66"/>
      <c r="BB2" s="66"/>
      <c r="BC2" s="66"/>
      <c r="BD2" s="66"/>
      <c r="BE2" s="66"/>
      <c r="BF2" s="66"/>
      <c r="BG2" s="66"/>
    </row>
    <row r="3" spans="1:59" s="19" customFormat="1" ht="15.5" x14ac:dyDescent="0.35">
      <c r="A3" s="281" t="str">
        <f>CompDetail!A3</f>
        <v>20th &amp; 21st July 2019</v>
      </c>
      <c r="B3" s="282"/>
      <c r="C3" s="18"/>
      <c r="D3" s="66"/>
      <c r="E3" s="66" t="s">
        <v>76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70"/>
      <c r="V3" s="70"/>
      <c r="W3" s="277"/>
      <c r="X3" s="66"/>
      <c r="Y3" s="70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112"/>
      <c r="AV3" s="112"/>
      <c r="AW3" s="112"/>
      <c r="AX3" s="112"/>
      <c r="AY3" s="112"/>
      <c r="AZ3" s="112"/>
      <c r="BA3" s="66"/>
      <c r="BB3" s="66"/>
      <c r="BC3" s="66"/>
      <c r="BD3" s="66"/>
      <c r="BE3" s="66"/>
      <c r="BF3" s="66"/>
      <c r="BG3" s="66"/>
    </row>
    <row r="4" spans="1:59" s="19" customFormat="1" ht="15.5" x14ac:dyDescent="0.35">
      <c r="A4" s="71"/>
      <c r="B4" s="72"/>
      <c r="C4" s="18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70"/>
      <c r="V4" s="70"/>
      <c r="W4" s="277"/>
      <c r="X4" s="66"/>
      <c r="Y4" s="70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112"/>
      <c r="AV4" s="112"/>
      <c r="AW4" s="112"/>
      <c r="AX4" s="112"/>
      <c r="AY4" s="112"/>
      <c r="AZ4" s="112"/>
      <c r="BA4" s="66"/>
      <c r="BB4" s="66"/>
      <c r="BC4" s="66"/>
      <c r="BD4" s="66"/>
      <c r="BE4" s="66"/>
      <c r="BF4" s="66"/>
      <c r="BG4" s="66"/>
    </row>
    <row r="5" spans="1:59" s="19" customFormat="1" ht="15.5" x14ac:dyDescent="0.35">
      <c r="A5" s="64" t="s">
        <v>189</v>
      </c>
      <c r="B5" s="64"/>
      <c r="D5" s="66"/>
      <c r="E5" s="66"/>
      <c r="F5" s="73"/>
      <c r="G5" s="152" t="s">
        <v>140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276"/>
      <c r="AA5" s="66"/>
      <c r="AB5" s="66"/>
    </row>
    <row r="6" spans="1:59" s="19" customFormat="1" ht="15.5" x14ac:dyDescent="0.35">
      <c r="A6" s="64" t="s">
        <v>48</v>
      </c>
      <c r="B6" s="64">
        <v>13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277"/>
      <c r="X6" s="66"/>
      <c r="Y6" s="66"/>
      <c r="Z6" s="66"/>
      <c r="AA6" s="66"/>
      <c r="AB6" s="66"/>
    </row>
    <row r="7" spans="1:59" s="19" customFormat="1" ht="14.5" x14ac:dyDescent="0.35">
      <c r="C7" s="66"/>
      <c r="D7" s="66"/>
      <c r="E7" s="66"/>
      <c r="F7" s="66"/>
      <c r="G7" s="70" t="s">
        <v>43</v>
      </c>
      <c r="H7" s="68" t="str">
        <f>E1</f>
        <v>Janet Leadbeater</v>
      </c>
      <c r="I7" s="70"/>
      <c r="J7" s="70"/>
      <c r="K7" s="70"/>
      <c r="L7" s="70"/>
      <c r="M7" s="70"/>
      <c r="N7" s="70" t="s">
        <v>42</v>
      </c>
      <c r="O7" s="66" t="str">
        <f>E2</f>
        <v>Robyn Bruderer</v>
      </c>
      <c r="P7" s="66"/>
      <c r="Q7" s="66"/>
      <c r="R7" s="70" t="s">
        <v>69</v>
      </c>
      <c r="S7" s="66" t="str">
        <f>E3</f>
        <v>Angie Deeks</v>
      </c>
      <c r="T7" s="66"/>
      <c r="U7" s="66"/>
      <c r="V7" s="66"/>
      <c r="W7" s="277"/>
      <c r="X7" s="66"/>
      <c r="Y7" s="66"/>
      <c r="Z7" s="66"/>
      <c r="AA7" s="66"/>
      <c r="AB7" s="66"/>
    </row>
    <row r="8" spans="1:59" s="19" customFormat="1" ht="14.5" x14ac:dyDescent="0.35"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277"/>
      <c r="X8" s="66"/>
      <c r="Y8" s="66"/>
      <c r="Z8" s="66"/>
      <c r="AA8" s="66"/>
      <c r="AB8" s="66"/>
    </row>
    <row r="9" spans="1:59" s="19" customFormat="1" ht="14.5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70" t="s">
        <v>15</v>
      </c>
      <c r="O9" s="66"/>
      <c r="P9" s="153" t="s">
        <v>15</v>
      </c>
      <c r="Q9" s="81"/>
      <c r="R9" s="66"/>
      <c r="S9" s="66"/>
      <c r="T9" s="66"/>
      <c r="U9" s="66"/>
      <c r="V9" s="66"/>
      <c r="W9" s="277"/>
      <c r="X9" s="66"/>
      <c r="Y9" s="154"/>
      <c r="Z9" s="82" t="s">
        <v>46</v>
      </c>
      <c r="AA9" s="83"/>
      <c r="AB9" s="66"/>
    </row>
    <row r="10" spans="1:59" s="19" customFormat="1" ht="14.5" x14ac:dyDescent="0.35">
      <c r="A10" s="78" t="s">
        <v>21</v>
      </c>
      <c r="B10" s="78" t="s">
        <v>22</v>
      </c>
      <c r="C10" s="78" t="s">
        <v>23</v>
      </c>
      <c r="D10" s="78" t="s">
        <v>24</v>
      </c>
      <c r="E10" s="78" t="s">
        <v>70</v>
      </c>
      <c r="F10" s="79"/>
      <c r="G10" s="78" t="s">
        <v>23</v>
      </c>
      <c r="H10" s="78"/>
      <c r="I10" s="78"/>
      <c r="J10" s="78"/>
      <c r="K10" s="78"/>
      <c r="L10" s="78"/>
      <c r="M10" s="155"/>
      <c r="N10" s="156" t="s">
        <v>32</v>
      </c>
      <c r="O10" s="157" t="s">
        <v>13</v>
      </c>
      <c r="P10" s="153" t="s">
        <v>17</v>
      </c>
      <c r="Q10" s="79"/>
      <c r="R10" s="289" t="s">
        <v>16</v>
      </c>
      <c r="S10" s="289"/>
      <c r="T10" s="66"/>
      <c r="U10" s="66"/>
      <c r="V10" s="66"/>
      <c r="W10" s="277"/>
      <c r="X10" s="66"/>
      <c r="Y10" s="154"/>
      <c r="Z10" s="153" t="s">
        <v>29</v>
      </c>
      <c r="AA10" s="83"/>
      <c r="AB10" s="82" t="s">
        <v>31</v>
      </c>
    </row>
    <row r="11" spans="1:59" s="19" customFormat="1" ht="14.5" x14ac:dyDescent="0.35">
      <c r="A11" s="66"/>
      <c r="B11" s="66"/>
      <c r="C11" s="66"/>
      <c r="D11" s="66"/>
      <c r="E11" s="66"/>
      <c r="F11" s="81"/>
      <c r="G11" s="22" t="s">
        <v>1</v>
      </c>
      <c r="H11" s="22" t="s">
        <v>2</v>
      </c>
      <c r="I11" s="22" t="s">
        <v>3</v>
      </c>
      <c r="J11" s="22" t="s">
        <v>4</v>
      </c>
      <c r="K11" s="22" t="s">
        <v>5</v>
      </c>
      <c r="L11" s="22" t="s">
        <v>23</v>
      </c>
      <c r="M11" s="158"/>
      <c r="N11" s="23"/>
      <c r="O11" s="22" t="s">
        <v>12</v>
      </c>
      <c r="Q11" s="81"/>
      <c r="R11" s="22" t="s">
        <v>6</v>
      </c>
      <c r="S11" s="22" t="s">
        <v>7</v>
      </c>
      <c r="T11" s="22" t="s">
        <v>8</v>
      </c>
      <c r="U11" s="22" t="s">
        <v>9</v>
      </c>
      <c r="V11" s="22" t="s">
        <v>10</v>
      </c>
      <c r="W11" s="291" t="s">
        <v>190</v>
      </c>
      <c r="X11" s="22" t="s">
        <v>30</v>
      </c>
      <c r="Y11" s="159"/>
      <c r="Z11" s="153"/>
      <c r="AA11" s="81"/>
      <c r="AB11" s="66"/>
    </row>
    <row r="12" spans="1:59" s="19" customFormat="1" ht="14.5" x14ac:dyDescent="0.35">
      <c r="A12" s="111">
        <v>1</v>
      </c>
      <c r="B12" s="101" t="s">
        <v>103</v>
      </c>
      <c r="C12" s="17"/>
      <c r="D12" s="17"/>
      <c r="E12" s="17"/>
      <c r="F12" s="81"/>
      <c r="G12" s="85"/>
      <c r="H12" s="85"/>
      <c r="I12" s="85"/>
      <c r="J12" s="85"/>
      <c r="K12" s="85"/>
      <c r="L12" s="85"/>
      <c r="M12" s="158"/>
      <c r="N12" s="160"/>
      <c r="O12" s="160"/>
      <c r="P12" s="160"/>
      <c r="Q12" s="108"/>
      <c r="R12" s="160"/>
      <c r="S12" s="160"/>
      <c r="T12" s="160"/>
      <c r="U12" s="160"/>
      <c r="V12" s="160"/>
      <c r="W12" s="88"/>
      <c r="X12" s="88"/>
      <c r="Y12" s="108"/>
      <c r="Z12" s="160"/>
      <c r="AA12" s="90"/>
      <c r="AB12" s="85"/>
    </row>
    <row r="13" spans="1:59" s="19" customFormat="1" ht="14.5" x14ac:dyDescent="0.35">
      <c r="A13" s="111">
        <v>2</v>
      </c>
      <c r="B13" s="101" t="s">
        <v>104</v>
      </c>
      <c r="C13" s="17"/>
      <c r="D13" s="17"/>
      <c r="E13" s="17"/>
      <c r="F13" s="81"/>
      <c r="G13" s="85"/>
      <c r="H13" s="85"/>
      <c r="I13" s="85"/>
      <c r="J13" s="85"/>
      <c r="K13" s="85"/>
      <c r="L13" s="85"/>
      <c r="M13" s="158"/>
      <c r="N13" s="85"/>
      <c r="O13" s="85"/>
      <c r="P13" s="85"/>
      <c r="Q13" s="81"/>
      <c r="R13" s="85"/>
      <c r="S13" s="85"/>
      <c r="T13" s="85"/>
      <c r="U13" s="85"/>
      <c r="V13" s="85"/>
      <c r="W13" s="85"/>
      <c r="X13" s="85"/>
      <c r="Y13" s="81"/>
      <c r="Z13" s="85"/>
      <c r="AA13" s="81"/>
      <c r="AB13" s="85"/>
    </row>
    <row r="14" spans="1:59" s="19" customFormat="1" ht="14.5" x14ac:dyDescent="0.35">
      <c r="A14" s="111">
        <v>3</v>
      </c>
      <c r="B14" s="101" t="s">
        <v>101</v>
      </c>
      <c r="C14" s="17"/>
      <c r="D14" s="17"/>
      <c r="E14" s="17"/>
      <c r="F14" s="81"/>
      <c r="G14" s="85"/>
      <c r="H14" s="85"/>
      <c r="I14" s="85"/>
      <c r="J14" s="85"/>
      <c r="K14" s="85"/>
      <c r="L14" s="85"/>
      <c r="M14" s="158"/>
      <c r="N14" s="85"/>
      <c r="O14" s="85"/>
      <c r="P14" s="85"/>
      <c r="Q14" s="81"/>
      <c r="R14" s="85"/>
      <c r="S14" s="85"/>
      <c r="T14" s="85"/>
      <c r="U14" s="85"/>
      <c r="V14" s="85"/>
      <c r="W14" s="85"/>
      <c r="X14" s="85"/>
      <c r="Y14" s="81"/>
      <c r="Z14" s="85"/>
      <c r="AA14" s="81"/>
      <c r="AB14" s="85"/>
    </row>
    <row r="15" spans="1:59" s="19" customFormat="1" ht="14.5" x14ac:dyDescent="0.35">
      <c r="A15" s="111">
        <v>4</v>
      </c>
      <c r="B15" s="101" t="s">
        <v>102</v>
      </c>
      <c r="C15" s="17"/>
      <c r="D15" s="17"/>
      <c r="E15" s="17"/>
      <c r="F15" s="81"/>
      <c r="G15" s="85"/>
      <c r="H15" s="85"/>
      <c r="I15" s="85"/>
      <c r="J15" s="85"/>
      <c r="K15" s="85"/>
      <c r="L15" s="85"/>
      <c r="M15" s="158"/>
      <c r="N15" s="85"/>
      <c r="O15" s="85"/>
      <c r="P15" s="85"/>
      <c r="Q15" s="81"/>
      <c r="R15" s="85"/>
      <c r="S15" s="85"/>
      <c r="T15" s="85"/>
      <c r="U15" s="85"/>
      <c r="V15" s="85"/>
      <c r="W15" s="85"/>
      <c r="X15" s="85"/>
      <c r="Y15" s="81"/>
      <c r="Z15" s="85"/>
      <c r="AA15" s="81"/>
      <c r="AB15" s="85"/>
    </row>
    <row r="16" spans="1:59" s="19" customFormat="1" ht="14.5" x14ac:dyDescent="0.35">
      <c r="A16" s="111">
        <v>5</v>
      </c>
      <c r="B16" s="101" t="s">
        <v>106</v>
      </c>
      <c r="C16" s="17"/>
      <c r="D16" s="17"/>
      <c r="E16" s="17"/>
      <c r="F16" s="81"/>
      <c r="G16" s="85"/>
      <c r="H16" s="85"/>
      <c r="I16" s="85"/>
      <c r="J16" s="85"/>
      <c r="K16" s="85"/>
      <c r="L16" s="85"/>
      <c r="M16" s="158"/>
      <c r="N16" s="85"/>
      <c r="O16" s="85"/>
      <c r="P16" s="85"/>
      <c r="Q16" s="81"/>
      <c r="R16" s="85"/>
      <c r="S16" s="85"/>
      <c r="T16" s="85"/>
      <c r="U16" s="85"/>
      <c r="V16" s="85"/>
      <c r="W16" s="85"/>
      <c r="X16" s="85"/>
      <c r="Y16" s="81"/>
      <c r="Z16" s="85"/>
      <c r="AA16" s="81"/>
      <c r="AB16" s="85"/>
    </row>
    <row r="17" spans="1:28" s="19" customFormat="1" ht="14.5" x14ac:dyDescent="0.35">
      <c r="A17" s="111">
        <v>6</v>
      </c>
      <c r="B17" s="101" t="s">
        <v>105</v>
      </c>
      <c r="C17" s="17"/>
      <c r="D17" s="17"/>
      <c r="E17" s="17"/>
      <c r="F17" s="81"/>
      <c r="G17" s="85"/>
      <c r="H17" s="85"/>
      <c r="I17" s="85"/>
      <c r="J17" s="85"/>
      <c r="K17" s="85"/>
      <c r="L17" s="85"/>
      <c r="M17" s="158"/>
      <c r="N17" s="85"/>
      <c r="O17" s="85"/>
      <c r="P17" s="85"/>
      <c r="Q17" s="81"/>
      <c r="R17" s="85"/>
      <c r="S17" s="85"/>
      <c r="T17" s="85"/>
      <c r="U17" s="85"/>
      <c r="V17" s="85"/>
      <c r="W17" s="85"/>
      <c r="X17" s="85"/>
      <c r="Y17" s="81"/>
      <c r="Z17" s="85"/>
      <c r="AA17" s="81"/>
      <c r="AB17" s="85"/>
    </row>
    <row r="18" spans="1:28" s="19" customFormat="1" ht="14.5" x14ac:dyDescent="0.35">
      <c r="A18" s="67"/>
      <c r="B18" s="26"/>
      <c r="C18" s="102" t="s">
        <v>131</v>
      </c>
      <c r="D18" s="290" t="s">
        <v>137</v>
      </c>
      <c r="E18" s="102" t="s">
        <v>109</v>
      </c>
      <c r="F18" s="91"/>
      <c r="G18" s="92">
        <v>6.8</v>
      </c>
      <c r="H18" s="92">
        <v>6</v>
      </c>
      <c r="I18" s="92">
        <v>6.5</v>
      </c>
      <c r="J18" s="92">
        <v>7.5</v>
      </c>
      <c r="K18" s="92">
        <v>7</v>
      </c>
      <c r="L18" s="93">
        <f>SUM((G18*0.1),(H18*0.1),(I18*0.3),(J18*0.3),(K18*0.2))</f>
        <v>6.8800000000000008</v>
      </c>
      <c r="M18" s="163"/>
      <c r="N18" s="164">
        <v>7.52</v>
      </c>
      <c r="O18" s="164"/>
      <c r="P18" s="96">
        <f>N18-O18</f>
        <v>7.52</v>
      </c>
      <c r="Q18" s="165"/>
      <c r="R18" s="164">
        <v>8</v>
      </c>
      <c r="S18" s="164">
        <v>7.5</v>
      </c>
      <c r="T18" s="164">
        <v>7</v>
      </c>
      <c r="U18" s="164">
        <v>5.5</v>
      </c>
      <c r="V18" s="164">
        <v>6</v>
      </c>
      <c r="W18" s="96"/>
      <c r="X18" s="96">
        <f>SUM((R18*0.25),(S18*0.25),(T18*0.2),(U18*0.2),(V18*0.1))</f>
        <v>6.9749999999999996</v>
      </c>
      <c r="Y18" s="99"/>
      <c r="Z18" s="96">
        <f>SUM(L18*0.25)+(P18*0.375)+(X18*0.375)</f>
        <v>7.1556249999999997</v>
      </c>
      <c r="AA18" s="99"/>
      <c r="AB18" s="100">
        <v>1</v>
      </c>
    </row>
    <row r="19" spans="1:28" s="19" customFormat="1" ht="14.5" x14ac:dyDescent="0.35">
      <c r="A19" s="111">
        <v>1</v>
      </c>
      <c r="B19" s="101" t="s">
        <v>86</v>
      </c>
      <c r="C19" s="17"/>
      <c r="D19" s="17"/>
      <c r="E19" s="17"/>
      <c r="F19" s="81"/>
      <c r="G19" s="85"/>
      <c r="H19" s="85"/>
      <c r="I19" s="85"/>
      <c r="J19" s="85"/>
      <c r="K19" s="85"/>
      <c r="L19" s="85"/>
      <c r="M19" s="158"/>
      <c r="N19" s="160"/>
      <c r="O19" s="160"/>
      <c r="P19" s="160"/>
      <c r="Q19" s="108"/>
      <c r="R19" s="160"/>
      <c r="S19" s="160"/>
      <c r="T19" s="160"/>
      <c r="U19" s="160"/>
      <c r="V19" s="160"/>
      <c r="W19" s="88"/>
      <c r="X19" s="88"/>
      <c r="Y19" s="108"/>
      <c r="Z19" s="160"/>
      <c r="AA19" s="90"/>
      <c r="AB19" s="85"/>
    </row>
    <row r="20" spans="1:28" s="19" customFormat="1" ht="14.5" x14ac:dyDescent="0.35">
      <c r="A20" s="111">
        <v>2</v>
      </c>
      <c r="B20" s="101" t="s">
        <v>87</v>
      </c>
      <c r="C20" s="17"/>
      <c r="D20" s="17"/>
      <c r="E20" s="17"/>
      <c r="F20" s="81"/>
      <c r="G20" s="85"/>
      <c r="H20" s="85"/>
      <c r="I20" s="85"/>
      <c r="J20" s="85"/>
      <c r="K20" s="85"/>
      <c r="L20" s="85"/>
      <c r="M20" s="158"/>
      <c r="N20" s="85"/>
      <c r="O20" s="85"/>
      <c r="P20" s="85"/>
      <c r="Q20" s="81"/>
      <c r="R20" s="85"/>
      <c r="S20" s="85"/>
      <c r="T20" s="85"/>
      <c r="U20" s="85"/>
      <c r="V20" s="85"/>
      <c r="W20" s="85"/>
      <c r="X20" s="85"/>
      <c r="Y20" s="81"/>
      <c r="Z20" s="85"/>
      <c r="AA20" s="81"/>
      <c r="AB20" s="85"/>
    </row>
    <row r="21" spans="1:28" s="19" customFormat="1" ht="14.5" x14ac:dyDescent="0.35">
      <c r="A21" s="111">
        <v>3</v>
      </c>
      <c r="B21" s="101" t="s">
        <v>89</v>
      </c>
      <c r="C21" s="17"/>
      <c r="D21" s="17"/>
      <c r="E21" s="17"/>
      <c r="F21" s="81"/>
      <c r="G21" s="85"/>
      <c r="H21" s="85"/>
      <c r="I21" s="85"/>
      <c r="J21" s="85"/>
      <c r="K21" s="85"/>
      <c r="L21" s="85"/>
      <c r="M21" s="158"/>
      <c r="N21" s="85"/>
      <c r="O21" s="85"/>
      <c r="P21" s="85"/>
      <c r="Q21" s="81"/>
      <c r="R21" s="85"/>
      <c r="S21" s="85"/>
      <c r="T21" s="85"/>
      <c r="U21" s="85"/>
      <c r="V21" s="85"/>
      <c r="W21" s="85"/>
      <c r="X21" s="85"/>
      <c r="Y21" s="81"/>
      <c r="Z21" s="85"/>
      <c r="AA21" s="81"/>
      <c r="AB21" s="85"/>
    </row>
    <row r="22" spans="1:28" s="19" customFormat="1" ht="14.5" x14ac:dyDescent="0.35">
      <c r="A22" s="111">
        <v>4</v>
      </c>
      <c r="B22" s="101" t="s">
        <v>88</v>
      </c>
      <c r="C22" s="17"/>
      <c r="D22" s="17"/>
      <c r="E22" s="17"/>
      <c r="F22" s="81"/>
      <c r="G22" s="85"/>
      <c r="H22" s="85"/>
      <c r="I22" s="85"/>
      <c r="J22" s="85"/>
      <c r="K22" s="85"/>
      <c r="L22" s="85"/>
      <c r="M22" s="158"/>
      <c r="N22" s="85"/>
      <c r="O22" s="85"/>
      <c r="P22" s="85"/>
      <c r="Q22" s="81"/>
      <c r="R22" s="85"/>
      <c r="S22" s="85"/>
      <c r="T22" s="85"/>
      <c r="U22" s="85"/>
      <c r="V22" s="85"/>
      <c r="W22" s="85"/>
      <c r="X22" s="85"/>
      <c r="Y22" s="81"/>
      <c r="Z22" s="85"/>
      <c r="AA22" s="81"/>
      <c r="AB22" s="85"/>
    </row>
    <row r="23" spans="1:28" s="19" customFormat="1" ht="14.5" x14ac:dyDescent="0.35">
      <c r="A23" s="111">
        <v>5</v>
      </c>
      <c r="B23" s="101" t="s">
        <v>90</v>
      </c>
      <c r="C23" s="17"/>
      <c r="D23" s="17"/>
      <c r="E23" s="17"/>
      <c r="F23" s="81"/>
      <c r="G23" s="85"/>
      <c r="H23" s="85"/>
      <c r="I23" s="85"/>
      <c r="J23" s="85"/>
      <c r="K23" s="85"/>
      <c r="L23" s="85"/>
      <c r="M23" s="158"/>
      <c r="N23" s="85"/>
      <c r="O23" s="85"/>
      <c r="P23" s="85"/>
      <c r="Q23" s="81"/>
      <c r="R23" s="85"/>
      <c r="S23" s="85"/>
      <c r="T23" s="85"/>
      <c r="U23" s="85"/>
      <c r="V23" s="85"/>
      <c r="W23" s="85"/>
      <c r="X23" s="85"/>
      <c r="Y23" s="81"/>
      <c r="Z23" s="85"/>
      <c r="AA23" s="81"/>
      <c r="AB23" s="85"/>
    </row>
    <row r="24" spans="1:28" s="19" customFormat="1" ht="14.5" x14ac:dyDescent="0.35">
      <c r="A24" s="111">
        <v>6</v>
      </c>
      <c r="B24" s="101" t="s">
        <v>91</v>
      </c>
      <c r="C24" s="17"/>
      <c r="D24" s="17"/>
      <c r="E24" s="17"/>
      <c r="F24" s="81"/>
      <c r="G24" s="85"/>
      <c r="H24" s="85"/>
      <c r="I24" s="85"/>
      <c r="J24" s="85"/>
      <c r="K24" s="85"/>
      <c r="L24" s="85"/>
      <c r="M24" s="158"/>
      <c r="N24" s="85"/>
      <c r="O24" s="85"/>
      <c r="P24" s="85"/>
      <c r="Q24" s="81"/>
      <c r="R24" s="85"/>
      <c r="S24" s="85"/>
      <c r="T24" s="85"/>
      <c r="U24" s="85"/>
      <c r="V24" s="85"/>
      <c r="W24" s="85"/>
      <c r="X24" s="85"/>
      <c r="Y24" s="81"/>
      <c r="Z24" s="85"/>
      <c r="AA24" s="81"/>
      <c r="AB24" s="85"/>
    </row>
    <row r="25" spans="1:28" s="19" customFormat="1" ht="14.5" x14ac:dyDescent="0.35">
      <c r="A25" s="67"/>
      <c r="B25" s="26"/>
      <c r="C25" s="102" t="s">
        <v>128</v>
      </c>
      <c r="D25" s="290" t="s">
        <v>172</v>
      </c>
      <c r="E25" s="102" t="s">
        <v>94</v>
      </c>
      <c r="F25" s="91"/>
      <c r="G25" s="92">
        <v>6.8</v>
      </c>
      <c r="H25" s="92">
        <v>6.8</v>
      </c>
      <c r="I25" s="92">
        <v>6.8</v>
      </c>
      <c r="J25" s="92">
        <v>9</v>
      </c>
      <c r="K25" s="92">
        <v>7.5</v>
      </c>
      <c r="L25" s="93">
        <f>SUM((G25*0.1),(H25*0.1),(I25*0.3),(J25*0.3),(K25*0.2))</f>
        <v>7.6</v>
      </c>
      <c r="M25" s="163"/>
      <c r="N25" s="164">
        <v>7.34</v>
      </c>
      <c r="O25" s="164"/>
      <c r="P25" s="96">
        <f>N25-O25</f>
        <v>7.34</v>
      </c>
      <c r="Q25" s="165"/>
      <c r="R25" s="164">
        <v>7</v>
      </c>
      <c r="S25" s="164">
        <v>7</v>
      </c>
      <c r="T25" s="164">
        <v>6.5</v>
      </c>
      <c r="U25" s="164">
        <v>4.5</v>
      </c>
      <c r="V25" s="164">
        <v>5.5</v>
      </c>
      <c r="W25" s="164">
        <v>1</v>
      </c>
      <c r="X25" s="293">
        <f>SUM((R25*0.25),(S25*0.25),(T25*0.2),(U25*0.2),(V25*0.1))-W25</f>
        <v>5.25</v>
      </c>
      <c r="Y25" s="99"/>
      <c r="Z25" s="96">
        <f>SUM(L25*0.25)+(P25*0.375)+(X25*0.375)</f>
        <v>6.6212499999999999</v>
      </c>
      <c r="AA25" s="99"/>
      <c r="AB25" s="100">
        <v>2</v>
      </c>
    </row>
    <row r="26" spans="1:28" s="19" customFormat="1" ht="14.5" x14ac:dyDescent="0.35">
      <c r="A26" s="111">
        <v>1</v>
      </c>
      <c r="B26" s="101" t="s">
        <v>113</v>
      </c>
      <c r="C26" s="17"/>
      <c r="D26" s="17"/>
      <c r="E26" s="17"/>
      <c r="F26" s="81"/>
      <c r="G26" s="85"/>
      <c r="H26" s="85"/>
      <c r="I26" s="85"/>
      <c r="J26" s="85"/>
      <c r="K26" s="85"/>
      <c r="L26" s="85"/>
      <c r="M26" s="158"/>
      <c r="N26" s="160"/>
      <c r="O26" s="160"/>
      <c r="P26" s="160"/>
      <c r="Q26" s="108"/>
      <c r="R26" s="160"/>
      <c r="S26" s="160"/>
      <c r="T26" s="160"/>
      <c r="U26" s="160"/>
      <c r="V26" s="160"/>
      <c r="W26" s="88"/>
      <c r="X26" s="88"/>
      <c r="Y26" s="108"/>
      <c r="Z26" s="160"/>
      <c r="AA26" s="90"/>
      <c r="AB26" s="85"/>
    </row>
    <row r="27" spans="1:28" s="19" customFormat="1" ht="14.5" x14ac:dyDescent="0.35">
      <c r="A27" s="111">
        <v>2</v>
      </c>
      <c r="B27" s="101" t="s">
        <v>138</v>
      </c>
      <c r="C27" s="17"/>
      <c r="D27" s="17"/>
      <c r="E27" s="17"/>
      <c r="F27" s="81"/>
      <c r="G27" s="85"/>
      <c r="H27" s="85"/>
      <c r="I27" s="85"/>
      <c r="J27" s="85"/>
      <c r="K27" s="85"/>
      <c r="L27" s="85"/>
      <c r="M27" s="158"/>
      <c r="N27" s="85"/>
      <c r="O27" s="85"/>
      <c r="P27" s="85"/>
      <c r="Q27" s="81"/>
      <c r="R27" s="85"/>
      <c r="S27" s="85"/>
      <c r="T27" s="85"/>
      <c r="U27" s="85"/>
      <c r="V27" s="85"/>
      <c r="W27" s="85"/>
      <c r="X27" s="85"/>
      <c r="Y27" s="81"/>
      <c r="Z27" s="85"/>
      <c r="AA27" s="81"/>
      <c r="AB27" s="85"/>
    </row>
    <row r="28" spans="1:28" s="19" customFormat="1" ht="14.5" x14ac:dyDescent="0.35">
      <c r="A28" s="111">
        <v>3</v>
      </c>
      <c r="B28" s="101" t="s">
        <v>112</v>
      </c>
      <c r="C28" s="17"/>
      <c r="D28" s="17"/>
      <c r="E28" s="17"/>
      <c r="F28" s="81"/>
      <c r="G28" s="85"/>
      <c r="H28" s="85"/>
      <c r="I28" s="85"/>
      <c r="J28" s="85"/>
      <c r="K28" s="85"/>
      <c r="L28" s="85"/>
      <c r="M28" s="158"/>
      <c r="N28" s="85"/>
      <c r="O28" s="85"/>
      <c r="P28" s="85"/>
      <c r="Q28" s="81"/>
      <c r="R28" s="85"/>
      <c r="S28" s="85"/>
      <c r="T28" s="85"/>
      <c r="U28" s="85"/>
      <c r="V28" s="85"/>
      <c r="W28" s="85"/>
      <c r="X28" s="85"/>
      <c r="Y28" s="81"/>
      <c r="Z28" s="85"/>
      <c r="AA28" s="81"/>
      <c r="AB28" s="85"/>
    </row>
    <row r="29" spans="1:28" s="19" customFormat="1" ht="14.5" x14ac:dyDescent="0.35">
      <c r="A29" s="111">
        <v>4</v>
      </c>
      <c r="B29" s="101" t="s">
        <v>114</v>
      </c>
      <c r="C29" s="17"/>
      <c r="D29" s="17"/>
      <c r="E29" s="17"/>
      <c r="F29" s="81"/>
      <c r="G29" s="85"/>
      <c r="H29" s="85"/>
      <c r="I29" s="85"/>
      <c r="J29" s="85"/>
      <c r="K29" s="85"/>
      <c r="L29" s="85"/>
      <c r="M29" s="158"/>
      <c r="N29" s="85"/>
      <c r="O29" s="85"/>
      <c r="P29" s="85"/>
      <c r="Q29" s="81"/>
      <c r="R29" s="85"/>
      <c r="S29" s="85"/>
      <c r="T29" s="85"/>
      <c r="U29" s="85"/>
      <c r="V29" s="85"/>
      <c r="W29" s="85"/>
      <c r="X29" s="85"/>
      <c r="Y29" s="81"/>
      <c r="Z29" s="85"/>
      <c r="AA29" s="81"/>
      <c r="AB29" s="85"/>
    </row>
    <row r="30" spans="1:28" s="19" customFormat="1" ht="14.5" x14ac:dyDescent="0.35">
      <c r="A30" s="111">
        <v>5</v>
      </c>
      <c r="B30" s="101" t="s">
        <v>111</v>
      </c>
      <c r="C30" s="17"/>
      <c r="D30" s="17"/>
      <c r="E30" s="17"/>
      <c r="F30" s="81"/>
      <c r="G30" s="85"/>
      <c r="H30" s="85"/>
      <c r="I30" s="85"/>
      <c r="J30" s="85"/>
      <c r="K30" s="85"/>
      <c r="L30" s="85"/>
      <c r="M30" s="158"/>
      <c r="N30" s="85"/>
      <c r="O30" s="85"/>
      <c r="P30" s="85"/>
      <c r="Q30" s="81"/>
      <c r="R30" s="85"/>
      <c r="S30" s="85"/>
      <c r="T30" s="85"/>
      <c r="U30" s="85"/>
      <c r="V30" s="85"/>
      <c r="W30" s="85"/>
      <c r="X30" s="85"/>
      <c r="Y30" s="81"/>
      <c r="Z30" s="85"/>
      <c r="AA30" s="81"/>
      <c r="AB30" s="85"/>
    </row>
    <row r="31" spans="1:28" s="19" customFormat="1" ht="14.5" x14ac:dyDescent="0.35">
      <c r="A31" s="111">
        <v>6</v>
      </c>
      <c r="B31" s="101" t="s">
        <v>139</v>
      </c>
      <c r="C31" s="17"/>
      <c r="D31" s="17"/>
      <c r="E31" s="17"/>
      <c r="F31" s="81"/>
      <c r="G31" s="85"/>
      <c r="H31" s="85"/>
      <c r="I31" s="85"/>
      <c r="J31" s="85"/>
      <c r="K31" s="85"/>
      <c r="L31" s="85"/>
      <c r="M31" s="158"/>
      <c r="N31" s="85"/>
      <c r="O31" s="85"/>
      <c r="P31" s="85"/>
      <c r="Q31" s="81"/>
      <c r="R31" s="85"/>
      <c r="S31" s="85"/>
      <c r="T31" s="85"/>
      <c r="U31" s="85"/>
      <c r="V31" s="85"/>
      <c r="W31" s="85"/>
      <c r="X31" s="85"/>
      <c r="Y31" s="81"/>
      <c r="Z31" s="85"/>
      <c r="AA31" s="81"/>
      <c r="AB31" s="85"/>
    </row>
    <row r="32" spans="1:28" s="19" customFormat="1" ht="14.5" x14ac:dyDescent="0.35">
      <c r="A32" s="67"/>
      <c r="B32" s="26"/>
      <c r="C32" s="102" t="s">
        <v>129</v>
      </c>
      <c r="D32" s="102" t="s">
        <v>132</v>
      </c>
      <c r="E32" s="102" t="s">
        <v>118</v>
      </c>
      <c r="F32" s="91"/>
      <c r="G32" s="92">
        <v>5</v>
      </c>
      <c r="H32" s="92">
        <v>5</v>
      </c>
      <c r="I32" s="92">
        <v>6</v>
      </c>
      <c r="J32" s="92">
        <v>5.8</v>
      </c>
      <c r="K32" s="92">
        <v>6.5</v>
      </c>
      <c r="L32" s="93">
        <f>SUM((G32*0.1),(H32*0.1),(I32*0.3),(J32*0.3),(K32*0.2))</f>
        <v>5.84</v>
      </c>
      <c r="M32" s="163"/>
      <c r="N32" s="164">
        <v>7.58</v>
      </c>
      <c r="O32" s="164"/>
      <c r="P32" s="96">
        <f>N32-O32</f>
        <v>7.58</v>
      </c>
      <c r="Q32" s="165"/>
      <c r="R32" s="164">
        <v>6.5</v>
      </c>
      <c r="S32" s="164">
        <v>5.5</v>
      </c>
      <c r="T32" s="164">
        <v>5.5</v>
      </c>
      <c r="U32" s="164">
        <v>5</v>
      </c>
      <c r="V32" s="164">
        <v>4.5</v>
      </c>
      <c r="W32" s="96"/>
      <c r="X32" s="96">
        <f>SUM((R32*0.25),(S32*0.25),(T32*0.2),(U32*0.2),(V32*0.1))</f>
        <v>5.55</v>
      </c>
      <c r="Y32" s="99"/>
      <c r="Z32" s="96">
        <f>SUM(L32*0.25)+(P32*0.375)+(X32*0.375)</f>
        <v>6.38375</v>
      </c>
      <c r="AA32" s="99"/>
      <c r="AB32" s="100">
        <v>3</v>
      </c>
    </row>
    <row r="33" spans="1:59" s="19" customFormat="1" ht="14.5" x14ac:dyDescent="0.3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277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112"/>
      <c r="AV33" s="112"/>
      <c r="AW33" s="112"/>
      <c r="AX33" s="112"/>
      <c r="AY33" s="112"/>
      <c r="AZ33" s="112"/>
      <c r="BA33" s="66"/>
      <c r="BB33" s="66"/>
      <c r="BC33" s="66"/>
      <c r="BD33" s="66"/>
      <c r="BE33" s="66"/>
      <c r="BF33" s="66"/>
      <c r="BG33" s="66"/>
    </row>
    <row r="34" spans="1:59" s="19" customFormat="1" ht="14.5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277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12"/>
      <c r="AV34" s="112"/>
      <c r="AW34" s="112"/>
      <c r="AX34" s="112"/>
      <c r="AY34" s="112"/>
      <c r="AZ34" s="112"/>
      <c r="BA34" s="66"/>
      <c r="BB34" s="66"/>
      <c r="BC34" s="66"/>
      <c r="BD34" s="66"/>
      <c r="BE34" s="66"/>
      <c r="BF34" s="66"/>
      <c r="BG34" s="66"/>
    </row>
    <row r="35" spans="1:59" s="19" customFormat="1" ht="14.5" x14ac:dyDescent="0.3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277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12"/>
      <c r="AV35" s="112"/>
      <c r="AW35" s="112"/>
      <c r="AX35" s="112"/>
      <c r="AY35" s="112"/>
      <c r="AZ35" s="112"/>
      <c r="BA35" s="66"/>
      <c r="BB35" s="66"/>
      <c r="BC35" s="66"/>
      <c r="BD35" s="66"/>
      <c r="BE35" s="66"/>
      <c r="BF35" s="66"/>
      <c r="BG35" s="66"/>
    </row>
    <row r="36" spans="1:59" s="19" customFormat="1" ht="14.5" x14ac:dyDescent="0.3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277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112"/>
      <c r="AV36" s="112"/>
      <c r="AW36" s="112"/>
      <c r="AX36" s="112"/>
      <c r="AY36" s="112"/>
      <c r="AZ36" s="112"/>
      <c r="BA36" s="66"/>
      <c r="BB36" s="66"/>
      <c r="BC36" s="66"/>
      <c r="BD36" s="66"/>
      <c r="BE36" s="66"/>
      <c r="BF36" s="66"/>
      <c r="BG36" s="66"/>
    </row>
    <row r="37" spans="1:59" s="19" customFormat="1" ht="14.5" x14ac:dyDescent="0.3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277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161"/>
      <c r="AV37" s="161"/>
      <c r="AW37" s="161"/>
      <c r="AX37" s="161"/>
      <c r="AY37" s="161"/>
      <c r="AZ37" s="161"/>
      <c r="BA37" s="66"/>
      <c r="BB37" s="66"/>
      <c r="BC37" s="66"/>
      <c r="BD37" s="66"/>
      <c r="BE37" s="66"/>
      <c r="BF37" s="66"/>
      <c r="BG37" s="66"/>
    </row>
    <row r="38" spans="1:59" s="19" customFormat="1" ht="14.5" x14ac:dyDescent="0.3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277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112"/>
      <c r="AV38" s="112"/>
      <c r="AW38" s="112"/>
      <c r="AX38" s="112"/>
      <c r="AY38" s="112"/>
      <c r="AZ38" s="112"/>
      <c r="BA38" s="66"/>
      <c r="BB38" s="66"/>
      <c r="BC38" s="66"/>
      <c r="BD38" s="66"/>
      <c r="BE38" s="66"/>
      <c r="BF38" s="66"/>
      <c r="BG38" s="66"/>
    </row>
    <row r="39" spans="1:59" s="19" customFormat="1" ht="14.5" x14ac:dyDescent="0.3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277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112"/>
      <c r="AV39" s="112"/>
      <c r="AW39" s="112"/>
      <c r="AX39" s="112"/>
      <c r="AY39" s="112"/>
      <c r="AZ39" s="112"/>
      <c r="BA39" s="66"/>
      <c r="BB39" s="66"/>
      <c r="BC39" s="66"/>
      <c r="BD39" s="66"/>
      <c r="BE39" s="66"/>
      <c r="BF39" s="66"/>
      <c r="BG39" s="66"/>
    </row>
    <row r="40" spans="1:59" s="19" customFormat="1" ht="14.5" x14ac:dyDescent="0.3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277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112"/>
      <c r="AV40" s="112"/>
      <c r="AW40" s="112"/>
      <c r="AX40" s="112"/>
      <c r="AY40" s="112"/>
      <c r="AZ40" s="112"/>
      <c r="BA40" s="66"/>
      <c r="BB40" s="66"/>
      <c r="BC40" s="66"/>
      <c r="BD40" s="66"/>
      <c r="BE40" s="66"/>
      <c r="BF40" s="66"/>
      <c r="BG40" s="66"/>
    </row>
    <row r="41" spans="1:59" s="19" customFormat="1" ht="14.5" x14ac:dyDescent="0.3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277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112"/>
      <c r="AV41" s="112"/>
      <c r="AW41" s="112"/>
      <c r="AX41" s="112"/>
      <c r="AY41" s="112"/>
      <c r="AZ41" s="112"/>
      <c r="BA41" s="66"/>
      <c r="BB41" s="66"/>
      <c r="BC41" s="66"/>
      <c r="BD41" s="66"/>
      <c r="BE41" s="66"/>
      <c r="BF41" s="66"/>
      <c r="BG41" s="66"/>
    </row>
    <row r="42" spans="1:59" s="19" customFormat="1" ht="14.5" x14ac:dyDescent="0.3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277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112"/>
      <c r="AV42" s="112"/>
      <c r="AW42" s="112"/>
      <c r="AX42" s="112"/>
      <c r="AY42" s="112"/>
      <c r="AZ42" s="112"/>
      <c r="BA42" s="66"/>
      <c r="BB42" s="66"/>
      <c r="BC42" s="66"/>
      <c r="BD42" s="66"/>
      <c r="BE42" s="66"/>
      <c r="BF42" s="66"/>
      <c r="BG42" s="66"/>
    </row>
    <row r="43" spans="1:59" s="19" customFormat="1" ht="14.5" x14ac:dyDescent="0.3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277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112"/>
      <c r="AV43" s="112"/>
      <c r="AW43" s="112"/>
      <c r="AX43" s="112"/>
      <c r="AY43" s="112"/>
      <c r="AZ43" s="112"/>
      <c r="BA43" s="66"/>
      <c r="BB43" s="66"/>
      <c r="BC43" s="66"/>
      <c r="BD43" s="66"/>
      <c r="BE43" s="66"/>
      <c r="BF43" s="66"/>
      <c r="BG43" s="66"/>
    </row>
    <row r="44" spans="1:59" s="19" customFormat="1" ht="14.5" x14ac:dyDescent="0.3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277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112"/>
      <c r="AV44" s="112"/>
      <c r="AW44" s="112"/>
      <c r="AX44" s="112"/>
      <c r="AY44" s="112"/>
      <c r="AZ44" s="112"/>
      <c r="BA44" s="66"/>
      <c r="BB44" s="66"/>
      <c r="BC44" s="66"/>
      <c r="BD44" s="66"/>
      <c r="BE44" s="66"/>
      <c r="BF44" s="66"/>
      <c r="BG44" s="66"/>
    </row>
    <row r="45" spans="1:59" s="19" customFormat="1" ht="14.5" x14ac:dyDescent="0.3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277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112"/>
      <c r="AV45" s="112"/>
      <c r="AW45" s="112"/>
      <c r="AX45" s="112"/>
      <c r="AY45" s="112"/>
      <c r="AZ45" s="112"/>
      <c r="BA45" s="66"/>
      <c r="BB45" s="66"/>
      <c r="BC45" s="66"/>
      <c r="BD45" s="66"/>
      <c r="BE45" s="66"/>
      <c r="BF45" s="66"/>
      <c r="BG45" s="66"/>
    </row>
    <row r="46" spans="1:59" s="19" customFormat="1" ht="14.5" x14ac:dyDescent="0.3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277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112"/>
      <c r="AV46" s="112"/>
      <c r="AW46" s="112"/>
      <c r="AX46" s="112"/>
      <c r="AY46" s="112"/>
      <c r="AZ46" s="112"/>
      <c r="BA46" s="66"/>
      <c r="BB46" s="66"/>
      <c r="BC46" s="66"/>
      <c r="BD46" s="66"/>
      <c r="BE46" s="66"/>
      <c r="BF46" s="66"/>
      <c r="BG46" s="66"/>
    </row>
    <row r="47" spans="1:59" s="19" customFormat="1" ht="14.5" x14ac:dyDescent="0.3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277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112"/>
      <c r="AV47" s="112"/>
      <c r="AW47" s="112"/>
      <c r="AX47" s="112"/>
      <c r="AY47" s="112"/>
      <c r="AZ47" s="112"/>
      <c r="BA47" s="66"/>
      <c r="BB47" s="66"/>
      <c r="BC47" s="66"/>
      <c r="BD47" s="66"/>
      <c r="BE47" s="66"/>
      <c r="BF47" s="66"/>
      <c r="BG47" s="66"/>
    </row>
    <row r="48" spans="1:59" s="19" customFormat="1" ht="14.5" x14ac:dyDescent="0.3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277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112"/>
      <c r="AV48" s="112"/>
      <c r="AW48" s="112"/>
      <c r="AX48" s="112"/>
      <c r="AY48" s="112"/>
      <c r="AZ48" s="112"/>
      <c r="BA48" s="66"/>
      <c r="BB48" s="66"/>
      <c r="BC48" s="66"/>
      <c r="BD48" s="66"/>
      <c r="BE48" s="66"/>
      <c r="BF48" s="66"/>
      <c r="BG48" s="66"/>
    </row>
    <row r="49" spans="1:59" s="19" customFormat="1" ht="14.5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277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112"/>
      <c r="AV49" s="112"/>
      <c r="AW49" s="112"/>
      <c r="AX49" s="112"/>
      <c r="AY49" s="112"/>
      <c r="AZ49" s="112"/>
      <c r="BA49" s="66"/>
      <c r="BB49" s="66"/>
      <c r="BC49" s="66"/>
      <c r="BD49" s="66"/>
      <c r="BE49" s="66"/>
      <c r="BF49" s="66"/>
      <c r="BG49" s="66"/>
    </row>
    <row r="50" spans="1:59" s="19" customFormat="1" ht="14.5" x14ac:dyDescent="0.3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277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112"/>
      <c r="AV50" s="112"/>
      <c r="AW50" s="112"/>
      <c r="AX50" s="112"/>
      <c r="AY50" s="112"/>
      <c r="AZ50" s="112"/>
      <c r="BA50" s="66"/>
      <c r="BB50" s="66"/>
      <c r="BC50" s="66"/>
      <c r="BD50" s="66"/>
      <c r="BE50" s="66"/>
      <c r="BF50" s="66"/>
      <c r="BG50" s="66"/>
    </row>
    <row r="51" spans="1:59" s="19" customFormat="1" ht="14.5" x14ac:dyDescent="0.3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277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112"/>
      <c r="AV51" s="112"/>
      <c r="AW51" s="112"/>
      <c r="AX51" s="112"/>
      <c r="AY51" s="112"/>
      <c r="AZ51" s="112"/>
      <c r="BA51" s="66"/>
      <c r="BB51" s="66"/>
      <c r="BC51" s="66"/>
      <c r="BD51" s="66"/>
      <c r="BE51" s="66"/>
      <c r="BF51" s="66"/>
      <c r="BG51" s="66"/>
    </row>
    <row r="52" spans="1:59" s="19" customFormat="1" ht="14.5" x14ac:dyDescent="0.3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277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112"/>
      <c r="AV52" s="112"/>
      <c r="AW52" s="112"/>
      <c r="AX52" s="112"/>
      <c r="AY52" s="112"/>
      <c r="AZ52" s="112"/>
      <c r="BA52" s="66"/>
      <c r="BB52" s="66"/>
      <c r="BC52" s="66"/>
      <c r="BD52" s="66"/>
      <c r="BE52" s="66"/>
      <c r="BF52" s="66"/>
      <c r="BG52" s="66"/>
    </row>
    <row r="53" spans="1:59" s="19" customFormat="1" ht="14.5" x14ac:dyDescent="0.3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277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112"/>
      <c r="AV53" s="112"/>
      <c r="AW53" s="112"/>
      <c r="AX53" s="112"/>
      <c r="AY53" s="112"/>
      <c r="AZ53" s="112"/>
      <c r="BA53" s="66"/>
      <c r="BB53" s="66"/>
      <c r="BC53" s="66"/>
      <c r="BD53" s="66"/>
      <c r="BE53" s="66"/>
      <c r="BF53" s="66"/>
      <c r="BG53" s="66"/>
    </row>
    <row r="54" spans="1:59" s="19" customFormat="1" ht="14.5" x14ac:dyDescent="0.3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77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112"/>
      <c r="AV54" s="112"/>
      <c r="AW54" s="112"/>
      <c r="AX54" s="112"/>
      <c r="AY54" s="112"/>
      <c r="AZ54" s="112"/>
      <c r="BA54" s="66"/>
      <c r="BB54" s="66"/>
      <c r="BC54" s="66"/>
      <c r="BD54" s="66"/>
      <c r="BE54" s="66"/>
      <c r="BF54" s="66"/>
      <c r="BG54" s="66"/>
    </row>
    <row r="55" spans="1:59" s="19" customFormat="1" ht="14.5" x14ac:dyDescent="0.3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277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112"/>
      <c r="AV55" s="112"/>
      <c r="AW55" s="112"/>
      <c r="AX55" s="112"/>
      <c r="AY55" s="112"/>
      <c r="AZ55" s="112"/>
      <c r="BA55" s="66"/>
      <c r="BB55" s="66"/>
      <c r="BC55" s="66"/>
      <c r="BD55" s="66"/>
      <c r="BE55" s="66"/>
      <c r="BF55" s="66"/>
      <c r="BG55" s="66"/>
    </row>
    <row r="56" spans="1:59" s="19" customFormat="1" ht="14.5" x14ac:dyDescent="0.3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277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12"/>
      <c r="AV56" s="112"/>
      <c r="AW56" s="112"/>
      <c r="AX56" s="112"/>
      <c r="AY56" s="112"/>
      <c r="AZ56" s="112"/>
      <c r="BA56" s="66"/>
      <c r="BB56" s="66"/>
      <c r="BC56" s="66"/>
      <c r="BD56" s="66"/>
      <c r="BE56" s="66"/>
      <c r="BF56" s="66"/>
      <c r="BG56" s="66"/>
    </row>
    <row r="57" spans="1:59" s="19" customFormat="1" ht="14.5" x14ac:dyDescent="0.3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277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12"/>
      <c r="AV57" s="112"/>
      <c r="AW57" s="112"/>
      <c r="AX57" s="112"/>
      <c r="AY57" s="112"/>
      <c r="AZ57" s="112"/>
      <c r="BA57" s="66"/>
      <c r="BB57" s="66"/>
      <c r="BC57" s="66"/>
      <c r="BD57" s="66"/>
      <c r="BE57" s="66"/>
      <c r="BF57" s="66"/>
      <c r="BG57" s="66"/>
    </row>
    <row r="58" spans="1:59" s="19" customFormat="1" ht="14.5" x14ac:dyDescent="0.3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277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112"/>
      <c r="AV58" s="112"/>
      <c r="AW58" s="112"/>
      <c r="AX58" s="112"/>
      <c r="AY58" s="112"/>
      <c r="AZ58" s="112"/>
      <c r="BA58" s="66"/>
      <c r="BB58" s="66"/>
      <c r="BC58" s="66"/>
      <c r="BD58" s="66"/>
      <c r="BE58" s="66"/>
      <c r="BF58" s="66"/>
      <c r="BG58" s="66"/>
    </row>
    <row r="59" spans="1:59" s="19" customFormat="1" ht="14.5" x14ac:dyDescent="0.3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277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112"/>
      <c r="AV59" s="112"/>
      <c r="AW59" s="112"/>
      <c r="AX59" s="112"/>
      <c r="AY59" s="112"/>
      <c r="AZ59" s="112"/>
      <c r="BA59" s="66"/>
      <c r="BB59" s="66"/>
      <c r="BC59" s="66"/>
      <c r="BD59" s="66"/>
      <c r="BE59" s="66"/>
      <c r="BF59" s="66"/>
      <c r="BG59" s="66"/>
    </row>
    <row r="60" spans="1:59" s="19" customFormat="1" ht="14.5" x14ac:dyDescent="0.3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277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112"/>
      <c r="AV60" s="112"/>
      <c r="AW60" s="112"/>
      <c r="AX60" s="112"/>
      <c r="AY60" s="112"/>
      <c r="AZ60" s="112"/>
      <c r="BA60" s="66"/>
      <c r="BB60" s="66"/>
      <c r="BC60" s="66"/>
      <c r="BD60" s="66"/>
      <c r="BE60" s="66"/>
      <c r="BF60" s="66"/>
      <c r="BG60" s="66"/>
    </row>
    <row r="61" spans="1:59" s="19" customFormat="1" ht="14.5" x14ac:dyDescent="0.3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277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112"/>
      <c r="AV61" s="112"/>
      <c r="AW61" s="112"/>
      <c r="AX61" s="112"/>
      <c r="AY61" s="112"/>
      <c r="AZ61" s="112"/>
      <c r="BA61" s="66"/>
      <c r="BB61" s="66"/>
      <c r="BC61" s="66"/>
      <c r="BD61" s="66"/>
      <c r="BE61" s="66"/>
      <c r="BF61" s="66"/>
      <c r="BG61" s="66"/>
    </row>
    <row r="62" spans="1:59" s="19" customFormat="1" ht="14.5" x14ac:dyDescent="0.3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27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112"/>
      <c r="AV62" s="112"/>
      <c r="AW62" s="112"/>
      <c r="AX62" s="112"/>
      <c r="AY62" s="112"/>
      <c r="AZ62" s="112"/>
      <c r="BA62" s="66"/>
      <c r="BB62" s="66"/>
      <c r="BC62" s="66"/>
      <c r="BD62" s="66"/>
      <c r="BE62" s="66"/>
      <c r="BF62" s="66"/>
      <c r="BG62" s="66"/>
    </row>
    <row r="63" spans="1:59" s="19" customFormat="1" ht="14.5" x14ac:dyDescent="0.3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277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112"/>
      <c r="AV63" s="112"/>
      <c r="AW63" s="112"/>
      <c r="AX63" s="112"/>
      <c r="AY63" s="112"/>
      <c r="AZ63" s="112"/>
      <c r="BA63" s="66"/>
      <c r="BB63" s="66"/>
      <c r="BC63" s="66"/>
      <c r="BD63" s="66"/>
      <c r="BE63" s="66"/>
      <c r="BF63" s="66"/>
      <c r="BG63" s="66"/>
    </row>
    <row r="64" spans="1:59" s="19" customFormat="1" ht="14.5" x14ac:dyDescent="0.3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277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112"/>
      <c r="AV64" s="112"/>
      <c r="AW64" s="112"/>
      <c r="AX64" s="112"/>
      <c r="AY64" s="112"/>
      <c r="AZ64" s="112"/>
      <c r="BA64" s="66"/>
      <c r="BB64" s="66"/>
      <c r="BC64" s="66"/>
      <c r="BD64" s="66"/>
      <c r="BE64" s="66"/>
      <c r="BF64" s="66"/>
      <c r="BG64" s="66"/>
    </row>
    <row r="65" spans="1:59" s="19" customFormat="1" ht="14.5" x14ac:dyDescent="0.3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277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112"/>
      <c r="AV65" s="112"/>
      <c r="AW65" s="112"/>
      <c r="AX65" s="112"/>
      <c r="AY65" s="112"/>
      <c r="AZ65" s="112"/>
      <c r="BA65" s="66"/>
      <c r="BB65" s="66"/>
      <c r="BC65" s="66"/>
      <c r="BD65" s="66"/>
      <c r="BE65" s="66"/>
      <c r="BF65" s="66"/>
      <c r="BG65" s="66"/>
    </row>
    <row r="66" spans="1:59" s="19" customFormat="1" ht="14.5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27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112"/>
      <c r="AV66" s="112"/>
      <c r="AW66" s="112"/>
      <c r="AX66" s="112"/>
      <c r="AY66" s="112"/>
      <c r="AZ66" s="112"/>
      <c r="BA66" s="66"/>
      <c r="BB66" s="66"/>
      <c r="BC66" s="66"/>
      <c r="BD66" s="66"/>
      <c r="BE66" s="66"/>
      <c r="BF66" s="66"/>
      <c r="BG66" s="66"/>
    </row>
    <row r="67" spans="1:59" s="19" customFormat="1" ht="14.5" x14ac:dyDescent="0.3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277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112"/>
      <c r="AV67" s="112"/>
      <c r="AW67" s="112"/>
      <c r="AX67" s="112"/>
      <c r="AY67" s="112"/>
      <c r="AZ67" s="112"/>
      <c r="BA67" s="66"/>
      <c r="BB67" s="66"/>
      <c r="BC67" s="66"/>
      <c r="BD67" s="66"/>
      <c r="BE67" s="66"/>
      <c r="BF67" s="66"/>
      <c r="BG67" s="66"/>
    </row>
    <row r="68" spans="1:59" s="19" customFormat="1" ht="14.5" x14ac:dyDescent="0.3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27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112"/>
      <c r="AV68" s="112"/>
      <c r="AW68" s="112"/>
      <c r="AX68" s="112"/>
      <c r="AY68" s="112"/>
      <c r="AZ68" s="112"/>
      <c r="BA68" s="66"/>
      <c r="BB68" s="66"/>
      <c r="BC68" s="66"/>
      <c r="BD68" s="66"/>
      <c r="BE68" s="66"/>
      <c r="BF68" s="66"/>
      <c r="BG68" s="66"/>
    </row>
    <row r="69" spans="1:59" s="19" customFormat="1" ht="14.5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27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112"/>
      <c r="AV69" s="112"/>
      <c r="AW69" s="112"/>
      <c r="AX69" s="112"/>
      <c r="AY69" s="112"/>
      <c r="AZ69" s="112"/>
      <c r="BA69" s="66"/>
      <c r="BB69" s="66"/>
      <c r="BC69" s="66"/>
      <c r="BD69" s="66"/>
      <c r="BE69" s="66"/>
      <c r="BF69" s="66"/>
      <c r="BG69" s="66"/>
    </row>
    <row r="70" spans="1:59" s="19" customFormat="1" ht="14.5" x14ac:dyDescent="0.3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27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112"/>
      <c r="AV70" s="112"/>
      <c r="AW70" s="112"/>
      <c r="AX70" s="112"/>
      <c r="AY70" s="112"/>
      <c r="AZ70" s="112"/>
      <c r="BA70" s="66"/>
      <c r="BB70" s="66"/>
      <c r="BC70" s="66"/>
      <c r="BD70" s="66"/>
      <c r="BE70" s="66"/>
      <c r="BF70" s="66"/>
      <c r="BG70" s="66"/>
    </row>
    <row r="71" spans="1:59" s="19" customFormat="1" ht="14.5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27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112"/>
      <c r="AV71" s="112"/>
      <c r="AW71" s="112"/>
      <c r="AX71" s="112"/>
      <c r="AY71" s="112"/>
      <c r="AZ71" s="112"/>
      <c r="BA71" s="66"/>
      <c r="BB71" s="66"/>
      <c r="BC71" s="66"/>
      <c r="BD71" s="66"/>
      <c r="BE71" s="66"/>
      <c r="BF71" s="66"/>
      <c r="BG71" s="66"/>
    </row>
    <row r="72" spans="1:59" s="19" customFormat="1" ht="14.5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27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112"/>
      <c r="AV72" s="112"/>
      <c r="AW72" s="112"/>
      <c r="AX72" s="112"/>
      <c r="AY72" s="112"/>
      <c r="AZ72" s="112"/>
      <c r="BA72" s="66"/>
      <c r="BB72" s="66"/>
      <c r="BC72" s="66"/>
      <c r="BD72" s="66"/>
      <c r="BE72" s="66"/>
      <c r="BF72" s="66"/>
      <c r="BG72" s="66"/>
    </row>
    <row r="73" spans="1:59" s="19" customFormat="1" ht="14.5" x14ac:dyDescent="0.3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27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112"/>
      <c r="AV73" s="112"/>
      <c r="AW73" s="112"/>
      <c r="AX73" s="112"/>
      <c r="AY73" s="112"/>
      <c r="AZ73" s="112"/>
      <c r="BA73" s="66"/>
      <c r="BB73" s="66"/>
      <c r="BC73" s="66"/>
      <c r="BD73" s="66"/>
      <c r="BE73" s="66"/>
      <c r="BF73" s="66"/>
      <c r="BG73" s="66"/>
    </row>
    <row r="74" spans="1:59" s="19" customFormat="1" ht="14.5" x14ac:dyDescent="0.3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277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112"/>
      <c r="AV74" s="112"/>
      <c r="AW74" s="112"/>
      <c r="AX74" s="112"/>
      <c r="AY74" s="112"/>
      <c r="AZ74" s="112"/>
      <c r="BA74" s="66"/>
      <c r="BB74" s="66"/>
      <c r="BC74" s="66"/>
      <c r="BD74" s="66"/>
      <c r="BE74" s="66"/>
      <c r="BF74" s="66"/>
      <c r="BG74" s="66"/>
    </row>
    <row r="75" spans="1:59" s="19" customFormat="1" ht="14.5" x14ac:dyDescent="0.3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277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112"/>
      <c r="AV75" s="112"/>
      <c r="AW75" s="112"/>
      <c r="AX75" s="112"/>
      <c r="AY75" s="112"/>
      <c r="AZ75" s="112"/>
      <c r="BA75" s="66"/>
      <c r="BB75" s="66"/>
      <c r="BC75" s="66"/>
      <c r="BD75" s="66"/>
      <c r="BE75" s="66"/>
      <c r="BF75" s="66"/>
      <c r="BG75" s="66"/>
    </row>
    <row r="76" spans="1:59" s="19" customFormat="1" ht="14.5" x14ac:dyDescent="0.3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277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112"/>
      <c r="AV76" s="112"/>
      <c r="AW76" s="112"/>
      <c r="AX76" s="112"/>
      <c r="AY76" s="112"/>
      <c r="AZ76" s="112"/>
      <c r="BA76" s="66"/>
      <c r="BB76" s="66"/>
      <c r="BC76" s="66"/>
      <c r="BD76" s="66"/>
      <c r="BE76" s="66"/>
      <c r="BF76" s="66"/>
      <c r="BG76" s="66"/>
    </row>
    <row r="77" spans="1:59" s="19" customFormat="1" ht="14.5" x14ac:dyDescent="0.3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277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112"/>
      <c r="AV77" s="112"/>
      <c r="AW77" s="112"/>
      <c r="AX77" s="112"/>
      <c r="AY77" s="112"/>
      <c r="AZ77" s="112"/>
      <c r="BA77" s="66"/>
      <c r="BB77" s="66"/>
      <c r="BC77" s="66"/>
      <c r="BD77" s="66"/>
      <c r="BE77" s="66"/>
      <c r="BF77" s="66"/>
      <c r="BG77" s="66"/>
    </row>
    <row r="78" spans="1:59" s="19" customFormat="1" ht="14.5" x14ac:dyDescent="0.3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277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112"/>
      <c r="AV78" s="112"/>
      <c r="AW78" s="112"/>
      <c r="AX78" s="112"/>
      <c r="AY78" s="112"/>
      <c r="AZ78" s="112"/>
      <c r="BA78" s="66"/>
      <c r="BB78" s="66"/>
      <c r="BC78" s="66"/>
      <c r="BD78" s="66"/>
      <c r="BE78" s="66"/>
      <c r="BF78" s="66"/>
      <c r="BG78" s="66"/>
    </row>
    <row r="79" spans="1:59" s="19" customFormat="1" ht="14.5" x14ac:dyDescent="0.3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277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112"/>
      <c r="AV79" s="112"/>
      <c r="AW79" s="112"/>
      <c r="AX79" s="112"/>
      <c r="AY79" s="112"/>
      <c r="AZ79" s="112"/>
      <c r="BA79" s="66"/>
      <c r="BB79" s="66"/>
      <c r="BC79" s="66"/>
      <c r="BD79" s="66"/>
      <c r="BE79" s="66"/>
      <c r="BF79" s="66"/>
      <c r="BG79" s="66"/>
    </row>
    <row r="80" spans="1:59" s="19" customFormat="1" ht="14.5" x14ac:dyDescent="0.3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277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112"/>
      <c r="AV80" s="112"/>
      <c r="AW80" s="112"/>
      <c r="AX80" s="112"/>
      <c r="AY80" s="112"/>
      <c r="AZ80" s="112"/>
      <c r="BA80" s="66"/>
      <c r="BB80" s="66"/>
      <c r="BC80" s="66"/>
      <c r="BD80" s="66"/>
      <c r="BE80" s="66"/>
      <c r="BF80" s="66"/>
      <c r="BG80" s="66"/>
    </row>
    <row r="81" spans="1:59" s="19" customFormat="1" ht="14.5" x14ac:dyDescent="0.3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277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112"/>
      <c r="AV81" s="112"/>
      <c r="AW81" s="112"/>
      <c r="AX81" s="112"/>
      <c r="AY81" s="112"/>
      <c r="AZ81" s="112"/>
      <c r="BA81" s="66"/>
      <c r="BB81" s="66"/>
      <c r="BC81" s="66"/>
      <c r="BD81" s="66"/>
      <c r="BE81" s="66"/>
      <c r="BF81" s="66"/>
      <c r="BG81" s="66"/>
    </row>
    <row r="82" spans="1:59" s="19" customFormat="1" ht="14.5" x14ac:dyDescent="0.3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277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112"/>
      <c r="AV82" s="112"/>
      <c r="AW82" s="112"/>
      <c r="AX82" s="112"/>
      <c r="AY82" s="112"/>
      <c r="AZ82" s="112"/>
      <c r="BA82" s="66"/>
      <c r="BB82" s="66"/>
      <c r="BC82" s="66"/>
      <c r="BD82" s="66"/>
      <c r="BE82" s="66"/>
      <c r="BF82" s="66"/>
      <c r="BG82" s="66"/>
    </row>
    <row r="83" spans="1:59" s="19" customFormat="1" ht="14.5" x14ac:dyDescent="0.3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277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112"/>
      <c r="AV83" s="112"/>
      <c r="AW83" s="112"/>
      <c r="AX83" s="112"/>
      <c r="AY83" s="112"/>
      <c r="AZ83" s="112"/>
      <c r="BA83" s="66"/>
      <c r="BB83" s="66"/>
      <c r="BC83" s="66"/>
      <c r="BD83" s="66"/>
      <c r="BE83" s="66"/>
      <c r="BF83" s="66"/>
      <c r="BG83" s="66"/>
    </row>
    <row r="84" spans="1:59" s="19" customFormat="1" ht="14.5" x14ac:dyDescent="0.3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277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112"/>
      <c r="AV84" s="112"/>
      <c r="AW84" s="112"/>
      <c r="AX84" s="112"/>
      <c r="AY84" s="112"/>
      <c r="AZ84" s="112"/>
      <c r="BA84" s="66"/>
      <c r="BB84" s="66"/>
      <c r="BC84" s="66"/>
      <c r="BD84" s="66"/>
      <c r="BE84" s="66"/>
      <c r="BF84" s="66"/>
      <c r="BG84" s="66"/>
    </row>
    <row r="85" spans="1:59" s="19" customFormat="1" ht="14.5" x14ac:dyDescent="0.3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277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112"/>
      <c r="AV85" s="112"/>
      <c r="AW85" s="112"/>
      <c r="AX85" s="112"/>
      <c r="AY85" s="112"/>
      <c r="AZ85" s="112"/>
      <c r="BA85" s="66"/>
      <c r="BB85" s="66"/>
      <c r="BC85" s="66"/>
      <c r="BD85" s="66"/>
      <c r="BE85" s="66"/>
      <c r="BF85" s="66"/>
      <c r="BG85" s="66"/>
    </row>
    <row r="86" spans="1:59" s="19" customFormat="1" ht="14.5" x14ac:dyDescent="0.3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277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112"/>
      <c r="AV86" s="112"/>
      <c r="AW86" s="112"/>
      <c r="AX86" s="112"/>
      <c r="AY86" s="112"/>
      <c r="AZ86" s="112"/>
      <c r="BA86" s="66"/>
      <c r="BB86" s="66"/>
      <c r="BC86" s="66"/>
      <c r="BD86" s="66"/>
      <c r="BE86" s="66"/>
      <c r="BF86" s="66"/>
      <c r="BG86" s="66"/>
    </row>
    <row r="87" spans="1:59" s="19" customFormat="1" ht="14.5" x14ac:dyDescent="0.3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277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112"/>
      <c r="AV87" s="112"/>
      <c r="AW87" s="112"/>
      <c r="AX87" s="112"/>
      <c r="AY87" s="112"/>
      <c r="AZ87" s="112"/>
      <c r="BA87" s="66"/>
      <c r="BB87" s="66"/>
      <c r="BC87" s="66"/>
      <c r="BD87" s="66"/>
      <c r="BE87" s="66"/>
      <c r="BF87" s="66"/>
      <c r="BG87" s="66"/>
    </row>
    <row r="88" spans="1:59" s="19" customFormat="1" ht="14.5" x14ac:dyDescent="0.3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277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112"/>
      <c r="AV88" s="112"/>
      <c r="AW88" s="112"/>
      <c r="AX88" s="112"/>
      <c r="AY88" s="112"/>
      <c r="AZ88" s="112"/>
      <c r="BA88" s="66"/>
      <c r="BB88" s="66"/>
      <c r="BC88" s="66"/>
      <c r="BD88" s="66"/>
      <c r="BE88" s="66"/>
      <c r="BF88" s="66"/>
      <c r="BG88" s="66"/>
    </row>
    <row r="89" spans="1:59" s="19" customFormat="1" ht="14.5" x14ac:dyDescent="0.3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277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112"/>
      <c r="AV89" s="112"/>
      <c r="AW89" s="112"/>
      <c r="AX89" s="112"/>
      <c r="AY89" s="112"/>
      <c r="AZ89" s="112"/>
      <c r="BA89" s="66"/>
      <c r="BB89" s="66"/>
      <c r="BC89" s="66"/>
      <c r="BD89" s="66"/>
      <c r="BE89" s="66"/>
      <c r="BF89" s="66"/>
      <c r="BG89" s="66"/>
    </row>
    <row r="90" spans="1:59" s="19" customFormat="1" ht="14.5" x14ac:dyDescent="0.3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277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112"/>
      <c r="AV90" s="112"/>
      <c r="AW90" s="112"/>
      <c r="AX90" s="112"/>
      <c r="AY90" s="112"/>
      <c r="AZ90" s="112"/>
      <c r="BA90" s="66"/>
      <c r="BB90" s="66"/>
      <c r="BC90" s="66"/>
      <c r="BD90" s="66"/>
      <c r="BE90" s="66"/>
      <c r="BF90" s="66"/>
      <c r="BG90" s="66"/>
    </row>
    <row r="91" spans="1:59" s="19" customFormat="1" ht="14.5" x14ac:dyDescent="0.3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277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112"/>
      <c r="AV91" s="112"/>
      <c r="AW91" s="112"/>
      <c r="AX91" s="112"/>
      <c r="AY91" s="112"/>
      <c r="AZ91" s="112"/>
      <c r="BA91" s="66"/>
      <c r="BB91" s="66"/>
      <c r="BC91" s="66"/>
      <c r="BD91" s="66"/>
      <c r="BE91" s="66"/>
      <c r="BF91" s="66"/>
      <c r="BG91" s="66"/>
    </row>
    <row r="92" spans="1:59" s="19" customFormat="1" ht="14.5" x14ac:dyDescent="0.3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277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112"/>
      <c r="AV92" s="112"/>
      <c r="AW92" s="112"/>
      <c r="AX92" s="112"/>
      <c r="AY92" s="112"/>
      <c r="AZ92" s="112"/>
      <c r="BA92" s="66"/>
      <c r="BB92" s="66"/>
      <c r="BC92" s="66"/>
      <c r="BD92" s="66"/>
      <c r="BE92" s="66"/>
      <c r="BF92" s="66"/>
      <c r="BG92" s="66"/>
    </row>
    <row r="93" spans="1:59" s="19" customFormat="1" ht="14.5" x14ac:dyDescent="0.3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277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112"/>
      <c r="AV93" s="112"/>
      <c r="AW93" s="112"/>
      <c r="AX93" s="112"/>
      <c r="AY93" s="112"/>
      <c r="AZ93" s="112"/>
      <c r="BA93" s="66"/>
      <c r="BB93" s="66"/>
      <c r="BC93" s="66"/>
      <c r="BD93" s="66"/>
      <c r="BE93" s="66"/>
      <c r="BF93" s="66"/>
      <c r="BG93" s="66"/>
    </row>
    <row r="94" spans="1:59" s="19" customFormat="1" ht="14.5" x14ac:dyDescent="0.3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277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112"/>
      <c r="AV94" s="112"/>
      <c r="AW94" s="112"/>
      <c r="AX94" s="112"/>
      <c r="AY94" s="112"/>
      <c r="AZ94" s="112"/>
      <c r="BA94" s="66"/>
      <c r="BB94" s="66"/>
      <c r="BC94" s="66"/>
      <c r="BD94" s="66"/>
      <c r="BE94" s="66"/>
      <c r="BF94" s="66"/>
      <c r="BG94" s="66"/>
    </row>
    <row r="95" spans="1:59" s="19" customFormat="1" ht="14.5" x14ac:dyDescent="0.3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277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112"/>
      <c r="AV95" s="112"/>
      <c r="AW95" s="112"/>
      <c r="AX95" s="112"/>
      <c r="AY95" s="112"/>
      <c r="AZ95" s="112"/>
      <c r="BA95" s="66"/>
      <c r="BB95" s="66"/>
      <c r="BC95" s="66"/>
      <c r="BD95" s="66"/>
      <c r="BE95" s="66"/>
      <c r="BF95" s="66"/>
      <c r="BG95" s="66"/>
    </row>
    <row r="96" spans="1:59" s="19" customFormat="1" ht="14.5" x14ac:dyDescent="0.35">
      <c r="AS96" s="66"/>
      <c r="AT96" s="66"/>
      <c r="AU96" s="112"/>
      <c r="AV96" s="112"/>
      <c r="AW96" s="112"/>
      <c r="AX96" s="112"/>
      <c r="AY96" s="112"/>
      <c r="AZ96" s="112"/>
      <c r="BA96" s="66"/>
      <c r="BB96" s="66"/>
      <c r="BC96" s="66"/>
      <c r="BD96" s="66"/>
      <c r="BE96" s="66"/>
      <c r="BF96" s="66"/>
      <c r="BG96" s="66"/>
    </row>
    <row r="97" spans="45:59" s="19" customFormat="1" ht="14.5" x14ac:dyDescent="0.35">
      <c r="AS97" s="66"/>
      <c r="AT97" s="66"/>
      <c r="AU97" s="112"/>
      <c r="AV97" s="112"/>
      <c r="AW97" s="112"/>
      <c r="AX97" s="112"/>
      <c r="AY97" s="112"/>
      <c r="AZ97" s="112"/>
      <c r="BA97" s="66"/>
      <c r="BB97" s="66"/>
      <c r="BC97" s="66"/>
      <c r="BD97" s="66"/>
      <c r="BE97" s="66"/>
      <c r="BF97" s="66"/>
      <c r="BG97" s="66"/>
    </row>
    <row r="98" spans="45:59" s="19" customFormat="1" ht="14.5" x14ac:dyDescent="0.35">
      <c r="AS98" s="66"/>
      <c r="AT98" s="66"/>
      <c r="AU98" s="112"/>
      <c r="AV98" s="112"/>
      <c r="AW98" s="112"/>
      <c r="AX98" s="112"/>
      <c r="AY98" s="112"/>
      <c r="AZ98" s="112"/>
      <c r="BA98" s="66"/>
      <c r="BB98" s="66"/>
      <c r="BC98" s="66"/>
      <c r="BD98" s="66"/>
      <c r="BE98" s="66"/>
      <c r="BF98" s="66"/>
      <c r="BG98" s="66"/>
    </row>
    <row r="99" spans="45:59" s="19" customFormat="1" ht="14.5" x14ac:dyDescent="0.35">
      <c r="AS99" s="66"/>
      <c r="AT99" s="66"/>
      <c r="AU99" s="112"/>
      <c r="AV99" s="112"/>
      <c r="AW99" s="112"/>
      <c r="AX99" s="112"/>
      <c r="AY99" s="112"/>
      <c r="AZ99" s="112"/>
      <c r="BA99" s="66"/>
      <c r="BB99" s="66"/>
      <c r="BC99" s="66"/>
      <c r="BD99" s="66"/>
      <c r="BE99" s="66"/>
      <c r="BF99" s="66"/>
      <c r="BG99" s="66"/>
    </row>
    <row r="100" spans="45:59" s="19" customFormat="1" ht="14.5" x14ac:dyDescent="0.35">
      <c r="AS100" s="66"/>
      <c r="AT100" s="66"/>
      <c r="AU100" s="112"/>
      <c r="AV100" s="112"/>
      <c r="AW100" s="112"/>
      <c r="AX100" s="112"/>
      <c r="AY100" s="112"/>
      <c r="AZ100" s="112"/>
      <c r="BA100" s="66"/>
      <c r="BB100" s="66"/>
      <c r="BC100" s="66"/>
      <c r="BD100" s="66"/>
      <c r="BE100" s="66"/>
      <c r="BF100" s="66"/>
      <c r="BG100" s="66"/>
    </row>
    <row r="101" spans="45:59" s="19" customFormat="1" ht="14.5" x14ac:dyDescent="0.35">
      <c r="AS101" s="66"/>
      <c r="AT101" s="66"/>
      <c r="AU101" s="162"/>
      <c r="AV101" s="162"/>
      <c r="AW101" s="162"/>
      <c r="AX101" s="162"/>
      <c r="AY101" s="162"/>
      <c r="AZ101" s="162"/>
      <c r="BA101" s="66"/>
      <c r="BB101" s="66"/>
      <c r="BC101" s="66"/>
      <c r="BD101" s="66"/>
      <c r="BE101" s="66"/>
      <c r="BF101" s="66"/>
      <c r="BG101" s="66"/>
    </row>
    <row r="102" spans="45:59" s="19" customFormat="1" ht="14.5" x14ac:dyDescent="0.35">
      <c r="AS102" s="66"/>
      <c r="AT102" s="66"/>
      <c r="AU102" s="162"/>
      <c r="AV102" s="162"/>
      <c r="AW102" s="162"/>
      <c r="AX102" s="162"/>
      <c r="AY102" s="162"/>
      <c r="AZ102" s="162"/>
      <c r="BA102" s="66"/>
      <c r="BB102" s="66"/>
      <c r="BC102" s="66"/>
      <c r="BD102" s="66"/>
      <c r="BE102" s="66"/>
      <c r="BF102" s="66"/>
      <c r="BG102" s="66"/>
    </row>
    <row r="103" spans="45:59" s="19" customFormat="1" ht="14.5" x14ac:dyDescent="0.35">
      <c r="AS103" s="66"/>
      <c r="AT103" s="66"/>
      <c r="AU103" s="162"/>
      <c r="AV103" s="162"/>
      <c r="AW103" s="162"/>
      <c r="AX103" s="162"/>
      <c r="AY103" s="162"/>
      <c r="AZ103" s="162"/>
      <c r="BA103" s="66"/>
      <c r="BB103" s="66"/>
      <c r="BC103" s="66"/>
      <c r="BD103" s="66"/>
      <c r="BE103" s="66"/>
      <c r="BF103" s="66"/>
      <c r="BG103" s="66"/>
    </row>
    <row r="104" spans="45:59" s="19" customFormat="1" ht="14.5" x14ac:dyDescent="0.35">
      <c r="AS104" s="66"/>
      <c r="AT104" s="66"/>
      <c r="AU104" s="162"/>
      <c r="AV104" s="162"/>
      <c r="AW104" s="162"/>
      <c r="AX104" s="162"/>
      <c r="AY104" s="162"/>
      <c r="AZ104" s="162"/>
      <c r="BA104" s="66"/>
      <c r="BB104" s="66"/>
      <c r="BC104" s="66"/>
      <c r="BD104" s="66"/>
      <c r="BE104" s="66"/>
      <c r="BF104" s="66"/>
      <c r="BG104" s="66"/>
    </row>
    <row r="105" spans="45:59" s="19" customFormat="1" ht="14.5" x14ac:dyDescent="0.35">
      <c r="AS105" s="66"/>
      <c r="AT105" s="66"/>
      <c r="AU105" s="162"/>
      <c r="AV105" s="162"/>
      <c r="AW105" s="162"/>
      <c r="AX105" s="162"/>
      <c r="AY105" s="162"/>
      <c r="AZ105" s="162"/>
      <c r="BA105" s="66"/>
      <c r="BB105" s="66"/>
      <c r="BC105" s="66"/>
      <c r="BD105" s="66"/>
      <c r="BE105" s="66"/>
      <c r="BF105" s="66"/>
      <c r="BG105" s="66"/>
    </row>
    <row r="106" spans="45:59" s="19" customFormat="1" ht="14.5" x14ac:dyDescent="0.35">
      <c r="AS106" s="66"/>
      <c r="AT106" s="66"/>
      <c r="AU106" s="162"/>
      <c r="AV106" s="162"/>
      <c r="AW106" s="162"/>
      <c r="AX106" s="162"/>
      <c r="AY106" s="162"/>
      <c r="AZ106" s="162"/>
      <c r="BA106" s="66"/>
      <c r="BB106" s="66"/>
      <c r="BC106" s="66"/>
      <c r="BD106" s="66"/>
      <c r="BE106" s="66"/>
      <c r="BF106" s="66"/>
      <c r="BG106" s="66"/>
    </row>
    <row r="107" spans="45:59" s="19" customFormat="1" ht="14.5" x14ac:dyDescent="0.35">
      <c r="AS107" s="66"/>
      <c r="AT107" s="66"/>
      <c r="AU107" s="162"/>
      <c r="AV107" s="162"/>
      <c r="AW107" s="162"/>
      <c r="AX107" s="162"/>
      <c r="AY107" s="162"/>
      <c r="AZ107" s="162"/>
      <c r="BA107" s="66"/>
      <c r="BB107" s="66"/>
      <c r="BC107" s="66"/>
      <c r="BD107" s="66"/>
      <c r="BE107" s="66"/>
      <c r="BF107" s="66"/>
      <c r="BG107" s="66"/>
    </row>
    <row r="108" spans="45:59" ht="14.5" x14ac:dyDescent="0.35">
      <c r="AS108" s="66"/>
      <c r="AT108" s="66"/>
      <c r="BA108" s="66"/>
      <c r="BB108" s="66"/>
      <c r="BC108" s="66"/>
      <c r="BD108" s="66"/>
      <c r="BE108" s="66"/>
      <c r="BF108" s="66"/>
      <c r="BG108" s="66"/>
    </row>
    <row r="109" spans="45:59" ht="14.5" x14ac:dyDescent="0.35">
      <c r="AS109" s="66"/>
      <c r="AT109" s="66"/>
      <c r="BA109" s="66"/>
      <c r="BB109" s="66"/>
      <c r="BC109" s="66"/>
      <c r="BD109" s="66"/>
      <c r="BE109" s="66"/>
      <c r="BF109" s="66"/>
      <c r="BG109" s="66"/>
    </row>
    <row r="110" spans="45:59" ht="14.5" x14ac:dyDescent="0.35">
      <c r="AS110" s="19"/>
      <c r="AT110" s="19"/>
      <c r="BA110" s="19"/>
      <c r="BB110" s="19"/>
      <c r="BC110" s="19"/>
      <c r="BD110" s="19"/>
      <c r="BE110" s="19"/>
      <c r="BF110" s="19"/>
      <c r="BG110" s="19"/>
    </row>
    <row r="111" spans="45:59" ht="14.5" x14ac:dyDescent="0.35">
      <c r="AS111" s="19"/>
      <c r="AT111" s="19"/>
      <c r="BA111" s="19"/>
      <c r="BB111" s="19"/>
      <c r="BC111" s="19"/>
      <c r="BD111" s="19"/>
      <c r="BE111" s="19"/>
      <c r="BF111" s="19"/>
      <c r="BG111" s="19"/>
    </row>
    <row r="112" spans="45:59" ht="14.5" x14ac:dyDescent="0.35">
      <c r="AS112" s="19"/>
      <c r="AT112" s="19"/>
      <c r="BA112" s="19"/>
      <c r="BB112" s="19"/>
      <c r="BC112" s="19"/>
      <c r="BD112" s="19"/>
      <c r="BE112" s="19"/>
      <c r="BF112" s="19"/>
      <c r="BG112" s="19"/>
    </row>
    <row r="113" spans="45:59" ht="14.5" x14ac:dyDescent="0.35">
      <c r="AS113" s="19"/>
      <c r="AT113" s="19"/>
      <c r="BA113" s="19"/>
      <c r="BB113" s="19"/>
      <c r="BC113" s="19"/>
      <c r="BD113" s="19"/>
      <c r="BE113" s="19"/>
      <c r="BF113" s="19"/>
      <c r="BG113" s="19"/>
    </row>
    <row r="114" spans="45:59" ht="14.5" x14ac:dyDescent="0.35">
      <c r="AS114" s="19"/>
      <c r="AT114" s="19"/>
      <c r="BA114" s="19"/>
      <c r="BB114" s="19"/>
      <c r="BC114" s="19"/>
      <c r="BD114" s="19"/>
      <c r="BE114" s="19"/>
      <c r="BF114" s="19"/>
      <c r="BG114" s="19"/>
    </row>
    <row r="115" spans="45:59" ht="14.5" x14ac:dyDescent="0.35">
      <c r="AS115" s="19"/>
      <c r="AT115" s="19"/>
      <c r="BA115" s="19"/>
      <c r="BB115" s="19"/>
      <c r="BC115" s="19"/>
      <c r="BD115" s="19"/>
      <c r="BE115" s="19"/>
      <c r="BF115" s="19"/>
      <c r="BG115" s="19"/>
    </row>
    <row r="116" spans="45:59" ht="14.5" x14ac:dyDescent="0.35">
      <c r="AS116" s="19"/>
      <c r="AT116" s="19"/>
      <c r="BA116" s="19"/>
      <c r="BB116" s="19"/>
      <c r="BC116" s="19"/>
      <c r="BD116" s="19"/>
      <c r="BE116" s="19"/>
      <c r="BF116" s="19"/>
      <c r="BG116" s="19"/>
    </row>
    <row r="117" spans="45:59" ht="14.5" x14ac:dyDescent="0.35">
      <c r="AS117" s="19"/>
      <c r="AT117" s="19"/>
      <c r="BA117" s="19"/>
      <c r="BB117" s="19"/>
      <c r="BC117" s="19"/>
      <c r="BD117" s="19"/>
      <c r="BE117" s="19"/>
      <c r="BF117" s="19"/>
      <c r="BG117" s="19"/>
    </row>
    <row r="118" spans="45:59" ht="14.5" x14ac:dyDescent="0.35">
      <c r="AS118" s="19"/>
      <c r="AT118" s="19"/>
      <c r="BA118" s="19"/>
      <c r="BB118" s="19"/>
      <c r="BC118" s="19"/>
      <c r="BD118" s="19"/>
      <c r="BE118" s="19"/>
      <c r="BF118" s="19"/>
      <c r="BG118" s="19"/>
    </row>
    <row r="119" spans="45:59" ht="14.5" x14ac:dyDescent="0.35">
      <c r="AS119" s="19"/>
      <c r="AT119" s="19"/>
      <c r="BA119" s="19"/>
      <c r="BB119" s="19"/>
      <c r="BC119" s="19"/>
      <c r="BD119" s="19"/>
      <c r="BE119" s="19"/>
      <c r="BF119" s="19"/>
      <c r="BG119" s="19"/>
    </row>
    <row r="120" spans="45:59" ht="14.5" x14ac:dyDescent="0.35">
      <c r="AS120" s="19"/>
      <c r="AT120" s="19"/>
      <c r="BA120" s="19"/>
      <c r="BB120" s="19"/>
      <c r="BC120" s="19"/>
      <c r="BD120" s="19"/>
      <c r="BE120" s="19"/>
      <c r="BF120" s="19"/>
      <c r="BG120" s="19"/>
    </row>
    <row r="121" spans="45:59" ht="14.5" x14ac:dyDescent="0.35">
      <c r="AS121" s="19"/>
      <c r="AT121" s="19"/>
      <c r="BA121" s="19"/>
      <c r="BB121" s="19"/>
      <c r="BC121" s="19"/>
      <c r="BD121" s="19"/>
      <c r="BE121" s="19"/>
      <c r="BF121" s="19"/>
      <c r="BG121" s="19"/>
    </row>
  </sheetData>
  <mergeCells count="2">
    <mergeCell ref="A3:B3"/>
    <mergeCell ref="R10:S10"/>
  </mergeCells>
  <pageMargins left="0.70866141732283472" right="0.70866141732283472" top="0.74803149606299213" bottom="0.74803149606299213" header="0.31496062992125984" footer="0.31496062992125984"/>
  <pageSetup paperSize="9" scale="95" fitToWidth="0" orientation="landscape" horizontalDpi="4294967293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818E-85C7-4657-BC5D-D77CCA2CD2FF}">
  <sheetPr>
    <tabColor rgb="FF00FF00"/>
  </sheetPr>
  <dimension ref="A1:S13"/>
  <sheetViews>
    <sheetView workbookViewId="0">
      <selection activeCell="R13" sqref="R13"/>
    </sheetView>
  </sheetViews>
  <sheetFormatPr defaultRowHeight="12.5" x14ac:dyDescent="0.25"/>
  <cols>
    <col min="2" max="2" width="28.54296875" customWidth="1"/>
    <col min="3" max="3" width="16" customWidth="1"/>
    <col min="4" max="4" width="2.54296875" customWidth="1"/>
    <col min="11" max="11" width="4.54296875" customWidth="1"/>
    <col min="15" max="15" width="3" customWidth="1"/>
    <col min="16" max="16" width="8.54296875" customWidth="1"/>
    <col min="17" max="17" width="9.54296875" customWidth="1"/>
    <col min="18" max="18" width="9.90625" customWidth="1"/>
    <col min="19" max="19" width="10.453125" customWidth="1"/>
  </cols>
  <sheetData>
    <row r="1" spans="1:19" ht="15.5" x14ac:dyDescent="0.35">
      <c r="A1" s="20" t="str">
        <f>CompDetail!A1</f>
        <v xml:space="preserve">SCONE HORSE FESTIVAL </v>
      </c>
      <c r="B1" s="2"/>
      <c r="C1" s="18" t="s">
        <v>56</v>
      </c>
      <c r="L1" s="287"/>
      <c r="M1" s="287"/>
      <c r="N1" s="287"/>
      <c r="S1" s="113">
        <f ca="1">NOW()</f>
        <v>43667.53270787037</v>
      </c>
    </row>
    <row r="2" spans="1:19" ht="15.5" x14ac:dyDescent="0.35">
      <c r="A2" s="20" t="str">
        <f>CompDetail!A2</f>
        <v>OFFICIAL VAULTING COMPETITION</v>
      </c>
      <c r="B2" s="2"/>
      <c r="C2" s="250" t="s">
        <v>76</v>
      </c>
      <c r="L2" s="287"/>
      <c r="M2" s="287"/>
      <c r="N2" s="287"/>
      <c r="S2" s="114">
        <f ca="1">NOW()</f>
        <v>43667.53270787037</v>
      </c>
    </row>
    <row r="3" spans="1:19" ht="15.5" x14ac:dyDescent="0.35">
      <c r="A3" s="281" t="str">
        <f>CompDetail!A3</f>
        <v>20th &amp; 21st July 2019</v>
      </c>
      <c r="B3" s="282"/>
      <c r="C3" s="250" t="s">
        <v>96</v>
      </c>
      <c r="L3" s="29"/>
      <c r="M3" s="29"/>
      <c r="N3" s="29"/>
    </row>
    <row r="4" spans="1:19" ht="15.5" x14ac:dyDescent="0.35">
      <c r="A4" s="20"/>
      <c r="B4" s="21"/>
      <c r="C4" s="29"/>
      <c r="L4" s="29"/>
      <c r="M4" s="29"/>
      <c r="N4" s="29"/>
    </row>
    <row r="5" spans="1:19" ht="15.5" x14ac:dyDescent="0.35">
      <c r="A5" s="12" t="s">
        <v>160</v>
      </c>
      <c r="B5" s="1"/>
      <c r="C5" s="3"/>
      <c r="D5" s="30"/>
      <c r="E5" s="1" t="s">
        <v>43</v>
      </c>
      <c r="F5" s="3" t="str">
        <f>C2</f>
        <v>Angie Deeks</v>
      </c>
      <c r="G5" s="3"/>
      <c r="H5" s="1"/>
      <c r="I5" s="1"/>
      <c r="J5" s="30"/>
      <c r="K5" s="30"/>
      <c r="L5" s="31" t="s">
        <v>42</v>
      </c>
      <c r="M5" s="32" t="str">
        <f>C3</f>
        <v>Robyn Bruderer</v>
      </c>
      <c r="N5" s="30"/>
      <c r="O5" s="30"/>
      <c r="P5" s="30"/>
      <c r="Q5" s="30"/>
      <c r="R5" s="30"/>
      <c r="S5" s="30"/>
    </row>
    <row r="6" spans="1:19" ht="15.5" x14ac:dyDescent="0.35">
      <c r="A6" s="12" t="s">
        <v>48</v>
      </c>
      <c r="B6" s="1">
        <v>18</v>
      </c>
      <c r="C6" s="3"/>
      <c r="D6" s="30"/>
      <c r="E6" s="3"/>
      <c r="F6" s="3"/>
      <c r="G6" s="3"/>
      <c r="H6" s="3"/>
      <c r="I6" s="3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4.5" x14ac:dyDescent="0.35">
      <c r="A7" s="3"/>
      <c r="B7" s="3"/>
      <c r="C7" s="3"/>
      <c r="D7" s="30"/>
      <c r="E7" s="1"/>
      <c r="F7" s="3"/>
      <c r="G7" s="3"/>
      <c r="H7" s="3"/>
      <c r="I7" s="3"/>
      <c r="J7" s="33"/>
      <c r="K7" s="33"/>
      <c r="L7" s="30"/>
      <c r="M7" s="30"/>
      <c r="N7" s="33"/>
      <c r="O7" s="30"/>
      <c r="P7" s="30"/>
      <c r="Q7" s="30"/>
      <c r="R7" s="34"/>
      <c r="S7" s="30"/>
    </row>
    <row r="8" spans="1:19" ht="14.5" x14ac:dyDescent="0.35">
      <c r="D8" s="35"/>
      <c r="E8" s="15" t="s">
        <v>16</v>
      </c>
      <c r="F8" s="13"/>
      <c r="G8" s="13"/>
      <c r="H8" s="13"/>
      <c r="I8" s="13"/>
      <c r="J8" s="36" t="s">
        <v>16</v>
      </c>
      <c r="K8" s="37"/>
      <c r="L8" s="33"/>
      <c r="M8" s="33"/>
      <c r="N8" s="36" t="s">
        <v>49</v>
      </c>
      <c r="O8" s="35"/>
      <c r="P8" s="33"/>
      <c r="Q8" s="33"/>
      <c r="R8" s="59" t="s">
        <v>17</v>
      </c>
      <c r="S8" s="33"/>
    </row>
    <row r="9" spans="1:19" ht="14.5" x14ac:dyDescent="0.35">
      <c r="A9" s="13" t="s">
        <v>21</v>
      </c>
      <c r="B9" s="13" t="s">
        <v>22</v>
      </c>
      <c r="C9" s="13" t="s">
        <v>25</v>
      </c>
      <c r="D9" s="39"/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36" t="s">
        <v>17</v>
      </c>
      <c r="K9" s="37"/>
      <c r="L9" s="30" t="s">
        <v>32</v>
      </c>
      <c r="M9" s="30" t="s">
        <v>51</v>
      </c>
      <c r="N9" s="36" t="s">
        <v>17</v>
      </c>
      <c r="O9" s="39"/>
      <c r="P9" s="40" t="s">
        <v>54</v>
      </c>
      <c r="Q9" s="40" t="s">
        <v>55</v>
      </c>
      <c r="R9" s="59" t="s">
        <v>29</v>
      </c>
      <c r="S9" s="41" t="s">
        <v>31</v>
      </c>
    </row>
    <row r="10" spans="1:19" ht="14.5" x14ac:dyDescent="0.35">
      <c r="A10" s="13"/>
      <c r="B10" s="13"/>
      <c r="C10" s="13"/>
      <c r="D10" s="39"/>
      <c r="E10" s="13"/>
      <c r="F10" s="13"/>
      <c r="G10" s="13"/>
      <c r="H10" s="13"/>
      <c r="I10" s="13"/>
      <c r="J10" s="36"/>
      <c r="K10" s="37"/>
      <c r="L10" s="30"/>
      <c r="M10" s="30"/>
      <c r="N10" s="36"/>
      <c r="O10" s="39"/>
      <c r="P10" s="40"/>
      <c r="Q10" s="40"/>
      <c r="R10" s="59"/>
      <c r="S10" s="41"/>
    </row>
    <row r="11" spans="1:19" s="58" customFormat="1" ht="14.5" x14ac:dyDescent="0.35">
      <c r="A11" s="149">
        <v>2</v>
      </c>
      <c r="B11" s="101" t="s">
        <v>161</v>
      </c>
      <c r="C11" s="101" t="s">
        <v>162</v>
      </c>
      <c r="D11" s="50"/>
      <c r="E11" s="51">
        <v>7</v>
      </c>
      <c r="F11" s="51">
        <v>7</v>
      </c>
      <c r="G11" s="51">
        <v>6</v>
      </c>
      <c r="H11" s="51">
        <v>4</v>
      </c>
      <c r="I11" s="51">
        <v>3</v>
      </c>
      <c r="J11" s="4">
        <f>SUM((E11*0.25),(F11*0.25),(G11*0.2),(H11*0.2),(I11*0.1))</f>
        <v>5.8</v>
      </c>
      <c r="K11" s="53"/>
      <c r="L11" s="54">
        <v>7.83</v>
      </c>
      <c r="M11" s="54"/>
      <c r="N11" s="52">
        <f>L11-M11</f>
        <v>7.83</v>
      </c>
      <c r="O11" s="55"/>
      <c r="P11" s="52">
        <f>J11</f>
        <v>5.8</v>
      </c>
      <c r="Q11" s="52">
        <f>N11</f>
        <v>7.83</v>
      </c>
      <c r="R11" s="56">
        <f>(N11+J11)/2</f>
        <v>6.8149999999999995</v>
      </c>
      <c r="S11" s="57">
        <f>RANK(R11,$R$11:$R$13)</f>
        <v>1</v>
      </c>
    </row>
    <row r="12" spans="1:19" s="58" customFormat="1" ht="14.5" x14ac:dyDescent="0.35">
      <c r="A12" s="149">
        <v>7</v>
      </c>
      <c r="B12" s="101" t="s">
        <v>138</v>
      </c>
      <c r="C12" s="101" t="s">
        <v>118</v>
      </c>
      <c r="D12" s="50"/>
      <c r="E12" s="51">
        <v>5</v>
      </c>
      <c r="F12" s="51">
        <v>6</v>
      </c>
      <c r="G12" s="51">
        <v>3</v>
      </c>
      <c r="H12" s="51">
        <v>3</v>
      </c>
      <c r="I12" s="51">
        <v>3</v>
      </c>
      <c r="J12" s="4">
        <f t="shared" ref="J12:J13" si="0">SUM((E12*0.25),(F12*0.25),(G12*0.2),(H12*0.2),(I12*0.1))</f>
        <v>4.25</v>
      </c>
      <c r="K12" s="53"/>
      <c r="L12" s="54">
        <v>7.16</v>
      </c>
      <c r="M12" s="54"/>
      <c r="N12" s="52">
        <f t="shared" ref="N12:N13" si="1">L12-M12</f>
        <v>7.16</v>
      </c>
      <c r="O12" s="55"/>
      <c r="P12" s="52">
        <f t="shared" ref="P12:P13" si="2">J12</f>
        <v>4.25</v>
      </c>
      <c r="Q12" s="52">
        <f t="shared" ref="Q12:Q13" si="3">N12</f>
        <v>7.16</v>
      </c>
      <c r="R12" s="56">
        <f t="shared" ref="R12:R13" si="4">(N12+J12)/2</f>
        <v>5.7050000000000001</v>
      </c>
      <c r="S12" s="57">
        <f t="shared" ref="S12:S13" si="5">RANK(R12,$R$11:$R$13)</f>
        <v>2</v>
      </c>
    </row>
    <row r="13" spans="1:19" s="58" customFormat="1" ht="14.5" x14ac:dyDescent="0.35">
      <c r="A13" s="149">
        <v>3</v>
      </c>
      <c r="B13" s="101" t="s">
        <v>163</v>
      </c>
      <c r="C13" s="101" t="s">
        <v>162</v>
      </c>
      <c r="D13" s="50"/>
      <c r="E13" s="51">
        <v>6</v>
      </c>
      <c r="F13" s="51">
        <v>3</v>
      </c>
      <c r="G13" s="51">
        <v>3.5</v>
      </c>
      <c r="H13" s="51">
        <v>3</v>
      </c>
      <c r="I13" s="51">
        <v>3</v>
      </c>
      <c r="J13" s="4">
        <f t="shared" si="0"/>
        <v>3.8500000000000005</v>
      </c>
      <c r="K13" s="53"/>
      <c r="L13" s="54">
        <v>6.88</v>
      </c>
      <c r="M13" s="54"/>
      <c r="N13" s="52">
        <f t="shared" si="1"/>
        <v>6.88</v>
      </c>
      <c r="O13" s="55"/>
      <c r="P13" s="52">
        <f t="shared" si="2"/>
        <v>3.8500000000000005</v>
      </c>
      <c r="Q13" s="52">
        <f t="shared" si="3"/>
        <v>6.88</v>
      </c>
      <c r="R13" s="56">
        <f t="shared" si="4"/>
        <v>5.3650000000000002</v>
      </c>
      <c r="S13" s="57">
        <f t="shared" si="5"/>
        <v>3</v>
      </c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orientation="landscape" horizontalDpi="4294967293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C3AD-E9C2-45AF-91D3-211FA22E70B6}">
  <sheetPr>
    <tabColor rgb="FF00FF00"/>
  </sheetPr>
  <dimension ref="A1:S15"/>
  <sheetViews>
    <sheetView workbookViewId="0">
      <selection activeCell="S2" sqref="S2"/>
    </sheetView>
  </sheetViews>
  <sheetFormatPr defaultRowHeight="12.5" x14ac:dyDescent="0.25"/>
  <cols>
    <col min="2" max="2" width="28.54296875" customWidth="1"/>
    <col min="3" max="3" width="16" customWidth="1"/>
    <col min="4" max="4" width="2.54296875" customWidth="1"/>
    <col min="11" max="11" width="4.54296875" customWidth="1"/>
    <col min="15" max="15" width="3" customWidth="1"/>
    <col min="16" max="16" width="8.54296875" customWidth="1"/>
    <col min="17" max="17" width="9.54296875" customWidth="1"/>
    <col min="18" max="18" width="9.90625" customWidth="1"/>
    <col min="19" max="19" width="13.26953125" customWidth="1"/>
  </cols>
  <sheetData>
    <row r="1" spans="1:19" ht="15.5" x14ac:dyDescent="0.35">
      <c r="A1" s="20" t="str">
        <f>CompDetail!A1</f>
        <v xml:space="preserve">SCONE HORSE FESTIVAL </v>
      </c>
      <c r="B1" s="2"/>
      <c r="C1" s="18" t="s">
        <v>56</v>
      </c>
      <c r="L1" s="287"/>
      <c r="M1" s="287"/>
      <c r="N1" s="287"/>
      <c r="S1" s="113">
        <f ca="1">NOW()</f>
        <v>43667.53270787037</v>
      </c>
    </row>
    <row r="2" spans="1:19" ht="15.5" x14ac:dyDescent="0.35">
      <c r="A2" s="20" t="str">
        <f>CompDetail!A2</f>
        <v>OFFICIAL VAULTING COMPETITION</v>
      </c>
      <c r="B2" s="2"/>
      <c r="C2" s="250" t="s">
        <v>76</v>
      </c>
      <c r="L2" s="287"/>
      <c r="M2" s="287"/>
      <c r="N2" s="287"/>
      <c r="S2" s="114">
        <f ca="1">NOW()</f>
        <v>43667.53270787037</v>
      </c>
    </row>
    <row r="3" spans="1:19" ht="15.5" x14ac:dyDescent="0.35">
      <c r="A3" s="281" t="str">
        <f>CompDetail!A3</f>
        <v>20th &amp; 21st July 2019</v>
      </c>
      <c r="B3" s="282"/>
      <c r="C3" s="250" t="s">
        <v>95</v>
      </c>
      <c r="L3" s="65"/>
      <c r="M3" s="65"/>
      <c r="N3" s="65"/>
    </row>
    <row r="4" spans="1:19" ht="15.5" x14ac:dyDescent="0.35">
      <c r="A4" s="20"/>
      <c r="B4" s="21"/>
      <c r="C4" s="65"/>
      <c r="L4" s="65"/>
      <c r="M4" s="65"/>
      <c r="N4" s="65"/>
    </row>
    <row r="5" spans="1:19" ht="15.5" x14ac:dyDescent="0.35">
      <c r="A5" s="12" t="s">
        <v>65</v>
      </c>
      <c r="B5" s="1"/>
      <c r="C5" s="3"/>
      <c r="D5" s="30"/>
      <c r="E5" s="1" t="s">
        <v>43</v>
      </c>
      <c r="F5" s="3" t="str">
        <f>C2</f>
        <v>Angie Deeks</v>
      </c>
      <c r="G5" s="3"/>
      <c r="H5" s="1"/>
      <c r="I5" s="3"/>
      <c r="J5" s="30"/>
      <c r="K5" s="30"/>
      <c r="L5" s="31" t="s">
        <v>42</v>
      </c>
      <c r="M5" s="32" t="str">
        <f>C3</f>
        <v>Janet Leadbeater</v>
      </c>
      <c r="N5" s="30"/>
      <c r="O5" s="30"/>
      <c r="P5" s="30"/>
      <c r="Q5" s="30"/>
      <c r="R5" s="30"/>
      <c r="S5" s="30"/>
    </row>
    <row r="6" spans="1:19" ht="15.5" x14ac:dyDescent="0.35">
      <c r="A6" s="12" t="s">
        <v>48</v>
      </c>
      <c r="B6" s="1">
        <v>17</v>
      </c>
      <c r="C6" s="3"/>
      <c r="D6" s="30"/>
      <c r="E6" s="3"/>
      <c r="F6" s="3"/>
      <c r="G6" s="3"/>
      <c r="H6" s="3"/>
      <c r="I6" s="3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4.5" x14ac:dyDescent="0.35">
      <c r="A7" s="3"/>
      <c r="B7" s="3"/>
      <c r="C7" s="3"/>
      <c r="D7" s="30"/>
      <c r="E7" s="1"/>
      <c r="F7" s="3"/>
      <c r="G7" s="3"/>
      <c r="H7" s="3"/>
      <c r="I7" s="3"/>
      <c r="J7" s="33"/>
      <c r="K7" s="33"/>
      <c r="L7" s="30"/>
      <c r="M7" s="30"/>
      <c r="N7" s="33"/>
      <c r="O7" s="30"/>
      <c r="P7" s="30"/>
      <c r="Q7" s="30"/>
      <c r="R7" s="34"/>
      <c r="S7" s="30"/>
    </row>
    <row r="8" spans="1:19" ht="14.5" x14ac:dyDescent="0.35">
      <c r="D8" s="35"/>
      <c r="E8" s="15" t="s">
        <v>16</v>
      </c>
      <c r="F8" s="13"/>
      <c r="G8" s="13"/>
      <c r="H8" s="13"/>
      <c r="I8" s="13"/>
      <c r="J8" s="36" t="s">
        <v>16</v>
      </c>
      <c r="K8" s="37"/>
      <c r="L8" s="33"/>
      <c r="M8" s="33"/>
      <c r="N8" s="36" t="s">
        <v>49</v>
      </c>
      <c r="O8" s="35"/>
      <c r="P8" s="33"/>
      <c r="Q8" s="33"/>
      <c r="R8" s="59" t="s">
        <v>17</v>
      </c>
      <c r="S8" s="33"/>
    </row>
    <row r="9" spans="1:19" ht="14.5" x14ac:dyDescent="0.35">
      <c r="A9" s="13" t="s">
        <v>21</v>
      </c>
      <c r="B9" s="13" t="s">
        <v>22</v>
      </c>
      <c r="C9" s="13" t="s">
        <v>25</v>
      </c>
      <c r="D9" s="39"/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36" t="s">
        <v>17</v>
      </c>
      <c r="K9" s="37"/>
      <c r="L9" s="30" t="s">
        <v>32</v>
      </c>
      <c r="M9" s="30" t="s">
        <v>51</v>
      </c>
      <c r="N9" s="36" t="s">
        <v>17</v>
      </c>
      <c r="O9" s="39"/>
      <c r="P9" s="40" t="s">
        <v>54</v>
      </c>
      <c r="Q9" s="40" t="s">
        <v>55</v>
      </c>
      <c r="R9" s="59" t="s">
        <v>29</v>
      </c>
      <c r="S9" s="41" t="s">
        <v>31</v>
      </c>
    </row>
    <row r="10" spans="1:19" ht="14.5" x14ac:dyDescent="0.35">
      <c r="A10" s="13"/>
      <c r="B10" s="13"/>
      <c r="C10" s="13"/>
      <c r="D10" s="39"/>
      <c r="E10" s="13"/>
      <c r="F10" s="13"/>
      <c r="G10" s="13"/>
      <c r="H10" s="13"/>
      <c r="I10" s="13"/>
      <c r="J10" s="36"/>
      <c r="K10" s="37"/>
      <c r="L10" s="30"/>
      <c r="M10" s="30"/>
      <c r="N10" s="36"/>
      <c r="O10" s="39"/>
      <c r="P10" s="40"/>
      <c r="Q10" s="40"/>
      <c r="R10" s="59"/>
      <c r="S10" s="41"/>
    </row>
    <row r="11" spans="1:19" s="58" customFormat="1" ht="14.5" x14ac:dyDescent="0.35">
      <c r="A11" s="269">
        <v>9</v>
      </c>
      <c r="B11" s="270" t="s">
        <v>110</v>
      </c>
      <c r="C11" s="270" t="s">
        <v>118</v>
      </c>
      <c r="D11" s="50"/>
      <c r="E11" s="51">
        <v>6.5</v>
      </c>
      <c r="F11" s="51">
        <v>6.5</v>
      </c>
      <c r="G11" s="51">
        <v>6.5</v>
      </c>
      <c r="H11" s="51">
        <v>6</v>
      </c>
      <c r="I11" s="51">
        <v>6</v>
      </c>
      <c r="J11" s="52">
        <f>SUM((E11*0.25)+(F11*0.25)+(G11*0.2)+(H11*0.2)+(I11*0.1))</f>
        <v>6.35</v>
      </c>
      <c r="K11" s="53"/>
      <c r="L11" s="54">
        <v>8.83</v>
      </c>
      <c r="M11" s="54"/>
      <c r="N11" s="52">
        <f>L11-M11</f>
        <v>8.83</v>
      </c>
      <c r="O11" s="55"/>
      <c r="P11" s="52">
        <f>J11</f>
        <v>6.35</v>
      </c>
      <c r="Q11" s="52">
        <f>N11</f>
        <v>8.83</v>
      </c>
      <c r="R11" s="56">
        <f>(N11+J11)/2</f>
        <v>7.59</v>
      </c>
      <c r="S11" s="57">
        <f>RANK(R11,$R$11:$R$15)</f>
        <v>1</v>
      </c>
    </row>
    <row r="12" spans="1:19" s="58" customFormat="1" ht="14.5" x14ac:dyDescent="0.35">
      <c r="A12" s="269">
        <v>16</v>
      </c>
      <c r="B12" s="270" t="s">
        <v>105</v>
      </c>
      <c r="C12" s="270" t="s">
        <v>109</v>
      </c>
      <c r="D12" s="50"/>
      <c r="E12" s="51">
        <v>6.8</v>
      </c>
      <c r="F12" s="51">
        <v>7</v>
      </c>
      <c r="G12" s="51">
        <v>6.5</v>
      </c>
      <c r="H12" s="51">
        <v>5.2</v>
      </c>
      <c r="I12" s="51">
        <v>6</v>
      </c>
      <c r="J12" s="52">
        <f>SUM((E12*0.25)+(F12*0.25)+(G12*0.2)+(H12*0.2)+(I12*0.1))</f>
        <v>6.3900000000000006</v>
      </c>
      <c r="K12" s="53"/>
      <c r="L12" s="54">
        <v>7.71</v>
      </c>
      <c r="M12" s="54"/>
      <c r="N12" s="52">
        <f>L12-M12</f>
        <v>7.71</v>
      </c>
      <c r="O12" s="55"/>
      <c r="P12" s="52">
        <f>J12</f>
        <v>6.3900000000000006</v>
      </c>
      <c r="Q12" s="52">
        <f>N12</f>
        <v>7.71</v>
      </c>
      <c r="R12" s="56">
        <f>(N12+J12)/2</f>
        <v>7.0500000000000007</v>
      </c>
      <c r="S12" s="57">
        <f>RANK(R12,$R$11:$R$15)</f>
        <v>2</v>
      </c>
    </row>
    <row r="13" spans="1:19" s="58" customFormat="1" ht="14.5" x14ac:dyDescent="0.35">
      <c r="A13" s="269">
        <v>34</v>
      </c>
      <c r="B13" s="270" t="s">
        <v>87</v>
      </c>
      <c r="C13" s="270" t="s">
        <v>94</v>
      </c>
      <c r="D13" s="50"/>
      <c r="E13" s="51">
        <v>6</v>
      </c>
      <c r="F13" s="51">
        <v>6</v>
      </c>
      <c r="G13" s="51">
        <v>5</v>
      </c>
      <c r="H13" s="51">
        <v>5</v>
      </c>
      <c r="I13" s="51">
        <v>4.8</v>
      </c>
      <c r="J13" s="52">
        <f>SUM((E13*0.25)+(F13*0.25)+(G13*0.2)+(H13*0.2)+(I13*0.1))</f>
        <v>5.48</v>
      </c>
      <c r="K13" s="53"/>
      <c r="L13" s="54">
        <v>8</v>
      </c>
      <c r="M13" s="54"/>
      <c r="N13" s="52">
        <f>L13-M13</f>
        <v>8</v>
      </c>
      <c r="O13" s="55"/>
      <c r="P13" s="52">
        <f>J13</f>
        <v>5.48</v>
      </c>
      <c r="Q13" s="52">
        <f>N13</f>
        <v>8</v>
      </c>
      <c r="R13" s="56">
        <f>(N13+J13)/2</f>
        <v>6.74</v>
      </c>
      <c r="S13" s="57">
        <f>RANK(R13,$R$11:$R$15)</f>
        <v>3</v>
      </c>
    </row>
    <row r="14" spans="1:19" s="58" customFormat="1" ht="14.5" x14ac:dyDescent="0.35">
      <c r="A14" s="269">
        <v>18</v>
      </c>
      <c r="B14" s="270" t="s">
        <v>106</v>
      </c>
      <c r="C14" s="270" t="s">
        <v>109</v>
      </c>
      <c r="D14" s="50"/>
      <c r="E14" s="51">
        <v>6.2</v>
      </c>
      <c r="F14" s="51">
        <v>6.2</v>
      </c>
      <c r="G14" s="51">
        <v>6</v>
      </c>
      <c r="H14" s="51">
        <v>4</v>
      </c>
      <c r="I14" s="51">
        <v>5.3</v>
      </c>
      <c r="J14" s="52">
        <f>SUM((E14*0.25)+(F14*0.25)+(G14*0.2)+(H14*0.2)+(I14*0.1))</f>
        <v>5.6300000000000008</v>
      </c>
      <c r="K14" s="53"/>
      <c r="L14" s="54">
        <v>7.45</v>
      </c>
      <c r="M14" s="54"/>
      <c r="N14" s="52">
        <f>L14-M14</f>
        <v>7.45</v>
      </c>
      <c r="O14" s="55"/>
      <c r="P14" s="52">
        <f>J14</f>
        <v>5.6300000000000008</v>
      </c>
      <c r="Q14" s="52">
        <f>N14</f>
        <v>7.45</v>
      </c>
      <c r="R14" s="56">
        <f>(N14+J14)/2</f>
        <v>6.5400000000000009</v>
      </c>
      <c r="S14" s="57">
        <f>RANK(R14,$R$11:$R$15)</f>
        <v>4</v>
      </c>
    </row>
    <row r="15" spans="1:19" s="58" customFormat="1" ht="14.5" x14ac:dyDescent="0.35">
      <c r="A15" s="269">
        <v>35</v>
      </c>
      <c r="B15" s="270" t="s">
        <v>88</v>
      </c>
      <c r="C15" s="270" t="s">
        <v>94</v>
      </c>
      <c r="D15" s="50"/>
      <c r="E15" s="51">
        <v>5.3</v>
      </c>
      <c r="F15" s="51">
        <v>5.3</v>
      </c>
      <c r="G15" s="51">
        <v>5</v>
      </c>
      <c r="H15" s="51">
        <v>5.5</v>
      </c>
      <c r="I15" s="51">
        <v>4.8</v>
      </c>
      <c r="J15" s="52">
        <f>SUM((E15*0.25)+(F15*0.25)+(G15*0.2)+(H15*0.2)+(I15*0.1))</f>
        <v>5.23</v>
      </c>
      <c r="K15" s="53"/>
      <c r="L15" s="54">
        <v>7.62</v>
      </c>
      <c r="M15" s="54"/>
      <c r="N15" s="52">
        <f>L15-M15</f>
        <v>7.62</v>
      </c>
      <c r="O15" s="55"/>
      <c r="P15" s="52">
        <f>J15</f>
        <v>5.23</v>
      </c>
      <c r="Q15" s="52">
        <f>N15</f>
        <v>7.62</v>
      </c>
      <c r="R15" s="56">
        <f>(N15+J15)/2</f>
        <v>6.4250000000000007</v>
      </c>
      <c r="S15" s="57">
        <f>RANK(R15,$R$11:$R$15)</f>
        <v>5</v>
      </c>
    </row>
  </sheetData>
  <sortState xmlns:xlrd2="http://schemas.microsoft.com/office/spreadsheetml/2017/richdata2" ref="A11:S15">
    <sortCondition ref="S11:S15"/>
  </sortState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60C5-9773-4698-9A62-D369C84C3E63}">
  <sheetPr>
    <tabColor rgb="FF00FF00"/>
  </sheetPr>
  <dimension ref="A1:S25"/>
  <sheetViews>
    <sheetView topLeftCell="A4" workbookViewId="0">
      <selection activeCell="L21" sqref="L21"/>
    </sheetView>
  </sheetViews>
  <sheetFormatPr defaultRowHeight="12.5" x14ac:dyDescent="0.25"/>
  <cols>
    <col min="2" max="2" width="28.54296875" customWidth="1"/>
    <col min="3" max="3" width="15.6328125" customWidth="1"/>
    <col min="4" max="4" width="2.54296875" customWidth="1"/>
    <col min="11" max="11" width="4.54296875" customWidth="1"/>
    <col min="15" max="15" width="3" customWidth="1"/>
    <col min="16" max="16" width="8.54296875" customWidth="1"/>
    <col min="17" max="17" width="9.54296875" customWidth="1"/>
    <col min="18" max="18" width="9.90625" customWidth="1"/>
    <col min="19" max="19" width="12" customWidth="1"/>
  </cols>
  <sheetData>
    <row r="1" spans="1:19" ht="15.5" x14ac:dyDescent="0.35">
      <c r="A1" s="20" t="str">
        <f>CompDetail!A1</f>
        <v xml:space="preserve">SCONE HORSE FESTIVAL </v>
      </c>
      <c r="B1" s="2"/>
      <c r="C1" s="18" t="s">
        <v>56</v>
      </c>
      <c r="L1" s="287"/>
      <c r="M1" s="287"/>
      <c r="N1" s="287"/>
      <c r="S1" s="113">
        <f ca="1">NOW()</f>
        <v>43667.53270787037</v>
      </c>
    </row>
    <row r="2" spans="1:19" ht="15.5" x14ac:dyDescent="0.35">
      <c r="A2" s="20" t="str">
        <f>CompDetail!A2</f>
        <v>OFFICIAL VAULTING COMPETITION</v>
      </c>
      <c r="B2" s="2"/>
      <c r="C2" s="250" t="s">
        <v>95</v>
      </c>
      <c r="L2" s="287"/>
      <c r="M2" s="287"/>
      <c r="N2" s="287"/>
      <c r="S2" s="114">
        <f ca="1">NOW()</f>
        <v>43667.53270787037</v>
      </c>
    </row>
    <row r="3" spans="1:19" ht="15.5" x14ac:dyDescent="0.35">
      <c r="A3" s="281" t="str">
        <f>CompDetail!A3</f>
        <v>20th &amp; 21st July 2019</v>
      </c>
      <c r="B3" s="282"/>
      <c r="C3" s="250" t="s">
        <v>96</v>
      </c>
      <c r="L3" s="29"/>
      <c r="M3" s="29"/>
      <c r="N3" s="29"/>
    </row>
    <row r="4" spans="1:19" ht="15.5" x14ac:dyDescent="0.35">
      <c r="A4" s="20"/>
      <c r="B4" s="21"/>
      <c r="C4" s="29"/>
      <c r="L4" s="29"/>
      <c r="M4" s="29"/>
      <c r="N4" s="29"/>
    </row>
    <row r="5" spans="1:19" ht="15.5" x14ac:dyDescent="0.35">
      <c r="A5" s="12" t="s">
        <v>61</v>
      </c>
      <c r="B5" s="1"/>
      <c r="C5" s="3"/>
      <c r="D5" s="30"/>
      <c r="E5" s="1" t="s">
        <v>43</v>
      </c>
      <c r="F5" s="3" t="str">
        <f>C2</f>
        <v>Janet Leadbeater</v>
      </c>
      <c r="G5" s="3"/>
      <c r="H5" s="1"/>
      <c r="I5" s="3"/>
      <c r="J5" s="30"/>
      <c r="K5" s="30"/>
      <c r="L5" s="31" t="s">
        <v>42</v>
      </c>
      <c r="M5" s="32" t="str">
        <f>C3</f>
        <v>Robyn Bruderer</v>
      </c>
      <c r="N5" s="30"/>
      <c r="O5" s="30"/>
      <c r="P5" s="30"/>
      <c r="Q5" s="30"/>
      <c r="R5" s="30"/>
      <c r="S5" s="30"/>
    </row>
    <row r="6" spans="1:19" ht="15.5" x14ac:dyDescent="0.35">
      <c r="A6" s="12" t="s">
        <v>48</v>
      </c>
      <c r="B6" s="1">
        <v>19</v>
      </c>
      <c r="C6" s="3"/>
      <c r="D6" s="30"/>
      <c r="E6" s="3"/>
      <c r="F6" s="3"/>
      <c r="G6" s="3"/>
      <c r="H6" s="3"/>
      <c r="I6" s="3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4.5" x14ac:dyDescent="0.35">
      <c r="A7" s="3"/>
      <c r="B7" s="3"/>
      <c r="C7" s="3"/>
      <c r="D7" s="30"/>
      <c r="E7" s="1"/>
      <c r="F7" s="3"/>
      <c r="G7" s="3"/>
      <c r="H7" s="3"/>
      <c r="I7" s="3"/>
      <c r="J7" s="33"/>
      <c r="K7" s="33"/>
      <c r="L7" s="30"/>
      <c r="M7" s="30"/>
      <c r="N7" s="33"/>
      <c r="O7" s="30"/>
      <c r="P7" s="30"/>
      <c r="Q7" s="30"/>
      <c r="R7" s="34"/>
      <c r="S7" s="30"/>
    </row>
    <row r="8" spans="1:19" ht="14.5" x14ac:dyDescent="0.35">
      <c r="A8" s="13" t="s">
        <v>21</v>
      </c>
      <c r="B8" s="13" t="s">
        <v>22</v>
      </c>
      <c r="C8" s="13" t="s">
        <v>25</v>
      </c>
      <c r="D8" s="35"/>
      <c r="E8" s="15" t="s">
        <v>16</v>
      </c>
      <c r="F8" s="13"/>
      <c r="G8" s="13"/>
      <c r="H8" s="13"/>
      <c r="I8" s="13"/>
      <c r="J8" s="36" t="s">
        <v>16</v>
      </c>
      <c r="K8" s="37"/>
      <c r="L8" s="33"/>
      <c r="M8" s="33"/>
      <c r="N8" s="36" t="s">
        <v>49</v>
      </c>
      <c r="O8" s="35"/>
      <c r="P8" s="33"/>
      <c r="Q8" s="33"/>
      <c r="R8" s="38" t="s">
        <v>17</v>
      </c>
      <c r="S8" s="33"/>
    </row>
    <row r="9" spans="1:19" ht="14.5" x14ac:dyDescent="0.35">
      <c r="A9" s="13"/>
      <c r="B9" s="13"/>
      <c r="C9" s="13"/>
      <c r="D9" s="39"/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36" t="s">
        <v>17</v>
      </c>
      <c r="K9" s="37"/>
      <c r="L9" s="30" t="s">
        <v>32</v>
      </c>
      <c r="M9" s="30" t="s">
        <v>51</v>
      </c>
      <c r="N9" s="36" t="s">
        <v>17</v>
      </c>
      <c r="O9" s="39"/>
      <c r="P9" s="40" t="s">
        <v>54</v>
      </c>
      <c r="Q9" s="40" t="s">
        <v>55</v>
      </c>
      <c r="R9" s="38" t="s">
        <v>29</v>
      </c>
      <c r="S9" s="41" t="s">
        <v>31</v>
      </c>
    </row>
    <row r="10" spans="1:19" ht="14.5" x14ac:dyDescent="0.35">
      <c r="A10" s="149">
        <v>29</v>
      </c>
      <c r="B10" s="101" t="s">
        <v>127</v>
      </c>
      <c r="C10" s="251"/>
      <c r="D10" s="60"/>
      <c r="E10" s="61"/>
      <c r="F10" s="61"/>
      <c r="G10" s="61"/>
      <c r="H10" s="61"/>
      <c r="I10" s="61"/>
      <c r="J10" s="11"/>
      <c r="K10" s="11"/>
      <c r="L10" s="62"/>
      <c r="M10" s="62"/>
      <c r="N10" s="11"/>
      <c r="O10" s="10"/>
      <c r="P10" s="10"/>
      <c r="Q10" s="10"/>
      <c r="R10" s="63"/>
      <c r="S10" s="60"/>
    </row>
    <row r="11" spans="1:19" ht="14.5" x14ac:dyDescent="0.35">
      <c r="A11" s="150">
        <v>26</v>
      </c>
      <c r="B11" s="102" t="s">
        <v>124</v>
      </c>
      <c r="C11" s="102" t="s">
        <v>166</v>
      </c>
      <c r="D11" s="42"/>
      <c r="E11" s="43">
        <v>7</v>
      </c>
      <c r="F11" s="43">
        <v>7</v>
      </c>
      <c r="G11" s="43">
        <v>7</v>
      </c>
      <c r="H11" s="43">
        <v>5.5</v>
      </c>
      <c r="I11" s="43">
        <v>5.8</v>
      </c>
      <c r="J11" s="44">
        <f>SUM((E11*0.25)+(F11*0.25)+(G11*0.2)+(H11*0.2)+(I11*0.1))</f>
        <v>6.58</v>
      </c>
      <c r="K11" s="45"/>
      <c r="L11" s="46">
        <v>8.5399999999999991</v>
      </c>
      <c r="M11" s="46"/>
      <c r="N11" s="44">
        <f>L11-M11</f>
        <v>8.5399999999999991</v>
      </c>
      <c r="O11" s="47"/>
      <c r="P11" s="44">
        <f>J11</f>
        <v>6.58</v>
      </c>
      <c r="Q11" s="44">
        <f>N11</f>
        <v>8.5399999999999991</v>
      </c>
      <c r="R11" s="48">
        <f>(N11+J11)/2</f>
        <v>7.56</v>
      </c>
      <c r="S11" s="49">
        <f>RANK(R11,$R$11:$R$25)</f>
        <v>1</v>
      </c>
    </row>
    <row r="12" spans="1:19" ht="14.5" x14ac:dyDescent="0.35">
      <c r="A12" s="149">
        <v>17</v>
      </c>
      <c r="B12" s="101" t="s">
        <v>104</v>
      </c>
      <c r="C12" s="251"/>
      <c r="D12" s="60"/>
      <c r="E12" s="61"/>
      <c r="F12" s="61"/>
      <c r="G12" s="61"/>
      <c r="H12" s="61"/>
      <c r="I12" s="61"/>
      <c r="J12" s="11"/>
      <c r="K12" s="11"/>
      <c r="L12" s="62"/>
      <c r="M12" s="62"/>
      <c r="N12" s="11"/>
      <c r="O12" s="10"/>
      <c r="P12" s="10"/>
      <c r="Q12" s="10"/>
      <c r="R12" s="63"/>
      <c r="S12" s="60"/>
    </row>
    <row r="13" spans="1:19" ht="14.5" x14ac:dyDescent="0.35">
      <c r="A13" s="150">
        <v>16</v>
      </c>
      <c r="B13" s="102" t="s">
        <v>105</v>
      </c>
      <c r="C13" s="102" t="s">
        <v>109</v>
      </c>
      <c r="D13" s="42"/>
      <c r="E13" s="43">
        <v>7</v>
      </c>
      <c r="F13" s="43">
        <v>7</v>
      </c>
      <c r="G13" s="43">
        <v>6.8</v>
      </c>
      <c r="H13" s="43">
        <v>7</v>
      </c>
      <c r="I13" s="43">
        <v>7.5</v>
      </c>
      <c r="J13" s="44">
        <f t="shared" ref="J13" si="0">SUM((E13*0.25)+(F13*0.25)+(G13*0.2)+(H13*0.2)+(I13*0.1))</f>
        <v>7.0100000000000007</v>
      </c>
      <c r="K13" s="45"/>
      <c r="L13" s="46">
        <v>7.5</v>
      </c>
      <c r="M13" s="46"/>
      <c r="N13" s="44">
        <f t="shared" ref="N13" si="1">L13-M13</f>
        <v>7.5</v>
      </c>
      <c r="O13" s="47"/>
      <c r="P13" s="44">
        <f t="shared" ref="P13" si="2">J13</f>
        <v>7.0100000000000007</v>
      </c>
      <c r="Q13" s="44">
        <f t="shared" ref="Q13" si="3">N13</f>
        <v>7.5</v>
      </c>
      <c r="R13" s="48">
        <f t="shared" ref="R13" si="4">(N13+J13)/2</f>
        <v>7.2550000000000008</v>
      </c>
      <c r="S13" s="49">
        <f>RANK(R13,$R$11:$R$25)</f>
        <v>2</v>
      </c>
    </row>
    <row r="14" spans="1:19" ht="14.5" x14ac:dyDescent="0.35">
      <c r="A14" s="149">
        <v>9</v>
      </c>
      <c r="B14" s="101" t="s">
        <v>164</v>
      </c>
      <c r="C14" s="251"/>
      <c r="D14" s="60"/>
      <c r="E14" s="61"/>
      <c r="F14" s="61"/>
      <c r="G14" s="61"/>
      <c r="H14" s="61"/>
      <c r="I14" s="61"/>
      <c r="J14" s="11"/>
      <c r="K14" s="11"/>
      <c r="L14" s="62"/>
      <c r="M14" s="62"/>
      <c r="N14" s="11"/>
      <c r="O14" s="10"/>
      <c r="P14" s="10"/>
      <c r="Q14" s="10"/>
      <c r="R14" s="63"/>
      <c r="S14" s="60"/>
    </row>
    <row r="15" spans="1:19" ht="14.5" x14ac:dyDescent="0.35">
      <c r="A15" s="150">
        <v>10</v>
      </c>
      <c r="B15" s="102" t="s">
        <v>112</v>
      </c>
      <c r="C15" s="102" t="s">
        <v>118</v>
      </c>
      <c r="D15" s="42"/>
      <c r="E15" s="43">
        <v>6.8</v>
      </c>
      <c r="F15" s="43">
        <v>7</v>
      </c>
      <c r="G15" s="43">
        <v>6.8</v>
      </c>
      <c r="H15" s="43">
        <v>5.8</v>
      </c>
      <c r="I15" s="43">
        <v>6</v>
      </c>
      <c r="J15" s="44">
        <f t="shared" ref="J15" si="5">SUM((E15*0.25)+(F15*0.25)+(G15*0.2)+(H15*0.2)+(I15*0.1))</f>
        <v>6.57</v>
      </c>
      <c r="K15" s="45"/>
      <c r="L15" s="46">
        <v>7.87</v>
      </c>
      <c r="M15" s="46"/>
      <c r="N15" s="44">
        <f t="shared" ref="N15" si="6">L15-M15</f>
        <v>7.87</v>
      </c>
      <c r="O15" s="47"/>
      <c r="P15" s="44">
        <f t="shared" ref="P15" si="7">J15</f>
        <v>6.57</v>
      </c>
      <c r="Q15" s="44">
        <f t="shared" ref="Q15" si="8">N15</f>
        <v>7.87</v>
      </c>
      <c r="R15" s="48">
        <f t="shared" ref="R15" si="9">(N15+J15)/2</f>
        <v>7.2200000000000006</v>
      </c>
      <c r="S15" s="49">
        <f>RANK(R15,$R$11:$R$25)</f>
        <v>3</v>
      </c>
    </row>
    <row r="16" spans="1:19" ht="14.5" x14ac:dyDescent="0.35">
      <c r="A16" s="149">
        <v>14</v>
      </c>
      <c r="B16" s="101" t="s">
        <v>101</v>
      </c>
      <c r="C16" s="251"/>
      <c r="D16" s="60"/>
      <c r="E16" s="61"/>
      <c r="F16" s="61"/>
      <c r="G16" s="61"/>
      <c r="H16" s="61"/>
      <c r="I16" s="61"/>
      <c r="J16" s="11"/>
      <c r="K16" s="11"/>
      <c r="L16" s="62"/>
      <c r="M16" s="62"/>
      <c r="N16" s="11"/>
      <c r="O16" s="10"/>
      <c r="P16" s="10"/>
      <c r="Q16" s="10"/>
      <c r="R16" s="63"/>
      <c r="S16" s="60"/>
    </row>
    <row r="17" spans="1:19" ht="14.5" x14ac:dyDescent="0.35">
      <c r="A17" s="150">
        <v>13</v>
      </c>
      <c r="B17" s="102" t="s">
        <v>137</v>
      </c>
      <c r="C17" s="102" t="s">
        <v>109</v>
      </c>
      <c r="D17" s="42"/>
      <c r="E17" s="43">
        <v>6</v>
      </c>
      <c r="F17" s="43">
        <v>6.5</v>
      </c>
      <c r="G17" s="43">
        <v>6.8</v>
      </c>
      <c r="H17" s="43">
        <v>5</v>
      </c>
      <c r="I17" s="43">
        <v>5.5</v>
      </c>
      <c r="J17" s="44">
        <f t="shared" ref="J17" si="10">SUM((E17*0.25)+(F17*0.25)+(G17*0.2)+(H17*0.2)+(I17*0.1))</f>
        <v>6.0350000000000001</v>
      </c>
      <c r="K17" s="45"/>
      <c r="L17" s="46">
        <v>8.1199999999999992</v>
      </c>
      <c r="M17" s="46"/>
      <c r="N17" s="44">
        <f t="shared" ref="N17" si="11">L17-M17</f>
        <v>8.1199999999999992</v>
      </c>
      <c r="O17" s="47"/>
      <c r="P17" s="44">
        <f t="shared" ref="P17" si="12">J17</f>
        <v>6.0350000000000001</v>
      </c>
      <c r="Q17" s="44">
        <f t="shared" ref="Q17" si="13">N17</f>
        <v>8.1199999999999992</v>
      </c>
      <c r="R17" s="48">
        <f t="shared" ref="R17" si="14">(N17+J17)/2</f>
        <v>7.0774999999999997</v>
      </c>
      <c r="S17" s="49">
        <f>RANK(R17,$R$11:$R$25)</f>
        <v>4</v>
      </c>
    </row>
    <row r="18" spans="1:19" ht="14.5" x14ac:dyDescent="0.35">
      <c r="A18" s="149">
        <v>18</v>
      </c>
      <c r="B18" s="101" t="s">
        <v>106</v>
      </c>
      <c r="C18" s="251"/>
      <c r="D18" s="60"/>
      <c r="E18" s="61"/>
      <c r="F18" s="61"/>
      <c r="G18" s="61"/>
      <c r="H18" s="61"/>
      <c r="I18" s="61"/>
      <c r="J18" s="11"/>
      <c r="K18" s="11"/>
      <c r="L18" s="62"/>
      <c r="M18" s="62"/>
      <c r="N18" s="11"/>
      <c r="O18" s="10"/>
      <c r="P18" s="10"/>
      <c r="Q18" s="10"/>
      <c r="R18" s="63"/>
      <c r="S18" s="60"/>
    </row>
    <row r="19" spans="1:19" ht="14.5" x14ac:dyDescent="0.35">
      <c r="A19" s="150">
        <v>19</v>
      </c>
      <c r="B19" s="102" t="s">
        <v>103</v>
      </c>
      <c r="C19" s="102" t="s">
        <v>109</v>
      </c>
      <c r="D19" s="42"/>
      <c r="E19" s="43">
        <v>6</v>
      </c>
      <c r="F19" s="43">
        <v>6</v>
      </c>
      <c r="G19" s="43">
        <v>6.8</v>
      </c>
      <c r="H19" s="43">
        <v>6</v>
      </c>
      <c r="I19" s="43">
        <v>6</v>
      </c>
      <c r="J19" s="44">
        <f>SUM((E19*0.25)+(F19*0.25)+(G19*0.2)+(H19*0.2)+(I19*0.1))</f>
        <v>6.16</v>
      </c>
      <c r="K19" s="45"/>
      <c r="L19" s="46">
        <v>7.17</v>
      </c>
      <c r="M19" s="46"/>
      <c r="N19" s="44">
        <f>L19-M19</f>
        <v>7.17</v>
      </c>
      <c r="O19" s="47"/>
      <c r="P19" s="44">
        <f>J19</f>
        <v>6.16</v>
      </c>
      <c r="Q19" s="44">
        <f>N19</f>
        <v>7.17</v>
      </c>
      <c r="R19" s="48">
        <f>(N19+J19)/2</f>
        <v>6.665</v>
      </c>
      <c r="S19" s="49">
        <f>RANK(R19,$R$11:$R$25)</f>
        <v>5</v>
      </c>
    </row>
    <row r="20" spans="1:19" ht="14.5" x14ac:dyDescent="0.35">
      <c r="A20" s="149">
        <v>35</v>
      </c>
      <c r="B20" s="101" t="s">
        <v>88</v>
      </c>
      <c r="C20" s="251"/>
      <c r="D20" s="60"/>
      <c r="E20" s="61"/>
      <c r="F20" s="61"/>
      <c r="G20" s="61"/>
      <c r="H20" s="61"/>
      <c r="I20" s="61"/>
      <c r="J20" s="11"/>
      <c r="K20" s="11"/>
      <c r="L20" s="62"/>
      <c r="M20" s="62"/>
      <c r="N20" s="11"/>
      <c r="O20" s="10"/>
      <c r="P20" s="10"/>
      <c r="Q20" s="10"/>
      <c r="R20" s="63"/>
      <c r="S20" s="60"/>
    </row>
    <row r="21" spans="1:19" ht="14.5" x14ac:dyDescent="0.35">
      <c r="A21" s="150">
        <v>32</v>
      </c>
      <c r="B21" s="102" t="s">
        <v>90</v>
      </c>
      <c r="C21" s="102" t="s">
        <v>167</v>
      </c>
      <c r="D21" s="42"/>
      <c r="E21" s="43">
        <v>6.8</v>
      </c>
      <c r="F21" s="43">
        <v>6</v>
      </c>
      <c r="G21" s="43">
        <v>6.5</v>
      </c>
      <c r="H21" s="43">
        <v>6.5</v>
      </c>
      <c r="I21" s="43">
        <v>6.8</v>
      </c>
      <c r="J21" s="44">
        <f t="shared" ref="J21" si="15">SUM((E21*0.25)+(F21*0.25)+(G21*0.2)+(H21*0.2)+(I21*0.1))</f>
        <v>6.4799999999999995</v>
      </c>
      <c r="K21" s="45"/>
      <c r="L21" s="46">
        <v>6.73</v>
      </c>
      <c r="M21" s="46"/>
      <c r="N21" s="44">
        <f t="shared" ref="N21" si="16">L21-M21</f>
        <v>6.73</v>
      </c>
      <c r="O21" s="47"/>
      <c r="P21" s="44">
        <f t="shared" ref="P21" si="17">J21</f>
        <v>6.4799999999999995</v>
      </c>
      <c r="Q21" s="44">
        <f t="shared" ref="Q21" si="18">N21</f>
        <v>6.73</v>
      </c>
      <c r="R21" s="48">
        <f t="shared" ref="R21" si="19">(N21+J21)/2</f>
        <v>6.6050000000000004</v>
      </c>
      <c r="S21" s="49">
        <f>RANK(R21,$R$11:$R$25)</f>
        <v>6</v>
      </c>
    </row>
    <row r="22" spans="1:19" ht="14.5" x14ac:dyDescent="0.35">
      <c r="A22" s="149">
        <v>34</v>
      </c>
      <c r="B22" s="101" t="s">
        <v>87</v>
      </c>
      <c r="C22" s="251"/>
      <c r="D22" s="60"/>
      <c r="E22" s="61"/>
      <c r="F22" s="61"/>
      <c r="G22" s="61"/>
      <c r="H22" s="61"/>
      <c r="I22" s="61"/>
      <c r="J22" s="11"/>
      <c r="K22" s="11"/>
      <c r="L22" s="62"/>
      <c r="M22" s="62"/>
      <c r="N22" s="11"/>
      <c r="O22" s="10"/>
      <c r="P22" s="10"/>
      <c r="Q22" s="10"/>
      <c r="R22" s="63"/>
      <c r="S22" s="60"/>
    </row>
    <row r="23" spans="1:19" ht="14.5" x14ac:dyDescent="0.35">
      <c r="A23" s="150">
        <v>31</v>
      </c>
      <c r="B23" s="102" t="s">
        <v>89</v>
      </c>
      <c r="C23" s="102" t="s">
        <v>167</v>
      </c>
      <c r="D23" s="42"/>
      <c r="E23" s="43">
        <v>5.8</v>
      </c>
      <c r="F23" s="43">
        <v>6</v>
      </c>
      <c r="G23" s="43">
        <v>5.5</v>
      </c>
      <c r="H23" s="43">
        <v>5.8</v>
      </c>
      <c r="I23" s="43">
        <v>5.8</v>
      </c>
      <c r="J23" s="44">
        <f t="shared" ref="J23" si="20">SUM((E23*0.25)+(F23*0.25)+(G23*0.2)+(H23*0.2)+(I23*0.1))</f>
        <v>5.7900000000000009</v>
      </c>
      <c r="K23" s="45"/>
      <c r="L23" s="46">
        <v>7.25</v>
      </c>
      <c r="M23" s="46"/>
      <c r="N23" s="44">
        <f t="shared" ref="N23" si="21">L23-M23</f>
        <v>7.25</v>
      </c>
      <c r="O23" s="47"/>
      <c r="P23" s="44">
        <f t="shared" ref="P23" si="22">J23</f>
        <v>5.7900000000000009</v>
      </c>
      <c r="Q23" s="44">
        <f t="shared" ref="Q23" si="23">N23</f>
        <v>7.25</v>
      </c>
      <c r="R23" s="48">
        <f t="shared" ref="R23" si="24">(N23+J23)/2</f>
        <v>6.5200000000000005</v>
      </c>
      <c r="S23" s="49"/>
    </row>
    <row r="24" spans="1:19" ht="14.5" x14ac:dyDescent="0.35">
      <c r="A24" s="149">
        <v>5</v>
      </c>
      <c r="B24" s="101" t="s">
        <v>115</v>
      </c>
      <c r="C24" s="251"/>
      <c r="D24" s="60"/>
      <c r="E24" s="61"/>
      <c r="F24" s="61"/>
      <c r="G24" s="61"/>
      <c r="H24" s="61"/>
      <c r="I24" s="61"/>
      <c r="J24" s="11"/>
      <c r="K24" s="11"/>
      <c r="L24" s="62"/>
      <c r="M24" s="62"/>
      <c r="N24" s="11"/>
      <c r="O24" s="10"/>
      <c r="P24" s="10"/>
      <c r="Q24" s="10"/>
      <c r="R24" s="63"/>
      <c r="S24" s="60"/>
    </row>
    <row r="25" spans="1:19" ht="14.5" x14ac:dyDescent="0.35">
      <c r="A25" s="150">
        <v>6</v>
      </c>
      <c r="B25" s="102" t="s">
        <v>165</v>
      </c>
      <c r="C25" s="102" t="s">
        <v>133</v>
      </c>
      <c r="D25" s="42"/>
      <c r="E25" s="43">
        <v>6.5</v>
      </c>
      <c r="F25" s="43">
        <v>6.5</v>
      </c>
      <c r="G25" s="43">
        <v>6</v>
      </c>
      <c r="H25" s="43">
        <v>4</v>
      </c>
      <c r="I25" s="43">
        <v>4</v>
      </c>
      <c r="J25" s="44">
        <f t="shared" ref="J25" si="25">SUM((E25*0.25)+(F25*0.25)+(G25*0.2)+(H25*0.2)+(I25*0.1))</f>
        <v>5.65</v>
      </c>
      <c r="K25" s="45"/>
      <c r="L25" s="46">
        <v>6.85</v>
      </c>
      <c r="M25" s="46"/>
      <c r="N25" s="44">
        <f t="shared" ref="N25" si="26">L25-M25</f>
        <v>6.85</v>
      </c>
      <c r="O25" s="47"/>
      <c r="P25" s="44">
        <f t="shared" ref="P25" si="27">J25</f>
        <v>5.65</v>
      </c>
      <c r="Q25" s="44">
        <f t="shared" ref="Q25" si="28">N25</f>
        <v>6.85</v>
      </c>
      <c r="R25" s="48">
        <f t="shared" ref="R25" si="29">(N25+J25)/2</f>
        <v>6.25</v>
      </c>
      <c r="S25" s="49"/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95D36-A258-4A78-9B04-8923DB4B28DC}">
  <sheetPr>
    <tabColor rgb="FF00FF00"/>
  </sheetPr>
  <dimension ref="A1:T17"/>
  <sheetViews>
    <sheetView workbookViewId="0">
      <selection activeCell="C16" sqref="C16"/>
    </sheetView>
  </sheetViews>
  <sheetFormatPr defaultRowHeight="12.5" x14ac:dyDescent="0.25"/>
  <cols>
    <col min="2" max="2" width="28.54296875" customWidth="1"/>
    <col min="3" max="3" width="14.36328125" customWidth="1"/>
    <col min="4" max="4" width="2.54296875" customWidth="1"/>
    <col min="12" max="12" width="4.54296875" customWidth="1"/>
    <col min="16" max="16" width="3" customWidth="1"/>
    <col min="17" max="17" width="8.54296875" customWidth="1"/>
    <col min="18" max="18" width="9.54296875" customWidth="1"/>
    <col min="19" max="19" width="9.90625" customWidth="1"/>
    <col min="20" max="20" width="10.81640625" customWidth="1"/>
  </cols>
  <sheetData>
    <row r="1" spans="1:20" ht="15.5" x14ac:dyDescent="0.35">
      <c r="A1" s="20" t="str">
        <f>CompDetail!A1</f>
        <v xml:space="preserve">SCONE HORSE FESTIVAL </v>
      </c>
      <c r="B1" s="2"/>
      <c r="C1" s="18" t="s">
        <v>56</v>
      </c>
      <c r="M1" s="287"/>
      <c r="N1" s="287"/>
      <c r="O1" s="287"/>
      <c r="T1" s="113">
        <f ca="1">NOW()</f>
        <v>43667.53270787037</v>
      </c>
    </row>
    <row r="2" spans="1:20" ht="15.5" x14ac:dyDescent="0.35">
      <c r="A2" s="20" t="str">
        <f>CompDetail!A2</f>
        <v>OFFICIAL VAULTING COMPETITION</v>
      </c>
      <c r="B2" s="2"/>
      <c r="C2" s="250" t="s">
        <v>76</v>
      </c>
      <c r="M2" s="287"/>
      <c r="N2" s="287"/>
      <c r="O2" s="287"/>
      <c r="T2" s="114">
        <f ca="1">NOW()</f>
        <v>43667.53270787037</v>
      </c>
    </row>
    <row r="3" spans="1:20" ht="15.5" x14ac:dyDescent="0.35">
      <c r="A3" s="281" t="str">
        <f>CompDetail!A3</f>
        <v>20th &amp; 21st July 2019</v>
      </c>
      <c r="B3" s="282"/>
      <c r="C3" s="250" t="s">
        <v>96</v>
      </c>
      <c r="M3" s="65"/>
      <c r="N3" s="65"/>
      <c r="O3" s="65"/>
    </row>
    <row r="4" spans="1:20" ht="15.5" x14ac:dyDescent="0.35">
      <c r="A4" s="20"/>
      <c r="B4" s="21"/>
      <c r="C4" s="65"/>
      <c r="M4" s="65"/>
      <c r="N4" s="65"/>
      <c r="O4" s="65"/>
    </row>
    <row r="5" spans="1:20" ht="15.5" x14ac:dyDescent="0.35">
      <c r="A5" s="12" t="s">
        <v>62</v>
      </c>
      <c r="B5" s="1"/>
      <c r="C5" s="3"/>
      <c r="D5" s="30"/>
      <c r="E5" s="1" t="s">
        <v>43</v>
      </c>
      <c r="F5" s="3" t="str">
        <f>C2</f>
        <v>Angie Deeks</v>
      </c>
      <c r="G5" s="3"/>
      <c r="H5" s="1"/>
      <c r="I5" s="3"/>
      <c r="J5" s="3"/>
      <c r="K5" s="30"/>
      <c r="L5" s="30"/>
      <c r="M5" s="31" t="s">
        <v>42</v>
      </c>
      <c r="N5" s="32" t="str">
        <f>C3</f>
        <v>Robyn Bruderer</v>
      </c>
      <c r="O5" s="30"/>
      <c r="P5" s="30"/>
      <c r="Q5" s="30"/>
      <c r="R5" s="30"/>
      <c r="S5" s="30"/>
      <c r="T5" s="30"/>
    </row>
    <row r="6" spans="1:20" ht="15.5" x14ac:dyDescent="0.35">
      <c r="A6" s="12" t="s">
        <v>48</v>
      </c>
      <c r="B6" s="1">
        <v>20</v>
      </c>
      <c r="C6" s="3"/>
      <c r="D6" s="30"/>
      <c r="E6" s="3"/>
      <c r="F6" s="3"/>
      <c r="G6" s="3"/>
      <c r="H6" s="3"/>
      <c r="I6" s="3"/>
      <c r="J6" s="3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4.5" x14ac:dyDescent="0.35">
      <c r="A7" s="3"/>
      <c r="B7" s="3"/>
      <c r="C7" s="3"/>
      <c r="D7" s="30"/>
      <c r="E7" s="1"/>
      <c r="F7" s="3"/>
      <c r="G7" s="3"/>
      <c r="H7" s="3"/>
      <c r="I7" s="3"/>
      <c r="J7" s="3"/>
      <c r="K7" s="33"/>
      <c r="L7" s="33"/>
      <c r="M7" s="30"/>
      <c r="N7" s="30"/>
      <c r="O7" s="33"/>
      <c r="P7" s="30"/>
      <c r="Q7" s="30"/>
      <c r="R7" s="30"/>
      <c r="S7" s="34"/>
      <c r="T7" s="30"/>
    </row>
    <row r="8" spans="1:20" ht="14.5" x14ac:dyDescent="0.35">
      <c r="A8" s="13" t="s">
        <v>21</v>
      </c>
      <c r="B8" s="13" t="s">
        <v>22</v>
      </c>
      <c r="C8" s="13" t="s">
        <v>25</v>
      </c>
      <c r="D8" s="35"/>
      <c r="E8" s="15" t="s">
        <v>16</v>
      </c>
      <c r="F8" s="13"/>
      <c r="G8" s="13"/>
      <c r="H8" s="13"/>
      <c r="I8" s="13"/>
      <c r="J8" s="13"/>
      <c r="K8" s="36" t="s">
        <v>16</v>
      </c>
      <c r="L8" s="37"/>
      <c r="M8" s="33"/>
      <c r="N8" s="33"/>
      <c r="O8" s="36" t="s">
        <v>49</v>
      </c>
      <c r="P8" s="35"/>
      <c r="Q8" s="33"/>
      <c r="R8" s="33"/>
      <c r="S8" s="38" t="s">
        <v>17</v>
      </c>
      <c r="T8" s="33"/>
    </row>
    <row r="9" spans="1:20" ht="14.5" x14ac:dyDescent="0.35">
      <c r="A9" s="13"/>
      <c r="B9" s="13"/>
      <c r="C9" s="13"/>
      <c r="D9" s="39"/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191</v>
      </c>
      <c r="K9" s="36" t="s">
        <v>17</v>
      </c>
      <c r="L9" s="37"/>
      <c r="M9" s="30" t="s">
        <v>32</v>
      </c>
      <c r="N9" s="30" t="s">
        <v>51</v>
      </c>
      <c r="O9" s="36" t="s">
        <v>17</v>
      </c>
      <c r="P9" s="39"/>
      <c r="Q9" s="40" t="s">
        <v>54</v>
      </c>
      <c r="R9" s="40" t="s">
        <v>55</v>
      </c>
      <c r="S9" s="38" t="s">
        <v>29</v>
      </c>
      <c r="T9" s="41" t="s">
        <v>31</v>
      </c>
    </row>
    <row r="10" spans="1:20" ht="14.5" x14ac:dyDescent="0.35">
      <c r="A10" s="149">
        <v>21</v>
      </c>
      <c r="B10" s="101" t="s">
        <v>84</v>
      </c>
      <c r="C10" s="251"/>
      <c r="D10" s="60"/>
      <c r="E10" s="61"/>
      <c r="F10" s="61"/>
      <c r="G10" s="61"/>
      <c r="H10" s="61"/>
      <c r="I10" s="61"/>
      <c r="J10" s="61"/>
      <c r="K10" s="11"/>
      <c r="L10" s="11"/>
      <c r="M10" s="62"/>
      <c r="N10" s="62"/>
      <c r="O10" s="11"/>
      <c r="P10" s="10"/>
      <c r="Q10" s="10"/>
      <c r="R10" s="10"/>
      <c r="S10" s="63"/>
      <c r="T10" s="60"/>
    </row>
    <row r="11" spans="1:20" ht="14.5" x14ac:dyDescent="0.35">
      <c r="A11" s="149">
        <v>24</v>
      </c>
      <c r="B11" s="101" t="s">
        <v>82</v>
      </c>
      <c r="C11" s="101" t="s">
        <v>85</v>
      </c>
      <c r="D11" s="42"/>
      <c r="E11" s="43">
        <v>7</v>
      </c>
      <c r="F11" s="43">
        <v>5</v>
      </c>
      <c r="G11" s="43">
        <v>5.3</v>
      </c>
      <c r="H11" s="43">
        <v>4.5</v>
      </c>
      <c r="I11" s="43">
        <v>4</v>
      </c>
      <c r="J11" s="43"/>
      <c r="K11" s="44">
        <f>SUM((E11*0.25)+(F11*0.25)+(G11*0.2)+(H11*0.2)+(I11*0.1))</f>
        <v>5.3600000000000012</v>
      </c>
      <c r="L11" s="45"/>
      <c r="M11" s="46">
        <v>7.71</v>
      </c>
      <c r="N11" s="46"/>
      <c r="O11" s="44">
        <f>M11-N11</f>
        <v>7.71</v>
      </c>
      <c r="P11" s="47"/>
      <c r="Q11" s="44">
        <f>K11</f>
        <v>5.3600000000000012</v>
      </c>
      <c r="R11" s="44">
        <f>O11</f>
        <v>7.71</v>
      </c>
      <c r="S11" s="48">
        <f>(O11+K11)/2</f>
        <v>6.5350000000000001</v>
      </c>
      <c r="T11" s="49">
        <f>RANK(S11,$S$11:$S$17)</f>
        <v>1</v>
      </c>
    </row>
    <row r="12" spans="1:20" ht="14.5" x14ac:dyDescent="0.35">
      <c r="A12" s="149">
        <v>7</v>
      </c>
      <c r="B12" s="101" t="s">
        <v>114</v>
      </c>
      <c r="C12" s="251"/>
      <c r="D12" s="60"/>
      <c r="E12" s="61"/>
      <c r="F12" s="61"/>
      <c r="G12" s="61"/>
      <c r="H12" s="61"/>
      <c r="I12" s="61"/>
      <c r="J12" s="61"/>
      <c r="K12" s="11"/>
      <c r="L12" s="11"/>
      <c r="M12" s="62"/>
      <c r="N12" s="62"/>
      <c r="O12" s="11"/>
      <c r="P12" s="10"/>
      <c r="Q12" s="10"/>
      <c r="R12" s="10"/>
      <c r="S12" s="63"/>
      <c r="T12" s="60"/>
    </row>
    <row r="13" spans="1:20" ht="14.5" x14ac:dyDescent="0.35">
      <c r="A13" s="149">
        <v>8</v>
      </c>
      <c r="B13" s="101" t="s">
        <v>138</v>
      </c>
      <c r="C13" s="101" t="s">
        <v>118</v>
      </c>
      <c r="D13" s="42"/>
      <c r="E13" s="43">
        <v>7.5</v>
      </c>
      <c r="F13" s="43">
        <v>7</v>
      </c>
      <c r="G13" s="43">
        <v>4</v>
      </c>
      <c r="H13" s="43">
        <v>3.5</v>
      </c>
      <c r="I13" s="43">
        <v>3.5</v>
      </c>
      <c r="J13" s="43"/>
      <c r="K13" s="44">
        <f t="shared" ref="K13" si="0">SUM((E13*0.25)+(F13*0.25)+(G13*0.2)+(H13*0.2)+(I13*0.1))</f>
        <v>5.4749999999999996</v>
      </c>
      <c r="L13" s="45"/>
      <c r="M13" s="46">
        <v>6.4</v>
      </c>
      <c r="N13" s="46"/>
      <c r="O13" s="44">
        <f t="shared" ref="O13" si="1">M13-N13</f>
        <v>6.4</v>
      </c>
      <c r="P13" s="47"/>
      <c r="Q13" s="44">
        <f t="shared" ref="Q13" si="2">K13</f>
        <v>5.4749999999999996</v>
      </c>
      <c r="R13" s="44">
        <f t="shared" ref="R13" si="3">O13</f>
        <v>6.4</v>
      </c>
      <c r="S13" s="48">
        <f t="shared" ref="S13" si="4">(O13+K13)/2</f>
        <v>5.9375</v>
      </c>
      <c r="T13" s="49">
        <f>RANK(S13,$S$11:$S$17)</f>
        <v>2</v>
      </c>
    </row>
    <row r="14" spans="1:20" ht="14.5" x14ac:dyDescent="0.35">
      <c r="A14" s="149">
        <v>23</v>
      </c>
      <c r="B14" s="101" t="s">
        <v>168</v>
      </c>
      <c r="C14" s="251"/>
      <c r="D14" s="60"/>
      <c r="E14" s="61"/>
      <c r="F14" s="61"/>
      <c r="G14" s="61"/>
      <c r="H14" s="61"/>
      <c r="I14" s="61"/>
      <c r="J14" s="61"/>
      <c r="K14" s="11"/>
      <c r="L14" s="11"/>
      <c r="M14" s="62"/>
      <c r="N14" s="62"/>
      <c r="O14" s="11"/>
      <c r="P14" s="10"/>
      <c r="Q14" s="10"/>
      <c r="R14" s="10"/>
      <c r="S14" s="63"/>
      <c r="T14" s="60"/>
    </row>
    <row r="15" spans="1:20" ht="14.5" x14ac:dyDescent="0.35">
      <c r="A15" s="149">
        <v>22</v>
      </c>
      <c r="B15" s="101" t="s">
        <v>78</v>
      </c>
      <c r="C15" s="101" t="s">
        <v>85</v>
      </c>
      <c r="D15" s="42"/>
      <c r="E15" s="43">
        <v>6</v>
      </c>
      <c r="F15" s="43">
        <v>6</v>
      </c>
      <c r="G15" s="43">
        <v>4</v>
      </c>
      <c r="H15" s="43">
        <v>3.5</v>
      </c>
      <c r="I15" s="43">
        <v>3.5</v>
      </c>
      <c r="J15" s="43"/>
      <c r="K15" s="44">
        <f t="shared" ref="K15" si="5">SUM((E15*0.25)+(F15*0.25)+(G15*0.2)+(H15*0.2)+(I15*0.1))</f>
        <v>4.8499999999999996</v>
      </c>
      <c r="L15" s="45"/>
      <c r="M15" s="46">
        <v>6.57</v>
      </c>
      <c r="N15" s="46"/>
      <c r="O15" s="44">
        <f t="shared" ref="O15" si="6">M15-N15</f>
        <v>6.57</v>
      </c>
      <c r="P15" s="47"/>
      <c r="Q15" s="44">
        <f t="shared" ref="Q15" si="7">K15</f>
        <v>4.8499999999999996</v>
      </c>
      <c r="R15" s="44">
        <f t="shared" ref="R15" si="8">O15</f>
        <v>6.57</v>
      </c>
      <c r="S15" s="48">
        <f t="shared" ref="S15" si="9">(O15+K15)/2</f>
        <v>5.71</v>
      </c>
      <c r="T15" s="49">
        <f>RANK(S15,$S$11:$S$17)</f>
        <v>3</v>
      </c>
    </row>
    <row r="16" spans="1:20" ht="14.5" x14ac:dyDescent="0.35">
      <c r="A16" s="149">
        <v>20</v>
      </c>
      <c r="B16" s="101" t="s">
        <v>81</v>
      </c>
      <c r="C16" s="251"/>
      <c r="D16" s="60"/>
      <c r="E16" s="61"/>
      <c r="F16" s="61"/>
      <c r="G16" s="61"/>
      <c r="H16" s="61"/>
      <c r="I16" s="61"/>
      <c r="J16" s="61"/>
      <c r="K16" s="11"/>
      <c r="L16" s="11"/>
      <c r="M16" s="62"/>
      <c r="N16" s="62"/>
      <c r="O16" s="11"/>
      <c r="P16" s="10"/>
      <c r="Q16" s="10"/>
      <c r="R16" s="10"/>
      <c r="S16" s="63"/>
      <c r="T16" s="60"/>
    </row>
    <row r="17" spans="1:20" ht="14.5" x14ac:dyDescent="0.35">
      <c r="A17" s="149">
        <v>25</v>
      </c>
      <c r="B17" s="101" t="s">
        <v>80</v>
      </c>
      <c r="C17" s="101" t="s">
        <v>85</v>
      </c>
      <c r="D17" s="42"/>
      <c r="E17" s="43">
        <v>7</v>
      </c>
      <c r="F17" s="43">
        <v>7</v>
      </c>
      <c r="G17" s="43">
        <v>4.8</v>
      </c>
      <c r="H17" s="43">
        <v>4</v>
      </c>
      <c r="I17" s="43">
        <v>3.5</v>
      </c>
      <c r="J17" s="43">
        <v>1</v>
      </c>
      <c r="K17" s="44">
        <f>SUM((E17*0.25)+(F17*0.25)+(G17*0.2)+(H17*0.2)+(I17*0.1))-J17</f>
        <v>4.6099999999999994</v>
      </c>
      <c r="L17" s="45"/>
      <c r="M17" s="46">
        <v>6.77</v>
      </c>
      <c r="N17" s="46"/>
      <c r="O17" s="44">
        <f t="shared" ref="O17" si="10">M17-N17</f>
        <v>6.77</v>
      </c>
      <c r="P17" s="47"/>
      <c r="Q17" s="44">
        <f t="shared" ref="Q17" si="11">K17</f>
        <v>4.6099999999999994</v>
      </c>
      <c r="R17" s="44">
        <f t="shared" ref="R17" si="12">O17</f>
        <v>6.77</v>
      </c>
      <c r="S17" s="48">
        <f t="shared" ref="S17" si="13">(O17+K17)/2</f>
        <v>5.6899999999999995</v>
      </c>
      <c r="T17" s="49">
        <f>RANK(S17,$S$11:$S$17)</f>
        <v>4</v>
      </c>
    </row>
  </sheetData>
  <mergeCells count="3">
    <mergeCell ref="M1:O1"/>
    <mergeCell ref="M2:O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241B-02AB-4C1B-8C36-88C7CFC69100}">
  <sheetPr>
    <tabColor rgb="FF00FF00"/>
  </sheetPr>
  <dimension ref="A1:S12"/>
  <sheetViews>
    <sheetView topLeftCell="C1" workbookViewId="0">
      <selection activeCell="L14" sqref="L14"/>
    </sheetView>
  </sheetViews>
  <sheetFormatPr defaultRowHeight="12.5" x14ac:dyDescent="0.25"/>
  <cols>
    <col min="2" max="2" width="28.54296875" customWidth="1"/>
    <col min="3" max="3" width="16" customWidth="1"/>
    <col min="4" max="4" width="2.54296875" customWidth="1"/>
    <col min="11" max="11" width="4.54296875" customWidth="1"/>
    <col min="15" max="15" width="3" customWidth="1"/>
    <col min="16" max="16" width="8.54296875" customWidth="1"/>
    <col min="17" max="17" width="9.54296875" customWidth="1"/>
    <col min="18" max="18" width="9.90625" customWidth="1"/>
    <col min="19" max="19" width="14.6328125" customWidth="1"/>
  </cols>
  <sheetData>
    <row r="1" spans="1:19" ht="15.5" x14ac:dyDescent="0.35">
      <c r="A1" s="20" t="str">
        <f>CompDetail!A1</f>
        <v xml:space="preserve">SCONE HORSE FESTIVAL </v>
      </c>
      <c r="B1" s="2"/>
      <c r="C1" s="18" t="s">
        <v>56</v>
      </c>
      <c r="L1" s="287"/>
      <c r="M1" s="287"/>
      <c r="N1" s="287"/>
      <c r="S1" s="113">
        <f ca="1">NOW()</f>
        <v>43667.53270787037</v>
      </c>
    </row>
    <row r="2" spans="1:19" ht="15.5" x14ac:dyDescent="0.35">
      <c r="A2" s="20" t="str">
        <f>CompDetail!A2</f>
        <v>OFFICIAL VAULTING COMPETITION</v>
      </c>
      <c r="B2" s="2"/>
      <c r="C2" s="250" t="s">
        <v>76</v>
      </c>
      <c r="L2" s="287"/>
      <c r="M2" s="287"/>
      <c r="N2" s="287"/>
      <c r="S2" s="114">
        <f ca="1">NOW()</f>
        <v>43667.53270787037</v>
      </c>
    </row>
    <row r="3" spans="1:19" ht="15.5" x14ac:dyDescent="0.35">
      <c r="A3" s="281" t="str">
        <f>CompDetail!A3</f>
        <v>20th &amp; 21st July 2019</v>
      </c>
      <c r="B3" s="282"/>
      <c r="C3" s="250" t="s">
        <v>96</v>
      </c>
      <c r="L3" s="277"/>
      <c r="M3" s="277"/>
      <c r="N3" s="277"/>
    </row>
    <row r="4" spans="1:19" ht="15.5" x14ac:dyDescent="0.35">
      <c r="A4" s="20"/>
      <c r="B4" s="21"/>
      <c r="C4" s="277"/>
      <c r="L4" s="277"/>
      <c r="M4" s="277"/>
      <c r="N4" s="277"/>
    </row>
    <row r="5" spans="1:19" ht="15.5" x14ac:dyDescent="0.35">
      <c r="A5" s="12" t="s">
        <v>160</v>
      </c>
      <c r="B5" s="1"/>
      <c r="C5" s="3"/>
      <c r="D5" s="30"/>
      <c r="E5" s="1" t="s">
        <v>43</v>
      </c>
      <c r="F5" s="3" t="str">
        <f>C2</f>
        <v>Angie Deeks</v>
      </c>
      <c r="G5" s="3"/>
      <c r="H5" s="1"/>
      <c r="I5" s="1"/>
      <c r="J5" s="30"/>
      <c r="K5" s="30"/>
      <c r="L5" s="31" t="s">
        <v>42</v>
      </c>
      <c r="M5" s="32" t="str">
        <f>C3</f>
        <v>Robyn Bruderer</v>
      </c>
      <c r="N5" s="30"/>
      <c r="O5" s="30"/>
      <c r="P5" s="30"/>
      <c r="Q5" s="30"/>
      <c r="R5" s="30"/>
      <c r="S5" s="30"/>
    </row>
    <row r="6" spans="1:19" ht="15.5" x14ac:dyDescent="0.35">
      <c r="A6" s="12" t="s">
        <v>48</v>
      </c>
      <c r="B6" s="1">
        <v>18</v>
      </c>
      <c r="C6" s="3"/>
      <c r="D6" s="30"/>
      <c r="E6" s="3"/>
      <c r="F6" s="3"/>
      <c r="G6" s="3"/>
      <c r="H6" s="3"/>
      <c r="I6" s="3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4.5" x14ac:dyDescent="0.35">
      <c r="A7" s="3"/>
      <c r="B7" s="3"/>
      <c r="C7" s="3"/>
      <c r="D7" s="30"/>
      <c r="E7" s="1"/>
      <c r="F7" s="3"/>
      <c r="G7" s="3"/>
      <c r="H7" s="3"/>
      <c r="I7" s="3"/>
      <c r="J7" s="33"/>
      <c r="K7" s="33"/>
      <c r="L7" s="30"/>
      <c r="M7" s="30"/>
      <c r="N7" s="33"/>
      <c r="O7" s="30"/>
      <c r="P7" s="30"/>
      <c r="Q7" s="30"/>
      <c r="R7" s="34"/>
      <c r="S7" s="30"/>
    </row>
    <row r="8" spans="1:19" ht="14.5" x14ac:dyDescent="0.35">
      <c r="D8" s="35"/>
      <c r="E8" s="15" t="s">
        <v>16</v>
      </c>
      <c r="F8" s="13"/>
      <c r="G8" s="13"/>
      <c r="H8" s="13"/>
      <c r="I8" s="13"/>
      <c r="J8" s="36" t="s">
        <v>16</v>
      </c>
      <c r="K8" s="37"/>
      <c r="L8" s="33"/>
      <c r="M8" s="33"/>
      <c r="N8" s="36" t="s">
        <v>49</v>
      </c>
      <c r="O8" s="35"/>
      <c r="P8" s="33"/>
      <c r="Q8" s="33"/>
      <c r="R8" s="59" t="s">
        <v>17</v>
      </c>
      <c r="S8" s="33"/>
    </row>
    <row r="9" spans="1:19" ht="14.5" x14ac:dyDescent="0.35">
      <c r="A9" s="13" t="s">
        <v>21</v>
      </c>
      <c r="B9" s="13" t="s">
        <v>22</v>
      </c>
      <c r="C9" s="13" t="s">
        <v>25</v>
      </c>
      <c r="D9" s="39"/>
      <c r="E9" s="13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36" t="s">
        <v>17</v>
      </c>
      <c r="K9" s="37"/>
      <c r="L9" s="30" t="s">
        <v>32</v>
      </c>
      <c r="M9" s="30" t="s">
        <v>51</v>
      </c>
      <c r="N9" s="36" t="s">
        <v>17</v>
      </c>
      <c r="O9" s="39"/>
      <c r="P9" s="40" t="s">
        <v>54</v>
      </c>
      <c r="Q9" s="40" t="s">
        <v>55</v>
      </c>
      <c r="R9" s="59" t="s">
        <v>29</v>
      </c>
      <c r="S9" s="41" t="s">
        <v>31</v>
      </c>
    </row>
    <row r="10" spans="1:19" ht="14.5" x14ac:dyDescent="0.35">
      <c r="A10" s="13"/>
      <c r="B10" s="13"/>
      <c r="C10" s="13"/>
      <c r="D10" s="39"/>
      <c r="E10" s="13"/>
      <c r="F10" s="13"/>
      <c r="G10" s="13"/>
      <c r="H10" s="13"/>
      <c r="I10" s="13"/>
      <c r="J10" s="36"/>
      <c r="K10" s="37"/>
      <c r="L10" s="30"/>
      <c r="M10" s="30"/>
      <c r="N10" s="36"/>
      <c r="O10" s="39"/>
      <c r="P10" s="40"/>
      <c r="Q10" s="40"/>
      <c r="R10" s="59"/>
      <c r="S10" s="41"/>
    </row>
    <row r="11" spans="1:19" s="58" customFormat="1" ht="14.5" x14ac:dyDescent="0.35">
      <c r="A11" s="149"/>
      <c r="B11" s="292" t="s">
        <v>193</v>
      </c>
      <c r="C11" s="292" t="s">
        <v>194</v>
      </c>
      <c r="D11" s="50"/>
      <c r="E11" s="51">
        <v>8</v>
      </c>
      <c r="F11" s="51">
        <v>8</v>
      </c>
      <c r="G11" s="51">
        <v>8</v>
      </c>
      <c r="H11" s="51">
        <v>7.2</v>
      </c>
      <c r="I11" s="51">
        <v>8</v>
      </c>
      <c r="J11" s="4">
        <f>SUM((E11*0.25),(F11*0.25),(G11*0.2),(H11*0.2),(I11*0.1))</f>
        <v>7.84</v>
      </c>
      <c r="K11" s="53"/>
      <c r="L11" s="54">
        <v>8.11</v>
      </c>
      <c r="M11" s="54"/>
      <c r="N11" s="52">
        <f>L11-M11</f>
        <v>8.11</v>
      </c>
      <c r="O11" s="55"/>
      <c r="P11" s="52">
        <f>J11</f>
        <v>7.84</v>
      </c>
      <c r="Q11" s="52">
        <f>N11</f>
        <v>8.11</v>
      </c>
      <c r="R11" s="56">
        <f>(N11+J11)/2</f>
        <v>7.9749999999999996</v>
      </c>
      <c r="S11" s="57">
        <f>RANK(R11,$R$11:$R$12)</f>
        <v>1</v>
      </c>
    </row>
    <row r="12" spans="1:19" s="58" customFormat="1" ht="14.5" x14ac:dyDescent="0.35">
      <c r="A12" s="149"/>
      <c r="B12" s="292" t="s">
        <v>193</v>
      </c>
      <c r="C12" s="292" t="s">
        <v>195</v>
      </c>
      <c r="D12" s="50"/>
      <c r="E12" s="51">
        <v>4</v>
      </c>
      <c r="F12" s="51">
        <v>4.8</v>
      </c>
      <c r="G12" s="51">
        <v>4.5</v>
      </c>
      <c r="H12" s="51">
        <v>4.8</v>
      </c>
      <c r="I12" s="51">
        <v>4.8</v>
      </c>
      <c r="J12" s="4">
        <f t="shared" ref="J12" si="0">SUM((E12*0.25),(F12*0.25),(G12*0.2),(H12*0.2),(I12*0.1))</f>
        <v>4.5400000000000009</v>
      </c>
      <c r="K12" s="53"/>
      <c r="L12" s="54">
        <v>6.6</v>
      </c>
      <c r="M12" s="54"/>
      <c r="N12" s="52">
        <f t="shared" ref="N12" si="1">L12-M12</f>
        <v>6.6</v>
      </c>
      <c r="O12" s="55"/>
      <c r="P12" s="52">
        <f t="shared" ref="P12" si="2">J12</f>
        <v>4.5400000000000009</v>
      </c>
      <c r="Q12" s="52">
        <f t="shared" ref="Q12" si="3">N12</f>
        <v>6.6</v>
      </c>
      <c r="R12" s="56">
        <f t="shared" ref="R12" si="4">(N12+J12)/2</f>
        <v>5.57</v>
      </c>
      <c r="S12" s="57">
        <f>RANK(R12,$R$11:$R$12)</f>
        <v>2</v>
      </c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orientation="landscape" horizontalDpi="4294967293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936B-661D-4033-9798-DD59F8441CF6}">
  <sheetPr>
    <tabColor rgb="FF00FF00"/>
    <pageSetUpPr fitToPage="1"/>
  </sheetPr>
  <dimension ref="A1:CR44"/>
  <sheetViews>
    <sheetView zoomScaleNormal="100" workbookViewId="0">
      <selection activeCell="CQ11" sqref="CQ11"/>
    </sheetView>
  </sheetViews>
  <sheetFormatPr defaultColWidth="9.08984375" defaultRowHeight="14.5" x14ac:dyDescent="0.35"/>
  <cols>
    <col min="1" max="1" width="5.453125" style="72" customWidth="1"/>
    <col min="2" max="2" width="23.08984375" style="72" customWidth="1"/>
    <col min="3" max="3" width="21.7265625" style="72" bestFit="1" customWidth="1"/>
    <col min="4" max="4" width="15.36328125" style="72" customWidth="1"/>
    <col min="5" max="5" width="13.36328125" style="72" customWidth="1"/>
    <col min="6" max="11" width="7.6328125" style="72" customWidth="1"/>
    <col min="12" max="12" width="3.36328125" style="72" customWidth="1"/>
    <col min="13" max="18" width="7.6328125" style="72" customWidth="1"/>
    <col min="19" max="19" width="3.36328125" style="72" customWidth="1"/>
    <col min="20" max="25" width="7.6328125" style="72" customWidth="1"/>
    <col min="26" max="26" width="3.36328125" style="72" customWidth="1"/>
    <col min="27" max="36" width="7.6328125" style="72" customWidth="1"/>
    <col min="37" max="37" width="3.36328125" style="72" customWidth="1"/>
    <col min="38" max="41" width="7.36328125" style="72" customWidth="1"/>
    <col min="42" max="42" width="9.453125" style="72" customWidth="1"/>
    <col min="43" max="43" width="2.6328125" style="72" customWidth="1"/>
    <col min="44" max="47" width="7.36328125" style="72" customWidth="1"/>
    <col min="48" max="48" width="9.453125" style="72" customWidth="1"/>
    <col min="49" max="49" width="2.6328125" style="72" customWidth="1"/>
    <col min="50" max="59" width="7.6328125" style="72" customWidth="1"/>
    <col min="60" max="60" width="3.36328125" style="72" customWidth="1"/>
    <col min="61" max="67" width="7.6328125" style="72" customWidth="1"/>
    <col min="68" max="68" width="3.453125" style="72" customWidth="1"/>
    <col min="69" max="75" width="7.6328125" style="72" customWidth="1"/>
    <col min="76" max="76" width="3.453125" style="72" customWidth="1"/>
    <col min="77" max="79" width="7.6328125" style="112" customWidth="1"/>
    <col min="80" max="80" width="9.08984375" style="72"/>
    <col min="81" max="81" width="3" style="72" customWidth="1"/>
    <col min="82" max="85" width="7.6328125" style="112" customWidth="1"/>
    <col min="86" max="86" width="3.08984375" style="112" customWidth="1"/>
    <col min="87" max="90" width="7.6328125" style="112" customWidth="1"/>
    <col min="91" max="91" width="2.6328125" style="72" customWidth="1"/>
    <col min="92" max="95" width="9.08984375" style="72"/>
    <col min="96" max="96" width="13.36328125" style="72" customWidth="1"/>
    <col min="97" max="16384" width="9.08984375" style="72"/>
  </cols>
  <sheetData>
    <row r="1" spans="1:96" ht="15.5" x14ac:dyDescent="0.35">
      <c r="A1" s="20" t="str">
        <f>CompDetail!A1</f>
        <v xml:space="preserve">SCONE HORSE FESTIVAL </v>
      </c>
      <c r="B1" s="2"/>
      <c r="D1" s="166" t="s">
        <v>141</v>
      </c>
      <c r="E1" s="166" t="s">
        <v>76</v>
      </c>
      <c r="BH1" s="167"/>
      <c r="CR1" s="167">
        <f ca="1">NOW()</f>
        <v>43667.53270787037</v>
      </c>
    </row>
    <row r="2" spans="1:96" ht="15.5" x14ac:dyDescent="0.35">
      <c r="A2" s="20" t="str">
        <f>CompDetail!A2</f>
        <v>OFFICIAL VAULTING COMPETITION</v>
      </c>
      <c r="B2" s="2"/>
      <c r="D2" s="166"/>
      <c r="E2" s="166" t="s">
        <v>95</v>
      </c>
      <c r="BH2" s="168"/>
      <c r="CR2" s="168">
        <f ca="1">NOW()</f>
        <v>43667.53270787037</v>
      </c>
    </row>
    <row r="3" spans="1:96" ht="15.5" x14ac:dyDescent="0.35">
      <c r="A3" s="281" t="str">
        <f>CompDetail!A3</f>
        <v>20th &amp; 21st July 2019</v>
      </c>
      <c r="B3" s="282"/>
      <c r="D3" s="166"/>
      <c r="E3" s="166" t="s">
        <v>96</v>
      </c>
      <c r="F3" s="169"/>
      <c r="G3" s="169"/>
      <c r="H3" s="169"/>
      <c r="I3" s="169"/>
      <c r="J3" s="169"/>
      <c r="K3" s="169"/>
      <c r="M3" s="170"/>
      <c r="N3" s="170"/>
      <c r="O3" s="170"/>
      <c r="P3" s="170"/>
      <c r="Q3" s="170"/>
      <c r="R3" s="170"/>
      <c r="T3" s="170"/>
      <c r="U3" s="170"/>
      <c r="V3" s="170"/>
      <c r="W3" s="170"/>
      <c r="X3" s="170"/>
      <c r="Y3" s="170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L3" s="170"/>
      <c r="AM3" s="170"/>
      <c r="AN3" s="170"/>
      <c r="AO3" s="170"/>
      <c r="AP3" s="170"/>
      <c r="AR3" s="170"/>
      <c r="AS3" s="170"/>
      <c r="AT3" s="170"/>
      <c r="AU3" s="170"/>
      <c r="AV3" s="170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I3" s="170"/>
      <c r="BJ3" s="170"/>
      <c r="BK3" s="170"/>
      <c r="BL3" s="170"/>
      <c r="BM3" s="170"/>
      <c r="BN3" s="170"/>
      <c r="BO3" s="170"/>
      <c r="BQ3" s="170"/>
      <c r="BR3" s="170"/>
      <c r="BS3" s="170"/>
      <c r="BT3" s="170"/>
      <c r="BU3" s="170"/>
      <c r="BV3" s="170"/>
      <c r="BW3" s="170"/>
    </row>
    <row r="4" spans="1:96" ht="15.5" x14ac:dyDescent="0.35">
      <c r="A4" s="171"/>
      <c r="B4" s="172"/>
      <c r="D4" s="166"/>
      <c r="E4" s="166"/>
      <c r="F4" s="173" t="s">
        <v>68</v>
      </c>
      <c r="G4" s="173"/>
      <c r="H4" s="173"/>
      <c r="I4" s="173"/>
      <c r="J4" s="173"/>
      <c r="K4" s="173"/>
      <c r="M4" s="174" t="s">
        <v>142</v>
      </c>
      <c r="N4" s="174"/>
      <c r="O4" s="174"/>
      <c r="P4" s="174"/>
      <c r="Q4" s="174"/>
      <c r="R4" s="174"/>
      <c r="T4" s="174" t="s">
        <v>143</v>
      </c>
      <c r="U4" s="174"/>
      <c r="V4" s="174"/>
      <c r="W4" s="174"/>
      <c r="X4" s="174"/>
      <c r="Y4" s="174"/>
      <c r="AA4" s="173" t="s">
        <v>68</v>
      </c>
      <c r="AB4" s="173"/>
      <c r="AC4" s="173"/>
      <c r="AD4" s="173"/>
      <c r="AE4" s="173"/>
      <c r="AF4" s="173"/>
      <c r="AG4" s="173"/>
      <c r="AH4" s="173"/>
      <c r="AI4" s="173"/>
      <c r="AJ4" s="173"/>
      <c r="AL4" s="174" t="s">
        <v>142</v>
      </c>
      <c r="AM4" s="174"/>
      <c r="AN4" s="174"/>
      <c r="AO4" s="174"/>
      <c r="AP4" s="174"/>
      <c r="AR4" s="174" t="s">
        <v>143</v>
      </c>
      <c r="AS4" s="174"/>
      <c r="AT4" s="174"/>
      <c r="AU4" s="174"/>
      <c r="AV4" s="174"/>
      <c r="AX4" s="173" t="s">
        <v>68</v>
      </c>
      <c r="AY4" s="173"/>
      <c r="AZ4" s="173"/>
      <c r="BA4" s="173"/>
      <c r="BB4" s="173"/>
      <c r="BC4" s="173"/>
      <c r="BD4" s="173"/>
      <c r="BE4" s="173"/>
      <c r="BF4" s="173"/>
      <c r="BG4" s="173"/>
      <c r="BI4" s="174" t="s">
        <v>142</v>
      </c>
      <c r="BJ4" s="174"/>
      <c r="BK4" s="174"/>
      <c r="BL4" s="174"/>
      <c r="BM4" s="174"/>
      <c r="BN4" s="174"/>
      <c r="BO4" s="174"/>
      <c r="BQ4" s="174" t="s">
        <v>143</v>
      </c>
      <c r="BR4" s="174"/>
      <c r="BS4" s="174"/>
      <c r="BT4" s="174"/>
      <c r="BU4" s="174"/>
      <c r="BV4" s="174"/>
      <c r="BW4" s="174"/>
    </row>
    <row r="5" spans="1:96" ht="15.5" x14ac:dyDescent="0.35">
      <c r="A5" s="71"/>
      <c r="D5" s="166"/>
    </row>
    <row r="6" spans="1:96" ht="15.5" x14ac:dyDescent="0.35">
      <c r="A6" s="175" t="s">
        <v>144</v>
      </c>
      <c r="B6" s="176"/>
      <c r="F6" s="176" t="s">
        <v>43</v>
      </c>
      <c r="G6" s="72" t="str">
        <f>E1</f>
        <v>Angie Deeks</v>
      </c>
      <c r="I6" s="176"/>
      <c r="M6" s="176" t="s">
        <v>43</v>
      </c>
      <c r="N6" s="72" t="str">
        <f>E2</f>
        <v>Janet Leadbeater</v>
      </c>
      <c r="T6" s="176" t="s">
        <v>43</v>
      </c>
      <c r="U6" s="72" t="str">
        <f>E3</f>
        <v>Robyn Bruderer</v>
      </c>
      <c r="AA6" s="176" t="s">
        <v>42</v>
      </c>
      <c r="AB6" s="72" t="str">
        <f>E2</f>
        <v>Janet Leadbeater</v>
      </c>
      <c r="AL6" s="176" t="s">
        <v>42</v>
      </c>
      <c r="AM6" s="72" t="str">
        <f>E3</f>
        <v>Robyn Bruderer</v>
      </c>
      <c r="AN6" s="176"/>
      <c r="AO6" s="176"/>
      <c r="AR6" s="176" t="s">
        <v>42</v>
      </c>
      <c r="AS6" s="72" t="str">
        <f>E1</f>
        <v>Angie Deeks</v>
      </c>
      <c r="AT6" s="176"/>
      <c r="AU6" s="176"/>
      <c r="AX6" s="176" t="s">
        <v>69</v>
      </c>
      <c r="AY6" s="72" t="str">
        <f>E3</f>
        <v>Robyn Bruderer</v>
      </c>
      <c r="BI6" s="176" t="s">
        <v>69</v>
      </c>
      <c r="BJ6" s="72" t="str">
        <f>E1</f>
        <v>Angie Deeks</v>
      </c>
      <c r="BN6" s="176"/>
      <c r="BO6" s="176"/>
      <c r="BQ6" s="176" t="s">
        <v>69</v>
      </c>
      <c r="BR6" s="72" t="str">
        <f>E2</f>
        <v>Janet Leadbeater</v>
      </c>
      <c r="BV6" s="176"/>
      <c r="BW6" s="176"/>
    </row>
    <row r="7" spans="1:96" ht="15.5" x14ac:dyDescent="0.35">
      <c r="A7" s="71" t="s">
        <v>48</v>
      </c>
      <c r="B7" s="177" t="s">
        <v>151</v>
      </c>
      <c r="BY7" s="283" t="s">
        <v>68</v>
      </c>
      <c r="BZ7" s="283"/>
      <c r="CA7" s="283"/>
      <c r="CB7" s="176"/>
      <c r="CC7" s="176"/>
      <c r="CD7" s="283" t="s">
        <v>145</v>
      </c>
      <c r="CE7" s="283"/>
      <c r="CF7" s="283"/>
      <c r="CG7" s="120"/>
      <c r="CH7" s="120"/>
      <c r="CI7" s="283" t="s">
        <v>146</v>
      </c>
      <c r="CJ7" s="283"/>
      <c r="CK7" s="283"/>
      <c r="CL7" s="120"/>
      <c r="CM7" s="179"/>
      <c r="CN7" s="176" t="s">
        <v>14</v>
      </c>
    </row>
    <row r="8" spans="1:96" x14ac:dyDescent="0.35">
      <c r="F8" s="176" t="s">
        <v>23</v>
      </c>
      <c r="L8" s="180"/>
      <c r="M8" s="181" t="s">
        <v>23</v>
      </c>
      <c r="N8" s="180"/>
      <c r="O8" s="180"/>
      <c r="P8" s="180"/>
      <c r="Q8" s="181"/>
      <c r="T8" s="181" t="s">
        <v>23</v>
      </c>
      <c r="U8" s="180"/>
      <c r="V8" s="180"/>
      <c r="W8" s="180"/>
      <c r="X8" s="181"/>
      <c r="AK8" s="180"/>
      <c r="AL8" s="176"/>
      <c r="AM8" s="72" t="s">
        <v>13</v>
      </c>
      <c r="AN8" s="180" t="s">
        <v>32</v>
      </c>
      <c r="AO8" s="176"/>
      <c r="AP8" s="72" t="s">
        <v>15</v>
      </c>
      <c r="AR8" s="176"/>
      <c r="AS8" s="72" t="s">
        <v>13</v>
      </c>
      <c r="AT8" s="180" t="s">
        <v>32</v>
      </c>
      <c r="AU8" s="176"/>
      <c r="AV8" s="72" t="s">
        <v>15</v>
      </c>
      <c r="BO8" s="72" t="s">
        <v>41</v>
      </c>
      <c r="BP8" s="179"/>
      <c r="BW8" s="72" t="s">
        <v>41</v>
      </c>
      <c r="BX8" s="179"/>
      <c r="CA8" s="182"/>
      <c r="CB8" s="176"/>
      <c r="CC8" s="183"/>
      <c r="CF8" s="182"/>
      <c r="CG8" s="184"/>
      <c r="CH8" s="185"/>
      <c r="CL8" s="186"/>
      <c r="CM8" s="179"/>
      <c r="CQ8" s="187" t="s">
        <v>47</v>
      </c>
      <c r="CR8" s="188"/>
    </row>
    <row r="9" spans="1:96" s="180" customFormat="1" x14ac:dyDescent="0.35">
      <c r="A9" s="180" t="s">
        <v>21</v>
      </c>
      <c r="B9" s="180" t="s">
        <v>22</v>
      </c>
      <c r="C9" s="180" t="s">
        <v>23</v>
      </c>
      <c r="D9" s="180" t="s">
        <v>24</v>
      </c>
      <c r="E9" s="180" t="s">
        <v>25</v>
      </c>
      <c r="F9" s="188" t="s">
        <v>1</v>
      </c>
      <c r="G9" s="188" t="s">
        <v>2</v>
      </c>
      <c r="H9" s="188" t="s">
        <v>3</v>
      </c>
      <c r="I9" s="188" t="s">
        <v>4</v>
      </c>
      <c r="J9" s="188" t="s">
        <v>5</v>
      </c>
      <c r="K9" s="188" t="s">
        <v>23</v>
      </c>
      <c r="L9" s="189"/>
      <c r="M9" s="188" t="s">
        <v>1</v>
      </c>
      <c r="N9" s="188" t="s">
        <v>2</v>
      </c>
      <c r="O9" s="188" t="s">
        <v>3</v>
      </c>
      <c r="P9" s="188" t="s">
        <v>4</v>
      </c>
      <c r="Q9" s="188" t="s">
        <v>5</v>
      </c>
      <c r="R9" s="188" t="s">
        <v>23</v>
      </c>
      <c r="S9" s="190"/>
      <c r="T9" s="188" t="s">
        <v>1</v>
      </c>
      <c r="U9" s="188" t="s">
        <v>2</v>
      </c>
      <c r="V9" s="188" t="s">
        <v>3</v>
      </c>
      <c r="W9" s="188" t="s">
        <v>4</v>
      </c>
      <c r="X9" s="188" t="s">
        <v>5</v>
      </c>
      <c r="Y9" s="188" t="s">
        <v>23</v>
      </c>
      <c r="Z9" s="190"/>
      <c r="AA9" s="180" t="s">
        <v>26</v>
      </c>
      <c r="AB9" s="180" t="s">
        <v>27</v>
      </c>
      <c r="AC9" s="180" t="s">
        <v>38</v>
      </c>
      <c r="AD9" s="191" t="s">
        <v>52</v>
      </c>
      <c r="AE9" s="192" t="s">
        <v>37</v>
      </c>
      <c r="AF9" s="192" t="s">
        <v>36</v>
      </c>
      <c r="AG9" s="191" t="s">
        <v>53</v>
      </c>
      <c r="AH9" s="191" t="s">
        <v>57</v>
      </c>
      <c r="AI9" s="180" t="s">
        <v>34</v>
      </c>
      <c r="AJ9" s="180" t="s">
        <v>33</v>
      </c>
      <c r="AK9" s="189"/>
      <c r="AL9" s="191" t="s">
        <v>32</v>
      </c>
      <c r="AM9" s="191" t="s">
        <v>51</v>
      </c>
      <c r="AN9" s="191" t="s">
        <v>44</v>
      </c>
      <c r="AO9" s="191" t="s">
        <v>0</v>
      </c>
      <c r="AP9" s="193" t="s">
        <v>17</v>
      </c>
      <c r="AQ9" s="194"/>
      <c r="AR9" s="191" t="s">
        <v>32</v>
      </c>
      <c r="AS9" s="191" t="s">
        <v>51</v>
      </c>
      <c r="AT9" s="191" t="s">
        <v>44</v>
      </c>
      <c r="AU9" s="191" t="s">
        <v>0</v>
      </c>
      <c r="AV9" s="193" t="s">
        <v>17</v>
      </c>
      <c r="AW9" s="194"/>
      <c r="AX9" s="180" t="s">
        <v>26</v>
      </c>
      <c r="AY9" s="180" t="s">
        <v>27</v>
      </c>
      <c r="AZ9" s="180" t="s">
        <v>38</v>
      </c>
      <c r="BA9" s="191" t="s">
        <v>52</v>
      </c>
      <c r="BB9" s="192" t="s">
        <v>37</v>
      </c>
      <c r="BC9" s="192" t="s">
        <v>36</v>
      </c>
      <c r="BD9" s="191" t="s">
        <v>53</v>
      </c>
      <c r="BE9" s="191" t="s">
        <v>57</v>
      </c>
      <c r="BF9" s="180" t="s">
        <v>34</v>
      </c>
      <c r="BG9" s="180" t="s">
        <v>33</v>
      </c>
      <c r="BH9" s="189"/>
      <c r="BI9" s="188" t="s">
        <v>6</v>
      </c>
      <c r="BJ9" s="188" t="s">
        <v>7</v>
      </c>
      <c r="BK9" s="188" t="s">
        <v>8</v>
      </c>
      <c r="BL9" s="188" t="s">
        <v>9</v>
      </c>
      <c r="BM9" s="188" t="s">
        <v>30</v>
      </c>
      <c r="BN9" s="180" t="s">
        <v>60</v>
      </c>
      <c r="BO9" s="180" t="s">
        <v>17</v>
      </c>
      <c r="BP9" s="189"/>
      <c r="BQ9" s="188" t="s">
        <v>6</v>
      </c>
      <c r="BR9" s="188" t="s">
        <v>7</v>
      </c>
      <c r="BS9" s="188" t="s">
        <v>8</v>
      </c>
      <c r="BT9" s="188" t="s">
        <v>9</v>
      </c>
      <c r="BU9" s="188" t="s">
        <v>30</v>
      </c>
      <c r="BV9" s="180" t="s">
        <v>60</v>
      </c>
      <c r="BW9" s="180" t="s">
        <v>17</v>
      </c>
      <c r="BX9" s="189"/>
      <c r="BY9" s="120" t="s">
        <v>54</v>
      </c>
      <c r="BZ9" s="120" t="s">
        <v>55</v>
      </c>
      <c r="CA9" s="195" t="s">
        <v>99</v>
      </c>
      <c r="CB9" s="187" t="s">
        <v>11</v>
      </c>
      <c r="CC9" s="196"/>
      <c r="CD9" s="120" t="s">
        <v>54</v>
      </c>
      <c r="CE9" s="120" t="s">
        <v>55</v>
      </c>
      <c r="CF9" s="195" t="s">
        <v>99</v>
      </c>
      <c r="CG9" s="197" t="s">
        <v>147</v>
      </c>
      <c r="CH9" s="137"/>
      <c r="CI9" s="120" t="s">
        <v>54</v>
      </c>
      <c r="CJ9" s="120" t="s">
        <v>55</v>
      </c>
      <c r="CK9" s="120" t="s">
        <v>99</v>
      </c>
      <c r="CL9" s="198" t="s">
        <v>148</v>
      </c>
      <c r="CM9" s="190"/>
      <c r="CN9" s="187" t="s">
        <v>11</v>
      </c>
      <c r="CO9" s="187" t="s">
        <v>149</v>
      </c>
      <c r="CP9" s="187" t="s">
        <v>150</v>
      </c>
      <c r="CQ9" s="187" t="s">
        <v>29</v>
      </c>
      <c r="CR9" s="187" t="s">
        <v>31</v>
      </c>
    </row>
    <row r="10" spans="1:96" s="180" customFormat="1" x14ac:dyDescent="0.35">
      <c r="F10" s="188"/>
      <c r="G10" s="188"/>
      <c r="H10" s="188"/>
      <c r="I10" s="188"/>
      <c r="J10" s="188"/>
      <c r="K10" s="188"/>
      <c r="L10" s="189"/>
      <c r="M10" s="188"/>
      <c r="N10" s="188"/>
      <c r="O10" s="188"/>
      <c r="P10" s="188"/>
      <c r="Q10" s="188"/>
      <c r="R10" s="188"/>
      <c r="S10" s="190"/>
      <c r="T10" s="188"/>
      <c r="U10" s="188"/>
      <c r="V10" s="188"/>
      <c r="W10" s="188"/>
      <c r="X10" s="188"/>
      <c r="Y10" s="188"/>
      <c r="Z10" s="190"/>
      <c r="AK10" s="189"/>
      <c r="AL10" s="199"/>
      <c r="AM10" s="199"/>
      <c r="AN10" s="199"/>
      <c r="AO10" s="199"/>
      <c r="AP10" s="199"/>
      <c r="AQ10" s="194"/>
      <c r="AR10" s="199"/>
      <c r="AS10" s="199"/>
      <c r="AT10" s="199"/>
      <c r="AU10" s="199"/>
      <c r="AV10" s="199"/>
      <c r="AW10" s="194"/>
      <c r="BH10" s="189"/>
      <c r="BI10" s="188"/>
      <c r="BJ10" s="188"/>
      <c r="BK10" s="188"/>
      <c r="BL10" s="188"/>
      <c r="BM10" s="188"/>
      <c r="BP10" s="189"/>
      <c r="BQ10" s="188"/>
      <c r="BR10" s="188"/>
      <c r="BS10" s="188"/>
      <c r="BT10" s="188"/>
      <c r="BU10" s="188"/>
      <c r="BX10" s="189"/>
      <c r="BY10" s="120"/>
      <c r="BZ10" s="120"/>
      <c r="CA10" s="195"/>
      <c r="CB10" s="187"/>
      <c r="CC10" s="196"/>
      <c r="CD10" s="120"/>
      <c r="CE10" s="120"/>
      <c r="CF10" s="195"/>
      <c r="CG10" s="197"/>
      <c r="CH10" s="137"/>
      <c r="CI10" s="120"/>
      <c r="CJ10" s="120"/>
      <c r="CK10" s="120"/>
      <c r="CL10" s="200"/>
      <c r="CM10" s="190"/>
      <c r="CN10" s="187"/>
      <c r="CO10" s="187"/>
      <c r="CP10" s="187"/>
      <c r="CQ10" s="187"/>
      <c r="CR10" s="187"/>
    </row>
    <row r="11" spans="1:96" x14ac:dyDescent="0.35">
      <c r="A11" s="149">
        <v>13</v>
      </c>
      <c r="B11" s="292" t="s">
        <v>102</v>
      </c>
      <c r="C11" s="292" t="s">
        <v>107</v>
      </c>
      <c r="D11" s="101" t="s">
        <v>108</v>
      </c>
      <c r="E11" s="101" t="s">
        <v>109</v>
      </c>
      <c r="F11" s="201">
        <v>6.8</v>
      </c>
      <c r="G11" s="201">
        <v>6.7</v>
      </c>
      <c r="H11" s="201">
        <v>7</v>
      </c>
      <c r="I11" s="201">
        <v>7</v>
      </c>
      <c r="J11" s="201">
        <v>7.5</v>
      </c>
      <c r="K11" s="202">
        <f t="shared" ref="K11" si="0">SUM((F11*0.3),(G11*0.25),(H11*0.25),(I11*0.15),(J11*0.05))</f>
        <v>6.89</v>
      </c>
      <c r="L11" s="203"/>
      <c r="M11" s="201">
        <v>7</v>
      </c>
      <c r="N11" s="201">
        <v>7</v>
      </c>
      <c r="O11" s="201">
        <v>7.5</v>
      </c>
      <c r="P11" s="201">
        <v>7</v>
      </c>
      <c r="Q11" s="201">
        <v>7</v>
      </c>
      <c r="R11" s="202">
        <f t="shared" ref="R11" si="1">SUM((M11*0.3),(N11*0.25),(O11*0.25),(P11*0.15),(Q11*0.05))</f>
        <v>7.1249999999999991</v>
      </c>
      <c r="S11" s="204"/>
      <c r="T11" s="201">
        <v>6.5</v>
      </c>
      <c r="U11" s="201">
        <v>6.7</v>
      </c>
      <c r="V11" s="201">
        <v>6.3</v>
      </c>
      <c r="W11" s="201">
        <v>6.7</v>
      </c>
      <c r="X11" s="201">
        <v>7</v>
      </c>
      <c r="Y11" s="202">
        <f t="shared" ref="Y11" si="2">SUM((T11*0.3),(U11*0.25),(V11*0.25),(W11*0.15),(X11*0.05))</f>
        <v>6.5549999999999997</v>
      </c>
      <c r="Z11" s="204"/>
      <c r="AA11" s="201">
        <v>5.8</v>
      </c>
      <c r="AB11" s="201">
        <v>6.8</v>
      </c>
      <c r="AC11" s="201">
        <v>6.5</v>
      </c>
      <c r="AD11" s="201">
        <v>6.8</v>
      </c>
      <c r="AE11" s="201">
        <v>6.8</v>
      </c>
      <c r="AF11" s="201">
        <v>6</v>
      </c>
      <c r="AG11" s="201">
        <v>7.5</v>
      </c>
      <c r="AH11" s="201">
        <v>7.5</v>
      </c>
      <c r="AI11" s="205">
        <f t="shared" ref="AI11" si="3">SUM(AA11:AH11)</f>
        <v>53.7</v>
      </c>
      <c r="AJ11" s="202">
        <f t="shared" ref="AJ11" si="4">AI11/8</f>
        <v>6.7125000000000004</v>
      </c>
      <c r="AK11" s="203"/>
      <c r="AL11" s="206">
        <v>7.4</v>
      </c>
      <c r="AM11" s="207"/>
      <c r="AN11" s="208">
        <f t="shared" ref="AN11" si="5">AL11-AM11</f>
        <v>7.4</v>
      </c>
      <c r="AO11" s="207">
        <v>3</v>
      </c>
      <c r="AP11" s="209">
        <f t="shared" ref="AP11" si="6">SUM((AN11*0.7),(AO11*0.3))</f>
        <v>6.08</v>
      </c>
      <c r="AQ11" s="210"/>
      <c r="AR11" s="206">
        <v>8.6999999999999993</v>
      </c>
      <c r="AS11" s="207"/>
      <c r="AT11" s="208">
        <f t="shared" ref="AT11" si="7">AR11-AS11</f>
        <v>8.6999999999999993</v>
      </c>
      <c r="AU11" s="207">
        <v>2.5</v>
      </c>
      <c r="AV11" s="209">
        <f t="shared" ref="AV11" si="8">SUM((AT11*0.7),(AU11*0.3))</f>
        <v>6.839999999999999</v>
      </c>
      <c r="AW11" s="210"/>
      <c r="AX11" s="201">
        <v>6.8</v>
      </c>
      <c r="AY11" s="201">
        <v>7.2</v>
      </c>
      <c r="AZ11" s="201">
        <v>6.8</v>
      </c>
      <c r="BA11" s="201">
        <v>6.7</v>
      </c>
      <c r="BB11" s="201">
        <v>6.5</v>
      </c>
      <c r="BC11" s="201">
        <v>6.2</v>
      </c>
      <c r="BD11" s="201">
        <v>7</v>
      </c>
      <c r="BE11" s="201">
        <v>6.2</v>
      </c>
      <c r="BF11" s="205">
        <f t="shared" ref="BF11" si="9">SUM(AX11:BE11)</f>
        <v>53.400000000000006</v>
      </c>
      <c r="BG11" s="202">
        <f t="shared" ref="BG11" si="10">BF11/8</f>
        <v>6.6750000000000007</v>
      </c>
      <c r="BH11" s="203"/>
      <c r="BI11" s="201">
        <v>7</v>
      </c>
      <c r="BJ11" s="201">
        <v>8</v>
      </c>
      <c r="BK11" s="201">
        <v>4.5</v>
      </c>
      <c r="BL11" s="201">
        <v>6</v>
      </c>
      <c r="BM11" s="4">
        <f>SUM((BI11*0.2),(BJ11*0.15),(BK11*0.35),(BL11*0.3))</f>
        <v>5.9749999999999996</v>
      </c>
      <c r="BN11" s="211"/>
      <c r="BO11" s="202">
        <f>BM11-BN11</f>
        <v>5.9749999999999996</v>
      </c>
      <c r="BP11" s="203"/>
      <c r="BQ11" s="201">
        <v>6</v>
      </c>
      <c r="BR11" s="201">
        <v>5.8</v>
      </c>
      <c r="BS11" s="201">
        <v>6</v>
      </c>
      <c r="BT11" s="201">
        <v>6</v>
      </c>
      <c r="BU11" s="4">
        <f>SUM((BQ11*0.2),(BR11*0.15),(BS11*0.35),(BT11*0.3))</f>
        <v>5.97</v>
      </c>
      <c r="BV11" s="211"/>
      <c r="BW11" s="202">
        <f>BU11-BV11</f>
        <v>5.97</v>
      </c>
      <c r="BX11" s="203"/>
      <c r="BY11" s="212">
        <f>K11</f>
        <v>6.89</v>
      </c>
      <c r="BZ11" s="212">
        <f>AJ11</f>
        <v>6.7125000000000004</v>
      </c>
      <c r="CA11" s="213">
        <f>BG11</f>
        <v>6.6750000000000007</v>
      </c>
      <c r="CB11" s="214">
        <f t="shared" ref="CB11" si="11">CN11</f>
        <v>6.7428125000000012</v>
      </c>
      <c r="CC11" s="215"/>
      <c r="CD11" s="212">
        <f>R11</f>
        <v>7.1249999999999991</v>
      </c>
      <c r="CE11" s="212">
        <f>AP11</f>
        <v>6.08</v>
      </c>
      <c r="CF11" s="213">
        <f>BO11</f>
        <v>5.9749999999999996</v>
      </c>
      <c r="CG11" s="216">
        <f t="shared" ref="CG11" si="12">CO11</f>
        <v>6.3149999999999995</v>
      </c>
      <c r="CH11" s="217"/>
      <c r="CI11" s="212">
        <f>Y11</f>
        <v>6.5549999999999997</v>
      </c>
      <c r="CJ11" s="212">
        <f>AV11</f>
        <v>6.839999999999999</v>
      </c>
      <c r="CK11" s="212">
        <f t="shared" ref="CK11" si="13">BW11</f>
        <v>5.97</v>
      </c>
      <c r="CL11" s="218">
        <f>CP11</f>
        <v>6.5512499999999996</v>
      </c>
      <c r="CM11" s="203"/>
      <c r="CN11" s="202">
        <f>SUM((K11*0.25)+(AJ11*0.375)+(BG11*0.375))</f>
        <v>6.7428125000000012</v>
      </c>
      <c r="CO11" s="202">
        <f>SUM((R11*0.25)+(AP11*0.5)+(BO11*0.25))</f>
        <v>6.3149999999999995</v>
      </c>
      <c r="CP11" s="202">
        <f>SUM((Y11*0.25)+(AV11*0.5)+(BW11*0.25))</f>
        <v>6.5512499999999996</v>
      </c>
      <c r="CQ11" s="214">
        <f t="shared" ref="CQ11" si="14">AVERAGE(CN11:CP11)</f>
        <v>6.5363541666666665</v>
      </c>
      <c r="CR11" s="219">
        <f>RANK(CQ11,CQ$11:CQ$12)</f>
        <v>1</v>
      </c>
    </row>
    <row r="12" spans="1:96" x14ac:dyDescent="0.35">
      <c r="A12" s="149">
        <v>11</v>
      </c>
      <c r="B12" s="101" t="s">
        <v>111</v>
      </c>
      <c r="C12" s="101" t="s">
        <v>116</v>
      </c>
      <c r="D12" s="101" t="s">
        <v>113</v>
      </c>
      <c r="E12" s="101" t="s">
        <v>118</v>
      </c>
      <c r="F12" s="201">
        <v>6.5</v>
      </c>
      <c r="G12" s="201">
        <v>6.7</v>
      </c>
      <c r="H12" s="201">
        <v>7</v>
      </c>
      <c r="I12" s="201">
        <v>7</v>
      </c>
      <c r="J12" s="201">
        <v>8.5</v>
      </c>
      <c r="K12" s="202">
        <f t="shared" ref="K12" si="15">SUM((F12*0.3),(G12*0.25),(H12*0.25),(I12*0.15),(J12*0.05))</f>
        <v>6.85</v>
      </c>
      <c r="L12" s="203"/>
      <c r="M12" s="201">
        <v>6.8</v>
      </c>
      <c r="N12" s="201">
        <v>6.8</v>
      </c>
      <c r="O12" s="201">
        <v>6</v>
      </c>
      <c r="P12" s="201">
        <v>7</v>
      </c>
      <c r="Q12" s="201">
        <v>7</v>
      </c>
      <c r="R12" s="202">
        <f t="shared" ref="R12" si="16">SUM((M12*0.3),(N12*0.25),(O12*0.25),(P12*0.15),(Q12*0.05))</f>
        <v>6.64</v>
      </c>
      <c r="S12" s="204"/>
      <c r="T12" s="201">
        <v>6.7</v>
      </c>
      <c r="U12" s="201">
        <v>6.5</v>
      </c>
      <c r="V12" s="201">
        <v>6.7</v>
      </c>
      <c r="W12" s="201">
        <v>6.5</v>
      </c>
      <c r="X12" s="201">
        <v>7.2</v>
      </c>
      <c r="Y12" s="202">
        <f t="shared" ref="Y12" si="17">SUM((T12*0.3),(U12*0.25),(V12*0.25),(W12*0.15),(X12*0.05))</f>
        <v>6.6449999999999996</v>
      </c>
      <c r="Z12" s="204"/>
      <c r="AA12" s="201">
        <v>5</v>
      </c>
      <c r="AB12" s="201">
        <v>5.6</v>
      </c>
      <c r="AC12" s="201">
        <v>5</v>
      </c>
      <c r="AD12" s="201">
        <v>5.5</v>
      </c>
      <c r="AE12" s="201">
        <v>5.8</v>
      </c>
      <c r="AF12" s="201">
        <v>5</v>
      </c>
      <c r="AG12" s="201">
        <v>5.5</v>
      </c>
      <c r="AH12" s="201">
        <v>5.8</v>
      </c>
      <c r="AI12" s="205">
        <f t="shared" ref="AI12" si="18">SUM(AA12:AH12)</f>
        <v>43.2</v>
      </c>
      <c r="AJ12" s="202">
        <f t="shared" ref="AJ12" si="19">AI12/8</f>
        <v>5.4</v>
      </c>
      <c r="AK12" s="203"/>
      <c r="AL12" s="206">
        <v>7.5</v>
      </c>
      <c r="AM12" s="207"/>
      <c r="AN12" s="208">
        <f t="shared" ref="AN12" si="20">AL12-AM12</f>
        <v>7.5</v>
      </c>
      <c r="AO12" s="207">
        <v>2.1</v>
      </c>
      <c r="AP12" s="209">
        <f t="shared" ref="AP12" si="21">SUM((AN12*0.7),(AO12*0.3))</f>
        <v>5.88</v>
      </c>
      <c r="AQ12" s="210"/>
      <c r="AR12" s="206">
        <v>8</v>
      </c>
      <c r="AS12" s="207">
        <v>1.4</v>
      </c>
      <c r="AT12" s="208">
        <f t="shared" ref="AT12" si="22">AR12-AS12</f>
        <v>6.6</v>
      </c>
      <c r="AU12" s="207">
        <v>3.7</v>
      </c>
      <c r="AV12" s="209">
        <f t="shared" ref="AV12" si="23">SUM((AT12*0.7),(AU12*0.3))</f>
        <v>5.7299999999999995</v>
      </c>
      <c r="AW12" s="210"/>
      <c r="AX12" s="201">
        <v>6.5</v>
      </c>
      <c r="AY12" s="201">
        <v>6.5</v>
      </c>
      <c r="AZ12" s="201">
        <v>6.5</v>
      </c>
      <c r="BA12" s="201">
        <v>5.8</v>
      </c>
      <c r="BB12" s="201">
        <v>5.3</v>
      </c>
      <c r="BC12" s="201">
        <v>5.5</v>
      </c>
      <c r="BD12" s="201">
        <v>6.3</v>
      </c>
      <c r="BE12" s="201">
        <v>6.2</v>
      </c>
      <c r="BF12" s="205">
        <f t="shared" ref="BF12" si="24">SUM(AX12:BE12)</f>
        <v>48.6</v>
      </c>
      <c r="BG12" s="202">
        <f t="shared" ref="BG12" si="25">BF12/8</f>
        <v>6.0750000000000002</v>
      </c>
      <c r="BH12" s="203"/>
      <c r="BI12" s="201">
        <v>5.5</v>
      </c>
      <c r="BJ12" s="201">
        <v>5</v>
      </c>
      <c r="BK12" s="201">
        <v>4</v>
      </c>
      <c r="BL12" s="201">
        <v>4</v>
      </c>
      <c r="BM12" s="4">
        <f>SUM((BI12*0.2),(BJ12*0.15),(BK12*0.35),(BL12*0.3))</f>
        <v>4.45</v>
      </c>
      <c r="BN12" s="211"/>
      <c r="BO12" s="202">
        <f>BM12-BN12</f>
        <v>4.45</v>
      </c>
      <c r="BP12" s="203"/>
      <c r="BQ12" s="201">
        <v>5.8</v>
      </c>
      <c r="BR12" s="201">
        <v>6</v>
      </c>
      <c r="BS12" s="201">
        <v>4</v>
      </c>
      <c r="BT12" s="201">
        <v>5.8</v>
      </c>
      <c r="BU12" s="4">
        <f>SUM((BQ12*0.2),(BR12*0.15),(BS12*0.35),(BT12*0.3))</f>
        <v>5.1999999999999993</v>
      </c>
      <c r="BV12" s="211"/>
      <c r="BW12" s="202">
        <f>BU12-BV12</f>
        <v>5.1999999999999993</v>
      </c>
      <c r="BX12" s="203"/>
      <c r="BY12" s="212">
        <f>K12</f>
        <v>6.85</v>
      </c>
      <c r="BZ12" s="212">
        <f>AJ12</f>
        <v>5.4</v>
      </c>
      <c r="CA12" s="213">
        <f>BG12</f>
        <v>6.0750000000000002</v>
      </c>
      <c r="CB12" s="214">
        <f t="shared" ref="CB12" si="26">CN12</f>
        <v>6.015625</v>
      </c>
      <c r="CC12" s="215"/>
      <c r="CD12" s="212">
        <f>R12</f>
        <v>6.64</v>
      </c>
      <c r="CE12" s="212">
        <f>AP12</f>
        <v>5.88</v>
      </c>
      <c r="CF12" s="213">
        <f>BO12</f>
        <v>4.45</v>
      </c>
      <c r="CG12" s="216">
        <f t="shared" ref="CG12" si="27">CO12</f>
        <v>5.7124999999999995</v>
      </c>
      <c r="CH12" s="217"/>
      <c r="CI12" s="212">
        <f>Y12</f>
        <v>6.6449999999999996</v>
      </c>
      <c r="CJ12" s="212">
        <f>AV12</f>
        <v>5.7299999999999995</v>
      </c>
      <c r="CK12" s="212">
        <f t="shared" ref="CK12" si="28">BW12</f>
        <v>5.1999999999999993</v>
      </c>
      <c r="CL12" s="218">
        <f>CP12</f>
        <v>5.826249999999999</v>
      </c>
      <c r="CM12" s="203"/>
      <c r="CN12" s="202">
        <f>SUM((K12*0.25)+(AJ12*0.375)+(BG12*0.375))</f>
        <v>6.015625</v>
      </c>
      <c r="CO12" s="202">
        <f>SUM((R12*0.25)+(AP12*0.5)+(BO12*0.25))</f>
        <v>5.7124999999999995</v>
      </c>
      <c r="CP12" s="202">
        <f>SUM((Y12*0.25)+(AV12*0.5)+(BW12*0.25))</f>
        <v>5.826249999999999</v>
      </c>
      <c r="CQ12" s="214">
        <f t="shared" ref="CQ12" si="29">AVERAGE(CN12:CP12)</f>
        <v>5.8514583333333325</v>
      </c>
      <c r="CR12" s="219">
        <f>RANK(CQ12,CQ$11:CQ$12)</f>
        <v>2</v>
      </c>
    </row>
    <row r="13" spans="1:96" x14ac:dyDescent="0.35">
      <c r="D13" s="166"/>
      <c r="E13" s="166"/>
    </row>
    <row r="14" spans="1:96" s="180" customFormat="1" x14ac:dyDescent="0.35">
      <c r="A14" s="72"/>
      <c r="B14" s="72"/>
      <c r="C14" s="72"/>
      <c r="D14" s="166"/>
      <c r="E14" s="166"/>
      <c r="F14" s="72"/>
      <c r="G14" s="72"/>
      <c r="H14" s="72"/>
      <c r="I14" s="72"/>
      <c r="J14" s="72"/>
      <c r="K14" s="220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112"/>
      <c r="BZ14" s="112"/>
      <c r="CA14" s="112"/>
      <c r="CB14" s="72"/>
      <c r="CC14" s="72"/>
      <c r="CD14" s="112"/>
      <c r="CE14" s="112"/>
      <c r="CF14" s="112"/>
      <c r="CG14" s="112"/>
      <c r="CH14" s="112"/>
      <c r="CI14" s="112"/>
      <c r="CJ14" s="112"/>
      <c r="CK14" s="112"/>
      <c r="CL14" s="112"/>
      <c r="CM14" s="72"/>
      <c r="CN14" s="72"/>
      <c r="CO14" s="72"/>
      <c r="CP14" s="72"/>
      <c r="CQ14" s="72"/>
      <c r="CR14" s="72"/>
    </row>
    <row r="15" spans="1:96" s="180" customFormat="1" x14ac:dyDescent="0.3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112"/>
      <c r="BZ15" s="112"/>
      <c r="CA15" s="112"/>
      <c r="CB15" s="72"/>
      <c r="CC15" s="72"/>
      <c r="CD15" s="112"/>
      <c r="CE15" s="112"/>
      <c r="CF15" s="112"/>
      <c r="CG15" s="112"/>
      <c r="CH15" s="112"/>
      <c r="CI15" s="112"/>
      <c r="CJ15" s="112"/>
      <c r="CK15" s="112"/>
      <c r="CL15" s="112"/>
      <c r="CM15" s="72"/>
      <c r="CN15" s="72"/>
      <c r="CO15" s="72"/>
      <c r="CP15" s="72"/>
      <c r="CQ15" s="72"/>
      <c r="CR15" s="72"/>
    </row>
    <row r="16" spans="1:96" ht="15.5" x14ac:dyDescent="0.35">
      <c r="A16" s="175"/>
      <c r="B16" s="176"/>
      <c r="F16" s="176"/>
      <c r="I16" s="176"/>
      <c r="M16" s="176"/>
      <c r="T16" s="176"/>
      <c r="AA16" s="176"/>
      <c r="AL16" s="176"/>
      <c r="AN16" s="176"/>
      <c r="AO16" s="176"/>
      <c r="AR16" s="176"/>
      <c r="AT16" s="176"/>
      <c r="AU16" s="176"/>
      <c r="AX16" s="176"/>
      <c r="BI16" s="176"/>
      <c r="BN16" s="176"/>
      <c r="BO16" s="176"/>
      <c r="BQ16" s="176"/>
      <c r="BV16" s="176"/>
      <c r="BW16" s="176"/>
    </row>
    <row r="17" spans="1:96" ht="15.5" x14ac:dyDescent="0.35">
      <c r="A17" s="71"/>
      <c r="B17" s="221"/>
      <c r="CB17" s="176"/>
      <c r="CC17" s="176"/>
      <c r="CN17" s="176"/>
    </row>
    <row r="18" spans="1:96" x14ac:dyDescent="0.35">
      <c r="F18" s="176"/>
      <c r="L18" s="180"/>
      <c r="M18" s="181"/>
      <c r="N18" s="180"/>
      <c r="O18" s="180"/>
      <c r="P18" s="180"/>
      <c r="Q18" s="181"/>
      <c r="T18" s="181"/>
      <c r="U18" s="180"/>
      <c r="V18" s="180"/>
      <c r="W18" s="180"/>
      <c r="X18" s="181"/>
      <c r="AK18" s="180"/>
      <c r="AL18" s="176"/>
      <c r="AN18" s="180"/>
      <c r="AO18" s="176"/>
      <c r="AR18" s="176"/>
      <c r="AT18" s="180"/>
      <c r="AU18" s="176"/>
      <c r="CQ18" s="187"/>
      <c r="CR18" s="188"/>
    </row>
    <row r="19" spans="1:96" x14ac:dyDescent="0.35">
      <c r="A19" s="180"/>
      <c r="B19" s="180"/>
      <c r="C19" s="180"/>
      <c r="D19" s="180"/>
      <c r="E19" s="180"/>
      <c r="F19" s="188"/>
      <c r="G19" s="188"/>
      <c r="H19" s="188"/>
      <c r="I19" s="188"/>
      <c r="J19" s="188"/>
      <c r="K19" s="188"/>
      <c r="L19" s="180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0"/>
      <c r="AB19" s="180"/>
      <c r="AC19" s="180"/>
      <c r="AD19" s="191"/>
      <c r="AE19" s="192"/>
      <c r="AF19" s="192"/>
      <c r="AG19" s="191"/>
      <c r="AH19" s="191"/>
      <c r="AI19" s="180"/>
      <c r="AJ19" s="180"/>
      <c r="AK19" s="180"/>
      <c r="AL19" s="191"/>
      <c r="AM19" s="191"/>
      <c r="AN19" s="191"/>
      <c r="AO19" s="191"/>
      <c r="AP19" s="193"/>
      <c r="AQ19" s="180"/>
      <c r="AR19" s="191"/>
      <c r="AS19" s="191"/>
      <c r="AT19" s="191"/>
      <c r="AU19" s="191"/>
      <c r="AV19" s="193"/>
      <c r="AW19" s="180"/>
      <c r="AX19" s="180"/>
      <c r="AY19" s="180"/>
      <c r="AZ19" s="180"/>
      <c r="BA19" s="191"/>
      <c r="BB19" s="192"/>
      <c r="BC19" s="192"/>
      <c r="BD19" s="191"/>
      <c r="BE19" s="191"/>
      <c r="BF19" s="180"/>
      <c r="BG19" s="180"/>
      <c r="BH19" s="180"/>
      <c r="BI19" s="188"/>
      <c r="BJ19" s="188"/>
      <c r="BK19" s="188"/>
      <c r="BL19" s="188"/>
      <c r="BM19" s="188"/>
      <c r="BN19" s="180"/>
      <c r="BO19" s="180"/>
      <c r="BP19" s="180"/>
      <c r="BQ19" s="188"/>
      <c r="BR19" s="188"/>
      <c r="BS19" s="188"/>
      <c r="BT19" s="188"/>
      <c r="BU19" s="188"/>
      <c r="BV19" s="180"/>
      <c r="BW19" s="180"/>
      <c r="BX19" s="180"/>
      <c r="CB19" s="187"/>
      <c r="CC19" s="187"/>
      <c r="CM19" s="188"/>
      <c r="CN19" s="187"/>
      <c r="CO19" s="187"/>
      <c r="CP19" s="187"/>
      <c r="CQ19" s="187"/>
      <c r="CR19" s="187"/>
    </row>
    <row r="20" spans="1:96" x14ac:dyDescent="0.35">
      <c r="A20" s="180"/>
      <c r="B20" s="180"/>
      <c r="C20" s="180"/>
      <c r="D20" s="180"/>
      <c r="E20" s="180"/>
      <c r="F20" s="188"/>
      <c r="G20" s="188"/>
      <c r="H20" s="188"/>
      <c r="I20" s="188"/>
      <c r="J20" s="188"/>
      <c r="K20" s="188"/>
      <c r="L20" s="180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99"/>
      <c r="AM20" s="199"/>
      <c r="AN20" s="199"/>
      <c r="AO20" s="199"/>
      <c r="AP20" s="199"/>
      <c r="AQ20" s="180"/>
      <c r="AR20" s="199"/>
      <c r="AS20" s="199"/>
      <c r="AT20" s="199"/>
      <c r="AU20" s="199"/>
      <c r="AV20" s="199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8"/>
      <c r="BJ20" s="188"/>
      <c r="BK20" s="188"/>
      <c r="BL20" s="188"/>
      <c r="BM20" s="188"/>
      <c r="BN20" s="180"/>
      <c r="BO20" s="180"/>
      <c r="BP20" s="180"/>
      <c r="BQ20" s="188"/>
      <c r="BR20" s="188"/>
      <c r="BS20" s="188"/>
      <c r="BT20" s="188"/>
      <c r="BU20" s="188"/>
      <c r="BV20" s="180"/>
      <c r="BW20" s="180"/>
      <c r="BX20" s="180"/>
      <c r="CB20" s="187"/>
      <c r="CC20" s="187"/>
      <c r="CM20" s="188"/>
      <c r="CN20" s="187"/>
      <c r="CO20" s="187"/>
      <c r="CP20" s="187"/>
      <c r="CQ20" s="187"/>
      <c r="CR20" s="187"/>
    </row>
    <row r="21" spans="1:96" x14ac:dyDescent="0.35">
      <c r="A21" s="222"/>
      <c r="B21" s="222"/>
      <c r="C21" s="222"/>
      <c r="D21" s="222"/>
      <c r="E21" s="222"/>
      <c r="F21" s="223"/>
      <c r="G21" s="223"/>
      <c r="H21" s="223"/>
      <c r="I21" s="223"/>
      <c r="J21" s="223"/>
      <c r="K21" s="224"/>
      <c r="M21" s="223"/>
      <c r="N21" s="223"/>
      <c r="O21" s="223"/>
      <c r="P21" s="223"/>
      <c r="Q21" s="223"/>
      <c r="R21" s="224"/>
      <c r="S21" s="225"/>
      <c r="T21" s="223"/>
      <c r="U21" s="223"/>
      <c r="V21" s="223"/>
      <c r="W21" s="223"/>
      <c r="X21" s="223"/>
      <c r="Y21" s="224"/>
      <c r="Z21" s="225"/>
      <c r="AA21" s="223"/>
      <c r="AB21" s="223"/>
      <c r="AC21" s="223"/>
      <c r="AD21" s="223"/>
      <c r="AE21" s="223"/>
      <c r="AF21" s="223"/>
      <c r="AG21" s="223"/>
      <c r="AH21" s="223"/>
      <c r="AI21" s="225"/>
      <c r="AJ21" s="224"/>
      <c r="AL21" s="199"/>
      <c r="AM21" s="199"/>
      <c r="AN21" s="199"/>
      <c r="AO21" s="199"/>
      <c r="AP21" s="226"/>
      <c r="AQ21" s="225"/>
      <c r="AR21" s="199"/>
      <c r="AS21" s="199"/>
      <c r="AT21" s="199"/>
      <c r="AU21" s="199"/>
      <c r="AV21" s="226"/>
      <c r="AW21" s="225"/>
      <c r="AX21" s="223"/>
      <c r="AY21" s="223"/>
      <c r="AZ21" s="223"/>
      <c r="BA21" s="223"/>
      <c r="BB21" s="223"/>
      <c r="BC21" s="223"/>
      <c r="BD21" s="223"/>
      <c r="BE21" s="223"/>
      <c r="BF21" s="225"/>
      <c r="BG21" s="224"/>
      <c r="BI21" s="223"/>
      <c r="BJ21" s="223"/>
      <c r="BK21" s="223"/>
      <c r="BL21" s="223"/>
      <c r="BM21" s="224"/>
      <c r="BN21" s="225"/>
      <c r="BO21" s="224"/>
      <c r="BQ21" s="223"/>
      <c r="BR21" s="223"/>
      <c r="BS21" s="223"/>
      <c r="BT21" s="223"/>
      <c r="BU21" s="224"/>
      <c r="BV21" s="225"/>
      <c r="BW21" s="224"/>
      <c r="CB21" s="224"/>
      <c r="CC21" s="224"/>
      <c r="CN21" s="224"/>
      <c r="CO21" s="224"/>
      <c r="CP21" s="224"/>
      <c r="CQ21" s="227"/>
      <c r="CR21" s="219"/>
    </row>
    <row r="22" spans="1:96" x14ac:dyDescent="0.35">
      <c r="A22" s="222"/>
      <c r="B22" s="222"/>
      <c r="C22" s="222"/>
      <c r="D22" s="222"/>
      <c r="E22" s="222"/>
      <c r="F22" s="223"/>
      <c r="G22" s="223"/>
      <c r="H22" s="223"/>
      <c r="I22" s="223"/>
      <c r="J22" s="223"/>
      <c r="K22" s="224"/>
      <c r="M22" s="223"/>
      <c r="N22" s="223"/>
      <c r="O22" s="223"/>
      <c r="P22" s="223"/>
      <c r="Q22" s="223"/>
      <c r="R22" s="224"/>
      <c r="S22" s="225"/>
      <c r="T22" s="223"/>
      <c r="U22" s="223"/>
      <c r="V22" s="223"/>
      <c r="W22" s="223"/>
      <c r="X22" s="223"/>
      <c r="Y22" s="224"/>
      <c r="Z22" s="225"/>
      <c r="AA22" s="223"/>
      <c r="AB22" s="223"/>
      <c r="AC22" s="223"/>
      <c r="AD22" s="223"/>
      <c r="AE22" s="223"/>
      <c r="AF22" s="223"/>
      <c r="AG22" s="223"/>
      <c r="AH22" s="223"/>
      <c r="AI22" s="225"/>
      <c r="AJ22" s="224"/>
      <c r="AL22" s="199"/>
      <c r="AM22" s="199"/>
      <c r="AN22" s="199"/>
      <c r="AO22" s="199"/>
      <c r="AP22" s="226"/>
      <c r="AQ22" s="225"/>
      <c r="AR22" s="199"/>
      <c r="AS22" s="199"/>
      <c r="AT22" s="199"/>
      <c r="AU22" s="199"/>
      <c r="AV22" s="226"/>
      <c r="AW22" s="225"/>
      <c r="AX22" s="223"/>
      <c r="AY22" s="223"/>
      <c r="AZ22" s="223"/>
      <c r="BA22" s="223"/>
      <c r="BB22" s="223"/>
      <c r="BC22" s="223"/>
      <c r="BD22" s="223"/>
      <c r="BE22" s="223"/>
      <c r="BF22" s="225"/>
      <c r="BG22" s="224"/>
      <c r="BI22" s="223"/>
      <c r="BJ22" s="223"/>
      <c r="BK22" s="223"/>
      <c r="BL22" s="223"/>
      <c r="BM22" s="224"/>
      <c r="BN22" s="225"/>
      <c r="BO22" s="224"/>
      <c r="BQ22" s="223"/>
      <c r="BR22" s="223"/>
      <c r="BS22" s="223"/>
      <c r="BT22" s="223"/>
      <c r="BU22" s="224"/>
      <c r="BV22" s="225"/>
      <c r="BW22" s="224"/>
      <c r="CB22" s="224"/>
      <c r="CC22" s="224"/>
      <c r="CN22" s="224"/>
      <c r="CO22" s="224"/>
      <c r="CP22" s="224"/>
      <c r="CQ22" s="227"/>
      <c r="CR22" s="219"/>
    </row>
    <row r="23" spans="1:96" x14ac:dyDescent="0.35">
      <c r="A23" s="222"/>
      <c r="B23" s="222"/>
      <c r="C23" s="222"/>
      <c r="D23" s="222"/>
      <c r="E23" s="222"/>
      <c r="F23" s="223"/>
      <c r="G23" s="223"/>
      <c r="H23" s="223"/>
      <c r="I23" s="223"/>
      <c r="J23" s="223"/>
      <c r="K23" s="224"/>
      <c r="M23" s="223"/>
      <c r="N23" s="223"/>
      <c r="O23" s="223"/>
      <c r="P23" s="223"/>
      <c r="Q23" s="223"/>
      <c r="R23" s="224"/>
      <c r="S23" s="225"/>
      <c r="T23" s="223"/>
      <c r="U23" s="223"/>
      <c r="V23" s="223"/>
      <c r="W23" s="223"/>
      <c r="X23" s="223"/>
      <c r="Y23" s="224"/>
      <c r="Z23" s="225"/>
      <c r="AA23" s="223"/>
      <c r="AB23" s="223"/>
      <c r="AC23" s="223"/>
      <c r="AD23" s="223"/>
      <c r="AE23" s="223"/>
      <c r="AF23" s="223"/>
      <c r="AG23" s="223"/>
      <c r="AH23" s="223"/>
      <c r="AI23" s="225"/>
      <c r="AJ23" s="224"/>
      <c r="AL23" s="199"/>
      <c r="AM23" s="199"/>
      <c r="AN23" s="199"/>
      <c r="AO23" s="199"/>
      <c r="AP23" s="226"/>
      <c r="AQ23" s="225"/>
      <c r="AR23" s="199"/>
      <c r="AS23" s="199"/>
      <c r="AT23" s="199"/>
      <c r="AU23" s="199"/>
      <c r="AV23" s="226"/>
      <c r="AW23" s="225"/>
      <c r="AX23" s="223"/>
      <c r="AY23" s="223"/>
      <c r="AZ23" s="223"/>
      <c r="BA23" s="223"/>
      <c r="BB23" s="223"/>
      <c r="BC23" s="223"/>
      <c r="BD23" s="223"/>
      <c r="BE23" s="223"/>
      <c r="BF23" s="225"/>
      <c r="BG23" s="224"/>
      <c r="BI23" s="223"/>
      <c r="BJ23" s="223"/>
      <c r="BK23" s="223"/>
      <c r="BL23" s="223"/>
      <c r="BM23" s="224"/>
      <c r="BN23" s="225"/>
      <c r="BO23" s="224"/>
      <c r="BQ23" s="223"/>
      <c r="BR23" s="223"/>
      <c r="BS23" s="223"/>
      <c r="BT23" s="223"/>
      <c r="BU23" s="224"/>
      <c r="BV23" s="225"/>
      <c r="BW23" s="224"/>
      <c r="CB23" s="224"/>
      <c r="CC23" s="224"/>
      <c r="CN23" s="224"/>
      <c r="CO23" s="224"/>
      <c r="CP23" s="224"/>
      <c r="CQ23" s="227"/>
      <c r="CR23" s="219"/>
    </row>
    <row r="24" spans="1:96" x14ac:dyDescent="0.35">
      <c r="A24" s="222"/>
      <c r="B24" s="222"/>
      <c r="C24" s="222"/>
      <c r="D24" s="222"/>
      <c r="E24" s="222"/>
      <c r="F24" s="223"/>
      <c r="G24" s="223"/>
      <c r="H24" s="223"/>
      <c r="I24" s="223"/>
      <c r="J24" s="223"/>
      <c r="K24" s="224"/>
      <c r="M24" s="223"/>
      <c r="N24" s="223"/>
      <c r="O24" s="223"/>
      <c r="P24" s="223"/>
      <c r="Q24" s="223"/>
      <c r="R24" s="224"/>
      <c r="S24" s="225"/>
      <c r="T24" s="223"/>
      <c r="U24" s="223"/>
      <c r="V24" s="223"/>
      <c r="W24" s="223"/>
      <c r="X24" s="223"/>
      <c r="Y24" s="224"/>
      <c r="Z24" s="225"/>
      <c r="AA24" s="223"/>
      <c r="AB24" s="223"/>
      <c r="AC24" s="223"/>
      <c r="AD24" s="223"/>
      <c r="AE24" s="223"/>
      <c r="AF24" s="223"/>
      <c r="AG24" s="223"/>
      <c r="AH24" s="223"/>
      <c r="AI24" s="225"/>
      <c r="AJ24" s="224"/>
      <c r="AL24" s="199"/>
      <c r="AM24" s="199"/>
      <c r="AN24" s="199"/>
      <c r="AO24" s="199"/>
      <c r="AP24" s="226"/>
      <c r="AQ24" s="225"/>
      <c r="AR24" s="199"/>
      <c r="AS24" s="199"/>
      <c r="AT24" s="199"/>
      <c r="AU24" s="199"/>
      <c r="AV24" s="226"/>
      <c r="AW24" s="225"/>
      <c r="AX24" s="223"/>
      <c r="AY24" s="223"/>
      <c r="AZ24" s="223"/>
      <c r="BA24" s="223"/>
      <c r="BB24" s="223"/>
      <c r="BC24" s="223"/>
      <c r="BD24" s="223"/>
      <c r="BE24" s="223"/>
      <c r="BF24" s="225"/>
      <c r="BG24" s="224"/>
      <c r="BI24" s="223"/>
      <c r="BJ24" s="223"/>
      <c r="BK24" s="223"/>
      <c r="BL24" s="223"/>
      <c r="BM24" s="224"/>
      <c r="BN24" s="225"/>
      <c r="BO24" s="224"/>
      <c r="BQ24" s="223"/>
      <c r="BR24" s="223"/>
      <c r="BS24" s="223"/>
      <c r="BT24" s="223"/>
      <c r="BU24" s="224"/>
      <c r="BV24" s="225"/>
      <c r="BW24" s="224"/>
      <c r="CB24" s="224"/>
      <c r="CC24" s="224"/>
      <c r="CN24" s="224"/>
      <c r="CO24" s="224"/>
      <c r="CP24" s="224"/>
      <c r="CQ24" s="227"/>
      <c r="CR24" s="219"/>
    </row>
    <row r="25" spans="1:96" x14ac:dyDescent="0.35">
      <c r="A25" s="222"/>
      <c r="B25" s="222"/>
      <c r="C25" s="222"/>
      <c r="D25" s="222"/>
      <c r="E25" s="222"/>
      <c r="F25" s="223"/>
      <c r="G25" s="223"/>
      <c r="H25" s="223"/>
      <c r="I25" s="223"/>
      <c r="J25" s="223"/>
      <c r="K25" s="224"/>
      <c r="M25" s="223"/>
      <c r="N25" s="223"/>
      <c r="O25" s="223"/>
      <c r="P25" s="223"/>
      <c r="Q25" s="223"/>
      <c r="R25" s="224"/>
      <c r="S25" s="225"/>
      <c r="T25" s="223"/>
      <c r="U25" s="223"/>
      <c r="V25" s="223"/>
      <c r="W25" s="223"/>
      <c r="X25" s="223"/>
      <c r="Y25" s="224"/>
      <c r="Z25" s="225"/>
      <c r="AA25" s="223"/>
      <c r="AB25" s="223"/>
      <c r="AC25" s="223"/>
      <c r="AD25" s="223"/>
      <c r="AE25" s="223"/>
      <c r="AF25" s="223"/>
      <c r="AG25" s="223"/>
      <c r="AH25" s="223"/>
      <c r="AI25" s="225"/>
      <c r="AJ25" s="224"/>
      <c r="AL25" s="199"/>
      <c r="AM25" s="199"/>
      <c r="AN25" s="199"/>
      <c r="AO25" s="199"/>
      <c r="AP25" s="226"/>
      <c r="AQ25" s="225"/>
      <c r="AR25" s="199"/>
      <c r="AS25" s="199"/>
      <c r="AT25" s="199"/>
      <c r="AU25" s="199"/>
      <c r="AV25" s="226"/>
      <c r="AW25" s="225"/>
      <c r="AX25" s="223"/>
      <c r="AY25" s="223"/>
      <c r="AZ25" s="223"/>
      <c r="BA25" s="223"/>
      <c r="BB25" s="223"/>
      <c r="BC25" s="223"/>
      <c r="BD25" s="223"/>
      <c r="BE25" s="223"/>
      <c r="BF25" s="225"/>
      <c r="BG25" s="224"/>
      <c r="BI25" s="223"/>
      <c r="BJ25" s="223"/>
      <c r="BK25" s="223"/>
      <c r="BL25" s="223"/>
      <c r="BM25" s="224"/>
      <c r="BN25" s="225"/>
      <c r="BO25" s="224"/>
      <c r="BQ25" s="223"/>
      <c r="BR25" s="223"/>
      <c r="BS25" s="223"/>
      <c r="BT25" s="223"/>
      <c r="BU25" s="224"/>
      <c r="BV25" s="225"/>
      <c r="BW25" s="224"/>
      <c r="CB25" s="224"/>
      <c r="CC25" s="224"/>
      <c r="CN25" s="224"/>
      <c r="CO25" s="224"/>
      <c r="CP25" s="224"/>
      <c r="CQ25" s="227"/>
      <c r="CR25" s="219"/>
    </row>
    <row r="31" spans="1:96" ht="15.5" x14ac:dyDescent="0.35">
      <c r="A31" s="175"/>
      <c r="B31" s="176"/>
    </row>
    <row r="32" spans="1:96" ht="15.5" x14ac:dyDescent="0.35">
      <c r="A32" s="71"/>
      <c r="B32" s="221"/>
    </row>
    <row r="34" spans="1:10" x14ac:dyDescent="0.35">
      <c r="A34" s="180"/>
      <c r="B34" s="180"/>
      <c r="C34" s="180"/>
      <c r="D34" s="180"/>
      <c r="E34" s="180"/>
      <c r="G34" s="176"/>
      <c r="H34" s="176"/>
      <c r="I34" s="176"/>
      <c r="J34" s="176"/>
    </row>
    <row r="35" spans="1:10" x14ac:dyDescent="0.35">
      <c r="A35" s="180"/>
      <c r="B35" s="180"/>
      <c r="C35" s="180"/>
      <c r="D35" s="180"/>
      <c r="E35" s="180"/>
    </row>
    <row r="36" spans="1:10" x14ac:dyDescent="0.35">
      <c r="A36" s="222"/>
      <c r="B36" s="222"/>
      <c r="C36" s="222"/>
      <c r="D36" s="222"/>
      <c r="E36" s="222"/>
      <c r="G36" s="224"/>
      <c r="H36" s="224"/>
      <c r="I36" s="224"/>
    </row>
    <row r="37" spans="1:10" x14ac:dyDescent="0.35">
      <c r="A37" s="222"/>
      <c r="B37" s="222"/>
      <c r="C37" s="222"/>
      <c r="D37" s="222"/>
      <c r="E37" s="222"/>
      <c r="G37" s="224"/>
      <c r="H37" s="224"/>
      <c r="I37" s="224"/>
    </row>
    <row r="38" spans="1:10" x14ac:dyDescent="0.35">
      <c r="A38" s="222"/>
      <c r="B38" s="222"/>
      <c r="C38" s="222"/>
      <c r="D38" s="222"/>
      <c r="E38" s="222"/>
      <c r="G38" s="224"/>
      <c r="H38" s="224"/>
      <c r="I38" s="224"/>
    </row>
    <row r="39" spans="1:10" x14ac:dyDescent="0.35">
      <c r="A39" s="222"/>
      <c r="B39" s="222"/>
      <c r="C39" s="222"/>
      <c r="D39" s="222"/>
      <c r="E39" s="222"/>
      <c r="G39" s="228"/>
      <c r="H39" s="228"/>
      <c r="I39" s="224"/>
    </row>
    <row r="40" spans="1:10" x14ac:dyDescent="0.35">
      <c r="A40" s="229"/>
      <c r="B40" s="229"/>
      <c r="C40" s="229"/>
      <c r="D40" s="229"/>
      <c r="E40" s="229"/>
      <c r="G40" s="224"/>
      <c r="H40" s="224"/>
      <c r="I40" s="224"/>
    </row>
    <row r="41" spans="1:10" x14ac:dyDescent="0.35">
      <c r="C41" s="222"/>
      <c r="D41" s="222"/>
      <c r="E41" s="222"/>
      <c r="G41" s="222"/>
      <c r="H41" s="222"/>
      <c r="I41" s="222"/>
      <c r="J41" s="222"/>
    </row>
    <row r="42" spans="1:10" x14ac:dyDescent="0.35">
      <c r="C42" s="222"/>
      <c r="D42" s="222"/>
      <c r="E42" s="222"/>
      <c r="G42" s="222"/>
      <c r="H42" s="222"/>
      <c r="I42" s="222"/>
      <c r="J42" s="222"/>
    </row>
    <row r="43" spans="1:10" x14ac:dyDescent="0.35">
      <c r="C43" s="222"/>
      <c r="D43" s="222"/>
      <c r="E43" s="222"/>
      <c r="G43" s="222"/>
      <c r="H43" s="222"/>
      <c r="I43" s="222"/>
      <c r="J43" s="222"/>
    </row>
    <row r="44" spans="1:10" x14ac:dyDescent="0.35">
      <c r="C44" s="222"/>
      <c r="D44" s="222"/>
      <c r="E44" s="222"/>
      <c r="G44" s="222"/>
      <c r="H44" s="222"/>
      <c r="I44" s="222"/>
      <c r="J44" s="222"/>
    </row>
  </sheetData>
  <mergeCells count="4">
    <mergeCell ref="A3:B3"/>
    <mergeCell ref="BY7:CA7"/>
    <mergeCell ref="CD7:CF7"/>
    <mergeCell ref="CI7:CK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4294967293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BO16"/>
  <sheetViews>
    <sheetView zoomScaleNormal="100" workbookViewId="0">
      <pane xSplit="2" ySplit="1" topLeftCell="AX2" activePane="bottomRight" state="frozen"/>
      <selection activeCell="U17" sqref="U17"/>
      <selection pane="topRight" activeCell="U17" sqref="U17"/>
      <selection pane="bottomLeft" activeCell="U17" sqref="U17"/>
      <selection pane="bottomRight" activeCell="BO11" sqref="BO11"/>
    </sheetView>
  </sheetViews>
  <sheetFormatPr defaultColWidth="9.08984375" defaultRowHeight="14.5" x14ac:dyDescent="0.35"/>
  <cols>
    <col min="1" max="1" width="5.453125" style="2" customWidth="1"/>
    <col min="2" max="2" width="18.90625" style="2" customWidth="1"/>
    <col min="3" max="3" width="23.6328125" style="2" customWidth="1"/>
    <col min="4" max="4" width="15.36328125" style="2" customWidth="1"/>
    <col min="5" max="5" width="14.36328125" style="2" customWidth="1"/>
    <col min="6" max="11" width="7.6328125" style="2" customWidth="1"/>
    <col min="12" max="12" width="3.36328125" style="2" customWidth="1"/>
    <col min="13" max="18" width="7.6328125" style="2" customWidth="1"/>
    <col min="19" max="19" width="3.36328125" style="2" customWidth="1"/>
    <col min="20" max="28" width="7.6328125" style="2" customWidth="1"/>
    <col min="29" max="29" width="3.08984375" style="2" customWidth="1"/>
    <col min="30" max="31" width="7.6328125" style="2" customWidth="1"/>
    <col min="32" max="32" width="9.453125" style="2" customWidth="1"/>
    <col min="33" max="33" width="3.08984375" style="2" customWidth="1"/>
    <col min="34" max="42" width="7.6328125" style="2" customWidth="1"/>
    <col min="43" max="43" width="3" style="2" customWidth="1"/>
    <col min="44" max="50" width="7.6328125" style="2" customWidth="1"/>
    <col min="51" max="51" width="2.6328125" style="2" customWidth="1"/>
    <col min="52" max="52" width="6.08984375" style="2" customWidth="1"/>
    <col min="53" max="54" width="6.54296875" style="2" customWidth="1"/>
    <col min="55" max="55" width="2.90625" style="2" customWidth="1"/>
    <col min="56" max="56" width="6.54296875" style="2" customWidth="1"/>
    <col min="57" max="57" width="2.90625" style="2" customWidth="1"/>
    <col min="58" max="60" width="7.6328125" style="112" customWidth="1"/>
    <col min="61" max="61" width="3.08984375" style="112" customWidth="1"/>
    <col min="62" max="62" width="10.453125" style="2" customWidth="1"/>
    <col min="63" max="63" width="3.08984375" style="112" customWidth="1"/>
    <col min="64" max="64" width="9.08984375" style="2"/>
    <col min="65" max="65" width="3.08984375" style="2" customWidth="1"/>
    <col min="66" max="66" width="9.08984375" style="2"/>
    <col min="67" max="67" width="11.36328125" style="2" customWidth="1"/>
    <col min="68" max="16384" width="9.08984375" style="2"/>
  </cols>
  <sheetData>
    <row r="1" spans="1:67" ht="15.5" x14ac:dyDescent="0.35">
      <c r="A1" s="20" t="str">
        <f>CompDetail!A1</f>
        <v xml:space="preserve">SCONE HORSE FESTIVAL </v>
      </c>
      <c r="C1" s="2" t="s">
        <v>56</v>
      </c>
      <c r="D1" s="2" t="s">
        <v>96</v>
      </c>
      <c r="E1" s="3"/>
      <c r="AQ1" s="230"/>
      <c r="BO1" s="230">
        <f ca="1">NOW()</f>
        <v>43667.53270787037</v>
      </c>
    </row>
    <row r="2" spans="1:67" ht="15.5" x14ac:dyDescent="0.35">
      <c r="A2" s="20" t="str">
        <f>CompDetail!A2</f>
        <v>OFFICIAL VAULTING COMPETITION</v>
      </c>
      <c r="D2" s="3" t="s">
        <v>76</v>
      </c>
      <c r="E2" s="3"/>
      <c r="AQ2" s="231"/>
      <c r="BO2" s="231">
        <f ca="1">NOW()</f>
        <v>43667.53270787037</v>
      </c>
    </row>
    <row r="3" spans="1:67" ht="15.5" x14ac:dyDescent="0.35">
      <c r="A3" s="281" t="str">
        <f>CompDetail!A3</f>
        <v>20th &amp; 21st July 2019</v>
      </c>
      <c r="B3" s="282"/>
      <c r="D3" s="3" t="s">
        <v>95</v>
      </c>
      <c r="E3" s="3"/>
      <c r="F3" s="115"/>
      <c r="G3" s="115"/>
      <c r="H3" s="115"/>
      <c r="I3" s="115"/>
      <c r="J3" s="115"/>
      <c r="K3" s="115"/>
      <c r="M3" s="232"/>
      <c r="N3" s="232"/>
      <c r="O3" s="232"/>
      <c r="P3" s="232"/>
      <c r="Q3" s="232"/>
      <c r="R3" s="232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2"/>
      <c r="AE3" s="232"/>
      <c r="AF3" s="232"/>
      <c r="AG3" s="232"/>
      <c r="AH3" s="233"/>
      <c r="AI3" s="233"/>
      <c r="AJ3" s="233"/>
      <c r="AK3" s="233"/>
      <c r="AL3" s="233"/>
      <c r="AM3" s="233"/>
      <c r="AN3" s="233"/>
      <c r="AO3" s="233"/>
      <c r="AP3" s="233"/>
      <c r="AR3" s="232"/>
      <c r="AS3" s="232"/>
      <c r="AT3" s="232"/>
      <c r="AU3" s="232"/>
      <c r="AV3" s="232"/>
      <c r="AW3" s="232"/>
      <c r="AX3" s="232"/>
    </row>
    <row r="4" spans="1:67" x14ac:dyDescent="0.35">
      <c r="A4" s="252"/>
      <c r="B4" s="253"/>
      <c r="D4" s="3"/>
      <c r="E4" s="3"/>
      <c r="F4" s="236" t="s">
        <v>68</v>
      </c>
      <c r="G4" s="236"/>
      <c r="H4" s="236"/>
      <c r="I4" s="236"/>
      <c r="J4" s="236"/>
      <c r="K4" s="236"/>
      <c r="M4" s="237" t="s">
        <v>140</v>
      </c>
      <c r="N4" s="237"/>
      <c r="O4" s="237"/>
      <c r="P4" s="237"/>
      <c r="Q4" s="237"/>
      <c r="R4" s="237"/>
      <c r="T4" s="238" t="s">
        <v>68</v>
      </c>
      <c r="U4" s="238"/>
      <c r="V4" s="238"/>
      <c r="W4" s="238"/>
      <c r="X4" s="238"/>
      <c r="Y4" s="238"/>
      <c r="Z4" s="238"/>
      <c r="AA4" s="238"/>
      <c r="AB4" s="238"/>
      <c r="AC4" s="233"/>
      <c r="AD4" s="237" t="s">
        <v>140</v>
      </c>
      <c r="AE4" s="237"/>
      <c r="AF4" s="237"/>
      <c r="AG4" s="232"/>
      <c r="AH4" s="238" t="s">
        <v>68</v>
      </c>
      <c r="AI4" s="238"/>
      <c r="AJ4" s="238"/>
      <c r="AK4" s="238"/>
      <c r="AL4" s="238"/>
      <c r="AM4" s="238"/>
      <c r="AN4" s="238"/>
      <c r="AO4" s="238"/>
      <c r="AP4" s="238"/>
      <c r="AR4" s="237" t="s">
        <v>140</v>
      </c>
      <c r="AS4" s="237"/>
      <c r="AT4" s="237"/>
      <c r="AU4" s="237"/>
      <c r="AV4" s="237"/>
      <c r="AW4" s="237"/>
      <c r="AX4" s="237"/>
    </row>
    <row r="5" spans="1:67" x14ac:dyDescent="0.35">
      <c r="A5" s="239"/>
      <c r="D5" s="3"/>
    </row>
    <row r="6" spans="1:67" x14ac:dyDescent="0.35">
      <c r="A6" s="1" t="s">
        <v>169</v>
      </c>
      <c r="B6" s="239"/>
      <c r="F6" s="239" t="s">
        <v>43</v>
      </c>
      <c r="G6" s="2" t="str">
        <f>D1</f>
        <v>Robyn Bruderer</v>
      </c>
      <c r="I6" s="239"/>
      <c r="M6" s="239" t="s">
        <v>43</v>
      </c>
      <c r="N6" s="2" t="str">
        <f>D2</f>
        <v>Angie Deeks</v>
      </c>
      <c r="T6" s="239" t="s">
        <v>42</v>
      </c>
      <c r="U6" s="2" t="str">
        <f>D2</f>
        <v>Angie Deeks</v>
      </c>
      <c r="AD6" s="239" t="s">
        <v>42</v>
      </c>
      <c r="AE6" s="2" t="str">
        <f>D3</f>
        <v>Janet Leadbeater</v>
      </c>
      <c r="AF6" s="239"/>
      <c r="AG6" s="239"/>
      <c r="AH6" s="239" t="s">
        <v>69</v>
      </c>
      <c r="AI6" s="2" t="str">
        <f>D3</f>
        <v>Janet Leadbeater</v>
      </c>
      <c r="AR6" s="239" t="s">
        <v>69</v>
      </c>
      <c r="AS6" s="2" t="str">
        <f>D1</f>
        <v>Robyn Bruderer</v>
      </c>
      <c r="AW6" s="239"/>
      <c r="AX6" s="239"/>
      <c r="BJ6" s="239" t="s">
        <v>14</v>
      </c>
    </row>
    <row r="7" spans="1:67" x14ac:dyDescent="0.35">
      <c r="A7" s="239" t="s">
        <v>48</v>
      </c>
      <c r="B7" s="239">
        <v>3</v>
      </c>
      <c r="C7" s="2" t="s">
        <v>154</v>
      </c>
      <c r="BF7" s="120"/>
      <c r="BG7" s="120"/>
      <c r="BH7" s="120"/>
      <c r="BI7" s="120"/>
      <c r="BK7" s="178"/>
    </row>
    <row r="8" spans="1:67" x14ac:dyDescent="0.35">
      <c r="F8" s="241" t="s">
        <v>23</v>
      </c>
      <c r="L8" s="131"/>
      <c r="M8" s="241" t="s">
        <v>23</v>
      </c>
      <c r="N8" s="131"/>
      <c r="O8" s="131"/>
      <c r="P8" s="131"/>
      <c r="Q8" s="241"/>
      <c r="AD8" s="239"/>
      <c r="AE8" s="2" t="s">
        <v>13</v>
      </c>
      <c r="AF8" s="241" t="s">
        <v>15</v>
      </c>
      <c r="AX8" s="241" t="s">
        <v>41</v>
      </c>
      <c r="AY8" s="60"/>
      <c r="AZ8" s="284" t="s">
        <v>64</v>
      </c>
      <c r="BA8" s="284"/>
      <c r="BB8" s="284"/>
      <c r="BC8" s="257"/>
      <c r="BD8" s="257"/>
      <c r="BE8" s="60"/>
      <c r="BF8" s="285" t="s">
        <v>46</v>
      </c>
      <c r="BG8" s="285"/>
      <c r="BH8" s="285"/>
      <c r="BI8" s="258"/>
      <c r="BJ8" s="254" t="s">
        <v>45</v>
      </c>
      <c r="BK8" s="271"/>
      <c r="BL8" s="254" t="s">
        <v>46</v>
      </c>
      <c r="BM8" s="60"/>
      <c r="BN8" s="256" t="s">
        <v>47</v>
      </c>
      <c r="BO8" s="243"/>
    </row>
    <row r="9" spans="1:67" s="131" customFormat="1" x14ac:dyDescent="0.35">
      <c r="A9" s="131" t="s">
        <v>21</v>
      </c>
      <c r="B9" s="131" t="s">
        <v>22</v>
      </c>
      <c r="C9" s="131" t="s">
        <v>23</v>
      </c>
      <c r="D9" s="131" t="s">
        <v>24</v>
      </c>
      <c r="E9" s="131" t="s">
        <v>25</v>
      </c>
      <c r="F9" s="243" t="s">
        <v>1</v>
      </c>
      <c r="G9" s="243" t="s">
        <v>2</v>
      </c>
      <c r="H9" s="243" t="s">
        <v>3</v>
      </c>
      <c r="I9" s="243" t="s">
        <v>4</v>
      </c>
      <c r="J9" s="243" t="s">
        <v>5</v>
      </c>
      <c r="K9" s="243" t="s">
        <v>23</v>
      </c>
      <c r="L9" s="134"/>
      <c r="M9" s="243" t="s">
        <v>1</v>
      </c>
      <c r="N9" s="243" t="s">
        <v>2</v>
      </c>
      <c r="O9" s="243" t="s">
        <v>3</v>
      </c>
      <c r="P9" s="243" t="s">
        <v>4</v>
      </c>
      <c r="Q9" s="243" t="s">
        <v>5</v>
      </c>
      <c r="R9" s="243" t="s">
        <v>23</v>
      </c>
      <c r="S9" s="134"/>
      <c r="T9" s="131" t="s">
        <v>26</v>
      </c>
      <c r="U9" s="131" t="s">
        <v>27</v>
      </c>
      <c r="V9" s="131" t="s">
        <v>38</v>
      </c>
      <c r="W9" s="131" t="s">
        <v>35</v>
      </c>
      <c r="X9" s="131" t="s">
        <v>97</v>
      </c>
      <c r="Y9" s="131" t="s">
        <v>170</v>
      </c>
      <c r="Z9" s="131" t="s">
        <v>153</v>
      </c>
      <c r="AA9" s="131" t="s">
        <v>34</v>
      </c>
      <c r="AB9" s="131" t="s">
        <v>33</v>
      </c>
      <c r="AC9" s="134"/>
      <c r="AD9" s="131" t="s">
        <v>32</v>
      </c>
      <c r="AE9" s="131" t="s">
        <v>12</v>
      </c>
      <c r="AF9" s="241" t="s">
        <v>17</v>
      </c>
      <c r="AG9" s="134"/>
      <c r="AH9" s="131" t="s">
        <v>26</v>
      </c>
      <c r="AI9" s="131" t="s">
        <v>27</v>
      </c>
      <c r="AJ9" s="131" t="s">
        <v>38</v>
      </c>
      <c r="AK9" s="131" t="s">
        <v>35</v>
      </c>
      <c r="AL9" s="131" t="s">
        <v>97</v>
      </c>
      <c r="AM9" s="131" t="s">
        <v>170</v>
      </c>
      <c r="AN9" s="131" t="s">
        <v>98</v>
      </c>
      <c r="AO9" s="131" t="s">
        <v>34</v>
      </c>
      <c r="AP9" s="131" t="s">
        <v>33</v>
      </c>
      <c r="AQ9" s="134"/>
      <c r="AR9" s="243" t="s">
        <v>6</v>
      </c>
      <c r="AS9" s="243" t="s">
        <v>7</v>
      </c>
      <c r="AT9" s="243" t="s">
        <v>8</v>
      </c>
      <c r="AU9" s="243" t="s">
        <v>9</v>
      </c>
      <c r="AV9" s="243" t="s">
        <v>30</v>
      </c>
      <c r="AW9" s="131" t="s">
        <v>13</v>
      </c>
      <c r="AX9" s="241" t="s">
        <v>17</v>
      </c>
      <c r="AY9" s="134"/>
      <c r="AZ9" s="131" t="s">
        <v>54</v>
      </c>
      <c r="BA9" s="131" t="s">
        <v>55</v>
      </c>
      <c r="BB9" s="131" t="s">
        <v>99</v>
      </c>
      <c r="BE9" s="60"/>
      <c r="BF9" s="278" t="s">
        <v>54</v>
      </c>
      <c r="BG9" s="120" t="s">
        <v>55</v>
      </c>
      <c r="BH9" s="120" t="s">
        <v>99</v>
      </c>
      <c r="BI9" s="137"/>
      <c r="BJ9" s="254" t="s">
        <v>29</v>
      </c>
      <c r="BK9" s="272"/>
      <c r="BL9" s="256" t="s">
        <v>29</v>
      </c>
      <c r="BM9" s="60"/>
      <c r="BN9" s="256" t="s">
        <v>29</v>
      </c>
      <c r="BO9" s="247" t="s">
        <v>31</v>
      </c>
    </row>
    <row r="10" spans="1:67" s="131" customFormat="1" x14ac:dyDescent="0.35">
      <c r="F10" s="243"/>
      <c r="G10" s="243"/>
      <c r="H10" s="243"/>
      <c r="I10" s="243"/>
      <c r="J10" s="243"/>
      <c r="K10" s="243"/>
      <c r="L10" s="134"/>
      <c r="M10" s="243"/>
      <c r="N10" s="243"/>
      <c r="O10" s="243"/>
      <c r="P10" s="243"/>
      <c r="Q10" s="243"/>
      <c r="R10" s="243"/>
      <c r="S10" s="134"/>
      <c r="AC10" s="134"/>
      <c r="AG10" s="134"/>
      <c r="AQ10" s="134"/>
      <c r="AR10" s="243"/>
      <c r="AS10" s="243"/>
      <c r="AT10" s="243"/>
      <c r="AU10" s="243"/>
      <c r="AV10" s="243"/>
      <c r="AY10" s="134"/>
      <c r="BE10" s="60"/>
      <c r="BF10" s="278"/>
      <c r="BG10" s="120"/>
      <c r="BH10" s="120"/>
      <c r="BI10" s="137"/>
      <c r="BJ10" s="241"/>
      <c r="BK10" s="272"/>
      <c r="BL10" s="247"/>
      <c r="BM10" s="60"/>
      <c r="BN10" s="247"/>
      <c r="BO10" s="247"/>
    </row>
    <row r="11" spans="1:67" x14ac:dyDescent="0.35">
      <c r="A11" s="149">
        <v>8</v>
      </c>
      <c r="B11" s="101" t="s">
        <v>114</v>
      </c>
      <c r="C11" s="101" t="s">
        <v>116</v>
      </c>
      <c r="D11" s="101" t="s">
        <v>113</v>
      </c>
      <c r="E11" s="101" t="s">
        <v>118</v>
      </c>
      <c r="F11" s="248">
        <v>6.8</v>
      </c>
      <c r="G11" s="248">
        <v>6.5</v>
      </c>
      <c r="H11" s="248">
        <v>6.2</v>
      </c>
      <c r="I11" s="248">
        <v>7.2</v>
      </c>
      <c r="J11" s="248">
        <v>7</v>
      </c>
      <c r="K11" s="4">
        <f>SUM((F11*0.3),(G11*0.25),(H11*0.25),(I11*0.15),(J11*0.05))</f>
        <v>6.6449999999999996</v>
      </c>
      <c r="L11" s="10"/>
      <c r="M11" s="248">
        <v>7</v>
      </c>
      <c r="N11" s="248">
        <v>7</v>
      </c>
      <c r="O11" s="248">
        <v>7</v>
      </c>
      <c r="P11" s="248">
        <v>7</v>
      </c>
      <c r="Q11" s="248">
        <v>8</v>
      </c>
      <c r="R11" s="4">
        <f>SUM((M11*0.3),(N11*0.25),(O11*0.25),(P11*0.15),(Q11*0.05))</f>
        <v>7.05</v>
      </c>
      <c r="S11" s="6"/>
      <c r="T11" s="248">
        <v>4</v>
      </c>
      <c r="U11" s="248">
        <v>6</v>
      </c>
      <c r="V11" s="248">
        <v>5.3</v>
      </c>
      <c r="W11" s="248">
        <v>6.5</v>
      </c>
      <c r="X11" s="248">
        <v>5.8</v>
      </c>
      <c r="Y11" s="248">
        <v>6.3</v>
      </c>
      <c r="Z11" s="248">
        <v>4</v>
      </c>
      <c r="AA11" s="5">
        <f>SUM(T11:Z11)</f>
        <v>37.9</v>
      </c>
      <c r="AB11" s="4">
        <f>AA11/7</f>
        <v>5.4142857142857137</v>
      </c>
      <c r="AC11" s="11"/>
      <c r="AD11" s="248">
        <v>7</v>
      </c>
      <c r="AE11" s="249"/>
      <c r="AF11" s="4">
        <f>AD11-AE11</f>
        <v>7</v>
      </c>
      <c r="AG11" s="6"/>
      <c r="AH11" s="248">
        <v>5.8</v>
      </c>
      <c r="AI11" s="248">
        <v>6</v>
      </c>
      <c r="AJ11" s="248">
        <v>5.5</v>
      </c>
      <c r="AK11" s="248">
        <v>6.8</v>
      </c>
      <c r="AL11" s="248">
        <v>7</v>
      </c>
      <c r="AM11" s="248">
        <v>6.5</v>
      </c>
      <c r="AN11" s="248">
        <v>5.5</v>
      </c>
      <c r="AO11" s="5">
        <f>SUM(AH11:AN11)</f>
        <v>43.1</v>
      </c>
      <c r="AP11" s="4">
        <f>AO11/7</f>
        <v>6.1571428571428575</v>
      </c>
      <c r="AQ11" s="6"/>
      <c r="AR11" s="248">
        <v>5.7</v>
      </c>
      <c r="AS11" s="248">
        <v>6</v>
      </c>
      <c r="AT11" s="248">
        <v>5</v>
      </c>
      <c r="AU11" s="248">
        <v>7</v>
      </c>
      <c r="AV11" s="4">
        <f>SUM((AR11*0.3),(AS11*0.25),(AT11*0.35),(AU11*0.1))</f>
        <v>5.66</v>
      </c>
      <c r="AW11" s="249">
        <v>0</v>
      </c>
      <c r="AX11" s="4">
        <f>AV11-AW11</f>
        <v>5.66</v>
      </c>
      <c r="AY11" s="6"/>
      <c r="AZ11" s="4">
        <f>K11</f>
        <v>6.6449999999999996</v>
      </c>
      <c r="BA11" s="4">
        <f>AB11</f>
        <v>5.4142857142857137</v>
      </c>
      <c r="BB11" s="4">
        <f>AP11</f>
        <v>6.1571428571428575</v>
      </c>
      <c r="BC11" s="4"/>
      <c r="BD11" s="4">
        <f>BJ11</f>
        <v>6.0005357142857143</v>
      </c>
      <c r="BE11" s="60"/>
      <c r="BF11" s="279">
        <f>R11</f>
        <v>7.05</v>
      </c>
      <c r="BG11" s="261">
        <f>AF11</f>
        <v>7</v>
      </c>
      <c r="BH11" s="261">
        <f>AX11</f>
        <v>5.66</v>
      </c>
      <c r="BI11" s="262"/>
      <c r="BJ11" s="259">
        <f>SUM((K11*0.25)+(AP11*0.375)+(AB11*0.375))</f>
        <v>6.0005357142857143</v>
      </c>
      <c r="BK11" s="273"/>
      <c r="BL11" s="7">
        <f>SUM((R11*0.25),(AX11*0.25),(AF11*0.5))</f>
        <v>6.6775000000000002</v>
      </c>
      <c r="BM11" s="60"/>
      <c r="BN11" s="9">
        <f>AVERAGE(BJ11:BL11)</f>
        <v>6.3390178571428573</v>
      </c>
      <c r="BO11" s="260">
        <f>RANK(BN11,$BN$11:$BN$16)</f>
        <v>1</v>
      </c>
    </row>
    <row r="12" spans="1:67" x14ac:dyDescent="0.35">
      <c r="A12" s="149">
        <v>5</v>
      </c>
      <c r="B12" s="101" t="s">
        <v>165</v>
      </c>
      <c r="C12" s="101" t="s">
        <v>173</v>
      </c>
      <c r="D12" s="101" t="s">
        <v>172</v>
      </c>
      <c r="E12" s="101" t="s">
        <v>133</v>
      </c>
      <c r="F12" s="248">
        <v>6.5</v>
      </c>
      <c r="G12" s="248">
        <v>6.8</v>
      </c>
      <c r="H12" s="248">
        <v>6.5</v>
      </c>
      <c r="I12" s="248">
        <v>7.5</v>
      </c>
      <c r="J12" s="248">
        <v>7.5</v>
      </c>
      <c r="K12" s="4">
        <f>SUM((F12*0.3),(G12*0.25),(H12*0.25),(I12*0.15),(J12*0.05))</f>
        <v>6.7750000000000004</v>
      </c>
      <c r="L12" s="10"/>
      <c r="M12" s="248">
        <v>5.8</v>
      </c>
      <c r="N12" s="248">
        <v>5.8</v>
      </c>
      <c r="O12" s="248">
        <v>6</v>
      </c>
      <c r="P12" s="248">
        <v>6</v>
      </c>
      <c r="Q12" s="248">
        <v>8.5</v>
      </c>
      <c r="R12" s="4">
        <f>SUM((M12*0.3),(N12*0.25),(O12*0.25),(P12*0.15),(Q12*0.05))</f>
        <v>6.0149999999999997</v>
      </c>
      <c r="S12" s="6"/>
      <c r="T12" s="248">
        <v>4</v>
      </c>
      <c r="U12" s="248">
        <v>6.5</v>
      </c>
      <c r="V12" s="248">
        <v>6.5</v>
      </c>
      <c r="W12" s="248">
        <v>6.5</v>
      </c>
      <c r="X12" s="248">
        <v>5.3</v>
      </c>
      <c r="Y12" s="248">
        <v>6</v>
      </c>
      <c r="Z12" s="248">
        <v>5.8</v>
      </c>
      <c r="AA12" s="5">
        <f>SUM(T12:Z12)</f>
        <v>40.599999999999994</v>
      </c>
      <c r="AB12" s="4">
        <f>AA12/7</f>
        <v>5.7999999999999989</v>
      </c>
      <c r="AC12" s="11"/>
      <c r="AD12" s="248">
        <v>7.1</v>
      </c>
      <c r="AE12" s="249"/>
      <c r="AF12" s="4">
        <f>AD12-AE12</f>
        <v>7.1</v>
      </c>
      <c r="AG12" s="6"/>
      <c r="AH12" s="248">
        <v>5</v>
      </c>
      <c r="AI12" s="248">
        <v>5.5</v>
      </c>
      <c r="AJ12" s="248">
        <v>6</v>
      </c>
      <c r="AK12" s="248">
        <v>6.5</v>
      </c>
      <c r="AL12" s="248">
        <v>7</v>
      </c>
      <c r="AM12" s="248">
        <v>6.8</v>
      </c>
      <c r="AN12" s="248">
        <v>6.8</v>
      </c>
      <c r="AO12" s="5">
        <f>SUM(AH12:AN12)</f>
        <v>43.599999999999994</v>
      </c>
      <c r="AP12" s="4">
        <f>AO12/7</f>
        <v>6.2285714285714278</v>
      </c>
      <c r="AQ12" s="6"/>
      <c r="AR12" s="248">
        <v>6</v>
      </c>
      <c r="AS12" s="248">
        <v>6</v>
      </c>
      <c r="AT12" s="248">
        <v>5</v>
      </c>
      <c r="AU12" s="248">
        <v>5</v>
      </c>
      <c r="AV12" s="4">
        <f>SUM((AR12*0.3),(AS12*0.25),(AT12*0.35),(AU12*0.1))</f>
        <v>5.55</v>
      </c>
      <c r="AW12" s="249">
        <v>0</v>
      </c>
      <c r="AX12" s="4">
        <f>AV12-AW12</f>
        <v>5.55</v>
      </c>
      <c r="AY12" s="6"/>
      <c r="AZ12" s="4">
        <f>K12</f>
        <v>6.7750000000000004</v>
      </c>
      <c r="BA12" s="4">
        <f>AB12</f>
        <v>5.7999999999999989</v>
      </c>
      <c r="BB12" s="4">
        <f>AP12</f>
        <v>6.2285714285714278</v>
      </c>
      <c r="BC12" s="4"/>
      <c r="BD12" s="4">
        <f>BJ12</f>
        <v>6.2044642857142849</v>
      </c>
      <c r="BE12" s="60"/>
      <c r="BF12" s="279">
        <f>R12</f>
        <v>6.0149999999999997</v>
      </c>
      <c r="BG12" s="261">
        <f>AF12</f>
        <v>7.1</v>
      </c>
      <c r="BH12" s="261">
        <f>AX12</f>
        <v>5.55</v>
      </c>
      <c r="BI12" s="262"/>
      <c r="BJ12" s="259">
        <f>SUM((K12*0.25)+(AP12*0.375)+(AB12*0.375))</f>
        <v>6.2044642857142849</v>
      </c>
      <c r="BK12" s="273"/>
      <c r="BL12" s="7">
        <f>SUM((R12*0.25),(AX12*0.25),(AF12*0.5))</f>
        <v>6.4412500000000001</v>
      </c>
      <c r="BM12" s="60"/>
      <c r="BN12" s="9">
        <f>AVERAGE(BJ12:BL12)</f>
        <v>6.3228571428571421</v>
      </c>
      <c r="BO12" s="260">
        <f>RANK(BN12,$BN$11:$BN$16)</f>
        <v>2</v>
      </c>
    </row>
    <row r="13" spans="1:67" x14ac:dyDescent="0.35">
      <c r="A13" s="149">
        <v>4</v>
      </c>
      <c r="B13" s="101" t="s">
        <v>115</v>
      </c>
      <c r="C13" s="101" t="s">
        <v>171</v>
      </c>
      <c r="D13" s="101" t="s">
        <v>172</v>
      </c>
      <c r="E13" s="101" t="s">
        <v>133</v>
      </c>
      <c r="F13" s="248">
        <v>7.2</v>
      </c>
      <c r="G13" s="248">
        <v>7.2</v>
      </c>
      <c r="H13" s="248">
        <v>7.2</v>
      </c>
      <c r="I13" s="248">
        <v>8</v>
      </c>
      <c r="J13" s="248">
        <v>8.5</v>
      </c>
      <c r="K13" s="4">
        <f>SUM((F13*0.3),(G13*0.25),(H13*0.25),(I13*0.15),(J13*0.05))</f>
        <v>7.3849999999999998</v>
      </c>
      <c r="L13" s="10"/>
      <c r="M13" s="248">
        <v>7.8</v>
      </c>
      <c r="N13" s="248">
        <v>7.5</v>
      </c>
      <c r="O13" s="248">
        <v>8</v>
      </c>
      <c r="P13" s="248">
        <v>8</v>
      </c>
      <c r="Q13" s="248">
        <v>9</v>
      </c>
      <c r="R13" s="4">
        <f>SUM((M13*0.3),(N13*0.25),(O13*0.25),(P13*0.15),(Q13*0.05))</f>
        <v>7.8650000000000002</v>
      </c>
      <c r="S13" s="6"/>
      <c r="T13" s="248">
        <v>3.8</v>
      </c>
      <c r="U13" s="248">
        <v>6.3</v>
      </c>
      <c r="V13" s="248">
        <v>6</v>
      </c>
      <c r="W13" s="248">
        <v>5.8</v>
      </c>
      <c r="X13" s="248">
        <v>4</v>
      </c>
      <c r="Y13" s="248">
        <v>5.5</v>
      </c>
      <c r="Z13" s="248">
        <v>5.5</v>
      </c>
      <c r="AA13" s="5">
        <f>SUM(T13:Z13)</f>
        <v>36.900000000000006</v>
      </c>
      <c r="AB13" s="4">
        <f>AA13/7</f>
        <v>5.2714285714285722</v>
      </c>
      <c r="AC13" s="11"/>
      <c r="AD13" s="248">
        <v>6.4</v>
      </c>
      <c r="AE13" s="249"/>
      <c r="AF13" s="4">
        <f>AD13-AE13</f>
        <v>6.4</v>
      </c>
      <c r="AG13" s="6"/>
      <c r="AH13" s="248">
        <v>3</v>
      </c>
      <c r="AI13" s="248">
        <v>5.8</v>
      </c>
      <c r="AJ13" s="248">
        <v>5.5</v>
      </c>
      <c r="AK13" s="248">
        <v>5.8</v>
      </c>
      <c r="AL13" s="248">
        <v>6</v>
      </c>
      <c r="AM13" s="248">
        <v>5.5</v>
      </c>
      <c r="AN13" s="248">
        <v>5.8</v>
      </c>
      <c r="AO13" s="5">
        <f>SUM(AH13:AN13)</f>
        <v>37.4</v>
      </c>
      <c r="AP13" s="4">
        <f>AO13/7</f>
        <v>5.3428571428571425</v>
      </c>
      <c r="AQ13" s="6"/>
      <c r="AR13" s="248">
        <v>6.3</v>
      </c>
      <c r="AS13" s="248">
        <v>6</v>
      </c>
      <c r="AT13" s="248">
        <v>5.6</v>
      </c>
      <c r="AU13" s="248">
        <v>6</v>
      </c>
      <c r="AV13" s="4">
        <f>SUM((AR13*0.3),(AS13*0.25),(AT13*0.35),(AU13*0.1))</f>
        <v>5.9499999999999993</v>
      </c>
      <c r="AW13" s="249">
        <v>0</v>
      </c>
      <c r="AX13" s="4">
        <f>AV13-AW13</f>
        <v>5.9499999999999993</v>
      </c>
      <c r="AY13" s="6"/>
      <c r="AZ13" s="4">
        <f>K13</f>
        <v>7.3849999999999998</v>
      </c>
      <c r="BA13" s="4">
        <f>AB13</f>
        <v>5.2714285714285722</v>
      </c>
      <c r="BB13" s="4">
        <f>AP13</f>
        <v>5.3428571428571425</v>
      </c>
      <c r="BC13" s="4"/>
      <c r="BD13" s="4">
        <f>BJ13</f>
        <v>5.8266071428571431</v>
      </c>
      <c r="BE13" s="60"/>
      <c r="BF13" s="279">
        <f>R13</f>
        <v>7.8650000000000002</v>
      </c>
      <c r="BG13" s="261">
        <f>AF13</f>
        <v>6.4</v>
      </c>
      <c r="BH13" s="261">
        <f>AX13</f>
        <v>5.9499999999999993</v>
      </c>
      <c r="BI13" s="262"/>
      <c r="BJ13" s="259">
        <f>SUM((K13*0.25)+(AP13*0.375)+(AB13*0.375))</f>
        <v>5.8266071428571431</v>
      </c>
      <c r="BK13" s="273"/>
      <c r="BL13" s="7">
        <f>SUM((R13*0.25),(AX13*0.25),(AF13*0.5))</f>
        <v>6.6537500000000005</v>
      </c>
      <c r="BM13" s="60"/>
      <c r="BN13" s="9">
        <f>AVERAGE(BJ13:BL13)</f>
        <v>6.2401785714285722</v>
      </c>
      <c r="BO13" s="260">
        <f>RANK(BN13,$BN$11:$BN$16)</f>
        <v>3</v>
      </c>
    </row>
    <row r="14" spans="1:67" x14ac:dyDescent="0.35">
      <c r="A14" s="149">
        <v>27</v>
      </c>
      <c r="B14" s="101" t="s">
        <v>126</v>
      </c>
      <c r="C14" s="101" t="s">
        <v>130</v>
      </c>
      <c r="D14" s="101" t="s">
        <v>134</v>
      </c>
      <c r="E14" s="101" t="s">
        <v>135</v>
      </c>
      <c r="F14" s="248">
        <v>6</v>
      </c>
      <c r="G14" s="248">
        <v>6</v>
      </c>
      <c r="H14" s="248">
        <v>6</v>
      </c>
      <c r="I14" s="248">
        <v>6</v>
      </c>
      <c r="J14" s="248">
        <v>7.2</v>
      </c>
      <c r="K14" s="4">
        <f>SUM((F14*0.3),(G14*0.25),(H14*0.25),(I14*0.15),(J14*0.05))</f>
        <v>6.06</v>
      </c>
      <c r="L14" s="10"/>
      <c r="M14" s="248">
        <v>7</v>
      </c>
      <c r="N14" s="248">
        <v>7</v>
      </c>
      <c r="O14" s="248">
        <v>6.5</v>
      </c>
      <c r="P14" s="248">
        <v>6.5</v>
      </c>
      <c r="Q14" s="248">
        <v>6.5</v>
      </c>
      <c r="R14" s="4">
        <f>SUM((M14*0.3),(N14*0.25),(O14*0.25),(P14*0.15),(Q14*0.05))</f>
        <v>6.7749999999999995</v>
      </c>
      <c r="S14" s="6"/>
      <c r="T14" s="248">
        <v>5.3</v>
      </c>
      <c r="U14" s="248">
        <v>6.5</v>
      </c>
      <c r="V14" s="248">
        <v>6</v>
      </c>
      <c r="W14" s="248">
        <v>3</v>
      </c>
      <c r="X14" s="248">
        <v>5.5</v>
      </c>
      <c r="Y14" s="248">
        <v>6</v>
      </c>
      <c r="Z14" s="248">
        <v>5.5</v>
      </c>
      <c r="AA14" s="5">
        <f>SUM(T14:Z14)</f>
        <v>37.799999999999997</v>
      </c>
      <c r="AB14" s="4">
        <f>AA14/7</f>
        <v>5.3999999999999995</v>
      </c>
      <c r="AC14" s="11"/>
      <c r="AD14" s="248">
        <v>6.9</v>
      </c>
      <c r="AE14" s="249"/>
      <c r="AF14" s="4">
        <f>AD14-AE14</f>
        <v>6.9</v>
      </c>
      <c r="AG14" s="6"/>
      <c r="AH14" s="248">
        <v>6</v>
      </c>
      <c r="AI14" s="248">
        <v>6.8</v>
      </c>
      <c r="AJ14" s="248">
        <v>6</v>
      </c>
      <c r="AK14" s="248">
        <v>4</v>
      </c>
      <c r="AL14" s="248">
        <v>6</v>
      </c>
      <c r="AM14" s="248">
        <v>5.8</v>
      </c>
      <c r="AN14" s="248">
        <v>6</v>
      </c>
      <c r="AO14" s="5">
        <f>SUM(AH14:AN14)</f>
        <v>40.6</v>
      </c>
      <c r="AP14" s="4">
        <f>AO14/7</f>
        <v>5.8</v>
      </c>
      <c r="AQ14" s="6"/>
      <c r="AR14" s="248">
        <v>4.8</v>
      </c>
      <c r="AS14" s="248">
        <v>4.8</v>
      </c>
      <c r="AT14" s="248">
        <v>4</v>
      </c>
      <c r="AU14" s="248">
        <v>4</v>
      </c>
      <c r="AV14" s="4">
        <f>SUM((AR14*0.3),(AS14*0.25),(AT14*0.35),(AU14*0.1))</f>
        <v>4.4399999999999995</v>
      </c>
      <c r="AW14" s="249">
        <v>0</v>
      </c>
      <c r="AX14" s="4">
        <f>AV14-AW14</f>
        <v>4.4399999999999995</v>
      </c>
      <c r="AY14" s="6"/>
      <c r="AZ14" s="4">
        <f>K14</f>
        <v>6.06</v>
      </c>
      <c r="BA14" s="4">
        <f>AB14</f>
        <v>5.3999999999999995</v>
      </c>
      <c r="BB14" s="4">
        <f>AP14</f>
        <v>5.8</v>
      </c>
      <c r="BC14" s="4"/>
      <c r="BD14" s="4">
        <f>BJ14</f>
        <v>5.7149999999999999</v>
      </c>
      <c r="BE14" s="60"/>
      <c r="BF14" s="279">
        <f>R14</f>
        <v>6.7749999999999995</v>
      </c>
      <c r="BG14" s="261">
        <f>AF14</f>
        <v>6.9</v>
      </c>
      <c r="BH14" s="261">
        <f>AX14</f>
        <v>4.4399999999999995</v>
      </c>
      <c r="BI14" s="262"/>
      <c r="BJ14" s="259">
        <f>SUM((K14*0.25)+(AP14*0.375)+(AB14*0.375))</f>
        <v>5.7149999999999999</v>
      </c>
      <c r="BK14" s="273"/>
      <c r="BL14" s="7">
        <f>SUM((R14*0.25),(AX14*0.25),(AF14*0.5))</f>
        <v>6.2537500000000001</v>
      </c>
      <c r="BM14" s="60"/>
      <c r="BN14" s="9">
        <f>AVERAGE(BJ14:BL14)</f>
        <v>5.984375</v>
      </c>
      <c r="BO14" s="260">
        <f>RANK(BN14,$BN$11:$BN$16)</f>
        <v>4</v>
      </c>
    </row>
    <row r="15" spans="1:67" x14ac:dyDescent="0.35">
      <c r="A15" s="149">
        <v>29</v>
      </c>
      <c r="B15" s="101" t="s">
        <v>127</v>
      </c>
      <c r="C15" s="101" t="s">
        <v>130</v>
      </c>
      <c r="D15" s="101" t="s">
        <v>134</v>
      </c>
      <c r="E15" s="101" t="s">
        <v>135</v>
      </c>
      <c r="F15" s="248">
        <v>5.6</v>
      </c>
      <c r="G15" s="248">
        <v>6</v>
      </c>
      <c r="H15" s="248">
        <v>5.6</v>
      </c>
      <c r="I15" s="248">
        <v>6.5</v>
      </c>
      <c r="J15" s="248">
        <v>6</v>
      </c>
      <c r="K15" s="4">
        <f>SUM((F15*0.3),(G15*0.25),(H15*0.25),(I15*0.15),(J15*0.05))</f>
        <v>5.8549999999999995</v>
      </c>
      <c r="L15" s="10"/>
      <c r="M15" s="248">
        <v>6.7</v>
      </c>
      <c r="N15" s="248">
        <v>7</v>
      </c>
      <c r="O15" s="248">
        <v>6.5</v>
      </c>
      <c r="P15" s="248">
        <v>6.5</v>
      </c>
      <c r="Q15" s="248">
        <v>7.5</v>
      </c>
      <c r="R15" s="4">
        <f>SUM((M15*0.3),(N15*0.25),(O15*0.25),(P15*0.15),(Q15*0.05))</f>
        <v>6.7349999999999994</v>
      </c>
      <c r="S15" s="6"/>
      <c r="T15" s="248">
        <v>4.5</v>
      </c>
      <c r="U15" s="248">
        <v>3</v>
      </c>
      <c r="V15" s="248">
        <v>0</v>
      </c>
      <c r="W15" s="248">
        <v>0</v>
      </c>
      <c r="X15" s="248">
        <v>4.5</v>
      </c>
      <c r="Y15" s="248">
        <v>5</v>
      </c>
      <c r="Z15" s="248">
        <v>4.8</v>
      </c>
      <c r="AA15" s="5">
        <f>SUM(T15:Z15)</f>
        <v>21.8</v>
      </c>
      <c r="AB15" s="4">
        <f>AA15/7</f>
        <v>3.1142857142857143</v>
      </c>
      <c r="AC15" s="11"/>
      <c r="AD15" s="248">
        <v>7.45</v>
      </c>
      <c r="AE15" s="249"/>
      <c r="AF15" s="4">
        <f>AD15-AE15</f>
        <v>7.45</v>
      </c>
      <c r="AG15" s="6"/>
      <c r="AH15" s="248">
        <v>5.8</v>
      </c>
      <c r="AI15" s="248">
        <v>5.8</v>
      </c>
      <c r="AJ15" s="248">
        <v>0</v>
      </c>
      <c r="AK15" s="248">
        <v>0</v>
      </c>
      <c r="AL15" s="248">
        <v>5.8</v>
      </c>
      <c r="AM15" s="248">
        <v>5</v>
      </c>
      <c r="AN15" s="248">
        <v>5.8</v>
      </c>
      <c r="AO15" s="5">
        <f>SUM(AH15:AN15)</f>
        <v>28.2</v>
      </c>
      <c r="AP15" s="4">
        <f>AO15/7</f>
        <v>4.0285714285714285</v>
      </c>
      <c r="AQ15" s="6"/>
      <c r="AR15" s="248">
        <v>5</v>
      </c>
      <c r="AS15" s="248">
        <v>5.5</v>
      </c>
      <c r="AT15" s="248">
        <v>5</v>
      </c>
      <c r="AU15" s="248">
        <v>5</v>
      </c>
      <c r="AV15" s="4">
        <f>SUM((AR15*0.3),(AS15*0.25),(AT15*0.35),(AU15*0.1))</f>
        <v>5.125</v>
      </c>
      <c r="AW15" s="249">
        <v>0</v>
      </c>
      <c r="AX15" s="4">
        <f>AV15-AW15</f>
        <v>5.125</v>
      </c>
      <c r="AY15" s="6"/>
      <c r="AZ15" s="4">
        <f>K15</f>
        <v>5.8549999999999995</v>
      </c>
      <c r="BA15" s="4">
        <f>AB15</f>
        <v>3.1142857142857143</v>
      </c>
      <c r="BB15" s="4">
        <f>AP15</f>
        <v>4.0285714285714285</v>
      </c>
      <c r="BC15" s="4"/>
      <c r="BD15" s="4">
        <f>BJ15</f>
        <v>4.142321428571428</v>
      </c>
      <c r="BE15" s="60"/>
      <c r="BF15" s="279">
        <f>R15</f>
        <v>6.7349999999999994</v>
      </c>
      <c r="BG15" s="261">
        <f>AF15</f>
        <v>7.45</v>
      </c>
      <c r="BH15" s="261">
        <f>AX15</f>
        <v>5.125</v>
      </c>
      <c r="BI15" s="262"/>
      <c r="BJ15" s="259">
        <f>SUM((K15*0.25)+(AP15*0.375)+(AB15*0.375))</f>
        <v>4.142321428571428</v>
      </c>
      <c r="BK15" s="273"/>
      <c r="BL15" s="7">
        <f>SUM((R15*0.25),(AX15*0.25),(AF15*0.5))</f>
        <v>6.6899999999999995</v>
      </c>
      <c r="BM15" s="60"/>
      <c r="BN15" s="9">
        <f>AVERAGE(BJ15:BL15)</f>
        <v>5.4161607142857138</v>
      </c>
      <c r="BO15" s="260">
        <f>RANK(BN15,$BN$11:$BN$16)</f>
        <v>5</v>
      </c>
    </row>
    <row r="16" spans="1:67" x14ac:dyDescent="0.35">
      <c r="A16" s="149">
        <v>30</v>
      </c>
      <c r="B16" s="101" t="s">
        <v>125</v>
      </c>
      <c r="C16" s="101" t="s">
        <v>130</v>
      </c>
      <c r="D16" s="101" t="s">
        <v>134</v>
      </c>
      <c r="E16" s="101" t="s">
        <v>135</v>
      </c>
      <c r="F16" s="248">
        <v>5.6</v>
      </c>
      <c r="G16" s="248">
        <v>6</v>
      </c>
      <c r="H16" s="248">
        <v>5.6</v>
      </c>
      <c r="I16" s="248">
        <v>6.5</v>
      </c>
      <c r="J16" s="248">
        <v>6</v>
      </c>
      <c r="K16" s="4">
        <f>SUM((F16*0.3),(G16*0.25),(H16*0.25),(I16*0.15),(J16*0.05))</f>
        <v>5.8549999999999995</v>
      </c>
      <c r="L16" s="10"/>
      <c r="M16" s="248">
        <v>6.8</v>
      </c>
      <c r="N16" s="248">
        <v>7</v>
      </c>
      <c r="O16" s="248">
        <v>6.5</v>
      </c>
      <c r="P16" s="248">
        <v>6.5</v>
      </c>
      <c r="Q16" s="248">
        <v>7.5</v>
      </c>
      <c r="R16" s="4">
        <f>SUM((M16*0.3),(N16*0.25),(O16*0.25),(P16*0.15),(Q16*0.05))</f>
        <v>6.7649999999999997</v>
      </c>
      <c r="S16" s="6"/>
      <c r="T16" s="248">
        <v>4</v>
      </c>
      <c r="U16" s="248">
        <v>5.5</v>
      </c>
      <c r="V16" s="248">
        <v>0</v>
      </c>
      <c r="W16" s="248">
        <v>0</v>
      </c>
      <c r="X16" s="248">
        <v>5.5</v>
      </c>
      <c r="Y16" s="248">
        <v>5.5</v>
      </c>
      <c r="Z16" s="248">
        <v>4.5</v>
      </c>
      <c r="AA16" s="5">
        <f>SUM(T16:Z16)</f>
        <v>25</v>
      </c>
      <c r="AB16" s="4">
        <f>AA16/7</f>
        <v>3.5714285714285716</v>
      </c>
      <c r="AC16" s="11"/>
      <c r="AD16" s="248">
        <v>6.9</v>
      </c>
      <c r="AE16" s="249"/>
      <c r="AF16" s="4">
        <f>AD16-AE16</f>
        <v>6.9</v>
      </c>
      <c r="AG16" s="6"/>
      <c r="AH16" s="248">
        <v>4</v>
      </c>
      <c r="AI16" s="248">
        <v>5.5</v>
      </c>
      <c r="AJ16" s="248">
        <v>0</v>
      </c>
      <c r="AK16" s="248">
        <v>0</v>
      </c>
      <c r="AL16" s="248">
        <v>5.8</v>
      </c>
      <c r="AM16" s="248">
        <v>4.8</v>
      </c>
      <c r="AN16" s="248">
        <v>5.8</v>
      </c>
      <c r="AO16" s="5">
        <f>SUM(AH16:AN16)</f>
        <v>25.900000000000002</v>
      </c>
      <c r="AP16" s="4">
        <f>AO16/7</f>
        <v>3.7</v>
      </c>
      <c r="AQ16" s="6"/>
      <c r="AR16" s="248">
        <v>5</v>
      </c>
      <c r="AS16" s="248">
        <v>5.2</v>
      </c>
      <c r="AT16" s="248">
        <v>5</v>
      </c>
      <c r="AU16" s="248">
        <v>4.8</v>
      </c>
      <c r="AV16" s="4">
        <f>SUM((AR16*0.3),(AS16*0.25),(AT16*0.35),(AU16*0.1))</f>
        <v>5.0299999999999994</v>
      </c>
      <c r="AW16" s="249">
        <v>0</v>
      </c>
      <c r="AX16" s="4">
        <f>AV16-AW16</f>
        <v>5.0299999999999994</v>
      </c>
      <c r="AY16" s="6"/>
      <c r="AZ16" s="4">
        <f>K16</f>
        <v>5.8549999999999995</v>
      </c>
      <c r="BA16" s="4">
        <f>AB16</f>
        <v>3.5714285714285716</v>
      </c>
      <c r="BB16" s="4">
        <f>AP16</f>
        <v>3.7</v>
      </c>
      <c r="BC16" s="4"/>
      <c r="BD16" s="4">
        <f>BJ16</f>
        <v>4.1905357142857147</v>
      </c>
      <c r="BE16" s="60"/>
      <c r="BF16" s="279">
        <f>R16</f>
        <v>6.7649999999999997</v>
      </c>
      <c r="BG16" s="261">
        <f>AF16</f>
        <v>6.9</v>
      </c>
      <c r="BH16" s="261">
        <f>AX16</f>
        <v>5.0299999999999994</v>
      </c>
      <c r="BI16" s="262"/>
      <c r="BJ16" s="259">
        <f>SUM((K16*0.25)+(AP16*0.375)+(AB16*0.375))</f>
        <v>4.1905357142857147</v>
      </c>
      <c r="BK16" s="273"/>
      <c r="BL16" s="7">
        <f>SUM((R16*0.25),(AX16*0.25),(AF16*0.5))</f>
        <v>6.3987499999999997</v>
      </c>
      <c r="BM16" s="60"/>
      <c r="BN16" s="9">
        <f>AVERAGE(BJ16:BL16)</f>
        <v>5.2946428571428577</v>
      </c>
      <c r="BO16" s="260">
        <f>RANK(BN16,$BN$11:$BN$16)</f>
        <v>6</v>
      </c>
    </row>
  </sheetData>
  <sortState xmlns:xlrd2="http://schemas.microsoft.com/office/spreadsheetml/2017/richdata2" ref="A11:BO16">
    <sortCondition ref="BO11:BO16"/>
  </sortState>
  <mergeCells count="3">
    <mergeCell ref="A3:B3"/>
    <mergeCell ref="AZ8:BB8"/>
    <mergeCell ref="BF8:BH8"/>
  </mergeCells>
  <pageMargins left="0.74803149606299213" right="0.74803149606299213" top="0.98425196850393704" bottom="0.98425196850393704" header="0.51181102362204722" footer="0.51181102362204722"/>
  <pageSetup paperSize="9" scale="73" orientation="landscape" horizontalDpi="4294967293" r:id="rId1"/>
  <headerFooter alignWithMargins="0">
    <oddFooter>&amp;L&amp;A&amp;C&amp;A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BI17"/>
  <sheetViews>
    <sheetView workbookViewId="0">
      <pane xSplit="2" ySplit="1" topLeftCell="AQ2" activePane="bottomRight" state="frozen"/>
      <selection activeCell="U17" sqref="U17"/>
      <selection pane="topRight" activeCell="U17" sqref="U17"/>
      <selection pane="bottomLeft" activeCell="U17" sqref="U17"/>
      <selection pane="bottomRight" activeCell="BH11" sqref="BH11"/>
    </sheetView>
  </sheetViews>
  <sheetFormatPr defaultColWidth="9.08984375" defaultRowHeight="14.5" x14ac:dyDescent="0.35"/>
  <cols>
    <col min="1" max="1" width="5.453125" style="2" customWidth="1"/>
    <col min="2" max="2" width="18.36328125" style="2" customWidth="1"/>
    <col min="3" max="3" width="21.453125" style="2" customWidth="1"/>
    <col min="4" max="4" width="15.36328125" style="2" customWidth="1"/>
    <col min="5" max="5" width="16.90625" style="2" customWidth="1"/>
    <col min="6" max="11" width="7.6328125" style="2" customWidth="1"/>
    <col min="12" max="12" width="3.36328125" style="2" customWidth="1"/>
    <col min="13" max="18" width="7.6328125" style="2" customWidth="1"/>
    <col min="19" max="19" width="3.36328125" style="2" customWidth="1"/>
    <col min="20" max="28" width="7.6328125" style="2" customWidth="1"/>
    <col min="29" max="29" width="3.36328125" style="2" customWidth="1"/>
    <col min="30" max="30" width="7.36328125" style="2" customWidth="1"/>
    <col min="31" max="31" width="7" style="2" customWidth="1"/>
    <col min="32" max="32" width="9.453125" style="2" customWidth="1"/>
    <col min="33" max="33" width="2.6328125" style="2" customWidth="1"/>
    <col min="34" max="42" width="7.6328125" style="2" customWidth="1"/>
    <col min="43" max="43" width="2.453125" style="2" customWidth="1"/>
    <col min="44" max="51" width="7.6328125" style="2" customWidth="1"/>
    <col min="52" max="52" width="2.453125" style="2" customWidth="1"/>
    <col min="53" max="55" width="7.6328125" style="112" customWidth="1"/>
    <col min="56" max="56" width="12.08984375" style="2" customWidth="1"/>
    <col min="57" max="57" width="2.6328125" style="2" customWidth="1"/>
    <col min="58" max="58" width="10.453125" style="2" customWidth="1"/>
    <col min="59" max="59" width="2.6328125" style="2" customWidth="1"/>
    <col min="60" max="60" width="9.08984375" style="2"/>
    <col min="61" max="61" width="13.36328125" style="2" customWidth="1"/>
    <col min="62" max="16384" width="9.08984375" style="2"/>
  </cols>
  <sheetData>
    <row r="1" spans="1:61" ht="15.5" x14ac:dyDescent="0.35">
      <c r="A1" s="20" t="str">
        <f>CompDetail!A1</f>
        <v xml:space="preserve">SCONE HORSE FESTIVAL </v>
      </c>
      <c r="D1" s="3" t="s">
        <v>66</v>
      </c>
      <c r="E1" s="2" t="s">
        <v>96</v>
      </c>
      <c r="AQ1" s="230"/>
      <c r="BI1" s="230">
        <f ca="1">NOW()</f>
        <v>43667.53270787037</v>
      </c>
    </row>
    <row r="2" spans="1:61" ht="15.5" x14ac:dyDescent="0.35">
      <c r="A2" s="20" t="str">
        <f>CompDetail!A2</f>
        <v>OFFICIAL VAULTING COMPETITION</v>
      </c>
      <c r="D2" s="3"/>
      <c r="E2" s="3" t="s">
        <v>76</v>
      </c>
      <c r="AQ2" s="231"/>
      <c r="BI2" s="231">
        <f ca="1">NOW()</f>
        <v>43667.53270787037</v>
      </c>
    </row>
    <row r="3" spans="1:61" ht="15.5" x14ac:dyDescent="0.35">
      <c r="A3" s="281" t="str">
        <f>CompDetail!A3</f>
        <v>20th &amp; 21st July 2019</v>
      </c>
      <c r="B3" s="282"/>
      <c r="D3" s="3"/>
      <c r="E3" s="3" t="s">
        <v>95</v>
      </c>
      <c r="F3" s="115"/>
      <c r="G3" s="115"/>
      <c r="H3" s="115"/>
      <c r="I3" s="115"/>
      <c r="J3" s="115"/>
      <c r="K3" s="115"/>
      <c r="M3" s="232"/>
      <c r="N3" s="232"/>
      <c r="O3" s="232"/>
      <c r="P3" s="232"/>
      <c r="Q3" s="232"/>
      <c r="R3" s="232"/>
      <c r="T3" s="263"/>
      <c r="U3" s="263"/>
      <c r="V3" s="263"/>
      <c r="W3" s="263"/>
      <c r="X3" s="263"/>
      <c r="Y3" s="263"/>
      <c r="Z3" s="263"/>
      <c r="AA3" s="263"/>
      <c r="AB3" s="263"/>
      <c r="AD3" s="232"/>
      <c r="AE3" s="232"/>
      <c r="AF3" s="232"/>
      <c r="AH3" s="263"/>
      <c r="AI3" s="263"/>
      <c r="AJ3" s="263"/>
      <c r="AK3" s="263"/>
      <c r="AL3" s="263"/>
      <c r="AM3" s="263"/>
      <c r="AN3" s="263"/>
      <c r="AO3" s="263"/>
      <c r="AP3" s="263"/>
      <c r="AR3" s="232"/>
      <c r="AS3" s="232"/>
      <c r="AT3" s="232"/>
      <c r="AU3" s="232"/>
      <c r="AV3" s="232"/>
      <c r="AW3" s="232"/>
      <c r="AX3" s="232"/>
      <c r="AY3" s="232"/>
    </row>
    <row r="4" spans="1:61" x14ac:dyDescent="0.35">
      <c r="A4" s="252"/>
      <c r="B4" s="253"/>
      <c r="D4" s="3"/>
      <c r="E4" s="3"/>
      <c r="F4" s="236" t="s">
        <v>68</v>
      </c>
      <c r="G4" s="236"/>
      <c r="H4" s="236"/>
      <c r="I4" s="236"/>
      <c r="J4" s="236"/>
      <c r="K4" s="236"/>
      <c r="M4" s="237" t="s">
        <v>140</v>
      </c>
      <c r="N4" s="237"/>
      <c r="O4" s="237"/>
      <c r="P4" s="237"/>
      <c r="Q4" s="237"/>
      <c r="R4" s="237"/>
      <c r="T4" s="264" t="s">
        <v>68</v>
      </c>
      <c r="U4" s="264"/>
      <c r="V4" s="264"/>
      <c r="W4" s="264"/>
      <c r="X4" s="264"/>
      <c r="Y4" s="264"/>
      <c r="Z4" s="264"/>
      <c r="AA4" s="264"/>
      <c r="AB4" s="264"/>
      <c r="AD4" s="237" t="s">
        <v>140</v>
      </c>
      <c r="AE4" s="237"/>
      <c r="AF4" s="237"/>
      <c r="AH4" s="264" t="s">
        <v>68</v>
      </c>
      <c r="AI4" s="264"/>
      <c r="AJ4" s="264"/>
      <c r="AK4" s="264"/>
      <c r="AL4" s="264"/>
      <c r="AM4" s="264"/>
      <c r="AN4" s="264"/>
      <c r="AO4" s="264"/>
      <c r="AP4" s="264"/>
      <c r="AR4" s="237" t="s">
        <v>140</v>
      </c>
      <c r="AS4" s="237"/>
      <c r="AT4" s="237"/>
      <c r="AU4" s="237"/>
      <c r="AV4" s="237"/>
      <c r="AW4" s="237"/>
      <c r="AX4" s="237"/>
      <c r="AY4" s="237"/>
    </row>
    <row r="5" spans="1:61" x14ac:dyDescent="0.35">
      <c r="A5" s="239"/>
      <c r="D5" s="3"/>
    </row>
    <row r="6" spans="1:61" x14ac:dyDescent="0.35">
      <c r="A6" s="239" t="s">
        <v>40</v>
      </c>
      <c r="B6" s="239"/>
      <c r="F6" s="239" t="s">
        <v>43</v>
      </c>
      <c r="G6" s="2" t="str">
        <f>E1</f>
        <v>Robyn Bruderer</v>
      </c>
      <c r="I6" s="239"/>
      <c r="M6" s="239" t="s">
        <v>43</v>
      </c>
      <c r="N6" s="2" t="str">
        <f>E1</f>
        <v>Robyn Bruderer</v>
      </c>
      <c r="T6" s="239" t="s">
        <v>42</v>
      </c>
      <c r="U6" s="2" t="str">
        <f>E2</f>
        <v>Angie Deeks</v>
      </c>
      <c r="AD6" s="239" t="s">
        <v>42</v>
      </c>
      <c r="AE6" s="2" t="str">
        <f>E2</f>
        <v>Angie Deeks</v>
      </c>
      <c r="AH6" s="239" t="s">
        <v>69</v>
      </c>
      <c r="AI6" s="2" t="str">
        <f>E3</f>
        <v>Janet Leadbeater</v>
      </c>
      <c r="AR6" s="239" t="s">
        <v>69</v>
      </c>
      <c r="AS6" s="2" t="str">
        <f>E3</f>
        <v>Janet Leadbeater</v>
      </c>
      <c r="AX6" s="239"/>
      <c r="AY6" s="239"/>
      <c r="AZ6" s="265"/>
      <c r="BD6" s="239" t="s">
        <v>14</v>
      </c>
    </row>
    <row r="7" spans="1:61" x14ac:dyDescent="0.35">
      <c r="A7" s="239" t="s">
        <v>48</v>
      </c>
      <c r="B7" s="239">
        <v>4</v>
      </c>
      <c r="AZ7" s="265"/>
      <c r="BA7" s="120"/>
      <c r="BB7" s="120"/>
      <c r="BC7" s="120"/>
      <c r="BD7" s="239"/>
    </row>
    <row r="8" spans="1:61" x14ac:dyDescent="0.35">
      <c r="F8" s="239" t="s">
        <v>23</v>
      </c>
      <c r="L8" s="131"/>
      <c r="M8" s="241" t="s">
        <v>23</v>
      </c>
      <c r="N8" s="131"/>
      <c r="O8" s="131"/>
      <c r="P8" s="131"/>
      <c r="Q8" s="241"/>
      <c r="AC8" s="131"/>
      <c r="AD8" s="239"/>
      <c r="AE8" s="2" t="s">
        <v>13</v>
      </c>
      <c r="AF8" s="239" t="s">
        <v>15</v>
      </c>
      <c r="AY8" s="241" t="s">
        <v>41</v>
      </c>
      <c r="AZ8" s="265"/>
      <c r="BD8" s="254" t="s">
        <v>45</v>
      </c>
      <c r="BE8" s="255"/>
      <c r="BF8" s="254" t="s">
        <v>46</v>
      </c>
      <c r="BG8" s="255"/>
      <c r="BH8" s="256" t="s">
        <v>47</v>
      </c>
      <c r="BI8" s="243"/>
    </row>
    <row r="9" spans="1:61" s="131" customFormat="1" x14ac:dyDescent="0.35">
      <c r="A9" s="131" t="s">
        <v>21</v>
      </c>
      <c r="B9" s="131" t="s">
        <v>22</v>
      </c>
      <c r="C9" s="131" t="s">
        <v>23</v>
      </c>
      <c r="D9" s="131" t="s">
        <v>24</v>
      </c>
      <c r="E9" s="131" t="s">
        <v>25</v>
      </c>
      <c r="F9" s="243" t="s">
        <v>1</v>
      </c>
      <c r="G9" s="243" t="s">
        <v>2</v>
      </c>
      <c r="H9" s="243" t="s">
        <v>3</v>
      </c>
      <c r="I9" s="243" t="s">
        <v>4</v>
      </c>
      <c r="J9" s="243" t="s">
        <v>5</v>
      </c>
      <c r="K9" s="243" t="s">
        <v>23</v>
      </c>
      <c r="L9" s="134"/>
      <c r="M9" s="243" t="s">
        <v>1</v>
      </c>
      <c r="N9" s="243" t="s">
        <v>2</v>
      </c>
      <c r="O9" s="243" t="s">
        <v>3</v>
      </c>
      <c r="P9" s="243" t="s">
        <v>4</v>
      </c>
      <c r="Q9" s="243" t="s">
        <v>5</v>
      </c>
      <c r="R9" s="243" t="s">
        <v>23</v>
      </c>
      <c r="S9" s="244"/>
      <c r="T9" s="131" t="s">
        <v>26</v>
      </c>
      <c r="U9" s="131" t="s">
        <v>27</v>
      </c>
      <c r="V9" s="131" t="s">
        <v>38</v>
      </c>
      <c r="W9" s="131" t="s">
        <v>35</v>
      </c>
      <c r="X9" s="131" t="s">
        <v>177</v>
      </c>
      <c r="Y9" s="131" t="s">
        <v>39</v>
      </c>
      <c r="Z9" s="131" t="s">
        <v>178</v>
      </c>
      <c r="AA9" s="131" t="s">
        <v>34</v>
      </c>
      <c r="AB9" s="241" t="s">
        <v>33</v>
      </c>
      <c r="AC9" s="134"/>
      <c r="AD9" s="131" t="s">
        <v>32</v>
      </c>
      <c r="AE9" s="131" t="s">
        <v>12</v>
      </c>
      <c r="AF9" s="241" t="s">
        <v>17</v>
      </c>
      <c r="AG9" s="134"/>
      <c r="AH9" s="131" t="s">
        <v>26</v>
      </c>
      <c r="AI9" s="131" t="s">
        <v>27</v>
      </c>
      <c r="AJ9" s="131" t="s">
        <v>38</v>
      </c>
      <c r="AK9" s="131" t="s">
        <v>35</v>
      </c>
      <c r="AL9" s="131" t="s">
        <v>177</v>
      </c>
      <c r="AM9" s="131" t="s">
        <v>39</v>
      </c>
      <c r="AN9" s="131" t="s">
        <v>178</v>
      </c>
      <c r="AO9" s="131" t="s">
        <v>34</v>
      </c>
      <c r="AP9" s="131" t="s">
        <v>33</v>
      </c>
      <c r="AQ9" s="134"/>
      <c r="AR9" s="243" t="s">
        <v>6</v>
      </c>
      <c r="AS9" s="243" t="s">
        <v>7</v>
      </c>
      <c r="AT9" s="243" t="s">
        <v>8</v>
      </c>
      <c r="AU9" s="243" t="s">
        <v>9</v>
      </c>
      <c r="AV9" s="243"/>
      <c r="AW9" s="243" t="s">
        <v>30</v>
      </c>
      <c r="AX9" s="131" t="s">
        <v>13</v>
      </c>
      <c r="AY9" s="241" t="s">
        <v>17</v>
      </c>
      <c r="AZ9" s="266"/>
      <c r="BA9" s="120" t="s">
        <v>54</v>
      </c>
      <c r="BB9" s="120" t="s">
        <v>55</v>
      </c>
      <c r="BC9" s="120" t="s">
        <v>99</v>
      </c>
      <c r="BD9" s="254" t="s">
        <v>29</v>
      </c>
      <c r="BE9" s="255"/>
      <c r="BF9" s="256" t="s">
        <v>29</v>
      </c>
      <c r="BG9" s="267"/>
      <c r="BH9" s="256" t="s">
        <v>29</v>
      </c>
      <c r="BI9" s="247" t="s">
        <v>31</v>
      </c>
    </row>
    <row r="10" spans="1:61" s="131" customFormat="1" x14ac:dyDescent="0.35">
      <c r="F10" s="243"/>
      <c r="G10" s="243"/>
      <c r="H10" s="243"/>
      <c r="I10" s="243"/>
      <c r="J10" s="243"/>
      <c r="K10" s="243"/>
      <c r="L10" s="134"/>
      <c r="M10" s="243"/>
      <c r="N10" s="243"/>
      <c r="O10" s="243"/>
      <c r="P10" s="243"/>
      <c r="Q10" s="243"/>
      <c r="R10" s="243"/>
      <c r="S10" s="244"/>
      <c r="AC10" s="134"/>
      <c r="AG10" s="134"/>
      <c r="AQ10" s="134"/>
      <c r="AR10" s="243"/>
      <c r="AS10" s="243"/>
      <c r="AT10" s="243"/>
      <c r="AU10" s="243"/>
      <c r="AV10" s="243"/>
      <c r="AW10" s="243"/>
      <c r="AZ10" s="266"/>
      <c r="BA10" s="120"/>
      <c r="BB10" s="120"/>
      <c r="BC10" s="120"/>
      <c r="BD10" s="241"/>
      <c r="BF10" s="247"/>
      <c r="BG10" s="243"/>
      <c r="BH10" s="247"/>
      <c r="BI10" s="247"/>
    </row>
    <row r="11" spans="1:61" x14ac:dyDescent="0.35">
      <c r="A11" s="149">
        <v>16</v>
      </c>
      <c r="B11" s="101" t="s">
        <v>105</v>
      </c>
      <c r="C11" s="101" t="s">
        <v>131</v>
      </c>
      <c r="D11" s="292" t="s">
        <v>137</v>
      </c>
      <c r="E11" s="101" t="s">
        <v>109</v>
      </c>
      <c r="F11" s="248">
        <v>6.5</v>
      </c>
      <c r="G11" s="248">
        <v>6.5</v>
      </c>
      <c r="H11" s="248">
        <v>6.2</v>
      </c>
      <c r="I11" s="248">
        <v>7</v>
      </c>
      <c r="J11" s="248">
        <v>7.5</v>
      </c>
      <c r="K11" s="4">
        <f>SUM((F11*0.3),(G11*0.25),(H11*0.25),(I11*0.15),(J11*0.05))</f>
        <v>6.55</v>
      </c>
      <c r="L11" s="10"/>
      <c r="M11" s="248">
        <v>6</v>
      </c>
      <c r="N11" s="248">
        <v>6</v>
      </c>
      <c r="O11" s="248">
        <v>6</v>
      </c>
      <c r="P11" s="248">
        <v>6.5</v>
      </c>
      <c r="Q11" s="248">
        <v>7.5</v>
      </c>
      <c r="R11" s="4">
        <f>SUM((M11*0.1),(N11*0.1),(O11*0.3),(P11*0.3),(Q11*0.2))</f>
        <v>6.45</v>
      </c>
      <c r="S11" s="6"/>
      <c r="T11" s="248">
        <v>4.3</v>
      </c>
      <c r="U11" s="248">
        <v>5.3</v>
      </c>
      <c r="V11" s="248">
        <v>4.8</v>
      </c>
      <c r="W11" s="248">
        <v>3.5</v>
      </c>
      <c r="X11" s="248">
        <v>7</v>
      </c>
      <c r="Y11" s="248">
        <v>5.3</v>
      </c>
      <c r="Z11" s="248">
        <v>5.8</v>
      </c>
      <c r="AA11" s="5">
        <f>SUM(T11:Z11)</f>
        <v>36</v>
      </c>
      <c r="AB11" s="4">
        <f>AA11/7</f>
        <v>5.1428571428571432</v>
      </c>
      <c r="AC11" s="10"/>
      <c r="AD11" s="248">
        <v>8.6199999999999992</v>
      </c>
      <c r="AE11" s="249"/>
      <c r="AF11" s="4">
        <f>AD11-AE11</f>
        <v>8.6199999999999992</v>
      </c>
      <c r="AG11" s="6"/>
      <c r="AH11" s="248">
        <v>5</v>
      </c>
      <c r="AI11" s="248">
        <v>5</v>
      </c>
      <c r="AJ11" s="248">
        <v>5.5</v>
      </c>
      <c r="AK11" s="248">
        <v>4</v>
      </c>
      <c r="AL11" s="248">
        <v>6.8</v>
      </c>
      <c r="AM11" s="248">
        <v>6</v>
      </c>
      <c r="AN11" s="248">
        <v>5</v>
      </c>
      <c r="AO11" s="5">
        <f>SUM(AH11:AN11)</f>
        <v>37.299999999999997</v>
      </c>
      <c r="AP11" s="4">
        <f>AO11/7</f>
        <v>5.3285714285714283</v>
      </c>
      <c r="AQ11" s="6"/>
      <c r="AR11" s="248">
        <v>6.8</v>
      </c>
      <c r="AS11" s="248">
        <v>6.8</v>
      </c>
      <c r="AT11" s="248">
        <v>6.8</v>
      </c>
      <c r="AU11" s="248">
        <v>5.5</v>
      </c>
      <c r="AV11" s="248">
        <v>5.8</v>
      </c>
      <c r="AW11" s="4">
        <f>SUM((AR11*0.2),(AS11*0.15),(AT11*0.25),(AU11*0.2),(AV11*0.2))</f>
        <v>6.34</v>
      </c>
      <c r="AX11" s="249">
        <v>0</v>
      </c>
      <c r="AY11" s="4">
        <f>AW11-AX11</f>
        <v>6.34</v>
      </c>
      <c r="AZ11" s="268"/>
      <c r="BA11" s="261">
        <f>(K11+R11)/2</f>
        <v>6.5</v>
      </c>
      <c r="BB11" s="261">
        <f>(AB11+AF11)/2</f>
        <v>6.8814285714285717</v>
      </c>
      <c r="BC11" s="261">
        <f>(AP11+AY11)/2</f>
        <v>5.8342857142857145</v>
      </c>
      <c r="BD11" s="294">
        <f>SUM((K11*0.25)+(AB11*0.375)+(AP11*0.375))</f>
        <v>5.5642857142857149</v>
      </c>
      <c r="BE11" s="295"/>
      <c r="BF11" s="294">
        <f>SUM((R11*0.25),(AF11*0.5),(AY11*0.25))</f>
        <v>7.5074999999999994</v>
      </c>
      <c r="BG11" s="16"/>
      <c r="BH11" s="9">
        <f>AVERAGE(BD11:BF11)</f>
        <v>6.5358928571428567</v>
      </c>
      <c r="BI11" s="260">
        <f>RANK(BH11,BH$11:BH$17)</f>
        <v>1</v>
      </c>
    </row>
    <row r="12" spans="1:61" x14ac:dyDescent="0.35">
      <c r="A12" s="149">
        <v>17</v>
      </c>
      <c r="B12" s="101" t="s">
        <v>104</v>
      </c>
      <c r="C12" s="101" t="s">
        <v>131</v>
      </c>
      <c r="D12" s="292" t="s">
        <v>137</v>
      </c>
      <c r="E12" s="101" t="s">
        <v>109</v>
      </c>
      <c r="F12" s="248">
        <v>6.5</v>
      </c>
      <c r="G12" s="248">
        <v>6.5</v>
      </c>
      <c r="H12" s="248">
        <v>6</v>
      </c>
      <c r="I12" s="248">
        <v>7</v>
      </c>
      <c r="J12" s="248">
        <v>7.5</v>
      </c>
      <c r="K12" s="4">
        <f>SUM((F12*0.3),(G12*0.25),(H12*0.25),(I12*0.15),(J12*0.05))</f>
        <v>6.5</v>
      </c>
      <c r="L12" s="10"/>
      <c r="M12" s="248">
        <v>6</v>
      </c>
      <c r="N12" s="248">
        <v>6</v>
      </c>
      <c r="O12" s="248">
        <v>6</v>
      </c>
      <c r="P12" s="248">
        <v>6.3</v>
      </c>
      <c r="Q12" s="248">
        <v>7.5</v>
      </c>
      <c r="R12" s="4">
        <f>SUM((M12*0.1),(N12*0.1),(O12*0.3),(P12*0.3),(Q12*0.2))</f>
        <v>6.39</v>
      </c>
      <c r="S12" s="6"/>
      <c r="T12" s="248">
        <v>4.8</v>
      </c>
      <c r="U12" s="248">
        <v>5.8</v>
      </c>
      <c r="V12" s="248">
        <v>4.5</v>
      </c>
      <c r="W12" s="248">
        <v>5.3</v>
      </c>
      <c r="X12" s="248">
        <v>5.2</v>
      </c>
      <c r="Y12" s="248">
        <v>5.5</v>
      </c>
      <c r="Z12" s="248">
        <v>5.2</v>
      </c>
      <c r="AA12" s="5">
        <f>SUM(T12:Z12)</f>
        <v>36.299999999999997</v>
      </c>
      <c r="AB12" s="4">
        <f>AA12/7</f>
        <v>5.1857142857142851</v>
      </c>
      <c r="AC12" s="10"/>
      <c r="AD12" s="248">
        <v>8</v>
      </c>
      <c r="AE12" s="249"/>
      <c r="AF12" s="4">
        <f>AD12-AE12</f>
        <v>8</v>
      </c>
      <c r="AG12" s="6"/>
      <c r="AH12" s="248">
        <v>5</v>
      </c>
      <c r="AI12" s="248">
        <v>5.8</v>
      </c>
      <c r="AJ12" s="248">
        <v>4.8</v>
      </c>
      <c r="AK12" s="248">
        <v>5</v>
      </c>
      <c r="AL12" s="248">
        <v>5.8</v>
      </c>
      <c r="AM12" s="248">
        <v>5.5</v>
      </c>
      <c r="AN12" s="248">
        <v>5</v>
      </c>
      <c r="AO12" s="5">
        <f>SUM(AH12:AN12)</f>
        <v>36.900000000000006</v>
      </c>
      <c r="AP12" s="4">
        <f>AO12/7</f>
        <v>5.2714285714285722</v>
      </c>
      <c r="AQ12" s="6"/>
      <c r="AR12" s="248">
        <v>6.5</v>
      </c>
      <c r="AS12" s="248">
        <v>6.5</v>
      </c>
      <c r="AT12" s="248">
        <v>6</v>
      </c>
      <c r="AU12" s="248">
        <v>4.5</v>
      </c>
      <c r="AV12" s="248">
        <v>5</v>
      </c>
      <c r="AW12" s="4">
        <f>SUM((AR12*0.2),(AS12*0.15),(AT12*0.25),(AU12*0.2),(AV12*0.2))</f>
        <v>5.6749999999999998</v>
      </c>
      <c r="AX12" s="249">
        <v>0</v>
      </c>
      <c r="AY12" s="4">
        <f>AW12-AX12</f>
        <v>5.6749999999999998</v>
      </c>
      <c r="AZ12" s="268"/>
      <c r="BA12" s="261">
        <f>(K12+R12)/2</f>
        <v>6.4450000000000003</v>
      </c>
      <c r="BB12" s="261">
        <f>(AB12+AF12)/2</f>
        <v>6.5928571428571425</v>
      </c>
      <c r="BC12" s="261">
        <f t="shared" ref="BC12:BC17" si="0">(AP12+AY12)/2</f>
        <v>5.4732142857142865</v>
      </c>
      <c r="BD12" s="294">
        <f>SUM((K12*0.25)+(AB12*0.375)+(AP12*0.375))</f>
        <v>5.5464285714285717</v>
      </c>
      <c r="BE12" s="295"/>
      <c r="BF12" s="294">
        <f>SUM((R12*0.25),(AF12*0.5),(AY12*0.25))</f>
        <v>7.0162500000000003</v>
      </c>
      <c r="BG12" s="16"/>
      <c r="BH12" s="9">
        <f>AVERAGE(BD12:BF12)</f>
        <v>6.281339285714286</v>
      </c>
      <c r="BI12" s="260">
        <f>RANK(BH12,BH$11:BH$17)</f>
        <v>2</v>
      </c>
    </row>
    <row r="13" spans="1:61" x14ac:dyDescent="0.35">
      <c r="A13" s="149">
        <v>9</v>
      </c>
      <c r="B13" s="101" t="s">
        <v>110</v>
      </c>
      <c r="C13" s="101" t="s">
        <v>116</v>
      </c>
      <c r="D13" s="101" t="s">
        <v>179</v>
      </c>
      <c r="E13" s="101" t="s">
        <v>118</v>
      </c>
      <c r="F13" s="248">
        <v>7</v>
      </c>
      <c r="G13" s="248">
        <v>6.8</v>
      </c>
      <c r="H13" s="248">
        <v>6.8</v>
      </c>
      <c r="I13" s="248">
        <v>7</v>
      </c>
      <c r="J13" s="248">
        <v>7.5</v>
      </c>
      <c r="K13" s="4">
        <f>SUM((F13*0.3),(G13*0.25),(H13*0.25),(I13*0.15),(J13*0.05))</f>
        <v>6.9249999999999998</v>
      </c>
      <c r="L13" s="10"/>
      <c r="M13" s="248">
        <v>6.3</v>
      </c>
      <c r="N13" s="248">
        <v>6.5</v>
      </c>
      <c r="O13" s="248">
        <v>6.2</v>
      </c>
      <c r="P13" s="248">
        <v>6.5</v>
      </c>
      <c r="Q13" s="248">
        <v>7.5</v>
      </c>
      <c r="R13" s="4">
        <f>SUM((M13*0.1),(N13*0.1),(O13*0.3),(P13*0.3),(Q13*0.2))</f>
        <v>6.59</v>
      </c>
      <c r="S13" s="6"/>
      <c r="T13" s="248">
        <v>4</v>
      </c>
      <c r="U13" s="248">
        <v>6.5</v>
      </c>
      <c r="V13" s="248">
        <v>6.3</v>
      </c>
      <c r="W13" s="248">
        <v>4.5</v>
      </c>
      <c r="X13" s="248">
        <v>4.5</v>
      </c>
      <c r="Y13" s="248">
        <v>6</v>
      </c>
      <c r="Z13" s="248">
        <v>5.3</v>
      </c>
      <c r="AA13" s="5">
        <f>SUM(T13:Z13)</f>
        <v>37.1</v>
      </c>
      <c r="AB13" s="4">
        <f>AA13/7</f>
        <v>5.3</v>
      </c>
      <c r="AC13" s="10"/>
      <c r="AD13" s="248">
        <v>8</v>
      </c>
      <c r="AE13" s="249"/>
      <c r="AF13" s="4">
        <f>AD13-AE13</f>
        <v>8</v>
      </c>
      <c r="AG13" s="6"/>
      <c r="AH13" s="248">
        <v>4</v>
      </c>
      <c r="AI13" s="248">
        <v>5.8</v>
      </c>
      <c r="AJ13" s="248">
        <v>5.8</v>
      </c>
      <c r="AK13" s="248">
        <v>5.8</v>
      </c>
      <c r="AL13" s="248">
        <v>5.8</v>
      </c>
      <c r="AM13" s="248">
        <v>4</v>
      </c>
      <c r="AN13" s="248">
        <v>5.8</v>
      </c>
      <c r="AO13" s="5">
        <f>SUM(AH13:AN13)</f>
        <v>37</v>
      </c>
      <c r="AP13" s="4">
        <f>AO13/7</f>
        <v>5.2857142857142856</v>
      </c>
      <c r="AQ13" s="6"/>
      <c r="AR13" s="248">
        <v>5.5</v>
      </c>
      <c r="AS13" s="248">
        <v>5.8</v>
      </c>
      <c r="AT13" s="248">
        <v>4</v>
      </c>
      <c r="AU13" s="248">
        <v>4</v>
      </c>
      <c r="AV13" s="248">
        <v>4</v>
      </c>
      <c r="AW13" s="4">
        <f>SUM((AR13*0.2),(AS13*0.15),(AT13*0.25),(AU13*0.2),(AV13*0.2))</f>
        <v>4.57</v>
      </c>
      <c r="AX13" s="249">
        <v>0</v>
      </c>
      <c r="AY13" s="4">
        <f>AW13-AX13</f>
        <v>4.57</v>
      </c>
      <c r="AZ13" s="268"/>
      <c r="BA13" s="261">
        <f>(K13+R13)/2</f>
        <v>6.7575000000000003</v>
      </c>
      <c r="BB13" s="261">
        <f>(AB13+AF13)/2</f>
        <v>6.65</v>
      </c>
      <c r="BC13" s="261">
        <f t="shared" si="0"/>
        <v>4.9278571428571425</v>
      </c>
      <c r="BD13" s="294">
        <f>SUM((K13*0.25)+(AB13*0.375)+(AP13*0.375))</f>
        <v>5.7008928571428577</v>
      </c>
      <c r="BE13" s="295"/>
      <c r="BF13" s="294">
        <f>SUM((R13*0.25),(AF13*0.5),(AY13*0.25))</f>
        <v>6.79</v>
      </c>
      <c r="BG13" s="16"/>
      <c r="BH13" s="9">
        <f>AVERAGE(BD13:BF13)</f>
        <v>6.2454464285714284</v>
      </c>
      <c r="BI13" s="260">
        <f>RANK(BH13,BH$11:BH$17)</f>
        <v>3</v>
      </c>
    </row>
    <row r="14" spans="1:61" x14ac:dyDescent="0.35">
      <c r="A14" s="149">
        <v>18</v>
      </c>
      <c r="B14" s="101" t="s">
        <v>106</v>
      </c>
      <c r="C14" s="101" t="s">
        <v>131</v>
      </c>
      <c r="D14" s="292" t="s">
        <v>137</v>
      </c>
      <c r="E14" s="101" t="s">
        <v>109</v>
      </c>
      <c r="F14" s="248">
        <v>6.5</v>
      </c>
      <c r="G14" s="248">
        <v>6.5</v>
      </c>
      <c r="H14" s="248">
        <v>6</v>
      </c>
      <c r="I14" s="248">
        <v>7</v>
      </c>
      <c r="J14" s="248">
        <v>7.5</v>
      </c>
      <c r="K14" s="4">
        <f>SUM((F14*0.3),(G14*0.25),(H14*0.25),(I14*0.15),(J14*0.05))</f>
        <v>6.5</v>
      </c>
      <c r="L14" s="10"/>
      <c r="M14" s="248">
        <v>6</v>
      </c>
      <c r="N14" s="248">
        <v>6</v>
      </c>
      <c r="O14" s="248">
        <v>6</v>
      </c>
      <c r="P14" s="248">
        <v>6.5</v>
      </c>
      <c r="Q14" s="248">
        <v>7.5</v>
      </c>
      <c r="R14" s="4">
        <f>SUM((M14*0.1),(N14*0.1),(O14*0.3),(P14*0.3),(Q14*0.2))</f>
        <v>6.45</v>
      </c>
      <c r="S14" s="6"/>
      <c r="T14" s="248">
        <v>4.5</v>
      </c>
      <c r="U14" s="248">
        <v>5</v>
      </c>
      <c r="V14" s="248">
        <v>4.5</v>
      </c>
      <c r="W14" s="248">
        <v>5</v>
      </c>
      <c r="X14" s="248">
        <v>4.5</v>
      </c>
      <c r="Y14" s="248">
        <v>5.3</v>
      </c>
      <c r="Z14" s="248">
        <v>4.8</v>
      </c>
      <c r="AA14" s="5">
        <f>SUM(T14:Z14)</f>
        <v>33.6</v>
      </c>
      <c r="AB14" s="4">
        <f>AA14/7</f>
        <v>4.8</v>
      </c>
      <c r="AC14" s="10"/>
      <c r="AD14" s="248">
        <v>7.8</v>
      </c>
      <c r="AE14" s="249"/>
      <c r="AF14" s="4">
        <f>AD14-AE14</f>
        <v>7.8</v>
      </c>
      <c r="AG14" s="6"/>
      <c r="AH14" s="248">
        <v>6</v>
      </c>
      <c r="AI14" s="248">
        <v>4</v>
      </c>
      <c r="AJ14" s="248">
        <v>4</v>
      </c>
      <c r="AK14" s="248">
        <v>5</v>
      </c>
      <c r="AL14" s="248">
        <v>5</v>
      </c>
      <c r="AM14" s="248">
        <v>4.5</v>
      </c>
      <c r="AN14" s="248">
        <v>5</v>
      </c>
      <c r="AO14" s="5">
        <f>SUM(AH14:AN14)</f>
        <v>33.5</v>
      </c>
      <c r="AP14" s="4">
        <f>AO14/7</f>
        <v>4.7857142857142856</v>
      </c>
      <c r="AQ14" s="6"/>
      <c r="AR14" s="248">
        <v>5</v>
      </c>
      <c r="AS14" s="248">
        <v>5.8</v>
      </c>
      <c r="AT14" s="248">
        <v>5.8</v>
      </c>
      <c r="AU14" s="248">
        <v>4</v>
      </c>
      <c r="AV14" s="248">
        <v>4.8</v>
      </c>
      <c r="AW14" s="4">
        <f>SUM((AR14*0.2),(AS14*0.15),(AT14*0.25),(AU14*0.2),(AV14*0.2))</f>
        <v>5.08</v>
      </c>
      <c r="AX14" s="249">
        <v>0</v>
      </c>
      <c r="AY14" s="4">
        <f>AW14-AX14</f>
        <v>5.08</v>
      </c>
      <c r="AZ14" s="268"/>
      <c r="BA14" s="261">
        <f>(K14+R14)/2</f>
        <v>6.4749999999999996</v>
      </c>
      <c r="BB14" s="261">
        <f>(AB14+AF14)/2</f>
        <v>6.3</v>
      </c>
      <c r="BC14" s="261">
        <f t="shared" si="0"/>
        <v>4.9328571428571433</v>
      </c>
      <c r="BD14" s="294">
        <f>SUM((K14*0.25)+(AB14*0.375)+(AP14*0.375))</f>
        <v>5.2196428571428566</v>
      </c>
      <c r="BE14" s="295"/>
      <c r="BF14" s="294">
        <f>SUM((R14*0.25),(AF14*0.5),(AY14*0.25))</f>
        <v>6.7825000000000006</v>
      </c>
      <c r="BG14" s="16"/>
      <c r="BH14" s="9">
        <f>AVERAGE(BD14:BF14)</f>
        <v>6.0010714285714286</v>
      </c>
      <c r="BI14" s="260">
        <f>RANK(BH14,BH$11:BH$17)</f>
        <v>4</v>
      </c>
    </row>
    <row r="15" spans="1:61" x14ac:dyDescent="0.35">
      <c r="A15" s="149">
        <v>19</v>
      </c>
      <c r="B15" s="101" t="s">
        <v>103</v>
      </c>
      <c r="C15" s="101" t="s">
        <v>131</v>
      </c>
      <c r="D15" s="292" t="s">
        <v>137</v>
      </c>
      <c r="E15" s="101" t="s">
        <v>109</v>
      </c>
      <c r="F15" s="248">
        <v>6.5</v>
      </c>
      <c r="G15" s="248">
        <v>6.5</v>
      </c>
      <c r="H15" s="248">
        <v>6.2</v>
      </c>
      <c r="I15" s="248">
        <v>7</v>
      </c>
      <c r="J15" s="248">
        <v>7.5</v>
      </c>
      <c r="K15" s="4">
        <f>SUM((F15*0.3),(G15*0.25),(H15*0.25),(I15*0.15),(J15*0.05))</f>
        <v>6.55</v>
      </c>
      <c r="L15" s="10"/>
      <c r="M15" s="248">
        <v>6</v>
      </c>
      <c r="N15" s="248">
        <v>6</v>
      </c>
      <c r="O15" s="248">
        <v>6</v>
      </c>
      <c r="P15" s="248">
        <v>6.8</v>
      </c>
      <c r="Q15" s="248">
        <v>7.5</v>
      </c>
      <c r="R15" s="4">
        <f>SUM((M15*0.1),(N15*0.1),(O15*0.3),(P15*0.3),(Q15*0.2))</f>
        <v>6.54</v>
      </c>
      <c r="S15" s="6"/>
      <c r="T15" s="248">
        <v>4</v>
      </c>
      <c r="U15" s="248">
        <v>5.8</v>
      </c>
      <c r="V15" s="248">
        <v>4.5</v>
      </c>
      <c r="W15" s="248">
        <v>5.2</v>
      </c>
      <c r="X15" s="248">
        <v>4.8</v>
      </c>
      <c r="Y15" s="248">
        <v>6</v>
      </c>
      <c r="Z15" s="248">
        <v>5.2</v>
      </c>
      <c r="AA15" s="5">
        <f>SUM(T15:Z15)</f>
        <v>35.5</v>
      </c>
      <c r="AB15" s="4">
        <f>AA15/7</f>
        <v>5.0714285714285712</v>
      </c>
      <c r="AC15" s="10"/>
      <c r="AD15" s="248">
        <v>7.6</v>
      </c>
      <c r="AE15" s="249"/>
      <c r="AF15" s="4">
        <f>AD15-AE15</f>
        <v>7.6</v>
      </c>
      <c r="AG15" s="6"/>
      <c r="AH15" s="248">
        <v>4</v>
      </c>
      <c r="AI15" s="248">
        <v>5</v>
      </c>
      <c r="AJ15" s="248">
        <v>4</v>
      </c>
      <c r="AK15" s="248">
        <v>6.5</v>
      </c>
      <c r="AL15" s="248">
        <v>5</v>
      </c>
      <c r="AM15" s="248">
        <v>2</v>
      </c>
      <c r="AN15" s="248">
        <v>5</v>
      </c>
      <c r="AO15" s="5">
        <f>SUM(AH15:AN15)</f>
        <v>31.5</v>
      </c>
      <c r="AP15" s="4">
        <f>AO15/7</f>
        <v>4.5</v>
      </c>
      <c r="AQ15" s="6"/>
      <c r="AR15" s="248">
        <v>5.8</v>
      </c>
      <c r="AS15" s="248">
        <v>6</v>
      </c>
      <c r="AT15" s="248">
        <v>6</v>
      </c>
      <c r="AU15" s="248">
        <v>3</v>
      </c>
      <c r="AV15" s="248">
        <v>3</v>
      </c>
      <c r="AW15" s="4">
        <f>SUM((AR15*0.2),(AS15*0.15),(AT15*0.25),(AU15*0.2),(AV15*0.2))</f>
        <v>4.76</v>
      </c>
      <c r="AX15" s="249">
        <v>0</v>
      </c>
      <c r="AY15" s="4">
        <f>AW15-AX15</f>
        <v>4.76</v>
      </c>
      <c r="AZ15" s="268"/>
      <c r="BA15" s="261">
        <f>(K15+R15)/2</f>
        <v>6.5449999999999999</v>
      </c>
      <c r="BB15" s="261">
        <f>(AB15+AF15)/2</f>
        <v>6.3357142857142854</v>
      </c>
      <c r="BC15" s="261">
        <f t="shared" si="0"/>
        <v>4.63</v>
      </c>
      <c r="BD15" s="294">
        <f>SUM((K15*0.25)+(AB15*0.375)+(AP15*0.375))</f>
        <v>5.2267857142857146</v>
      </c>
      <c r="BE15" s="295"/>
      <c r="BF15" s="294">
        <f>SUM((R15*0.25),(AF15*0.5),(AY15*0.25))</f>
        <v>6.625</v>
      </c>
      <c r="BG15" s="16"/>
      <c r="BH15" s="9">
        <f>AVERAGE(BD15:BF15)</f>
        <v>5.9258928571428573</v>
      </c>
      <c r="BI15" s="260">
        <f>RANK(BH15,BH$11:BH$17)</f>
        <v>5</v>
      </c>
    </row>
    <row r="16" spans="1:61" x14ac:dyDescent="0.35">
      <c r="A16" s="149">
        <v>26</v>
      </c>
      <c r="B16" s="101" t="s">
        <v>124</v>
      </c>
      <c r="C16" s="101" t="s">
        <v>130</v>
      </c>
      <c r="D16" s="101" t="s">
        <v>134</v>
      </c>
      <c r="E16" s="101" t="s">
        <v>135</v>
      </c>
      <c r="F16" s="248">
        <v>5.7</v>
      </c>
      <c r="G16" s="248">
        <v>6</v>
      </c>
      <c r="H16" s="248">
        <v>6</v>
      </c>
      <c r="I16" s="248">
        <v>6.2</v>
      </c>
      <c r="J16" s="248">
        <v>6.5</v>
      </c>
      <c r="K16" s="4">
        <f>SUM((F16*0.3),(G16*0.25),(H16*0.25),(I16*0.15),(J16*0.05))</f>
        <v>5.9649999999999999</v>
      </c>
      <c r="L16" s="10"/>
      <c r="M16" s="248">
        <v>5.7</v>
      </c>
      <c r="N16" s="248">
        <v>6</v>
      </c>
      <c r="O16" s="248">
        <v>6</v>
      </c>
      <c r="P16" s="248">
        <v>6.2</v>
      </c>
      <c r="Q16" s="248">
        <v>6.5</v>
      </c>
      <c r="R16" s="4">
        <f>SUM((M16*0.1),(N16*0.1),(O16*0.3),(P16*0.3),(Q16*0.2))</f>
        <v>6.13</v>
      </c>
      <c r="S16" s="6"/>
      <c r="T16" s="248">
        <v>0</v>
      </c>
      <c r="U16" s="248">
        <v>6.5</v>
      </c>
      <c r="V16" s="248">
        <v>0</v>
      </c>
      <c r="W16" s="248">
        <v>2.5</v>
      </c>
      <c r="X16" s="248">
        <v>5.2</v>
      </c>
      <c r="Y16" s="248">
        <v>6</v>
      </c>
      <c r="Z16" s="248">
        <v>4</v>
      </c>
      <c r="AA16" s="5">
        <f>SUM(T16:Z16)</f>
        <v>24.2</v>
      </c>
      <c r="AB16" s="4">
        <f>AA16/7</f>
        <v>3.4571428571428569</v>
      </c>
      <c r="AC16" s="10"/>
      <c r="AD16" s="248">
        <v>9.1999999999999993</v>
      </c>
      <c r="AE16" s="249"/>
      <c r="AF16" s="4">
        <f>AD16-AE16</f>
        <v>9.1999999999999993</v>
      </c>
      <c r="AG16" s="6"/>
      <c r="AH16" s="248">
        <v>0</v>
      </c>
      <c r="AI16" s="248">
        <v>5</v>
      </c>
      <c r="AJ16" s="248">
        <v>1</v>
      </c>
      <c r="AK16" s="248">
        <v>3</v>
      </c>
      <c r="AL16" s="248">
        <v>6</v>
      </c>
      <c r="AM16" s="248">
        <v>4</v>
      </c>
      <c r="AN16" s="248">
        <v>5.5</v>
      </c>
      <c r="AO16" s="5">
        <f>SUM(AH16:AN16)</f>
        <v>24.5</v>
      </c>
      <c r="AP16" s="4">
        <f>AO16/7</f>
        <v>3.5</v>
      </c>
      <c r="AQ16" s="6"/>
      <c r="AR16" s="248">
        <v>5.5</v>
      </c>
      <c r="AS16" s="248">
        <v>6</v>
      </c>
      <c r="AT16" s="248">
        <v>5</v>
      </c>
      <c r="AU16" s="248">
        <v>2</v>
      </c>
      <c r="AV16" s="248">
        <v>4</v>
      </c>
      <c r="AW16" s="4">
        <f>SUM((AR16*0.2),(AS16*0.15),(AT16*0.25),(AU16*0.2),(AV16*0.2))</f>
        <v>4.45</v>
      </c>
      <c r="AX16" s="249">
        <v>0</v>
      </c>
      <c r="AY16" s="4">
        <f>AW16-AX16</f>
        <v>4.45</v>
      </c>
      <c r="AZ16" s="268"/>
      <c r="BA16" s="261">
        <f>(K16+R16)/2</f>
        <v>6.0474999999999994</v>
      </c>
      <c r="BB16" s="261">
        <f>(AB16+AF16)/2</f>
        <v>6.3285714285714283</v>
      </c>
      <c r="BC16" s="261">
        <f t="shared" si="0"/>
        <v>3.9750000000000001</v>
      </c>
      <c r="BD16" s="294">
        <f>SUM((K16*0.25)+(AB16*0.375)+(AP16*0.375))</f>
        <v>4.1001785714285717</v>
      </c>
      <c r="BE16" s="295"/>
      <c r="BF16" s="294">
        <f>SUM((R16*0.25),(AF16*0.5),(AY16*0.25))</f>
        <v>7.2449999999999992</v>
      </c>
      <c r="BG16" s="16"/>
      <c r="BH16" s="9">
        <f>AVERAGE(BD16:BF16)</f>
        <v>5.6725892857142854</v>
      </c>
      <c r="BI16" s="260">
        <f>RANK(BH16,BH$11:BH$17)</f>
        <v>6</v>
      </c>
    </row>
    <row r="17" spans="1:61" x14ac:dyDescent="0.35">
      <c r="A17" s="149">
        <v>10</v>
      </c>
      <c r="B17" s="101" t="s">
        <v>112</v>
      </c>
      <c r="C17" s="101" t="s">
        <v>129</v>
      </c>
      <c r="D17" s="101" t="s">
        <v>132</v>
      </c>
      <c r="E17" s="101" t="s">
        <v>118</v>
      </c>
      <c r="F17" s="248">
        <v>5.8</v>
      </c>
      <c r="G17" s="248">
        <v>6</v>
      </c>
      <c r="H17" s="248">
        <v>6</v>
      </c>
      <c r="I17" s="248">
        <v>5</v>
      </c>
      <c r="J17" s="248">
        <v>7.2</v>
      </c>
      <c r="K17" s="4">
        <f>SUM((F17*0.3),(G17*0.25),(H17*0.25),(I17*0.15),(J17*0.05))</f>
        <v>5.8500000000000005</v>
      </c>
      <c r="L17" s="10"/>
      <c r="M17" s="248">
        <v>6.5</v>
      </c>
      <c r="N17" s="248">
        <v>6.2</v>
      </c>
      <c r="O17" s="248">
        <v>6.3</v>
      </c>
      <c r="P17" s="248">
        <v>6.5</v>
      </c>
      <c r="Q17" s="248">
        <v>7.2</v>
      </c>
      <c r="R17" s="4">
        <f>SUM((M17*0.1),(N17*0.1),(O17*0.3),(P17*0.3),(Q17*0.2))</f>
        <v>6.5500000000000007</v>
      </c>
      <c r="S17" s="6"/>
      <c r="T17" s="248">
        <v>5.5</v>
      </c>
      <c r="U17" s="248">
        <v>6.5</v>
      </c>
      <c r="V17" s="248">
        <v>5.3</v>
      </c>
      <c r="W17" s="248">
        <v>3.5</v>
      </c>
      <c r="X17" s="248">
        <v>4.8</v>
      </c>
      <c r="Y17" s="248">
        <v>5.3</v>
      </c>
      <c r="Z17" s="248">
        <v>5</v>
      </c>
      <c r="AA17" s="5">
        <f>SUM(T17:Z17)</f>
        <v>35.900000000000006</v>
      </c>
      <c r="AB17" s="4">
        <f>AA17/7</f>
        <v>5.128571428571429</v>
      </c>
      <c r="AC17" s="10"/>
      <c r="AD17" s="248">
        <v>7.5</v>
      </c>
      <c r="AE17" s="249">
        <v>2</v>
      </c>
      <c r="AF17" s="4">
        <f>AD17-AE17</f>
        <v>5.5</v>
      </c>
      <c r="AG17" s="6"/>
      <c r="AH17" s="248">
        <v>5</v>
      </c>
      <c r="AI17" s="248">
        <v>6</v>
      </c>
      <c r="AJ17" s="248">
        <v>5.8</v>
      </c>
      <c r="AK17" s="248">
        <v>6</v>
      </c>
      <c r="AL17" s="248">
        <v>5</v>
      </c>
      <c r="AM17" s="248">
        <v>3</v>
      </c>
      <c r="AN17" s="248">
        <v>5</v>
      </c>
      <c r="AO17" s="5">
        <f>SUM(AH17:AN17)</f>
        <v>35.799999999999997</v>
      </c>
      <c r="AP17" s="4">
        <f>AO17/7</f>
        <v>5.1142857142857139</v>
      </c>
      <c r="AQ17" s="6"/>
      <c r="AR17" s="248">
        <v>6</v>
      </c>
      <c r="AS17" s="248">
        <v>5.5</v>
      </c>
      <c r="AT17" s="248">
        <v>5</v>
      </c>
      <c r="AU17" s="248">
        <v>4</v>
      </c>
      <c r="AV17" s="248">
        <v>4</v>
      </c>
      <c r="AW17" s="4">
        <f>SUM((AR17*0.2),(AS17*0.15),(AT17*0.25),(AU17*0.2),(AV17*0.2))</f>
        <v>4.875</v>
      </c>
      <c r="AX17" s="249">
        <v>0</v>
      </c>
      <c r="AY17" s="4">
        <f>AW17-AX17</f>
        <v>4.875</v>
      </c>
      <c r="AZ17" s="268"/>
      <c r="BA17" s="261">
        <f>(K17+R17)/2</f>
        <v>6.2000000000000011</v>
      </c>
      <c r="BB17" s="261">
        <f>(AB17+AF17)/2</f>
        <v>5.3142857142857149</v>
      </c>
      <c r="BC17" s="261">
        <f t="shared" si="0"/>
        <v>4.9946428571428569</v>
      </c>
      <c r="BD17" s="294">
        <f>SUM((K17*0.25)+(AB17*0.375)+(AP17*0.375))</f>
        <v>5.3035714285714288</v>
      </c>
      <c r="BE17" s="295"/>
      <c r="BF17" s="294">
        <f>SUM((R17*0.25),(AF17*0.5),(AY17*0.25))</f>
        <v>5.6062500000000002</v>
      </c>
      <c r="BG17" s="16"/>
      <c r="BH17" s="9">
        <f>AVERAGE(BD17:BF17)</f>
        <v>5.4549107142857149</v>
      </c>
      <c r="BI17" s="260"/>
    </row>
  </sheetData>
  <sortState xmlns:xlrd2="http://schemas.microsoft.com/office/spreadsheetml/2017/richdata2" ref="A11:BI17">
    <sortCondition ref="BI11:BI17"/>
  </sortState>
  <mergeCells count="1">
    <mergeCell ref="A3:B3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88" orientation="landscape" horizontalDpi="429496729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pageSetUpPr fitToPage="1"/>
  </sheetPr>
  <dimension ref="A1:BK15"/>
  <sheetViews>
    <sheetView workbookViewId="0">
      <pane xSplit="2" ySplit="1" topLeftCell="AS2" activePane="bottomRight" state="frozen"/>
      <selection activeCell="U17" sqref="U17"/>
      <selection pane="topRight" activeCell="U17" sqref="U17"/>
      <selection pane="bottomLeft" activeCell="U17" sqref="U17"/>
      <selection pane="bottomRight" activeCell="BJ12" sqref="BJ12"/>
    </sheetView>
  </sheetViews>
  <sheetFormatPr defaultColWidth="9.08984375" defaultRowHeight="14.5" x14ac:dyDescent="0.35"/>
  <cols>
    <col min="1" max="1" width="5.453125" style="2" customWidth="1"/>
    <col min="2" max="2" width="20.6328125" style="2" customWidth="1"/>
    <col min="3" max="3" width="21.36328125" style="2" customWidth="1"/>
    <col min="4" max="4" width="16.54296875" style="2" customWidth="1"/>
    <col min="5" max="5" width="18.453125" style="2" customWidth="1"/>
    <col min="6" max="11" width="7.6328125" style="2" customWidth="1"/>
    <col min="12" max="12" width="3.36328125" style="2" customWidth="1"/>
    <col min="13" max="18" width="7.6328125" style="2" customWidth="1"/>
    <col min="19" max="19" width="3.36328125" style="2" customWidth="1"/>
    <col min="20" max="29" width="7.6328125" style="2" customWidth="1"/>
    <col min="30" max="30" width="3.36328125" style="2" customWidth="1"/>
    <col min="31" max="32" width="7.6328125" style="2" customWidth="1"/>
    <col min="33" max="33" width="9.453125" style="2" customWidth="1"/>
    <col min="34" max="34" width="2.6328125" style="2" customWidth="1"/>
    <col min="35" max="44" width="7.6328125" style="2" customWidth="1"/>
    <col min="45" max="45" width="2.453125" style="2" customWidth="1"/>
    <col min="46" max="53" width="7.6328125" style="2" customWidth="1"/>
    <col min="54" max="54" width="2.453125" style="2" customWidth="1"/>
    <col min="55" max="57" width="7.6328125" style="112" customWidth="1"/>
    <col min="58" max="58" width="12.08984375" style="2" customWidth="1"/>
    <col min="59" max="59" width="2.6328125" style="2" customWidth="1"/>
    <col min="60" max="60" width="10.453125" style="2" customWidth="1"/>
    <col min="61" max="61" width="2.6328125" style="2" customWidth="1"/>
    <col min="62" max="62" width="9.08984375" style="2"/>
    <col min="63" max="63" width="13.36328125" style="2" customWidth="1"/>
    <col min="64" max="16384" width="9.08984375" style="2"/>
  </cols>
  <sheetData>
    <row r="1" spans="1:63" ht="15.5" x14ac:dyDescent="0.35">
      <c r="A1" s="20" t="str">
        <f>CompDetail!A1</f>
        <v xml:space="preserve">SCONE HORSE FESTIVAL </v>
      </c>
      <c r="D1" s="3" t="s">
        <v>66</v>
      </c>
      <c r="E1" s="2" t="s">
        <v>96</v>
      </c>
      <c r="AS1" s="230"/>
      <c r="BK1" s="230">
        <f ca="1">NOW()</f>
        <v>43667.53270787037</v>
      </c>
    </row>
    <row r="2" spans="1:63" ht="15.5" x14ac:dyDescent="0.35">
      <c r="A2" s="20" t="str">
        <f>CompDetail!A2</f>
        <v>OFFICIAL VAULTING COMPETITION</v>
      </c>
      <c r="D2" s="3"/>
      <c r="E2" s="3" t="s">
        <v>76</v>
      </c>
      <c r="AS2" s="231"/>
      <c r="BK2" s="231">
        <f ca="1">NOW()</f>
        <v>43667.53270787037</v>
      </c>
    </row>
    <row r="3" spans="1:63" ht="15.5" x14ac:dyDescent="0.35">
      <c r="A3" s="281" t="str">
        <f>CompDetail!A3</f>
        <v>20th &amp; 21st July 2019</v>
      </c>
      <c r="B3" s="282"/>
      <c r="D3" s="3"/>
      <c r="E3" s="3" t="s">
        <v>95</v>
      </c>
      <c r="F3" s="115"/>
      <c r="G3" s="115"/>
      <c r="H3" s="115"/>
      <c r="I3" s="115"/>
      <c r="J3" s="115"/>
      <c r="K3" s="115"/>
      <c r="M3" s="232"/>
      <c r="N3" s="232"/>
      <c r="O3" s="232"/>
      <c r="P3" s="232"/>
      <c r="Q3" s="232"/>
      <c r="R3" s="232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E3" s="232"/>
      <c r="AF3" s="232"/>
      <c r="AG3" s="232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T3" s="232"/>
      <c r="AU3" s="232"/>
      <c r="AV3" s="232"/>
      <c r="AW3" s="232"/>
      <c r="AX3" s="232"/>
      <c r="AY3" s="232"/>
      <c r="AZ3" s="232"/>
      <c r="BA3" s="232"/>
    </row>
    <row r="4" spans="1:63" ht="15.5" x14ac:dyDescent="0.35">
      <c r="A4" s="234"/>
      <c r="B4" s="235"/>
      <c r="D4" s="3"/>
      <c r="E4" s="3"/>
      <c r="F4" s="236" t="s">
        <v>68</v>
      </c>
      <c r="G4" s="236"/>
      <c r="H4" s="236"/>
      <c r="I4" s="236"/>
      <c r="J4" s="236"/>
      <c r="K4" s="236"/>
      <c r="M4" s="237" t="s">
        <v>140</v>
      </c>
      <c r="N4" s="237"/>
      <c r="O4" s="237"/>
      <c r="P4" s="237"/>
      <c r="Q4" s="237"/>
      <c r="R4" s="237"/>
      <c r="T4" s="238" t="s">
        <v>68</v>
      </c>
      <c r="U4" s="238"/>
      <c r="V4" s="238"/>
      <c r="W4" s="238"/>
      <c r="X4" s="238"/>
      <c r="Y4" s="238"/>
      <c r="Z4" s="238"/>
      <c r="AA4" s="238"/>
      <c r="AB4" s="238"/>
      <c r="AC4" s="238"/>
      <c r="AE4" s="237" t="s">
        <v>140</v>
      </c>
      <c r="AF4" s="237"/>
      <c r="AG4" s="237"/>
      <c r="AI4" s="238" t="s">
        <v>68</v>
      </c>
      <c r="AJ4" s="238"/>
      <c r="AK4" s="238"/>
      <c r="AL4" s="238"/>
      <c r="AM4" s="238"/>
      <c r="AN4" s="238"/>
      <c r="AO4" s="238"/>
      <c r="AP4" s="238"/>
      <c r="AQ4" s="238"/>
      <c r="AR4" s="238"/>
      <c r="AT4" s="237" t="s">
        <v>140</v>
      </c>
      <c r="AU4" s="237"/>
      <c r="AV4" s="237"/>
      <c r="AW4" s="237"/>
      <c r="AX4" s="237"/>
      <c r="AY4" s="237"/>
      <c r="AZ4" s="237"/>
      <c r="BA4" s="237"/>
    </row>
    <row r="5" spans="1:63" ht="15.5" x14ac:dyDescent="0.35">
      <c r="A5" s="69"/>
      <c r="D5" s="3"/>
    </row>
    <row r="6" spans="1:63" ht="15.5" x14ac:dyDescent="0.35">
      <c r="A6" s="69" t="s">
        <v>180</v>
      </c>
      <c r="B6" s="239"/>
      <c r="F6" s="239" t="s">
        <v>43</v>
      </c>
      <c r="G6" s="2" t="str">
        <f>E1</f>
        <v>Robyn Bruderer</v>
      </c>
      <c r="I6" s="239"/>
      <c r="M6" s="239" t="s">
        <v>43</v>
      </c>
      <c r="N6" s="2" t="str">
        <f>E1</f>
        <v>Robyn Bruderer</v>
      </c>
      <c r="T6" s="239" t="s">
        <v>42</v>
      </c>
      <c r="U6" s="2" t="str">
        <f>E2</f>
        <v>Angie Deeks</v>
      </c>
      <c r="AE6" s="239" t="s">
        <v>42</v>
      </c>
      <c r="AF6" s="2" t="str">
        <f>E2</f>
        <v>Angie Deeks</v>
      </c>
      <c r="AI6" s="239" t="s">
        <v>69</v>
      </c>
      <c r="AJ6" s="2" t="str">
        <f>E3</f>
        <v>Janet Leadbeater</v>
      </c>
      <c r="AT6" s="239" t="s">
        <v>69</v>
      </c>
      <c r="AZ6" s="239"/>
      <c r="BA6" s="239"/>
      <c r="BF6" s="239" t="s">
        <v>14</v>
      </c>
    </row>
    <row r="7" spans="1:63" ht="15.5" x14ac:dyDescent="0.35">
      <c r="A7" s="69" t="s">
        <v>48</v>
      </c>
      <c r="B7" s="239">
        <v>5</v>
      </c>
      <c r="BC7" s="120"/>
      <c r="BD7" s="120"/>
      <c r="BE7" s="120"/>
    </row>
    <row r="8" spans="1:63" x14ac:dyDescent="0.35">
      <c r="F8" s="239" t="s">
        <v>23</v>
      </c>
      <c r="L8" s="131"/>
      <c r="M8" s="131"/>
      <c r="N8" s="131"/>
      <c r="O8" s="131"/>
      <c r="P8" s="131"/>
      <c r="Q8" s="241"/>
      <c r="AD8" s="131"/>
      <c r="AE8" s="239"/>
      <c r="AF8" s="2" t="s">
        <v>13</v>
      </c>
      <c r="AG8" s="239" t="s">
        <v>15</v>
      </c>
      <c r="BA8" s="241" t="s">
        <v>41</v>
      </c>
      <c r="BF8" s="254" t="s">
        <v>45</v>
      </c>
      <c r="BG8" s="255"/>
      <c r="BH8" s="254" t="s">
        <v>46</v>
      </c>
      <c r="BI8" s="255"/>
      <c r="BJ8" s="256" t="s">
        <v>47</v>
      </c>
      <c r="BK8" s="243"/>
    </row>
    <row r="9" spans="1:63" s="131" customFormat="1" x14ac:dyDescent="0.35">
      <c r="A9" s="131" t="s">
        <v>21</v>
      </c>
      <c r="B9" s="131" t="s">
        <v>22</v>
      </c>
      <c r="C9" s="131" t="s">
        <v>23</v>
      </c>
      <c r="D9" s="131" t="s">
        <v>24</v>
      </c>
      <c r="E9" s="131" t="s">
        <v>25</v>
      </c>
      <c r="F9" s="243" t="s">
        <v>1</v>
      </c>
      <c r="G9" s="243" t="s">
        <v>2</v>
      </c>
      <c r="H9" s="243" t="s">
        <v>3</v>
      </c>
      <c r="I9" s="243" t="s">
        <v>4</v>
      </c>
      <c r="J9" s="243" t="s">
        <v>5</v>
      </c>
      <c r="K9" s="243" t="s">
        <v>23</v>
      </c>
      <c r="L9" s="134"/>
      <c r="M9" s="243" t="s">
        <v>1</v>
      </c>
      <c r="N9" s="243" t="s">
        <v>2</v>
      </c>
      <c r="O9" s="243" t="s">
        <v>3</v>
      </c>
      <c r="P9" s="243" t="s">
        <v>4</v>
      </c>
      <c r="Q9" s="243" t="s">
        <v>5</v>
      </c>
      <c r="R9" s="243" t="s">
        <v>23</v>
      </c>
      <c r="S9" s="244"/>
      <c r="T9" s="131" t="s">
        <v>26</v>
      </c>
      <c r="U9" s="131" t="s">
        <v>27</v>
      </c>
      <c r="V9" s="131" t="s">
        <v>71</v>
      </c>
      <c r="W9" s="131" t="s">
        <v>181</v>
      </c>
      <c r="X9" s="131" t="s">
        <v>182</v>
      </c>
      <c r="Y9" s="131" t="s">
        <v>183</v>
      </c>
      <c r="Z9" s="131" t="s">
        <v>28</v>
      </c>
      <c r="AA9" s="131" t="s">
        <v>153</v>
      </c>
      <c r="AB9" s="131" t="s">
        <v>34</v>
      </c>
      <c r="AC9" s="131" t="s">
        <v>33</v>
      </c>
      <c r="AD9" s="245"/>
      <c r="AE9" s="131" t="s">
        <v>32</v>
      </c>
      <c r="AF9" s="131" t="s">
        <v>12</v>
      </c>
      <c r="AG9" s="241" t="s">
        <v>17</v>
      </c>
      <c r="AH9" s="134"/>
      <c r="AI9" s="131" t="s">
        <v>26</v>
      </c>
      <c r="AJ9" s="131" t="s">
        <v>27</v>
      </c>
      <c r="AK9" s="131" t="s">
        <v>71</v>
      </c>
      <c r="AL9" s="131" t="s">
        <v>181</v>
      </c>
      <c r="AM9" s="131" t="s">
        <v>182</v>
      </c>
      <c r="AN9" s="131" t="s">
        <v>183</v>
      </c>
      <c r="AO9" s="131" t="s">
        <v>28</v>
      </c>
      <c r="AP9" s="131" t="s">
        <v>153</v>
      </c>
      <c r="AQ9" s="131" t="s">
        <v>34</v>
      </c>
      <c r="AR9" s="241" t="s">
        <v>33</v>
      </c>
      <c r="AS9" s="134"/>
      <c r="AT9" s="243" t="s">
        <v>6</v>
      </c>
      <c r="AU9" s="243" t="s">
        <v>7</v>
      </c>
      <c r="AV9" s="243" t="s">
        <v>8</v>
      </c>
      <c r="AW9" s="243" t="s">
        <v>9</v>
      </c>
      <c r="AX9" s="243"/>
      <c r="AY9" s="243" t="s">
        <v>30</v>
      </c>
      <c r="AZ9" s="131" t="s">
        <v>13</v>
      </c>
      <c r="BA9" s="241" t="s">
        <v>17</v>
      </c>
      <c r="BB9" s="134"/>
      <c r="BC9" s="120" t="s">
        <v>54</v>
      </c>
      <c r="BD9" s="120" t="s">
        <v>55</v>
      </c>
      <c r="BE9" s="120" t="s">
        <v>99</v>
      </c>
      <c r="BF9" s="254" t="s">
        <v>29</v>
      </c>
      <c r="BG9" s="255"/>
      <c r="BH9" s="256" t="s">
        <v>29</v>
      </c>
      <c r="BI9" s="267"/>
      <c r="BJ9" s="256" t="s">
        <v>29</v>
      </c>
      <c r="BK9" s="247" t="s">
        <v>31</v>
      </c>
    </row>
    <row r="10" spans="1:63" s="131" customFormat="1" x14ac:dyDescent="0.35">
      <c r="F10" s="243"/>
      <c r="G10" s="243"/>
      <c r="H10" s="243"/>
      <c r="I10" s="243"/>
      <c r="J10" s="243"/>
      <c r="K10" s="243"/>
      <c r="L10" s="134"/>
      <c r="M10" s="243"/>
      <c r="N10" s="243"/>
      <c r="O10" s="243"/>
      <c r="P10" s="243"/>
      <c r="Q10" s="243"/>
      <c r="R10" s="243"/>
      <c r="S10" s="244"/>
      <c r="AD10" s="245"/>
      <c r="AH10" s="134"/>
      <c r="AS10" s="134"/>
      <c r="AT10" s="243"/>
      <c r="AU10" s="243"/>
      <c r="AV10" s="243"/>
      <c r="AW10" s="243"/>
      <c r="AX10" s="243"/>
      <c r="AY10" s="243"/>
      <c r="BB10" s="134"/>
      <c r="BC10" s="120"/>
      <c r="BD10" s="120"/>
      <c r="BE10" s="120"/>
      <c r="BF10" s="241"/>
      <c r="BH10" s="247"/>
      <c r="BI10" s="243"/>
      <c r="BJ10" s="247"/>
      <c r="BK10" s="247"/>
    </row>
    <row r="11" spans="1:63" x14ac:dyDescent="0.35">
      <c r="A11" s="149">
        <v>34</v>
      </c>
      <c r="B11" s="101" t="s">
        <v>87</v>
      </c>
      <c r="C11" s="101" t="s">
        <v>128</v>
      </c>
      <c r="D11" s="101" t="s">
        <v>172</v>
      </c>
      <c r="E11" s="101" t="s">
        <v>167</v>
      </c>
      <c r="F11" s="248">
        <v>7</v>
      </c>
      <c r="G11" s="248">
        <v>7</v>
      </c>
      <c r="H11" s="248">
        <v>6.5</v>
      </c>
      <c r="I11" s="248">
        <v>7</v>
      </c>
      <c r="J11" s="248">
        <v>7.8</v>
      </c>
      <c r="K11" s="4">
        <f>SUM((F11*0.3),(G11*0.25),(H11*0.25),(I11*0.15),(J11*0.05))</f>
        <v>6.9149999999999991</v>
      </c>
      <c r="L11" s="10"/>
      <c r="M11" s="248">
        <v>6.5</v>
      </c>
      <c r="N11" s="248">
        <v>6.5</v>
      </c>
      <c r="O11" s="248">
        <v>6.7</v>
      </c>
      <c r="P11" s="248">
        <v>7.4</v>
      </c>
      <c r="Q11" s="248">
        <v>7.8</v>
      </c>
      <c r="R11" s="4">
        <f>SUM((M11*0.1),(N11*0.1),(O11*0.3),(P11*0.3),(Q11*0.2))</f>
        <v>7.09</v>
      </c>
      <c r="S11" s="6"/>
      <c r="T11" s="248">
        <v>4</v>
      </c>
      <c r="U11" s="248">
        <v>5.5</v>
      </c>
      <c r="V11" s="248">
        <v>6.5</v>
      </c>
      <c r="W11" s="248">
        <v>6.5</v>
      </c>
      <c r="X11" s="248">
        <v>5.8</v>
      </c>
      <c r="Y11" s="248">
        <v>6</v>
      </c>
      <c r="Z11" s="248">
        <v>6.5</v>
      </c>
      <c r="AA11" s="248">
        <v>5.2</v>
      </c>
      <c r="AB11" s="5">
        <f>SUM(T11:AA11)</f>
        <v>46</v>
      </c>
      <c r="AC11" s="4">
        <f>AB11/8</f>
        <v>5.75</v>
      </c>
      <c r="AD11" s="17"/>
      <c r="AE11" s="248">
        <v>7.67</v>
      </c>
      <c r="AF11" s="249"/>
      <c r="AG11" s="4">
        <f>AE11-AF11</f>
        <v>7.67</v>
      </c>
      <c r="AH11" s="6"/>
      <c r="AI11" s="248">
        <v>5</v>
      </c>
      <c r="AJ11" s="248">
        <v>6</v>
      </c>
      <c r="AK11" s="248">
        <v>6.5</v>
      </c>
      <c r="AL11" s="248">
        <v>8</v>
      </c>
      <c r="AM11" s="248">
        <v>7.5</v>
      </c>
      <c r="AN11" s="248">
        <v>7.5</v>
      </c>
      <c r="AO11" s="248">
        <v>6.8</v>
      </c>
      <c r="AP11" s="248">
        <v>5.8</v>
      </c>
      <c r="AQ11" s="5">
        <f>SUM(AI11:AP11)</f>
        <v>53.099999999999994</v>
      </c>
      <c r="AR11" s="4">
        <f>AQ11/8</f>
        <v>6.6374999999999993</v>
      </c>
      <c r="AS11" s="10"/>
      <c r="AT11" s="248">
        <v>5.8</v>
      </c>
      <c r="AU11" s="248">
        <v>5.8</v>
      </c>
      <c r="AV11" s="248">
        <v>6</v>
      </c>
      <c r="AW11" s="248">
        <v>5.8</v>
      </c>
      <c r="AX11" s="248">
        <v>5.8</v>
      </c>
      <c r="AY11" s="4">
        <f>SUM((AT11*0.2),(AU11*0.15),(AV11*0.25),(AW11*0.2),(AX11*0.2))</f>
        <v>5.85</v>
      </c>
      <c r="AZ11" s="249">
        <v>0</v>
      </c>
      <c r="BA11" s="4">
        <f>AY11-AZ11</f>
        <v>5.85</v>
      </c>
      <c r="BB11" s="10"/>
      <c r="BC11" s="212">
        <f>(K11+R11)/2</f>
        <v>7.0024999999999995</v>
      </c>
      <c r="BD11" s="212">
        <f>(AC11+AG11)/2</f>
        <v>6.71</v>
      </c>
      <c r="BE11" s="212">
        <f>(AR11+BA11)/2</f>
        <v>6.2437499999999995</v>
      </c>
      <c r="BF11" s="7">
        <f>SUM((K11*0.25)+(AC11*0.375)+(AR11*0.375))</f>
        <v>6.3740624999999991</v>
      </c>
      <c r="BG11" s="8"/>
      <c r="BH11" s="7">
        <f>SUM((R11*0.25),(AG11*0.5),(BA11*0.25))</f>
        <v>7.07</v>
      </c>
      <c r="BI11" s="16"/>
      <c r="BJ11" s="9">
        <f>AVERAGE(BF11:BH11)</f>
        <v>6.7220312499999997</v>
      </c>
      <c r="BK11" s="219">
        <f>RANK(BJ11,BJ$11:BJ$15)</f>
        <v>1</v>
      </c>
    </row>
    <row r="12" spans="1:63" x14ac:dyDescent="0.35">
      <c r="A12" s="149">
        <v>35</v>
      </c>
      <c r="B12" s="101" t="s">
        <v>88</v>
      </c>
      <c r="C12" s="101" t="s">
        <v>128</v>
      </c>
      <c r="D12" s="101" t="s">
        <v>172</v>
      </c>
      <c r="E12" s="101" t="s">
        <v>167</v>
      </c>
      <c r="F12" s="248">
        <v>7</v>
      </c>
      <c r="G12" s="248">
        <v>7</v>
      </c>
      <c r="H12" s="248">
        <v>6.5</v>
      </c>
      <c r="I12" s="248">
        <v>7</v>
      </c>
      <c r="J12" s="248">
        <v>7.8</v>
      </c>
      <c r="K12" s="4">
        <f>SUM((F12*0.3),(G12*0.25),(H12*0.25),(I12*0.15),(J12*0.05))</f>
        <v>6.9149999999999991</v>
      </c>
      <c r="L12" s="10"/>
      <c r="M12" s="248">
        <v>6.5</v>
      </c>
      <c r="N12" s="248">
        <v>6.8</v>
      </c>
      <c r="O12" s="248">
        <v>6.8</v>
      </c>
      <c r="P12" s="248">
        <v>7.5</v>
      </c>
      <c r="Q12" s="248">
        <v>7.8</v>
      </c>
      <c r="R12" s="4">
        <f>SUM((M12*0.1),(N12*0.1),(O12*0.3),(P12*0.3),(Q12*0.2))</f>
        <v>7.18</v>
      </c>
      <c r="S12" s="6"/>
      <c r="T12" s="248">
        <v>4.5</v>
      </c>
      <c r="U12" s="248">
        <v>5.5</v>
      </c>
      <c r="V12" s="248">
        <v>5.3</v>
      </c>
      <c r="W12" s="248">
        <v>6.5</v>
      </c>
      <c r="X12" s="248">
        <v>5.3</v>
      </c>
      <c r="Y12" s="248">
        <v>5.5</v>
      </c>
      <c r="Z12" s="248">
        <v>5</v>
      </c>
      <c r="AA12" s="248">
        <v>5.3</v>
      </c>
      <c r="AB12" s="5">
        <f>SUM(T12:AA12)</f>
        <v>42.9</v>
      </c>
      <c r="AC12" s="4">
        <f>AB12/8</f>
        <v>5.3624999999999998</v>
      </c>
      <c r="AD12" s="17"/>
      <c r="AE12" s="248">
        <v>8.6</v>
      </c>
      <c r="AF12" s="249"/>
      <c r="AG12" s="4">
        <f>AE12-AF12</f>
        <v>8.6</v>
      </c>
      <c r="AH12" s="6"/>
      <c r="AI12" s="248">
        <v>4</v>
      </c>
      <c r="AJ12" s="248">
        <v>5.8</v>
      </c>
      <c r="AK12" s="248">
        <v>5</v>
      </c>
      <c r="AL12" s="248">
        <v>5</v>
      </c>
      <c r="AM12" s="248">
        <v>7</v>
      </c>
      <c r="AN12" s="248">
        <v>7</v>
      </c>
      <c r="AO12" s="248">
        <v>5</v>
      </c>
      <c r="AP12" s="248">
        <v>5.5</v>
      </c>
      <c r="AQ12" s="5">
        <f>SUM(AI12:AP12)</f>
        <v>44.3</v>
      </c>
      <c r="AR12" s="4">
        <f>AQ12/8</f>
        <v>5.5374999999999996</v>
      </c>
      <c r="AS12" s="10"/>
      <c r="AT12" s="248">
        <v>5.5</v>
      </c>
      <c r="AU12" s="248">
        <v>5</v>
      </c>
      <c r="AV12" s="248">
        <v>5</v>
      </c>
      <c r="AW12" s="248">
        <v>5.5</v>
      </c>
      <c r="AX12" s="248">
        <v>5</v>
      </c>
      <c r="AY12" s="4">
        <f>SUM((AT12*0.2),(AU12*0.15),(AV12*0.25),(AW12*0.2),(AX12*0.2))</f>
        <v>5.2</v>
      </c>
      <c r="AZ12" s="249">
        <v>0</v>
      </c>
      <c r="BA12" s="4">
        <f>AY12-AZ12</f>
        <v>5.2</v>
      </c>
      <c r="BB12" s="10"/>
      <c r="BC12" s="212">
        <f>(K12+R12)/2</f>
        <v>7.0474999999999994</v>
      </c>
      <c r="BD12" s="212">
        <f>(AC12+AG12)/2</f>
        <v>6.9812499999999993</v>
      </c>
      <c r="BE12" s="212">
        <f>(AR12+BA12)/2</f>
        <v>5.3687500000000004</v>
      </c>
      <c r="BF12" s="7">
        <f>SUM((K12*0.25)+(AC12*0.375)+(AR12*0.375))</f>
        <v>5.8162499999999993</v>
      </c>
      <c r="BG12" s="8"/>
      <c r="BH12" s="7">
        <f>SUM((R12*0.25),(AG12*0.5),(BA12*0.25))</f>
        <v>7.3949999999999996</v>
      </c>
      <c r="BI12" s="16"/>
      <c r="BJ12" s="9">
        <f>AVERAGE(BF12:BH12)</f>
        <v>6.6056249999999999</v>
      </c>
      <c r="BK12" s="219">
        <f>RANK(BJ12,BJ$11:BJ$15)</f>
        <v>2</v>
      </c>
    </row>
    <row r="13" spans="1:63" x14ac:dyDescent="0.35">
      <c r="A13" s="149">
        <v>37</v>
      </c>
      <c r="B13" s="101" t="s">
        <v>184</v>
      </c>
      <c r="C13" s="101" t="s">
        <v>128</v>
      </c>
      <c r="D13" s="101" t="s">
        <v>172</v>
      </c>
      <c r="E13" s="101" t="s">
        <v>167</v>
      </c>
      <c r="F13" s="248">
        <v>6.5</v>
      </c>
      <c r="G13" s="248">
        <v>7</v>
      </c>
      <c r="H13" s="248">
        <v>6.5</v>
      </c>
      <c r="I13" s="248">
        <v>7</v>
      </c>
      <c r="J13" s="248">
        <v>7.8</v>
      </c>
      <c r="K13" s="4">
        <f>SUM((F13*0.3),(G13*0.25),(H13*0.25),(I13*0.15),(J13*0.05))</f>
        <v>6.7649999999999997</v>
      </c>
      <c r="L13" s="10"/>
      <c r="M13" s="248">
        <v>6.5</v>
      </c>
      <c r="N13" s="248">
        <v>6.8</v>
      </c>
      <c r="O13" s="248">
        <v>6.8</v>
      </c>
      <c r="P13" s="248">
        <v>7.5</v>
      </c>
      <c r="Q13" s="248">
        <v>7.8</v>
      </c>
      <c r="R13" s="4">
        <f>SUM((M13*0.1),(N13*0.1),(O13*0.3),(P13*0.3),(Q13*0.2))</f>
        <v>7.18</v>
      </c>
      <c r="S13" s="6"/>
      <c r="T13" s="248">
        <v>4.5</v>
      </c>
      <c r="U13" s="248">
        <v>5.5</v>
      </c>
      <c r="V13" s="248">
        <v>5.2</v>
      </c>
      <c r="W13" s="248">
        <v>6</v>
      </c>
      <c r="X13" s="248">
        <v>5.3</v>
      </c>
      <c r="Y13" s="248">
        <v>5.3</v>
      </c>
      <c r="Z13" s="248">
        <v>4.5</v>
      </c>
      <c r="AA13" s="248">
        <v>5</v>
      </c>
      <c r="AB13" s="5">
        <f>SUM(T13:AA13)</f>
        <v>41.3</v>
      </c>
      <c r="AC13" s="4">
        <f>AB13/8</f>
        <v>5.1624999999999996</v>
      </c>
      <c r="AD13" s="17"/>
      <c r="AE13" s="248">
        <v>8</v>
      </c>
      <c r="AF13" s="249"/>
      <c r="AG13" s="4">
        <f>AE13-AF13</f>
        <v>8</v>
      </c>
      <c r="AH13" s="6"/>
      <c r="AI13" s="248">
        <v>5</v>
      </c>
      <c r="AJ13" s="248">
        <v>5.5</v>
      </c>
      <c r="AK13" s="248">
        <v>5</v>
      </c>
      <c r="AL13" s="248">
        <v>6.8</v>
      </c>
      <c r="AM13" s="248">
        <v>6</v>
      </c>
      <c r="AN13" s="248">
        <v>7</v>
      </c>
      <c r="AO13" s="248">
        <v>6.5</v>
      </c>
      <c r="AP13" s="248">
        <v>6</v>
      </c>
      <c r="AQ13" s="5">
        <f>SUM(AI13:AP13)</f>
        <v>47.8</v>
      </c>
      <c r="AR13" s="4">
        <f>AQ13/8</f>
        <v>5.9749999999999996</v>
      </c>
      <c r="AS13" s="10"/>
      <c r="AT13" s="248">
        <v>5.8</v>
      </c>
      <c r="AU13" s="248">
        <v>5.8</v>
      </c>
      <c r="AV13" s="248">
        <v>6</v>
      </c>
      <c r="AW13" s="248">
        <v>5.5</v>
      </c>
      <c r="AX13" s="248">
        <v>6</v>
      </c>
      <c r="AY13" s="4">
        <f>SUM((AT13*0.2),(AU13*0.15),(AV13*0.25),(AW13*0.2),(AX13*0.2))</f>
        <v>5.83</v>
      </c>
      <c r="AZ13" s="249">
        <v>0</v>
      </c>
      <c r="BA13" s="4">
        <f>AY13-AZ13</f>
        <v>5.83</v>
      </c>
      <c r="BB13" s="10"/>
      <c r="BC13" s="212">
        <f>(K13+R13)/2</f>
        <v>6.9725000000000001</v>
      </c>
      <c r="BD13" s="212">
        <f>(AC13+AG13)/2</f>
        <v>6.5812499999999998</v>
      </c>
      <c r="BE13" s="212">
        <f>(AR13+BA13)/2</f>
        <v>5.9024999999999999</v>
      </c>
      <c r="BF13" s="7">
        <f>SUM((K13*0.25)+(AC13*0.375)+(AR13*0.375))</f>
        <v>5.8678124999999994</v>
      </c>
      <c r="BG13" s="8"/>
      <c r="BH13" s="7">
        <f>SUM((R13*0.25),(AG13*0.5),(BA13*0.25))</f>
        <v>7.2524999999999995</v>
      </c>
      <c r="BI13" s="16"/>
      <c r="BJ13" s="9">
        <f>AVERAGE(BF13:BH13)</f>
        <v>6.5601562499999995</v>
      </c>
      <c r="BK13" s="219">
        <f>RANK(BJ13,BJ$11:BJ$15)</f>
        <v>3</v>
      </c>
    </row>
    <row r="14" spans="1:63" x14ac:dyDescent="0.35">
      <c r="A14" s="149">
        <v>31</v>
      </c>
      <c r="B14" s="101" t="s">
        <v>89</v>
      </c>
      <c r="C14" s="101" t="s">
        <v>175</v>
      </c>
      <c r="D14" s="101" t="s">
        <v>172</v>
      </c>
      <c r="E14" s="101" t="s">
        <v>167</v>
      </c>
      <c r="F14" s="248">
        <v>6.5</v>
      </c>
      <c r="G14" s="248">
        <v>6.2</v>
      </c>
      <c r="H14" s="248">
        <v>6.5</v>
      </c>
      <c r="I14" s="248">
        <v>7.5</v>
      </c>
      <c r="J14" s="248">
        <v>7.5</v>
      </c>
      <c r="K14" s="4">
        <f>SUM((F14*0.3),(G14*0.25),(H14*0.25),(I14*0.15),(J14*0.05))</f>
        <v>6.625</v>
      </c>
      <c r="L14" s="10"/>
      <c r="M14" s="248">
        <v>6.5</v>
      </c>
      <c r="N14" s="248">
        <v>6</v>
      </c>
      <c r="O14" s="248">
        <v>6.2</v>
      </c>
      <c r="P14" s="248">
        <v>7</v>
      </c>
      <c r="Q14" s="248">
        <v>7.5</v>
      </c>
      <c r="R14" s="4">
        <f>SUM((M14*0.1),(N14*0.1),(O14*0.3),(P14*0.3),(Q14*0.2))</f>
        <v>6.71</v>
      </c>
      <c r="S14" s="6"/>
      <c r="T14" s="248">
        <v>4</v>
      </c>
      <c r="U14" s="248">
        <v>6</v>
      </c>
      <c r="V14" s="248">
        <v>5.5</v>
      </c>
      <c r="W14" s="248">
        <v>6</v>
      </c>
      <c r="X14" s="248">
        <v>5.3</v>
      </c>
      <c r="Y14" s="248">
        <v>5.5</v>
      </c>
      <c r="Z14" s="248">
        <v>3</v>
      </c>
      <c r="AA14" s="248">
        <v>5</v>
      </c>
      <c r="AB14" s="5">
        <f>SUM(T14:AA14)</f>
        <v>40.299999999999997</v>
      </c>
      <c r="AC14" s="4">
        <f>AB14/8</f>
        <v>5.0374999999999996</v>
      </c>
      <c r="AD14" s="17"/>
      <c r="AE14" s="248">
        <v>7.64</v>
      </c>
      <c r="AF14" s="249"/>
      <c r="AG14" s="4">
        <f>AE14-AF14</f>
        <v>7.64</v>
      </c>
      <c r="AH14" s="6"/>
      <c r="AI14" s="248">
        <v>2</v>
      </c>
      <c r="AJ14" s="248">
        <v>5.8</v>
      </c>
      <c r="AK14" s="248">
        <v>5.5</v>
      </c>
      <c r="AL14" s="248">
        <v>6.8</v>
      </c>
      <c r="AM14" s="248">
        <v>7</v>
      </c>
      <c r="AN14" s="248">
        <v>7</v>
      </c>
      <c r="AO14" s="248">
        <v>4</v>
      </c>
      <c r="AP14" s="248">
        <v>6</v>
      </c>
      <c r="AQ14" s="5">
        <f>SUM(AI14:AP14)</f>
        <v>44.1</v>
      </c>
      <c r="AR14" s="4">
        <f>AQ14/8</f>
        <v>5.5125000000000002</v>
      </c>
      <c r="AS14" s="10"/>
      <c r="AT14" s="248">
        <v>5.8</v>
      </c>
      <c r="AU14" s="248">
        <v>5.8</v>
      </c>
      <c r="AV14" s="248">
        <v>5.8</v>
      </c>
      <c r="AW14" s="248">
        <v>6</v>
      </c>
      <c r="AX14" s="248">
        <v>6.8</v>
      </c>
      <c r="AY14" s="4">
        <f>SUM((AT14*0.2),(AU14*0.15),(AV14*0.25),(AW14*0.2),(AX14*0.2))</f>
        <v>6.04</v>
      </c>
      <c r="AZ14" s="249">
        <v>0</v>
      </c>
      <c r="BA14" s="4">
        <f>AY14-AZ14</f>
        <v>6.04</v>
      </c>
      <c r="BB14" s="10"/>
      <c r="BC14" s="212">
        <f>(K14+R14)/2</f>
        <v>6.6675000000000004</v>
      </c>
      <c r="BD14" s="212">
        <f>(AC14+AG14)/2</f>
        <v>6.3387499999999992</v>
      </c>
      <c r="BE14" s="212">
        <f>(AR14+BA14)/2</f>
        <v>5.7762500000000001</v>
      </c>
      <c r="BF14" s="7">
        <f>SUM((K14*0.25)+(AC14*0.375)+(AR14*0.375))</f>
        <v>5.6124999999999998</v>
      </c>
      <c r="BG14" s="8"/>
      <c r="BH14" s="7">
        <f>SUM((R14*0.25),(AG14*0.5),(BA14*0.25))</f>
        <v>7.0074999999999994</v>
      </c>
      <c r="BI14" s="16"/>
      <c r="BJ14" s="9">
        <f>AVERAGE(BF14:BH14)</f>
        <v>6.31</v>
      </c>
      <c r="BK14" s="219">
        <f>RANK(BJ14,BJ$11:BJ$15)</f>
        <v>4</v>
      </c>
    </row>
    <row r="15" spans="1:63" x14ac:dyDescent="0.35">
      <c r="A15" s="149">
        <v>32</v>
      </c>
      <c r="B15" s="101" t="s">
        <v>90</v>
      </c>
      <c r="C15" s="101" t="s">
        <v>175</v>
      </c>
      <c r="D15" s="101" t="s">
        <v>172</v>
      </c>
      <c r="E15" s="101" t="s">
        <v>167</v>
      </c>
      <c r="F15" s="248">
        <v>6</v>
      </c>
      <c r="G15" s="248">
        <v>6.2</v>
      </c>
      <c r="H15" s="248">
        <v>6</v>
      </c>
      <c r="I15" s="248">
        <v>7.2</v>
      </c>
      <c r="J15" s="248">
        <v>7.5</v>
      </c>
      <c r="K15" s="4">
        <f>SUM((F15*0.3),(G15*0.25),(H15*0.25),(I15*0.15),(J15*0.05))</f>
        <v>6.3049999999999997</v>
      </c>
      <c r="L15" s="10"/>
      <c r="M15" s="248">
        <v>6.5</v>
      </c>
      <c r="N15" s="248">
        <v>6</v>
      </c>
      <c r="O15" s="248">
        <v>6.2</v>
      </c>
      <c r="P15" s="248">
        <v>7</v>
      </c>
      <c r="Q15" s="248">
        <v>7.5</v>
      </c>
      <c r="R15" s="4">
        <f>SUM((M15*0.1),(N15*0.1),(O15*0.3),(P15*0.3),(Q15*0.2))</f>
        <v>6.71</v>
      </c>
      <c r="S15" s="6"/>
      <c r="T15" s="248">
        <v>4.5</v>
      </c>
      <c r="U15" s="248">
        <v>5.5</v>
      </c>
      <c r="V15" s="248">
        <v>5</v>
      </c>
      <c r="W15" s="248">
        <v>6</v>
      </c>
      <c r="X15" s="248">
        <v>0</v>
      </c>
      <c r="Y15" s="248">
        <v>5.5</v>
      </c>
      <c r="Z15" s="248">
        <v>4</v>
      </c>
      <c r="AA15" s="248">
        <v>4.5</v>
      </c>
      <c r="AB15" s="5">
        <f>SUM(T15:AA15)</f>
        <v>35</v>
      </c>
      <c r="AC15" s="4">
        <f>AB15/8</f>
        <v>4.375</v>
      </c>
      <c r="AD15" s="17"/>
      <c r="AE15" s="248">
        <v>7.64</v>
      </c>
      <c r="AF15" s="249"/>
      <c r="AG15" s="4">
        <f>AE15-AF15</f>
        <v>7.64</v>
      </c>
      <c r="AH15" s="6"/>
      <c r="AI15" s="248">
        <v>4</v>
      </c>
      <c r="AJ15" s="248">
        <v>5.8</v>
      </c>
      <c r="AK15" s="248">
        <v>5.5</v>
      </c>
      <c r="AL15" s="248">
        <v>7</v>
      </c>
      <c r="AM15" s="248">
        <v>6.5</v>
      </c>
      <c r="AN15" s="248">
        <v>7</v>
      </c>
      <c r="AO15" s="248">
        <v>5</v>
      </c>
      <c r="AP15" s="248">
        <v>5.8</v>
      </c>
      <c r="AQ15" s="5">
        <f>SUM(AI15:AP15)</f>
        <v>46.599999999999994</v>
      </c>
      <c r="AR15" s="4">
        <f>AQ15/8</f>
        <v>5.8249999999999993</v>
      </c>
      <c r="AS15" s="10"/>
      <c r="AT15" s="248">
        <v>5.5</v>
      </c>
      <c r="AU15" s="248">
        <v>5.5</v>
      </c>
      <c r="AV15" s="248">
        <v>5.8</v>
      </c>
      <c r="AW15" s="248">
        <v>5.8</v>
      </c>
      <c r="AX15" s="248">
        <v>6.5</v>
      </c>
      <c r="AY15" s="4">
        <f>SUM((AT15*0.2),(AU15*0.15),(AV15*0.25),(AW15*0.2),(AX15*0.2))</f>
        <v>5.835</v>
      </c>
      <c r="AZ15" s="249">
        <v>0</v>
      </c>
      <c r="BA15" s="4">
        <f>AY15-AZ15</f>
        <v>5.835</v>
      </c>
      <c r="BB15" s="10"/>
      <c r="BC15" s="212">
        <f>(K15+R15)/2</f>
        <v>6.5075000000000003</v>
      </c>
      <c r="BD15" s="212">
        <f>(AC15+AG15)/2</f>
        <v>6.0075000000000003</v>
      </c>
      <c r="BE15" s="212">
        <f>(AR15+BA15)/2</f>
        <v>5.83</v>
      </c>
      <c r="BF15" s="7">
        <f>SUM((K15*0.25)+(AC15*0.375)+(AR15*0.375))</f>
        <v>5.4012499999999992</v>
      </c>
      <c r="BG15" s="8"/>
      <c r="BH15" s="7">
        <f>SUM((R15*0.25),(AG15*0.5),(BA15*0.25))</f>
        <v>6.9562499999999998</v>
      </c>
      <c r="BI15" s="16"/>
      <c r="BJ15" s="9">
        <f>AVERAGE(BF15:BH15)</f>
        <v>6.1787499999999991</v>
      </c>
      <c r="BK15" s="219">
        <f>RANK(BJ15,BJ$11:BJ$15)</f>
        <v>5</v>
      </c>
    </row>
  </sheetData>
  <sortState xmlns:xlrd2="http://schemas.microsoft.com/office/spreadsheetml/2017/richdata2" ref="A11:BK15">
    <sortCondition ref="BK11:BK15"/>
  </sortState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85" orientation="landscape" horizontalDpi="4294967293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pageSetUpPr fitToPage="1"/>
  </sheetPr>
  <dimension ref="A1:BK15"/>
  <sheetViews>
    <sheetView workbookViewId="0">
      <selection activeCell="B12" sqref="B12"/>
    </sheetView>
  </sheetViews>
  <sheetFormatPr defaultColWidth="9.08984375" defaultRowHeight="14.5" x14ac:dyDescent="0.35"/>
  <cols>
    <col min="1" max="1" width="6.6328125" style="2" customWidth="1"/>
    <col min="2" max="2" width="17.36328125" style="2" customWidth="1"/>
    <col min="3" max="3" width="20.6328125" style="2" customWidth="1"/>
    <col min="4" max="4" width="16.453125" style="2" customWidth="1"/>
    <col min="5" max="5" width="16.08984375" style="2" customWidth="1"/>
    <col min="6" max="11" width="7.6328125" style="2" customWidth="1"/>
    <col min="12" max="12" width="3.36328125" style="2" customWidth="1"/>
    <col min="13" max="18" width="7.6328125" style="2" customWidth="1"/>
    <col min="19" max="19" width="3.36328125" style="2" customWidth="1"/>
    <col min="20" max="29" width="7.6328125" style="2" customWidth="1"/>
    <col min="30" max="30" width="3.36328125" style="2" customWidth="1"/>
    <col min="31" max="32" width="7.6328125" style="2" customWidth="1"/>
    <col min="33" max="33" width="9.453125" style="2" customWidth="1"/>
    <col min="34" max="34" width="3.453125" style="2" customWidth="1"/>
    <col min="35" max="44" width="7.6328125" style="2" customWidth="1"/>
    <col min="45" max="45" width="3.36328125" style="2" customWidth="1"/>
    <col min="46" max="53" width="7.6328125" style="2" customWidth="1"/>
    <col min="54" max="54" width="2.6328125" style="2" customWidth="1"/>
    <col min="55" max="55" width="7.453125" style="112" customWidth="1"/>
    <col min="56" max="57" width="7.6328125" style="112" customWidth="1"/>
    <col min="58" max="58" width="10.453125" style="2" customWidth="1"/>
    <col min="59" max="59" width="2.6328125" style="2" customWidth="1"/>
    <col min="60" max="60" width="9.08984375" style="2"/>
    <col min="61" max="61" width="2.36328125" style="2" customWidth="1"/>
    <col min="62" max="62" width="9.08984375" style="2"/>
    <col min="63" max="63" width="12.453125" style="2" customWidth="1"/>
    <col min="64" max="16384" width="9.08984375" style="2"/>
  </cols>
  <sheetData>
    <row r="1" spans="1:63" ht="15.5" x14ac:dyDescent="0.35">
      <c r="A1" s="20" t="str">
        <f>CompDetail!A1</f>
        <v xml:space="preserve">SCONE HORSE FESTIVAL </v>
      </c>
      <c r="D1" s="3" t="s">
        <v>66</v>
      </c>
      <c r="E1" s="3" t="s">
        <v>95</v>
      </c>
      <c r="AS1" s="230"/>
      <c r="BK1" s="230">
        <f ca="1">NOW()</f>
        <v>43667.53270787037</v>
      </c>
    </row>
    <row r="2" spans="1:63" ht="15.5" x14ac:dyDescent="0.35">
      <c r="A2" s="20" t="str">
        <f>CompDetail!A2</f>
        <v>OFFICIAL VAULTING COMPETITION</v>
      </c>
      <c r="D2" s="3"/>
      <c r="E2" s="3" t="s">
        <v>96</v>
      </c>
      <c r="AS2" s="231"/>
      <c r="BK2" s="231">
        <f ca="1">NOW()</f>
        <v>43667.53270787037</v>
      </c>
    </row>
    <row r="3" spans="1:63" ht="15.5" x14ac:dyDescent="0.35">
      <c r="A3" s="281" t="str">
        <f>CompDetail!A3</f>
        <v>20th &amp; 21st July 2019</v>
      </c>
      <c r="B3" s="282"/>
      <c r="D3" s="3"/>
      <c r="E3" s="2" t="s">
        <v>76</v>
      </c>
      <c r="F3" s="115"/>
      <c r="G3" s="115"/>
      <c r="H3" s="115"/>
      <c r="I3" s="115"/>
      <c r="J3" s="115"/>
      <c r="K3" s="115"/>
      <c r="M3" s="232"/>
      <c r="N3" s="232"/>
      <c r="O3" s="232"/>
      <c r="P3" s="232"/>
      <c r="Q3" s="232"/>
      <c r="R3" s="232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E3" s="232"/>
      <c r="AF3" s="232"/>
      <c r="AG3" s="232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T3" s="232"/>
      <c r="AU3" s="232"/>
      <c r="AV3" s="232"/>
      <c r="AW3" s="232"/>
      <c r="AX3" s="232"/>
      <c r="AY3" s="232"/>
      <c r="AZ3" s="232"/>
      <c r="BA3" s="232"/>
    </row>
    <row r="4" spans="1:63" ht="15.5" x14ac:dyDescent="0.35">
      <c r="A4" s="234"/>
      <c r="B4" s="235"/>
      <c r="D4" s="3"/>
      <c r="F4" s="236" t="s">
        <v>68</v>
      </c>
      <c r="G4" s="236"/>
      <c r="H4" s="236"/>
      <c r="I4" s="236"/>
      <c r="J4" s="236"/>
      <c r="K4" s="236"/>
      <c r="M4" s="237" t="s">
        <v>140</v>
      </c>
      <c r="N4" s="237"/>
      <c r="O4" s="237"/>
      <c r="P4" s="237"/>
      <c r="Q4" s="237"/>
      <c r="R4" s="237"/>
      <c r="T4" s="238" t="s">
        <v>68</v>
      </c>
      <c r="U4" s="238"/>
      <c r="V4" s="238"/>
      <c r="W4" s="238"/>
      <c r="X4" s="238"/>
      <c r="Y4" s="238"/>
      <c r="Z4" s="238"/>
      <c r="AA4" s="238"/>
      <c r="AB4" s="238"/>
      <c r="AC4" s="238"/>
      <c r="AE4" s="237" t="s">
        <v>140</v>
      </c>
      <c r="AF4" s="237"/>
      <c r="AG4" s="237"/>
      <c r="AI4" s="238" t="s">
        <v>68</v>
      </c>
      <c r="AJ4" s="238"/>
      <c r="AK4" s="238"/>
      <c r="AL4" s="238"/>
      <c r="AM4" s="238"/>
      <c r="AN4" s="238"/>
      <c r="AO4" s="238"/>
      <c r="AP4" s="238"/>
      <c r="AQ4" s="238"/>
      <c r="AR4" s="238"/>
      <c r="AT4" s="237" t="s">
        <v>140</v>
      </c>
      <c r="AU4" s="237"/>
      <c r="AV4" s="237"/>
      <c r="AW4" s="237"/>
      <c r="AX4" s="237"/>
      <c r="AY4" s="237"/>
      <c r="AZ4" s="237"/>
      <c r="BA4" s="237"/>
    </row>
    <row r="5" spans="1:63" ht="15.5" x14ac:dyDescent="0.35">
      <c r="A5" s="69"/>
      <c r="D5" s="3"/>
    </row>
    <row r="6" spans="1:63" ht="15.5" x14ac:dyDescent="0.35">
      <c r="A6" s="69" t="s">
        <v>188</v>
      </c>
      <c r="B6" s="239"/>
      <c r="F6" s="239" t="s">
        <v>43</v>
      </c>
      <c r="G6" s="2" t="str">
        <f>E1</f>
        <v>Janet Leadbeater</v>
      </c>
      <c r="I6" s="239"/>
      <c r="M6" s="239" t="s">
        <v>43</v>
      </c>
      <c r="N6" s="2" t="str">
        <f>E1</f>
        <v>Janet Leadbeater</v>
      </c>
      <c r="T6" s="239" t="s">
        <v>42</v>
      </c>
      <c r="U6" s="2" t="str">
        <f>E2</f>
        <v>Robyn Bruderer</v>
      </c>
      <c r="AE6" s="239" t="s">
        <v>42</v>
      </c>
      <c r="AF6" s="2" t="str">
        <f>E2</f>
        <v>Robyn Bruderer</v>
      </c>
      <c r="AI6" s="239" t="s">
        <v>69</v>
      </c>
      <c r="AJ6" s="2" t="str">
        <f>E3</f>
        <v>Angie Deeks</v>
      </c>
      <c r="AT6" s="239" t="s">
        <v>69</v>
      </c>
      <c r="AU6" s="2" t="str">
        <f>E3</f>
        <v>Angie Deeks</v>
      </c>
      <c r="AZ6" s="239"/>
      <c r="BA6" s="239"/>
      <c r="BF6" s="239" t="s">
        <v>14</v>
      </c>
    </row>
    <row r="7" spans="1:63" ht="15.5" x14ac:dyDescent="0.35">
      <c r="A7" s="69" t="s">
        <v>48</v>
      </c>
      <c r="B7" s="240">
        <v>6</v>
      </c>
      <c r="BC7" s="120"/>
      <c r="BD7" s="120"/>
      <c r="BE7" s="120"/>
    </row>
    <row r="8" spans="1:63" x14ac:dyDescent="0.35">
      <c r="F8" s="241" t="s">
        <v>23</v>
      </c>
      <c r="L8" s="131"/>
      <c r="M8" s="241" t="s">
        <v>23</v>
      </c>
      <c r="N8" s="131"/>
      <c r="O8" s="131"/>
      <c r="P8" s="131"/>
      <c r="Q8" s="241"/>
      <c r="T8" s="2" t="s">
        <v>11</v>
      </c>
      <c r="AD8" s="131"/>
      <c r="AE8" s="239"/>
      <c r="AF8" s="2" t="s">
        <v>13</v>
      </c>
      <c r="AG8" s="239" t="s">
        <v>15</v>
      </c>
      <c r="BA8" s="241" t="s">
        <v>41</v>
      </c>
      <c r="BF8" s="239" t="s">
        <v>45</v>
      </c>
      <c r="BH8" s="239" t="s">
        <v>46</v>
      </c>
      <c r="BJ8" s="242" t="s">
        <v>47</v>
      </c>
      <c r="BK8" s="243"/>
    </row>
    <row r="9" spans="1:63" s="131" customFormat="1" x14ac:dyDescent="0.35">
      <c r="A9" s="131" t="s">
        <v>21</v>
      </c>
      <c r="B9" s="131" t="s">
        <v>22</v>
      </c>
      <c r="C9" s="131" t="s">
        <v>23</v>
      </c>
      <c r="D9" s="131" t="s">
        <v>24</v>
      </c>
      <c r="E9" s="131" t="s">
        <v>25</v>
      </c>
      <c r="F9" s="243" t="s">
        <v>1</v>
      </c>
      <c r="G9" s="243" t="s">
        <v>2</v>
      </c>
      <c r="H9" s="243" t="s">
        <v>3</v>
      </c>
      <c r="I9" s="243" t="s">
        <v>4</v>
      </c>
      <c r="J9" s="243" t="s">
        <v>5</v>
      </c>
      <c r="K9" s="243" t="s">
        <v>23</v>
      </c>
      <c r="L9" s="134"/>
      <c r="M9" s="243" t="s">
        <v>1</v>
      </c>
      <c r="N9" s="243" t="s">
        <v>2</v>
      </c>
      <c r="O9" s="243" t="s">
        <v>3</v>
      </c>
      <c r="P9" s="243" t="s">
        <v>4</v>
      </c>
      <c r="Q9" s="243" t="s">
        <v>5</v>
      </c>
      <c r="R9" s="243" t="s">
        <v>23</v>
      </c>
      <c r="S9" s="244"/>
      <c r="T9" s="131" t="s">
        <v>26</v>
      </c>
      <c r="U9" s="131" t="s">
        <v>27</v>
      </c>
      <c r="V9" s="131" t="s">
        <v>71</v>
      </c>
      <c r="W9" s="131" t="s">
        <v>50</v>
      </c>
      <c r="X9" s="131" t="s">
        <v>72</v>
      </c>
      <c r="Y9" s="131" t="s">
        <v>74</v>
      </c>
      <c r="Z9" s="131" t="s">
        <v>28</v>
      </c>
      <c r="AA9" s="131" t="s">
        <v>152</v>
      </c>
      <c r="AB9" s="131" t="s">
        <v>34</v>
      </c>
      <c r="AC9" s="241" t="s">
        <v>33</v>
      </c>
      <c r="AD9" s="245"/>
      <c r="AE9" s="131" t="s">
        <v>32</v>
      </c>
      <c r="AF9" s="131" t="s">
        <v>12</v>
      </c>
      <c r="AG9" s="241" t="s">
        <v>17</v>
      </c>
      <c r="AH9" s="134"/>
      <c r="AI9" s="131" t="s">
        <v>26</v>
      </c>
      <c r="AJ9" s="131" t="s">
        <v>27</v>
      </c>
      <c r="AK9" s="131" t="s">
        <v>71</v>
      </c>
      <c r="AL9" s="131" t="s">
        <v>50</v>
      </c>
      <c r="AM9" s="131" t="s">
        <v>72</v>
      </c>
      <c r="AN9" s="131" t="s">
        <v>74</v>
      </c>
      <c r="AO9" s="131" t="s">
        <v>28</v>
      </c>
      <c r="AP9" s="131" t="s">
        <v>153</v>
      </c>
      <c r="AQ9" s="131" t="s">
        <v>34</v>
      </c>
      <c r="AR9" s="241" t="s">
        <v>33</v>
      </c>
      <c r="AS9" s="134"/>
      <c r="AT9" s="243" t="s">
        <v>6</v>
      </c>
      <c r="AU9" s="243" t="s">
        <v>7</v>
      </c>
      <c r="AV9" s="243" t="s">
        <v>8</v>
      </c>
      <c r="AW9" s="243" t="s">
        <v>9</v>
      </c>
      <c r="AX9" s="243" t="s">
        <v>10</v>
      </c>
      <c r="AY9" s="243" t="s">
        <v>30</v>
      </c>
      <c r="AZ9" s="131" t="s">
        <v>13</v>
      </c>
      <c r="BA9" s="241" t="s">
        <v>17</v>
      </c>
      <c r="BB9" s="134"/>
      <c r="BC9" s="120" t="s">
        <v>54</v>
      </c>
      <c r="BD9" s="120" t="s">
        <v>55</v>
      </c>
      <c r="BE9" s="120" t="s">
        <v>99</v>
      </c>
      <c r="BF9" s="239" t="s">
        <v>29</v>
      </c>
      <c r="BG9" s="2"/>
      <c r="BH9" s="242" t="s">
        <v>29</v>
      </c>
      <c r="BI9" s="246"/>
      <c r="BJ9" s="242" t="s">
        <v>29</v>
      </c>
      <c r="BK9" s="247" t="s">
        <v>31</v>
      </c>
    </row>
    <row r="10" spans="1:63" s="131" customFormat="1" x14ac:dyDescent="0.35">
      <c r="F10" s="243"/>
      <c r="G10" s="243"/>
      <c r="H10" s="243"/>
      <c r="I10" s="243"/>
      <c r="J10" s="243"/>
      <c r="K10" s="243"/>
      <c r="L10" s="134"/>
      <c r="M10" s="243"/>
      <c r="N10" s="243"/>
      <c r="O10" s="243"/>
      <c r="P10" s="243"/>
      <c r="Q10" s="243"/>
      <c r="R10" s="243"/>
      <c r="S10" s="244"/>
      <c r="AD10" s="245"/>
      <c r="AH10" s="134"/>
      <c r="AS10" s="134"/>
      <c r="AT10" s="243"/>
      <c r="AU10" s="243"/>
      <c r="AV10" s="243"/>
      <c r="AW10" s="243"/>
      <c r="AX10" s="243"/>
      <c r="AY10" s="243"/>
      <c r="BB10" s="134"/>
      <c r="BC10" s="120"/>
      <c r="BD10" s="120"/>
      <c r="BE10" s="120"/>
      <c r="BF10" s="239"/>
      <c r="BG10" s="2"/>
      <c r="BH10" s="242"/>
      <c r="BI10" s="246"/>
      <c r="BJ10" s="242"/>
      <c r="BK10" s="247"/>
    </row>
    <row r="11" spans="1:63" x14ac:dyDescent="0.35">
      <c r="A11" s="149">
        <v>33</v>
      </c>
      <c r="B11" s="101" t="s">
        <v>159</v>
      </c>
      <c r="C11" s="101" t="s">
        <v>128</v>
      </c>
      <c r="D11" s="101" t="s">
        <v>93</v>
      </c>
      <c r="E11" s="101" t="s">
        <v>156</v>
      </c>
      <c r="F11" s="248">
        <v>6.5</v>
      </c>
      <c r="G11" s="248">
        <v>6.5</v>
      </c>
      <c r="H11" s="248">
        <v>7</v>
      </c>
      <c r="I11" s="248">
        <v>7</v>
      </c>
      <c r="J11" s="248">
        <v>6.8</v>
      </c>
      <c r="K11" s="4">
        <f>SUM((F11*0.1),(G11*0.1),(H11*0.3),(I11*0.3),(J11*0.2))</f>
        <v>6.86</v>
      </c>
      <c r="L11" s="10"/>
      <c r="M11" s="248">
        <v>6.8</v>
      </c>
      <c r="N11" s="248">
        <v>6.8</v>
      </c>
      <c r="O11" s="248">
        <v>7</v>
      </c>
      <c r="P11" s="248">
        <v>7</v>
      </c>
      <c r="Q11" s="248">
        <v>6.8</v>
      </c>
      <c r="R11" s="4">
        <f>SUM((M11*0.1),(N11*0.1),(O11*0.3),(P11*0.3),(Q11*0.2))</f>
        <v>6.9200000000000008</v>
      </c>
      <c r="S11" s="6"/>
      <c r="T11" s="248">
        <v>5.2</v>
      </c>
      <c r="U11" s="248">
        <v>6</v>
      </c>
      <c r="V11" s="248">
        <v>4.5999999999999996</v>
      </c>
      <c r="W11" s="248">
        <v>6</v>
      </c>
      <c r="X11" s="248">
        <v>5</v>
      </c>
      <c r="Y11" s="248">
        <v>6</v>
      </c>
      <c r="Z11" s="248">
        <v>6.5</v>
      </c>
      <c r="AA11" s="248">
        <v>6.2</v>
      </c>
      <c r="AB11" s="5">
        <f>SUM(T11:AA11)</f>
        <v>45.5</v>
      </c>
      <c r="AC11" s="4">
        <f>AB11/8</f>
        <v>5.6875</v>
      </c>
      <c r="AD11" s="17"/>
      <c r="AE11" s="248">
        <f>10-(28/11)</f>
        <v>7.454545454545455</v>
      </c>
      <c r="AF11" s="249"/>
      <c r="AG11" s="4">
        <f>AE11-AF11</f>
        <v>7.454545454545455</v>
      </c>
      <c r="AH11" s="6"/>
      <c r="AI11" s="248">
        <v>5.5</v>
      </c>
      <c r="AJ11" s="248">
        <v>5.5</v>
      </c>
      <c r="AK11" s="248">
        <v>6.3</v>
      </c>
      <c r="AL11" s="248">
        <v>6</v>
      </c>
      <c r="AM11" s="248">
        <v>6</v>
      </c>
      <c r="AN11" s="248">
        <v>6</v>
      </c>
      <c r="AO11" s="248">
        <v>5.9</v>
      </c>
      <c r="AP11" s="248">
        <v>5.5</v>
      </c>
      <c r="AQ11" s="5">
        <f>SUM(AI11:AP11)</f>
        <v>46.699999999999996</v>
      </c>
      <c r="AR11" s="4">
        <f>AQ11/8</f>
        <v>5.8374999999999995</v>
      </c>
      <c r="AS11" s="6"/>
      <c r="AT11" s="248">
        <v>7</v>
      </c>
      <c r="AU11" s="248">
        <v>5</v>
      </c>
      <c r="AV11" s="248">
        <v>6</v>
      </c>
      <c r="AW11" s="248">
        <v>4.5</v>
      </c>
      <c r="AX11" s="248">
        <v>5</v>
      </c>
      <c r="AY11" s="4">
        <f>SUM((AT11*0.2),(AU11*0.15),(AV11*0.25),(AW11*0.2),(AX11*0.2))</f>
        <v>5.5500000000000007</v>
      </c>
      <c r="AZ11" s="249">
        <v>0</v>
      </c>
      <c r="BA11" s="4">
        <f>AY11-AZ11</f>
        <v>5.5500000000000007</v>
      </c>
      <c r="BB11" s="6"/>
      <c r="BC11" s="212">
        <f>(K11+R11)/2</f>
        <v>6.8900000000000006</v>
      </c>
      <c r="BD11" s="212">
        <f>(AC11+AG11)/2</f>
        <v>6.5710227272727275</v>
      </c>
      <c r="BE11" s="212">
        <f>(AR11+BA11)/2</f>
        <v>5.6937499999999996</v>
      </c>
      <c r="BF11" s="7">
        <f>SUM((K11*0.25)+(AC11*0.375)+(AR11*0.375))</f>
        <v>6.0368750000000002</v>
      </c>
      <c r="BG11" s="8"/>
      <c r="BH11" s="7">
        <f>SUM((R11*0.25),(AG11*0.5),(BA11*0.25))</f>
        <v>6.8447727272727281</v>
      </c>
      <c r="BI11" s="16"/>
      <c r="BJ11" s="9">
        <f>AVERAGE(BF11:BH11)</f>
        <v>6.4408238636363642</v>
      </c>
      <c r="BK11" s="219">
        <f>RANK(BJ11,BJ$11:BJ$15)</f>
        <v>1</v>
      </c>
    </row>
    <row r="12" spans="1:63" x14ac:dyDescent="0.35">
      <c r="A12" s="149">
        <v>36</v>
      </c>
      <c r="B12" s="101" t="s">
        <v>86</v>
      </c>
      <c r="C12" s="101" t="s">
        <v>128</v>
      </c>
      <c r="D12" s="101" t="s">
        <v>93</v>
      </c>
      <c r="E12" s="101" t="s">
        <v>156</v>
      </c>
      <c r="F12" s="248">
        <v>6.5</v>
      </c>
      <c r="G12" s="248">
        <v>6.5</v>
      </c>
      <c r="H12" s="248">
        <v>7</v>
      </c>
      <c r="I12" s="248">
        <v>7</v>
      </c>
      <c r="J12" s="248">
        <v>6.8</v>
      </c>
      <c r="K12" s="4">
        <f>SUM((F12*0.1),(G12*0.1),(H12*0.3),(I12*0.3),(J12*0.2))</f>
        <v>6.86</v>
      </c>
      <c r="L12" s="10"/>
      <c r="M12" s="248">
        <v>6.5</v>
      </c>
      <c r="N12" s="248">
        <v>6.5</v>
      </c>
      <c r="O12" s="248">
        <v>7</v>
      </c>
      <c r="P12" s="248">
        <v>7</v>
      </c>
      <c r="Q12" s="248">
        <v>6.8</v>
      </c>
      <c r="R12" s="4">
        <f>SUM((M12*0.1),(N12*0.1),(O12*0.3),(P12*0.3),(Q12*0.2))</f>
        <v>6.86</v>
      </c>
      <c r="S12" s="6"/>
      <c r="T12" s="248">
        <v>5.5</v>
      </c>
      <c r="U12" s="248">
        <v>6.5</v>
      </c>
      <c r="V12" s="248">
        <v>6</v>
      </c>
      <c r="W12" s="248">
        <v>6</v>
      </c>
      <c r="X12" s="248">
        <v>6</v>
      </c>
      <c r="Y12" s="248">
        <v>6</v>
      </c>
      <c r="Z12" s="248">
        <v>6.5</v>
      </c>
      <c r="AA12" s="248">
        <v>6.2</v>
      </c>
      <c r="AB12" s="5">
        <f>SUM(T12:AA12)</f>
        <v>48.7</v>
      </c>
      <c r="AC12" s="4">
        <f>AB12/8</f>
        <v>6.0875000000000004</v>
      </c>
      <c r="AD12" s="17"/>
      <c r="AE12" s="248">
        <v>7</v>
      </c>
      <c r="AF12" s="249"/>
      <c r="AG12" s="4">
        <f>AE12-AF12</f>
        <v>7</v>
      </c>
      <c r="AH12" s="6"/>
      <c r="AI12" s="248">
        <v>4.8</v>
      </c>
      <c r="AJ12" s="248">
        <v>6</v>
      </c>
      <c r="AK12" s="248">
        <v>6.5</v>
      </c>
      <c r="AL12" s="248">
        <v>5.5</v>
      </c>
      <c r="AM12" s="248">
        <v>5.5</v>
      </c>
      <c r="AN12" s="248">
        <v>5.5</v>
      </c>
      <c r="AO12" s="248">
        <v>6</v>
      </c>
      <c r="AP12" s="248">
        <v>5</v>
      </c>
      <c r="AQ12" s="5">
        <f>SUM(AI12:AP12)</f>
        <v>44.8</v>
      </c>
      <c r="AR12" s="4">
        <f>AQ12/8</f>
        <v>5.6</v>
      </c>
      <c r="AS12" s="6"/>
      <c r="AT12" s="248">
        <v>4</v>
      </c>
      <c r="AU12" s="248">
        <v>5</v>
      </c>
      <c r="AV12" s="248">
        <v>5</v>
      </c>
      <c r="AW12" s="248">
        <v>4</v>
      </c>
      <c r="AX12" s="248">
        <v>3</v>
      </c>
      <c r="AY12" s="4">
        <f>SUM((AT12*0.2),(AU12*0.15),(AV12*0.25),(AW12*0.2),(AX12*0.2))</f>
        <v>4.1999999999999993</v>
      </c>
      <c r="AZ12" s="249">
        <v>0</v>
      </c>
      <c r="BA12" s="4">
        <f>AY12-AZ12</f>
        <v>4.1999999999999993</v>
      </c>
      <c r="BB12" s="6"/>
      <c r="BC12" s="212">
        <f>(K12+R12)/2</f>
        <v>6.86</v>
      </c>
      <c r="BD12" s="212">
        <f>(AC12+AG12)/2</f>
        <v>6.5437500000000002</v>
      </c>
      <c r="BE12" s="212">
        <f>(AR12+BA12)/2</f>
        <v>4.8999999999999995</v>
      </c>
      <c r="BF12" s="7">
        <f>SUM((K12*0.25)+(AC12*0.375)+(AR12*0.375))</f>
        <v>6.0978124999999999</v>
      </c>
      <c r="BG12" s="8"/>
      <c r="BH12" s="7">
        <f>SUM((R12*0.25),(AG12*0.5),(BA12*0.25))</f>
        <v>6.2649999999999997</v>
      </c>
      <c r="BI12" s="16"/>
      <c r="BJ12" s="9">
        <f>AVERAGE(BF12:BH12)</f>
        <v>6.1814062500000002</v>
      </c>
      <c r="BK12" s="219">
        <f>RANK(BJ12,BJ$11:BJ$15)</f>
        <v>2</v>
      </c>
    </row>
    <row r="13" spans="1:63" x14ac:dyDescent="0.35">
      <c r="A13" s="149">
        <v>38</v>
      </c>
      <c r="B13" s="101" t="s">
        <v>91</v>
      </c>
      <c r="C13" s="101" t="s">
        <v>155</v>
      </c>
      <c r="D13" s="101" t="s">
        <v>93</v>
      </c>
      <c r="E13" s="101" t="s">
        <v>156</v>
      </c>
      <c r="F13" s="248">
        <v>5.5</v>
      </c>
      <c r="G13" s="248">
        <v>5</v>
      </c>
      <c r="H13" s="248">
        <v>6</v>
      </c>
      <c r="I13" s="248">
        <v>6</v>
      </c>
      <c r="J13" s="248">
        <v>6.5</v>
      </c>
      <c r="K13" s="4">
        <f>SUM((F13*0.1),(G13*0.1),(H13*0.3),(I13*0.3),(J13*0.2))</f>
        <v>5.9499999999999993</v>
      </c>
      <c r="L13" s="10"/>
      <c r="M13" s="248">
        <v>5.5</v>
      </c>
      <c r="N13" s="248">
        <v>5</v>
      </c>
      <c r="O13" s="248">
        <v>6</v>
      </c>
      <c r="P13" s="248">
        <v>6</v>
      </c>
      <c r="Q13" s="248">
        <v>6.5</v>
      </c>
      <c r="R13" s="4">
        <f>SUM((M13*0.1),(N13*0.1),(O13*0.3),(P13*0.3),(Q13*0.2))</f>
        <v>5.9499999999999993</v>
      </c>
      <c r="S13" s="6"/>
      <c r="T13" s="248">
        <v>6</v>
      </c>
      <c r="U13" s="248">
        <v>5.5</v>
      </c>
      <c r="V13" s="248">
        <v>5.2</v>
      </c>
      <c r="W13" s="248">
        <v>6</v>
      </c>
      <c r="X13" s="248">
        <v>5.5</v>
      </c>
      <c r="Y13" s="248">
        <v>5.5</v>
      </c>
      <c r="Z13" s="248">
        <v>6</v>
      </c>
      <c r="AA13" s="248">
        <v>5.8</v>
      </c>
      <c r="AB13" s="5">
        <f>SUM(T13:AA13)</f>
        <v>45.5</v>
      </c>
      <c r="AC13" s="4">
        <f>AB13/8</f>
        <v>5.6875</v>
      </c>
      <c r="AD13" s="17"/>
      <c r="AE13" s="248">
        <v>7.2</v>
      </c>
      <c r="AF13" s="249"/>
      <c r="AG13" s="4">
        <f>AE13-AF13</f>
        <v>7.2</v>
      </c>
      <c r="AH13" s="6"/>
      <c r="AI13" s="248">
        <v>8</v>
      </c>
      <c r="AJ13" s="248">
        <v>6</v>
      </c>
      <c r="AK13" s="248">
        <v>7</v>
      </c>
      <c r="AL13" s="248">
        <v>6.5</v>
      </c>
      <c r="AM13" s="248">
        <v>5.5</v>
      </c>
      <c r="AN13" s="248">
        <v>5.5</v>
      </c>
      <c r="AO13" s="248">
        <v>6.5</v>
      </c>
      <c r="AP13" s="248">
        <v>6.5</v>
      </c>
      <c r="AQ13" s="5">
        <f>SUM(AI13:AP13)</f>
        <v>51.5</v>
      </c>
      <c r="AR13" s="4">
        <f>AQ13/8</f>
        <v>6.4375</v>
      </c>
      <c r="AS13" s="6"/>
      <c r="AT13" s="248">
        <v>7</v>
      </c>
      <c r="AU13" s="248">
        <v>8.5</v>
      </c>
      <c r="AV13" s="248">
        <v>6</v>
      </c>
      <c r="AW13" s="248">
        <v>5</v>
      </c>
      <c r="AX13" s="248">
        <v>3.5</v>
      </c>
      <c r="AY13" s="4">
        <f>SUM((AT13*0.2),(AU13*0.15),(AV13*0.25),(AW13*0.2),(AX13*0.2))</f>
        <v>5.875</v>
      </c>
      <c r="AZ13" s="249">
        <v>1</v>
      </c>
      <c r="BA13" s="4">
        <f>AY13-AZ13</f>
        <v>4.875</v>
      </c>
      <c r="BB13" s="6"/>
      <c r="BC13" s="212">
        <f>(K13+R13)/2</f>
        <v>5.9499999999999993</v>
      </c>
      <c r="BD13" s="212">
        <f>(AC13+AG13)/2</f>
        <v>6.4437499999999996</v>
      </c>
      <c r="BE13" s="212">
        <f>(AR13+BA13)/2</f>
        <v>5.65625</v>
      </c>
      <c r="BF13" s="7">
        <f>SUM((K13*0.25)+(AC13*0.375)+(AR13*0.375))</f>
        <v>6.0343749999999998</v>
      </c>
      <c r="BG13" s="8"/>
      <c r="BH13" s="7">
        <f>SUM((R13*0.25),(AG13*0.5),(BA13*0.25))</f>
        <v>6.3062500000000004</v>
      </c>
      <c r="BI13" s="16"/>
      <c r="BJ13" s="9">
        <f>AVERAGE(BF13:BH13)</f>
        <v>6.1703124999999996</v>
      </c>
      <c r="BK13" s="219">
        <f>RANK(BJ13,BJ$11:BJ$15)</f>
        <v>3</v>
      </c>
    </row>
    <row r="14" spans="1:63" x14ac:dyDescent="0.35">
      <c r="A14" s="149">
        <v>1</v>
      </c>
      <c r="B14" s="101" t="s">
        <v>157</v>
      </c>
      <c r="C14" s="101" t="s">
        <v>129</v>
      </c>
      <c r="D14" s="101" t="s">
        <v>132</v>
      </c>
      <c r="E14" s="101" t="s">
        <v>158</v>
      </c>
      <c r="F14" s="248">
        <v>5.8</v>
      </c>
      <c r="G14" s="248">
        <v>5.8</v>
      </c>
      <c r="H14" s="248">
        <v>6</v>
      </c>
      <c r="I14" s="248">
        <v>6</v>
      </c>
      <c r="J14" s="248">
        <v>6.5</v>
      </c>
      <c r="K14" s="4">
        <f>SUM((F14*0.1),(G14*0.1),(H14*0.3),(I14*0.3),(J14*0.2))</f>
        <v>6.06</v>
      </c>
      <c r="L14" s="10"/>
      <c r="M14" s="248">
        <v>5.8</v>
      </c>
      <c r="N14" s="248">
        <v>5.8</v>
      </c>
      <c r="O14" s="248">
        <v>6</v>
      </c>
      <c r="P14" s="248">
        <v>6</v>
      </c>
      <c r="Q14" s="248">
        <v>6.5</v>
      </c>
      <c r="R14" s="4">
        <f>SUM((M14*0.1),(N14*0.1),(O14*0.3),(P14*0.3),(Q14*0.2))</f>
        <v>6.06</v>
      </c>
      <c r="S14" s="6"/>
      <c r="T14" s="248">
        <v>5.5</v>
      </c>
      <c r="U14" s="248">
        <v>6.3</v>
      </c>
      <c r="V14" s="248">
        <v>6.3</v>
      </c>
      <c r="W14" s="248">
        <v>6</v>
      </c>
      <c r="X14" s="248">
        <v>4</v>
      </c>
      <c r="Y14" s="248">
        <v>4.2</v>
      </c>
      <c r="Z14" s="248">
        <v>6.2</v>
      </c>
      <c r="AA14" s="248">
        <v>5.8</v>
      </c>
      <c r="AB14" s="5">
        <f>SUM(T14:AA14)</f>
        <v>44.300000000000004</v>
      </c>
      <c r="AC14" s="4">
        <f>AB14/8</f>
        <v>5.5375000000000005</v>
      </c>
      <c r="AD14" s="17"/>
      <c r="AE14" s="248">
        <v>7.15</v>
      </c>
      <c r="AF14" s="249"/>
      <c r="AG14" s="4">
        <f>AE14-AF14</f>
        <v>7.15</v>
      </c>
      <c r="AH14" s="6"/>
      <c r="AI14" s="248">
        <v>4.8</v>
      </c>
      <c r="AJ14" s="248">
        <v>5.8</v>
      </c>
      <c r="AK14" s="248">
        <v>6</v>
      </c>
      <c r="AL14" s="248">
        <v>7</v>
      </c>
      <c r="AM14" s="248">
        <v>5.5</v>
      </c>
      <c r="AN14" s="248">
        <v>5.5</v>
      </c>
      <c r="AO14" s="248">
        <v>6</v>
      </c>
      <c r="AP14" s="248">
        <v>5.5</v>
      </c>
      <c r="AQ14" s="5">
        <f>SUM(AI14:AP14)</f>
        <v>46.1</v>
      </c>
      <c r="AR14" s="4">
        <f>AQ14/8</f>
        <v>5.7625000000000002</v>
      </c>
      <c r="AS14" s="6"/>
      <c r="AT14" s="248">
        <v>5.5</v>
      </c>
      <c r="AU14" s="248">
        <v>5.5</v>
      </c>
      <c r="AV14" s="248">
        <v>5.5</v>
      </c>
      <c r="AW14" s="248">
        <v>5.9</v>
      </c>
      <c r="AX14" s="248">
        <v>3.5</v>
      </c>
      <c r="AY14" s="4">
        <f>SUM((AT14*0.2),(AU14*0.15),(AV14*0.25),(AW14*0.2),(AX14*0.2))</f>
        <v>5.1800000000000006</v>
      </c>
      <c r="AZ14" s="249">
        <v>1</v>
      </c>
      <c r="BA14" s="4">
        <f>AY14-AZ14</f>
        <v>4.1800000000000006</v>
      </c>
      <c r="BB14" s="6"/>
      <c r="BC14" s="212">
        <f>(K14+R14)/2</f>
        <v>6.06</v>
      </c>
      <c r="BD14" s="212">
        <f>(AC14+AG14)/2</f>
        <v>6.34375</v>
      </c>
      <c r="BE14" s="212">
        <f>(AR14+BA14)/2</f>
        <v>4.9712500000000004</v>
      </c>
      <c r="BF14" s="7">
        <f>SUM((K14*0.25)+(AC14*0.375)+(AR14*0.375))</f>
        <v>5.7525000000000004</v>
      </c>
      <c r="BG14" s="8"/>
      <c r="BH14" s="7">
        <f>SUM((R14*0.25),(AG14*0.5),(BA14*0.25))</f>
        <v>6.1349999999999998</v>
      </c>
      <c r="BI14" s="16"/>
      <c r="BJ14" s="9">
        <f>AVERAGE(BF14:BH14)</f>
        <v>5.9437499999999996</v>
      </c>
      <c r="BK14" s="219">
        <f>RANK(BJ14,BJ$11:BJ$15)</f>
        <v>4</v>
      </c>
    </row>
    <row r="15" spans="1:63" x14ac:dyDescent="0.35">
      <c r="A15" s="149">
        <v>7</v>
      </c>
      <c r="B15" s="101" t="s">
        <v>138</v>
      </c>
      <c r="C15" s="101" t="s">
        <v>129</v>
      </c>
      <c r="D15" s="101" t="s">
        <v>132</v>
      </c>
      <c r="E15" s="101" t="s">
        <v>118</v>
      </c>
      <c r="F15" s="248">
        <v>5.8</v>
      </c>
      <c r="G15" s="248">
        <v>5.8</v>
      </c>
      <c r="H15" s="248">
        <v>6</v>
      </c>
      <c r="I15" s="248">
        <v>6</v>
      </c>
      <c r="J15" s="248">
        <v>6.5</v>
      </c>
      <c r="K15" s="4">
        <f>SUM((F15*0.1),(G15*0.1),(H15*0.3),(I15*0.3),(J15*0.2))</f>
        <v>6.06</v>
      </c>
      <c r="L15" s="10"/>
      <c r="M15" s="248">
        <v>5.8</v>
      </c>
      <c r="N15" s="248">
        <v>5.8</v>
      </c>
      <c r="O15" s="248">
        <v>6</v>
      </c>
      <c r="P15" s="248">
        <v>6</v>
      </c>
      <c r="Q15" s="248">
        <v>6.5</v>
      </c>
      <c r="R15" s="4">
        <f>SUM((M15*0.1),(N15*0.1),(O15*0.3),(P15*0.3),(Q15*0.2))</f>
        <v>6.06</v>
      </c>
      <c r="S15" s="6"/>
      <c r="T15" s="248">
        <v>5</v>
      </c>
      <c r="U15" s="248">
        <v>5.2</v>
      </c>
      <c r="V15" s="248">
        <v>5</v>
      </c>
      <c r="W15" s="248">
        <v>5</v>
      </c>
      <c r="X15" s="248">
        <v>4.2</v>
      </c>
      <c r="Y15" s="248">
        <v>4</v>
      </c>
      <c r="Z15" s="248">
        <v>5</v>
      </c>
      <c r="AA15" s="248">
        <v>5</v>
      </c>
      <c r="AB15" s="5">
        <f>SUM(T15:AA15)</f>
        <v>38.4</v>
      </c>
      <c r="AC15" s="4">
        <f>AB15/8</f>
        <v>4.8</v>
      </c>
      <c r="AD15" s="17"/>
      <c r="AE15" s="248">
        <v>6.4</v>
      </c>
      <c r="AF15" s="249"/>
      <c r="AG15" s="4">
        <f>AE15-AF15</f>
        <v>6.4</v>
      </c>
      <c r="AH15" s="6"/>
      <c r="AI15" s="248">
        <v>5.3</v>
      </c>
      <c r="AJ15" s="248">
        <v>4</v>
      </c>
      <c r="AK15" s="248">
        <v>4.5</v>
      </c>
      <c r="AL15" s="248">
        <v>4.5</v>
      </c>
      <c r="AM15" s="248">
        <v>5.5</v>
      </c>
      <c r="AN15" s="248">
        <v>4.5</v>
      </c>
      <c r="AO15" s="248">
        <v>5.5</v>
      </c>
      <c r="AP15" s="248">
        <v>4</v>
      </c>
      <c r="AQ15" s="5">
        <f>SUM(AI15:AP15)</f>
        <v>37.799999999999997</v>
      </c>
      <c r="AR15" s="4">
        <f>AQ15/8</f>
        <v>4.7249999999999996</v>
      </c>
      <c r="AS15" s="6"/>
      <c r="AT15" s="248">
        <v>6</v>
      </c>
      <c r="AU15" s="248">
        <v>4.5</v>
      </c>
      <c r="AV15" s="248">
        <v>4</v>
      </c>
      <c r="AW15" s="248">
        <v>4</v>
      </c>
      <c r="AX15" s="248">
        <v>3.5</v>
      </c>
      <c r="AY15" s="4">
        <f>SUM((AT15*0.2),(AU15*0.15),(AV15*0.25),(AW15*0.2),(AX15*0.2))</f>
        <v>4.375</v>
      </c>
      <c r="AZ15" s="249">
        <v>1</v>
      </c>
      <c r="BA15" s="4">
        <f>AY15-AZ15</f>
        <v>3.375</v>
      </c>
      <c r="BB15" s="6"/>
      <c r="BC15" s="212">
        <f>(K15+R15)/2</f>
        <v>6.06</v>
      </c>
      <c r="BD15" s="212">
        <f>(AC15+AG15)/2</f>
        <v>5.6</v>
      </c>
      <c r="BE15" s="212">
        <f>(AR15+BA15)/2</f>
        <v>4.05</v>
      </c>
      <c r="BF15" s="7">
        <f>SUM((K15*0.25)+(AC15*0.375)+(AR15*0.375))</f>
        <v>5.0868749999999991</v>
      </c>
      <c r="BG15" s="8"/>
      <c r="BH15" s="7">
        <f>SUM((R15*0.25),(AG15*0.5),(BA15*0.25))</f>
        <v>5.5587499999999999</v>
      </c>
      <c r="BI15" s="16"/>
      <c r="BJ15" s="9">
        <f>AVERAGE(BF15:BH15)</f>
        <v>5.3228124999999995</v>
      </c>
      <c r="BK15" s="219">
        <f>RANK(BJ15,BJ$11:BJ$15)</f>
        <v>5</v>
      </c>
    </row>
  </sheetData>
  <sortState xmlns:xlrd2="http://schemas.microsoft.com/office/spreadsheetml/2017/richdata2" ref="A11:BK15">
    <sortCondition ref="BK11:BK15"/>
  </sortState>
  <mergeCells count="1">
    <mergeCell ref="A3:B3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40D2-5A87-4804-B360-DA4CA6C1F039}">
  <sheetPr>
    <tabColor rgb="FF00FF00"/>
    <pageSetUpPr fitToPage="1"/>
  </sheetPr>
  <dimension ref="A1:BK18"/>
  <sheetViews>
    <sheetView topLeftCell="AO1" workbookViewId="0">
      <selection activeCell="BJ11" sqref="BJ11"/>
    </sheetView>
  </sheetViews>
  <sheetFormatPr defaultColWidth="9.08984375" defaultRowHeight="14.5" x14ac:dyDescent="0.35"/>
  <cols>
    <col min="1" max="1" width="6.6328125" style="2" customWidth="1"/>
    <col min="2" max="2" width="23.08984375" style="2" customWidth="1"/>
    <col min="3" max="3" width="18.453125" style="2" customWidth="1"/>
    <col min="4" max="4" width="16.453125" style="2" customWidth="1"/>
    <col min="5" max="5" width="13.6328125" style="2" customWidth="1"/>
    <col min="6" max="11" width="7.6328125" style="2" customWidth="1"/>
    <col min="12" max="12" width="3.36328125" style="2" customWidth="1"/>
    <col min="13" max="18" width="7.6328125" style="2" customWidth="1"/>
    <col min="19" max="19" width="3.36328125" style="2" customWidth="1"/>
    <col min="20" max="29" width="7.6328125" style="2" customWidth="1"/>
    <col min="30" max="30" width="3.36328125" style="2" customWidth="1"/>
    <col min="31" max="32" width="7.6328125" style="2" customWidth="1"/>
    <col min="33" max="33" width="9.453125" style="2" customWidth="1"/>
    <col min="34" max="34" width="3.453125" style="2" customWidth="1"/>
    <col min="35" max="44" width="7.6328125" style="2" customWidth="1"/>
    <col min="45" max="45" width="3.36328125" style="2" customWidth="1"/>
    <col min="46" max="53" width="7.6328125" style="2" customWidth="1"/>
    <col min="54" max="54" width="2.6328125" style="2" customWidth="1"/>
    <col min="55" max="55" width="7.453125" style="112" customWidth="1"/>
    <col min="56" max="57" width="7.6328125" style="112" customWidth="1"/>
    <col min="58" max="58" width="10.453125" style="2" customWidth="1"/>
    <col min="59" max="59" width="2.6328125" style="2" customWidth="1"/>
    <col min="60" max="60" width="9.08984375" style="2"/>
    <col min="61" max="61" width="2.36328125" style="2" customWidth="1"/>
    <col min="62" max="62" width="9.08984375" style="2"/>
    <col min="63" max="63" width="12.453125" style="2" customWidth="1"/>
    <col min="64" max="16384" width="9.08984375" style="2"/>
  </cols>
  <sheetData>
    <row r="1" spans="1:63" ht="15.5" x14ac:dyDescent="0.35">
      <c r="A1" s="20" t="str">
        <f>CompDetail!A1</f>
        <v xml:space="preserve">SCONE HORSE FESTIVAL </v>
      </c>
      <c r="D1" s="3" t="s">
        <v>66</v>
      </c>
      <c r="E1" s="2" t="s">
        <v>96</v>
      </c>
      <c r="AS1" s="230"/>
      <c r="BK1" s="230">
        <f ca="1">NOW()</f>
        <v>43667.53270787037</v>
      </c>
    </row>
    <row r="2" spans="1:63" ht="15.5" x14ac:dyDescent="0.35">
      <c r="A2" s="20" t="str">
        <f>CompDetail!A2</f>
        <v>OFFICIAL VAULTING COMPETITION</v>
      </c>
      <c r="D2" s="3"/>
      <c r="E2" s="3" t="s">
        <v>76</v>
      </c>
      <c r="AS2" s="231"/>
      <c r="BK2" s="231">
        <f ca="1">NOW()</f>
        <v>43667.53270787037</v>
      </c>
    </row>
    <row r="3" spans="1:63" ht="15.5" x14ac:dyDescent="0.35">
      <c r="A3" s="281" t="str">
        <f>CompDetail!A3</f>
        <v>20th &amp; 21st July 2019</v>
      </c>
      <c r="B3" s="282"/>
      <c r="D3" s="3"/>
      <c r="E3" s="3" t="s">
        <v>95</v>
      </c>
      <c r="F3" s="115"/>
      <c r="G3" s="115"/>
      <c r="H3" s="115"/>
      <c r="I3" s="115"/>
      <c r="J3" s="115"/>
      <c r="K3" s="115"/>
      <c r="M3" s="232"/>
      <c r="N3" s="232"/>
      <c r="O3" s="232"/>
      <c r="P3" s="232"/>
      <c r="Q3" s="232"/>
      <c r="R3" s="232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E3" s="232"/>
      <c r="AF3" s="232"/>
      <c r="AG3" s="232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T3" s="232"/>
      <c r="AU3" s="232"/>
      <c r="AV3" s="232"/>
      <c r="AW3" s="232"/>
      <c r="AX3" s="232"/>
      <c r="AY3" s="232"/>
      <c r="AZ3" s="232"/>
      <c r="BA3" s="232"/>
    </row>
    <row r="4" spans="1:63" ht="15.5" x14ac:dyDescent="0.35">
      <c r="A4" s="234"/>
      <c r="B4" s="235"/>
      <c r="D4" s="3"/>
      <c r="F4" s="236" t="s">
        <v>68</v>
      </c>
      <c r="G4" s="236"/>
      <c r="H4" s="236"/>
      <c r="I4" s="236"/>
      <c r="J4" s="236"/>
      <c r="K4" s="236"/>
      <c r="M4" s="237" t="s">
        <v>140</v>
      </c>
      <c r="N4" s="237"/>
      <c r="O4" s="237"/>
      <c r="P4" s="237"/>
      <c r="Q4" s="237"/>
      <c r="R4" s="237"/>
      <c r="T4" s="238" t="s">
        <v>68</v>
      </c>
      <c r="U4" s="238"/>
      <c r="V4" s="238"/>
      <c r="W4" s="238"/>
      <c r="X4" s="238"/>
      <c r="Y4" s="238"/>
      <c r="Z4" s="238"/>
      <c r="AA4" s="238"/>
      <c r="AB4" s="238"/>
      <c r="AC4" s="238"/>
      <c r="AE4" s="237" t="s">
        <v>140</v>
      </c>
      <c r="AF4" s="237"/>
      <c r="AG4" s="237"/>
      <c r="AI4" s="238" t="s">
        <v>68</v>
      </c>
      <c r="AJ4" s="238"/>
      <c r="AK4" s="238"/>
      <c r="AL4" s="238"/>
      <c r="AM4" s="238"/>
      <c r="AN4" s="238"/>
      <c r="AO4" s="238"/>
      <c r="AP4" s="238"/>
      <c r="AQ4" s="238"/>
      <c r="AR4" s="238"/>
      <c r="AT4" s="237" t="s">
        <v>140</v>
      </c>
      <c r="AU4" s="237"/>
      <c r="AV4" s="237"/>
      <c r="AW4" s="237"/>
      <c r="AX4" s="237"/>
      <c r="AY4" s="237"/>
      <c r="AZ4" s="237"/>
      <c r="BA4" s="237"/>
    </row>
    <row r="5" spans="1:63" ht="15.5" x14ac:dyDescent="0.35">
      <c r="A5" s="69"/>
      <c r="D5" s="3"/>
    </row>
    <row r="6" spans="1:63" ht="15.5" x14ac:dyDescent="0.35">
      <c r="A6" s="69" t="s">
        <v>174</v>
      </c>
      <c r="B6" s="239"/>
      <c r="F6" s="239" t="s">
        <v>43</v>
      </c>
      <c r="G6" s="2" t="str">
        <f>E1</f>
        <v>Robyn Bruderer</v>
      </c>
      <c r="I6" s="239"/>
      <c r="M6" s="239" t="s">
        <v>43</v>
      </c>
      <c r="N6" s="2" t="str">
        <f>E1</f>
        <v>Robyn Bruderer</v>
      </c>
      <c r="T6" s="239" t="s">
        <v>42</v>
      </c>
      <c r="U6" s="2" t="str">
        <f>E2</f>
        <v>Angie Deeks</v>
      </c>
      <c r="AE6" s="239" t="s">
        <v>42</v>
      </c>
      <c r="AF6" s="2" t="str">
        <f>E2</f>
        <v>Angie Deeks</v>
      </c>
      <c r="AI6" s="239" t="s">
        <v>69</v>
      </c>
      <c r="AJ6" s="2" t="str">
        <f>E3</f>
        <v>Janet Leadbeater</v>
      </c>
      <c r="AT6" s="239" t="s">
        <v>69</v>
      </c>
      <c r="AU6" s="2" t="str">
        <f>E3</f>
        <v>Janet Leadbeater</v>
      </c>
      <c r="AZ6" s="239"/>
      <c r="BA6" s="239"/>
      <c r="BF6" s="239" t="s">
        <v>14</v>
      </c>
    </row>
    <row r="7" spans="1:63" ht="15.5" x14ac:dyDescent="0.35">
      <c r="A7" s="69" t="s">
        <v>48</v>
      </c>
      <c r="B7" s="240">
        <v>7</v>
      </c>
      <c r="BC7" s="120"/>
      <c r="BD7" s="120"/>
      <c r="BE7" s="120"/>
    </row>
    <row r="8" spans="1:63" x14ac:dyDescent="0.35">
      <c r="F8" s="241" t="s">
        <v>23</v>
      </c>
      <c r="L8" s="131"/>
      <c r="M8" s="241" t="s">
        <v>23</v>
      </c>
      <c r="N8" s="131"/>
      <c r="O8" s="131"/>
      <c r="P8" s="131"/>
      <c r="Q8" s="241"/>
      <c r="T8" s="2" t="s">
        <v>11</v>
      </c>
      <c r="AD8" s="131"/>
      <c r="AE8" s="239"/>
      <c r="AF8" s="2" t="s">
        <v>13</v>
      </c>
      <c r="AG8" s="239" t="s">
        <v>15</v>
      </c>
      <c r="BA8" s="241" t="s">
        <v>41</v>
      </c>
      <c r="BF8" s="239" t="s">
        <v>45</v>
      </c>
      <c r="BH8" s="239" t="s">
        <v>46</v>
      </c>
      <c r="BJ8" s="242" t="s">
        <v>47</v>
      </c>
      <c r="BK8" s="243"/>
    </row>
    <row r="9" spans="1:63" s="131" customFormat="1" x14ac:dyDescent="0.35">
      <c r="A9" s="131" t="s">
        <v>21</v>
      </c>
      <c r="B9" s="131" t="s">
        <v>22</v>
      </c>
      <c r="C9" s="131" t="s">
        <v>23</v>
      </c>
      <c r="D9" s="131" t="s">
        <v>24</v>
      </c>
      <c r="E9" s="131" t="s">
        <v>25</v>
      </c>
      <c r="F9" s="243" t="s">
        <v>1</v>
      </c>
      <c r="G9" s="243" t="s">
        <v>2</v>
      </c>
      <c r="H9" s="243" t="s">
        <v>3</v>
      </c>
      <c r="I9" s="243" t="s">
        <v>4</v>
      </c>
      <c r="J9" s="243" t="s">
        <v>5</v>
      </c>
      <c r="K9" s="243" t="s">
        <v>23</v>
      </c>
      <c r="L9" s="134"/>
      <c r="M9" s="243" t="s">
        <v>1</v>
      </c>
      <c r="N9" s="243" t="s">
        <v>2</v>
      </c>
      <c r="O9" s="243" t="s">
        <v>3</v>
      </c>
      <c r="P9" s="243" t="s">
        <v>4</v>
      </c>
      <c r="Q9" s="243" t="s">
        <v>5</v>
      </c>
      <c r="R9" s="243" t="s">
        <v>23</v>
      </c>
      <c r="S9" s="244"/>
      <c r="T9" s="131" t="s">
        <v>26</v>
      </c>
      <c r="U9" s="131" t="s">
        <v>27</v>
      </c>
      <c r="V9" s="131" t="s">
        <v>71</v>
      </c>
      <c r="W9" s="131" t="s">
        <v>50</v>
      </c>
      <c r="X9" s="131" t="s">
        <v>72</v>
      </c>
      <c r="Y9" s="131" t="s">
        <v>74</v>
      </c>
      <c r="Z9" s="131" t="s">
        <v>28</v>
      </c>
      <c r="AA9" s="131" t="s">
        <v>152</v>
      </c>
      <c r="AB9" s="131" t="s">
        <v>34</v>
      </c>
      <c r="AC9" s="241" t="s">
        <v>33</v>
      </c>
      <c r="AD9" s="245"/>
      <c r="AE9" s="131" t="s">
        <v>32</v>
      </c>
      <c r="AF9" s="131" t="s">
        <v>12</v>
      </c>
      <c r="AG9" s="241" t="s">
        <v>17</v>
      </c>
      <c r="AH9" s="134"/>
      <c r="AI9" s="131" t="s">
        <v>26</v>
      </c>
      <c r="AJ9" s="131" t="s">
        <v>27</v>
      </c>
      <c r="AK9" s="131" t="s">
        <v>71</v>
      </c>
      <c r="AL9" s="131" t="s">
        <v>50</v>
      </c>
      <c r="AM9" s="131" t="s">
        <v>72</v>
      </c>
      <c r="AN9" s="131" t="s">
        <v>74</v>
      </c>
      <c r="AO9" s="131" t="s">
        <v>28</v>
      </c>
      <c r="AP9" s="131" t="s">
        <v>153</v>
      </c>
      <c r="AQ9" s="131" t="s">
        <v>34</v>
      </c>
      <c r="AR9" s="241" t="s">
        <v>33</v>
      </c>
      <c r="AS9" s="134"/>
      <c r="AT9" s="243" t="s">
        <v>6</v>
      </c>
      <c r="AU9" s="243" t="s">
        <v>7</v>
      </c>
      <c r="AV9" s="243" t="s">
        <v>8</v>
      </c>
      <c r="AW9" s="243" t="s">
        <v>9</v>
      </c>
      <c r="AX9" s="243"/>
      <c r="AY9" s="243" t="s">
        <v>30</v>
      </c>
      <c r="AZ9" s="131" t="s">
        <v>13</v>
      </c>
      <c r="BA9" s="241" t="s">
        <v>17</v>
      </c>
      <c r="BB9" s="134"/>
      <c r="BC9" s="120" t="s">
        <v>54</v>
      </c>
      <c r="BD9" s="120" t="s">
        <v>55</v>
      </c>
      <c r="BE9" s="120" t="s">
        <v>99</v>
      </c>
      <c r="BF9" s="239" t="s">
        <v>29</v>
      </c>
      <c r="BG9" s="2"/>
      <c r="BH9" s="242" t="s">
        <v>29</v>
      </c>
      <c r="BI9" s="246"/>
      <c r="BJ9" s="242" t="s">
        <v>29</v>
      </c>
      <c r="BK9" s="247" t="s">
        <v>31</v>
      </c>
    </row>
    <row r="10" spans="1:63" s="131" customFormat="1" x14ac:dyDescent="0.35">
      <c r="F10" s="243"/>
      <c r="G10" s="243"/>
      <c r="H10" s="243"/>
      <c r="I10" s="243"/>
      <c r="J10" s="243"/>
      <c r="K10" s="243"/>
      <c r="L10" s="134"/>
      <c r="M10" s="243"/>
      <c r="N10" s="243"/>
      <c r="O10" s="243"/>
      <c r="P10" s="243"/>
      <c r="Q10" s="243"/>
      <c r="R10" s="243"/>
      <c r="S10" s="244"/>
      <c r="AD10" s="245"/>
      <c r="AH10" s="134"/>
      <c r="AS10" s="134"/>
      <c r="AT10" s="243"/>
      <c r="AU10" s="243"/>
      <c r="AV10" s="243"/>
      <c r="AW10" s="243"/>
      <c r="AX10" s="243"/>
      <c r="AY10" s="243"/>
      <c r="BB10" s="134"/>
      <c r="BC10" s="120"/>
      <c r="BD10" s="120"/>
      <c r="BE10" s="120"/>
      <c r="BF10" s="239"/>
      <c r="BG10" s="2"/>
      <c r="BH10" s="242"/>
      <c r="BI10" s="246"/>
      <c r="BJ10" s="242"/>
      <c r="BK10" s="247"/>
    </row>
    <row r="11" spans="1:63" x14ac:dyDescent="0.35">
      <c r="A11" s="149">
        <v>20</v>
      </c>
      <c r="B11" s="101" t="s">
        <v>81</v>
      </c>
      <c r="C11" s="292" t="s">
        <v>192</v>
      </c>
      <c r="D11" s="101" t="s">
        <v>84</v>
      </c>
      <c r="E11" s="101" t="s">
        <v>85</v>
      </c>
      <c r="F11" s="248">
        <v>5.7</v>
      </c>
      <c r="G11" s="248">
        <v>5.7</v>
      </c>
      <c r="H11" s="248">
        <v>6</v>
      </c>
      <c r="I11" s="248">
        <v>6</v>
      </c>
      <c r="J11" s="248">
        <v>6.8</v>
      </c>
      <c r="K11" s="4">
        <f>SUM((F11*0.1),(G11*0.1),(H11*0.3),(I11*0.3),(J11*0.2))</f>
        <v>6.1000000000000005</v>
      </c>
      <c r="L11" s="10"/>
      <c r="M11" s="248">
        <v>5.7</v>
      </c>
      <c r="N11" s="248">
        <v>5.7</v>
      </c>
      <c r="O11" s="248">
        <v>6</v>
      </c>
      <c r="P11" s="248">
        <v>6</v>
      </c>
      <c r="Q11" s="248">
        <v>6.8</v>
      </c>
      <c r="R11" s="4">
        <f>SUM((M11*0.1),(N11*0.1),(O11*0.3),(P11*0.3),(Q11*0.2))</f>
        <v>6.1000000000000005</v>
      </c>
      <c r="S11" s="6"/>
      <c r="T11" s="248">
        <v>5.5</v>
      </c>
      <c r="U11" s="248">
        <v>6</v>
      </c>
      <c r="V11" s="248">
        <v>7.5</v>
      </c>
      <c r="W11" s="248">
        <v>6.5</v>
      </c>
      <c r="X11" s="248">
        <v>5</v>
      </c>
      <c r="Y11" s="248">
        <v>5</v>
      </c>
      <c r="Z11" s="248">
        <v>5.8</v>
      </c>
      <c r="AA11" s="248">
        <v>5</v>
      </c>
      <c r="AB11" s="5">
        <f>SUM(T11:AA11)</f>
        <v>46.3</v>
      </c>
      <c r="AC11" s="4">
        <f>AB11/8</f>
        <v>5.7874999999999996</v>
      </c>
      <c r="AD11" s="17"/>
      <c r="AE11" s="248">
        <v>8</v>
      </c>
      <c r="AF11" s="249"/>
      <c r="AG11" s="4">
        <f>AE11-AF11</f>
        <v>8</v>
      </c>
      <c r="AH11" s="6"/>
      <c r="AI11" s="248">
        <v>5</v>
      </c>
      <c r="AJ11" s="248">
        <v>5.8</v>
      </c>
      <c r="AK11" s="248">
        <v>5</v>
      </c>
      <c r="AL11" s="248">
        <v>6</v>
      </c>
      <c r="AM11" s="248">
        <v>7</v>
      </c>
      <c r="AN11" s="248">
        <v>7</v>
      </c>
      <c r="AO11" s="248">
        <v>7</v>
      </c>
      <c r="AP11" s="248">
        <v>5.5</v>
      </c>
      <c r="AQ11" s="5">
        <f>SUM(AI11:AP11)</f>
        <v>48.3</v>
      </c>
      <c r="AR11" s="4">
        <f>AQ11/8</f>
        <v>6.0374999999999996</v>
      </c>
      <c r="AS11" s="6"/>
      <c r="AT11" s="248">
        <v>5</v>
      </c>
      <c r="AU11" s="248">
        <v>5.5</v>
      </c>
      <c r="AV11" s="248">
        <v>5.8</v>
      </c>
      <c r="AW11" s="248">
        <v>4</v>
      </c>
      <c r="AX11" s="248">
        <v>4</v>
      </c>
      <c r="AY11" s="4">
        <f>SUM((AT11*0.2),(AU11*0.15),(AV11*0.25),(AW11*0.2),(AX11*0.2))</f>
        <v>4.875</v>
      </c>
      <c r="AZ11" s="249">
        <v>0</v>
      </c>
      <c r="BA11" s="4">
        <f>AY11-AZ11</f>
        <v>4.875</v>
      </c>
      <c r="BB11" s="6"/>
      <c r="BC11" s="212">
        <f>(K11+R11)/2</f>
        <v>6.1000000000000005</v>
      </c>
      <c r="BD11" s="212">
        <f>(AC11+AG11)/2</f>
        <v>6.8937499999999998</v>
      </c>
      <c r="BE11" s="212">
        <f>(AR11+BA11)/2</f>
        <v>5.4562499999999998</v>
      </c>
      <c r="BF11" s="7">
        <f>SUM((K11*0.25)+(AC11*0.375)+(AR11*0.375))</f>
        <v>5.9593749999999996</v>
      </c>
      <c r="BG11" s="8"/>
      <c r="BH11" s="7">
        <f>SUM((R11*0.25),(AG11*0.5),(BA11*0.25))</f>
        <v>6.7437500000000004</v>
      </c>
      <c r="BI11" s="16"/>
      <c r="BJ11" s="9">
        <f>AVERAGE(BF11:BH11)</f>
        <v>6.3515625</v>
      </c>
      <c r="BK11" s="219">
        <f>RANK(BJ11,BJ$11:BJ$18)</f>
        <v>1</v>
      </c>
    </row>
    <row r="12" spans="1:63" x14ac:dyDescent="0.35">
      <c r="A12" s="149">
        <v>24</v>
      </c>
      <c r="B12" s="101" t="s">
        <v>82</v>
      </c>
      <c r="C12" s="292" t="s">
        <v>192</v>
      </c>
      <c r="D12" s="101" t="s">
        <v>84</v>
      </c>
      <c r="E12" s="101" t="s">
        <v>85</v>
      </c>
      <c r="F12" s="248">
        <v>5.7</v>
      </c>
      <c r="G12" s="248">
        <v>5.7</v>
      </c>
      <c r="H12" s="248">
        <v>6</v>
      </c>
      <c r="I12" s="248">
        <v>6</v>
      </c>
      <c r="J12" s="248">
        <v>6.8</v>
      </c>
      <c r="K12" s="4">
        <f>SUM((F12*0.1),(G12*0.1),(H12*0.3),(I12*0.3),(J12*0.2))</f>
        <v>6.1000000000000005</v>
      </c>
      <c r="L12" s="10"/>
      <c r="M12" s="248">
        <v>5.7</v>
      </c>
      <c r="N12" s="248">
        <v>5.7</v>
      </c>
      <c r="O12" s="248">
        <v>6</v>
      </c>
      <c r="P12" s="248">
        <v>6</v>
      </c>
      <c r="Q12" s="248">
        <v>6.8</v>
      </c>
      <c r="R12" s="4">
        <f>SUM((M12*0.1),(N12*0.1),(O12*0.3),(P12*0.3),(Q12*0.2))</f>
        <v>6.1000000000000005</v>
      </c>
      <c r="S12" s="6"/>
      <c r="T12" s="248">
        <v>4</v>
      </c>
      <c r="U12" s="248">
        <v>5</v>
      </c>
      <c r="V12" s="248">
        <v>5.5</v>
      </c>
      <c r="W12" s="248">
        <v>6</v>
      </c>
      <c r="X12" s="248">
        <v>5.5</v>
      </c>
      <c r="Y12" s="248">
        <v>5.5</v>
      </c>
      <c r="Z12" s="248">
        <v>7</v>
      </c>
      <c r="AA12" s="248">
        <v>4</v>
      </c>
      <c r="AB12" s="5">
        <f>SUM(T12:AA12)</f>
        <v>42.5</v>
      </c>
      <c r="AC12" s="4">
        <f>AB12/8</f>
        <v>5.3125</v>
      </c>
      <c r="AD12" s="17"/>
      <c r="AE12" s="248">
        <v>8</v>
      </c>
      <c r="AF12" s="249"/>
      <c r="AG12" s="4">
        <f>AE12-AF12</f>
        <v>8</v>
      </c>
      <c r="AH12" s="6"/>
      <c r="AI12" s="248">
        <v>2</v>
      </c>
      <c r="AJ12" s="248">
        <v>5.5</v>
      </c>
      <c r="AK12" s="248">
        <v>5.8</v>
      </c>
      <c r="AL12" s="248">
        <v>7.5</v>
      </c>
      <c r="AM12" s="248">
        <v>6.5</v>
      </c>
      <c r="AN12" s="248">
        <v>6.8</v>
      </c>
      <c r="AO12" s="248">
        <v>6</v>
      </c>
      <c r="AP12" s="248">
        <v>5</v>
      </c>
      <c r="AQ12" s="5">
        <f>SUM(AI12:AP12)</f>
        <v>45.1</v>
      </c>
      <c r="AR12" s="4">
        <f>AQ12/8</f>
        <v>5.6375000000000002</v>
      </c>
      <c r="AS12" s="6"/>
      <c r="AT12" s="248">
        <v>5</v>
      </c>
      <c r="AU12" s="248">
        <v>5.5</v>
      </c>
      <c r="AV12" s="248">
        <v>4</v>
      </c>
      <c r="AW12" s="248">
        <v>3</v>
      </c>
      <c r="AX12" s="248">
        <v>3</v>
      </c>
      <c r="AY12" s="4">
        <f>SUM((AT12*0.2),(AU12*0.15),(AV12*0.25),(AW12*0.2),(AX12*0.2))</f>
        <v>4.0250000000000004</v>
      </c>
      <c r="AZ12" s="249">
        <v>0</v>
      </c>
      <c r="BA12" s="4">
        <f>AY12-AZ12</f>
        <v>4.0250000000000004</v>
      </c>
      <c r="BB12" s="6"/>
      <c r="BC12" s="212">
        <f>(K12+R12)/2</f>
        <v>6.1000000000000005</v>
      </c>
      <c r="BD12" s="212">
        <f>(AC12+AG12)/2</f>
        <v>6.65625</v>
      </c>
      <c r="BE12" s="212">
        <f>(AR12+BA12)/2</f>
        <v>4.8312500000000007</v>
      </c>
      <c r="BF12" s="7">
        <f>SUM((K12*0.25)+(AC12*0.375)+(AR12*0.375))</f>
        <v>5.6312500000000005</v>
      </c>
      <c r="BG12" s="8"/>
      <c r="BH12" s="7">
        <f>SUM((R12*0.25),(AG12*0.5),(BA12*0.25))</f>
        <v>6.53125</v>
      </c>
      <c r="BI12" s="16"/>
      <c r="BJ12" s="9">
        <f>AVERAGE(BF12:BH12)</f>
        <v>6.0812500000000007</v>
      </c>
      <c r="BK12" s="219">
        <f>RANK(BJ12,BJ$11:BJ$18)</f>
        <v>2</v>
      </c>
    </row>
    <row r="13" spans="1:63" x14ac:dyDescent="0.35">
      <c r="A13" s="149">
        <v>25</v>
      </c>
      <c r="B13" s="101" t="s">
        <v>80</v>
      </c>
      <c r="C13" s="292" t="s">
        <v>192</v>
      </c>
      <c r="D13" s="101" t="s">
        <v>84</v>
      </c>
      <c r="E13" s="101" t="s">
        <v>85</v>
      </c>
      <c r="F13" s="248">
        <v>5.8</v>
      </c>
      <c r="G13" s="248">
        <v>5.7</v>
      </c>
      <c r="H13" s="248">
        <v>6</v>
      </c>
      <c r="I13" s="248">
        <v>6</v>
      </c>
      <c r="J13" s="248">
        <v>7.5</v>
      </c>
      <c r="K13" s="4">
        <f>SUM((F13*0.1),(G13*0.1),(H13*0.3),(I13*0.3),(J13*0.2))</f>
        <v>6.25</v>
      </c>
      <c r="L13" s="10"/>
      <c r="M13" s="248">
        <v>5.8</v>
      </c>
      <c r="N13" s="248">
        <v>5.7</v>
      </c>
      <c r="O13" s="248">
        <v>6</v>
      </c>
      <c r="P13" s="248">
        <v>6</v>
      </c>
      <c r="Q13" s="248">
        <v>7.5</v>
      </c>
      <c r="R13" s="4">
        <f>SUM((M13*0.1),(N13*0.1),(O13*0.3),(P13*0.3),(Q13*0.2))</f>
        <v>6.25</v>
      </c>
      <c r="S13" s="6"/>
      <c r="T13" s="248">
        <v>4.3</v>
      </c>
      <c r="U13" s="248">
        <v>5</v>
      </c>
      <c r="V13" s="248">
        <v>5</v>
      </c>
      <c r="W13" s="248">
        <v>5</v>
      </c>
      <c r="X13" s="248">
        <v>5.5</v>
      </c>
      <c r="Y13" s="248">
        <v>5</v>
      </c>
      <c r="Z13" s="248">
        <v>6</v>
      </c>
      <c r="AA13" s="248">
        <v>4.5</v>
      </c>
      <c r="AB13" s="5">
        <f>SUM(T13:AA13)</f>
        <v>40.299999999999997</v>
      </c>
      <c r="AC13" s="4">
        <f>AB13/8</f>
        <v>5.0374999999999996</v>
      </c>
      <c r="AD13" s="17"/>
      <c r="AE13" s="248">
        <v>6.8</v>
      </c>
      <c r="AF13" s="249"/>
      <c r="AG13" s="4">
        <f>AE13-AF13</f>
        <v>6.8</v>
      </c>
      <c r="AH13" s="6"/>
      <c r="AI13" s="248">
        <v>5</v>
      </c>
      <c r="AJ13" s="248">
        <v>5.8</v>
      </c>
      <c r="AK13" s="248">
        <v>6</v>
      </c>
      <c r="AL13" s="248">
        <v>6</v>
      </c>
      <c r="AM13" s="248">
        <v>6.5</v>
      </c>
      <c r="AN13" s="248">
        <v>6.5</v>
      </c>
      <c r="AO13" s="248">
        <v>6</v>
      </c>
      <c r="AP13" s="248">
        <v>5.5</v>
      </c>
      <c r="AQ13" s="5">
        <f>SUM(AI13:AP13)</f>
        <v>47.3</v>
      </c>
      <c r="AR13" s="4">
        <f>AQ13/8</f>
        <v>5.9124999999999996</v>
      </c>
      <c r="AS13" s="6"/>
      <c r="AT13" s="248">
        <v>4</v>
      </c>
      <c r="AU13" s="248">
        <v>5</v>
      </c>
      <c r="AV13" s="248">
        <v>5.5</v>
      </c>
      <c r="AW13" s="248">
        <v>5.5</v>
      </c>
      <c r="AX13" s="248">
        <v>5.8</v>
      </c>
      <c r="AY13" s="4">
        <f>SUM((AT13*0.2),(AU13*0.15),(AV13*0.25),(AW13*0.2),(AX13*0.2))</f>
        <v>5.1850000000000005</v>
      </c>
      <c r="AZ13" s="249">
        <v>0</v>
      </c>
      <c r="BA13" s="4">
        <f>AY13-AZ13</f>
        <v>5.1850000000000005</v>
      </c>
      <c r="BB13" s="6"/>
      <c r="BC13" s="212">
        <f>(K13+R13)/2</f>
        <v>6.25</v>
      </c>
      <c r="BD13" s="212">
        <f>(AC13+AG13)/2</f>
        <v>5.9187499999999993</v>
      </c>
      <c r="BE13" s="212">
        <f>(AR13+BA13)/2</f>
        <v>5.5487500000000001</v>
      </c>
      <c r="BF13" s="7">
        <f>SUM((K13*0.25)+(AC13*0.375)+(AR13*0.375))</f>
        <v>5.6687499999999993</v>
      </c>
      <c r="BG13" s="8"/>
      <c r="BH13" s="7">
        <f>SUM((R13*0.25),(AG13*0.5),(BA13*0.25))</f>
        <v>6.2587500000000009</v>
      </c>
      <c r="BI13" s="16"/>
      <c r="BJ13" s="9">
        <f>AVERAGE(BF13:BH13)</f>
        <v>5.9637500000000001</v>
      </c>
      <c r="BK13" s="219">
        <f>RANK(BJ13,BJ$11:BJ$18)</f>
        <v>3</v>
      </c>
    </row>
    <row r="14" spans="1:63" x14ac:dyDescent="0.35">
      <c r="A14" s="149">
        <v>2</v>
      </c>
      <c r="B14" s="101" t="s">
        <v>161</v>
      </c>
      <c r="C14" s="101" t="s">
        <v>175</v>
      </c>
      <c r="D14" s="101" t="s">
        <v>93</v>
      </c>
      <c r="E14" s="101" t="s">
        <v>162</v>
      </c>
      <c r="F14" s="248">
        <v>6.3</v>
      </c>
      <c r="G14" s="248">
        <v>6</v>
      </c>
      <c r="H14" s="248">
        <v>6.3</v>
      </c>
      <c r="I14" s="248">
        <v>6.3</v>
      </c>
      <c r="J14" s="248">
        <v>6.5</v>
      </c>
      <c r="K14" s="4">
        <f>SUM((F14*0.1),(G14*0.1),(H14*0.3),(I14*0.3),(J14*0.2))</f>
        <v>6.31</v>
      </c>
      <c r="L14" s="10"/>
      <c r="M14" s="248">
        <v>6.3</v>
      </c>
      <c r="N14" s="248">
        <v>6</v>
      </c>
      <c r="O14" s="248">
        <v>6.3</v>
      </c>
      <c r="P14" s="248">
        <v>6.3</v>
      </c>
      <c r="Q14" s="248">
        <v>6.5</v>
      </c>
      <c r="R14" s="4">
        <f>SUM((M14*0.1),(N14*0.1),(O14*0.3),(P14*0.3),(Q14*0.2))</f>
        <v>6.31</v>
      </c>
      <c r="S14" s="6"/>
      <c r="T14" s="248">
        <v>5</v>
      </c>
      <c r="U14" s="248">
        <v>5.8</v>
      </c>
      <c r="V14" s="248">
        <v>4.5</v>
      </c>
      <c r="W14" s="248">
        <v>6</v>
      </c>
      <c r="X14" s="248">
        <v>5.5</v>
      </c>
      <c r="Y14" s="248">
        <v>5.5</v>
      </c>
      <c r="Z14" s="248">
        <v>6.5</v>
      </c>
      <c r="AA14" s="248">
        <v>4.5</v>
      </c>
      <c r="AB14" s="5">
        <f>SUM(T14:AA14)</f>
        <v>43.3</v>
      </c>
      <c r="AC14" s="4">
        <f>AB14/8</f>
        <v>5.4124999999999996</v>
      </c>
      <c r="AD14" s="17"/>
      <c r="AE14" s="248">
        <v>7.75</v>
      </c>
      <c r="AF14" s="249"/>
      <c r="AG14" s="4">
        <f>AE14-AF14</f>
        <v>7.75</v>
      </c>
      <c r="AH14" s="6"/>
      <c r="AI14" s="248">
        <v>5</v>
      </c>
      <c r="AJ14" s="248">
        <v>6.8</v>
      </c>
      <c r="AK14" s="248">
        <v>4</v>
      </c>
      <c r="AL14" s="248">
        <v>6</v>
      </c>
      <c r="AM14" s="248">
        <v>6.5</v>
      </c>
      <c r="AN14" s="248">
        <v>6.5</v>
      </c>
      <c r="AO14" s="248">
        <v>6.5</v>
      </c>
      <c r="AP14" s="248">
        <v>5</v>
      </c>
      <c r="AQ14" s="5">
        <f>SUM(AI14:AP14)</f>
        <v>46.3</v>
      </c>
      <c r="AR14" s="4">
        <f>AQ14/8</f>
        <v>5.7874999999999996</v>
      </c>
      <c r="AS14" s="6"/>
      <c r="AT14" s="248">
        <v>4</v>
      </c>
      <c r="AU14" s="248">
        <v>4.5</v>
      </c>
      <c r="AV14" s="248">
        <v>5</v>
      </c>
      <c r="AW14" s="248">
        <v>2</v>
      </c>
      <c r="AX14" s="248">
        <v>2</v>
      </c>
      <c r="AY14" s="4">
        <f>SUM((AT14*0.2),(AU14*0.15),(AV14*0.25),(AW14*0.2),(AX14*0.2))</f>
        <v>3.5249999999999999</v>
      </c>
      <c r="AZ14" s="249">
        <v>1</v>
      </c>
      <c r="BA14" s="4">
        <f>AY14-AZ14</f>
        <v>2.5249999999999999</v>
      </c>
      <c r="BB14" s="6"/>
      <c r="BC14" s="212">
        <f>(K14+R14)/2</f>
        <v>6.31</v>
      </c>
      <c r="BD14" s="212">
        <f>(AC14+AG14)/2</f>
        <v>6.5812499999999998</v>
      </c>
      <c r="BE14" s="212">
        <f>(AR14+BA14)/2</f>
        <v>4.15625</v>
      </c>
      <c r="BF14" s="7">
        <f>SUM((K14*0.25)+(AC14*0.375)+(AR14*0.375))</f>
        <v>5.777499999999999</v>
      </c>
      <c r="BG14" s="8"/>
      <c r="BH14" s="7">
        <f>SUM((R14*0.25),(AG14*0.5),(BA14*0.25))</f>
        <v>6.0837499999999993</v>
      </c>
      <c r="BI14" s="16"/>
      <c r="BJ14" s="9">
        <f>AVERAGE(BF14:BH14)</f>
        <v>5.9306249999999991</v>
      </c>
      <c r="BK14" s="219">
        <f>RANK(BJ14,BJ$11:BJ$18)</f>
        <v>4</v>
      </c>
    </row>
    <row r="15" spans="1:63" x14ac:dyDescent="0.35">
      <c r="A15" s="149">
        <v>23</v>
      </c>
      <c r="B15" s="101" t="s">
        <v>77</v>
      </c>
      <c r="C15" s="292" t="s">
        <v>192</v>
      </c>
      <c r="D15" s="101" t="s">
        <v>84</v>
      </c>
      <c r="E15" s="101" t="s">
        <v>85</v>
      </c>
      <c r="F15" s="248">
        <v>5.8</v>
      </c>
      <c r="G15" s="248">
        <v>5.7</v>
      </c>
      <c r="H15" s="248">
        <v>6</v>
      </c>
      <c r="I15" s="248">
        <v>6</v>
      </c>
      <c r="J15" s="248">
        <v>7.5</v>
      </c>
      <c r="K15" s="4">
        <f>SUM((F15*0.1),(G15*0.1),(H15*0.3),(I15*0.3),(J15*0.2))</f>
        <v>6.25</v>
      </c>
      <c r="L15" s="10"/>
      <c r="M15" s="248">
        <v>5.8</v>
      </c>
      <c r="N15" s="248">
        <v>5.7</v>
      </c>
      <c r="O15" s="248">
        <v>6</v>
      </c>
      <c r="P15" s="248">
        <v>6</v>
      </c>
      <c r="Q15" s="248">
        <v>7.5</v>
      </c>
      <c r="R15" s="4">
        <f>SUM((M15*0.1),(N15*0.1),(O15*0.3),(P15*0.3),(Q15*0.2))</f>
        <v>6.25</v>
      </c>
      <c r="S15" s="6"/>
      <c r="T15" s="248">
        <v>3.5</v>
      </c>
      <c r="U15" s="248">
        <v>5</v>
      </c>
      <c r="V15" s="248">
        <v>4</v>
      </c>
      <c r="W15" s="248">
        <v>5.5</v>
      </c>
      <c r="X15" s="248">
        <v>4.5</v>
      </c>
      <c r="Y15" s="248">
        <v>4.5</v>
      </c>
      <c r="Z15" s="248">
        <v>4.5</v>
      </c>
      <c r="AA15" s="248">
        <v>4</v>
      </c>
      <c r="AB15" s="5">
        <f>SUM(T15:AA15)</f>
        <v>35.5</v>
      </c>
      <c r="AC15" s="4">
        <f>AB15/8</f>
        <v>4.4375</v>
      </c>
      <c r="AD15" s="17"/>
      <c r="AE15" s="248">
        <v>6.7</v>
      </c>
      <c r="AF15" s="249"/>
      <c r="AG15" s="4">
        <f>AE15-AF15</f>
        <v>6.7</v>
      </c>
      <c r="AH15" s="6"/>
      <c r="AI15" s="248">
        <v>3</v>
      </c>
      <c r="AJ15" s="248">
        <v>6</v>
      </c>
      <c r="AK15" s="248">
        <v>5</v>
      </c>
      <c r="AL15" s="248">
        <v>4</v>
      </c>
      <c r="AM15" s="248">
        <v>5.5</v>
      </c>
      <c r="AN15" s="248">
        <v>6.5</v>
      </c>
      <c r="AO15" s="248">
        <v>6.8</v>
      </c>
      <c r="AP15" s="248">
        <v>5.5</v>
      </c>
      <c r="AQ15" s="5">
        <f>SUM(AI15:AP15)</f>
        <v>42.3</v>
      </c>
      <c r="AR15" s="4">
        <f>AQ15/8</f>
        <v>5.2874999999999996</v>
      </c>
      <c r="AS15" s="6"/>
      <c r="AT15" s="248">
        <v>5.5</v>
      </c>
      <c r="AU15" s="248">
        <v>5</v>
      </c>
      <c r="AV15" s="248">
        <v>5.8</v>
      </c>
      <c r="AW15" s="248">
        <v>4.5</v>
      </c>
      <c r="AX15" s="248">
        <v>5.8</v>
      </c>
      <c r="AY15" s="4">
        <f>SUM((AT15*0.2),(AU15*0.15),(AV15*0.25),(AW15*0.2),(AX15*0.2))</f>
        <v>5.36</v>
      </c>
      <c r="AZ15" s="249">
        <v>0</v>
      </c>
      <c r="BA15" s="4">
        <f>AY15-AZ15</f>
        <v>5.36</v>
      </c>
      <c r="BB15" s="6"/>
      <c r="BC15" s="212">
        <f>(K15+R15)/2</f>
        <v>6.25</v>
      </c>
      <c r="BD15" s="212">
        <f>(AC15+AG15)/2</f>
        <v>5.5687499999999996</v>
      </c>
      <c r="BE15" s="212">
        <f>(AR15+BA15)/2</f>
        <v>5.3237500000000004</v>
      </c>
      <c r="BF15" s="7">
        <f>SUM((K15*0.25)+(AC15*0.375)+(AR15*0.375))</f>
        <v>5.2093749999999996</v>
      </c>
      <c r="BG15" s="8"/>
      <c r="BH15" s="7">
        <f>SUM((R15*0.25),(AG15*0.5),(BA15*0.25))</f>
        <v>6.2524999999999995</v>
      </c>
      <c r="BI15" s="16"/>
      <c r="BJ15" s="9">
        <f>AVERAGE(BF15:BH15)</f>
        <v>5.7309374999999996</v>
      </c>
      <c r="BK15" s="219">
        <f>RANK(BJ15,BJ$11:BJ$18)</f>
        <v>5</v>
      </c>
    </row>
    <row r="16" spans="1:63" x14ac:dyDescent="0.35">
      <c r="A16" s="149">
        <v>28</v>
      </c>
      <c r="B16" s="101" t="s">
        <v>176</v>
      </c>
      <c r="C16" s="292" t="s">
        <v>175</v>
      </c>
      <c r="D16" s="101" t="s">
        <v>93</v>
      </c>
      <c r="E16" s="101" t="s">
        <v>166</v>
      </c>
      <c r="F16" s="248">
        <v>6.3</v>
      </c>
      <c r="G16" s="248">
        <v>6</v>
      </c>
      <c r="H16" s="248">
        <v>6.3</v>
      </c>
      <c r="I16" s="248">
        <v>6.3</v>
      </c>
      <c r="J16" s="248">
        <v>6.5</v>
      </c>
      <c r="K16" s="4">
        <f>SUM((F16*0.1),(G16*0.1),(H16*0.3),(I16*0.3),(J16*0.2))</f>
        <v>6.31</v>
      </c>
      <c r="L16" s="10"/>
      <c r="M16" s="248">
        <v>6.3</v>
      </c>
      <c r="N16" s="248">
        <v>6</v>
      </c>
      <c r="O16" s="248">
        <v>6.3</v>
      </c>
      <c r="P16" s="248">
        <v>6.3</v>
      </c>
      <c r="Q16" s="248">
        <v>6.5</v>
      </c>
      <c r="R16" s="4">
        <f>SUM((M16*0.1),(N16*0.1),(O16*0.3),(P16*0.3),(Q16*0.2))</f>
        <v>6.31</v>
      </c>
      <c r="S16" s="6"/>
      <c r="T16" s="248">
        <v>4.5</v>
      </c>
      <c r="U16" s="248">
        <v>4.5</v>
      </c>
      <c r="V16" s="248">
        <v>4.5</v>
      </c>
      <c r="W16" s="248">
        <v>5.5</v>
      </c>
      <c r="X16" s="248">
        <v>4.8</v>
      </c>
      <c r="Y16" s="248">
        <v>4.5</v>
      </c>
      <c r="Z16" s="248">
        <v>5</v>
      </c>
      <c r="AA16" s="248">
        <v>4</v>
      </c>
      <c r="AB16" s="5">
        <f>SUM(T16:AA16)</f>
        <v>37.299999999999997</v>
      </c>
      <c r="AC16" s="4">
        <f>AB16/8</f>
        <v>4.6624999999999996</v>
      </c>
      <c r="AD16" s="17"/>
      <c r="AE16" s="248">
        <v>7.5</v>
      </c>
      <c r="AF16" s="249"/>
      <c r="AG16" s="4">
        <f>AE16-AF16</f>
        <v>7.5</v>
      </c>
      <c r="AH16" s="6"/>
      <c r="AI16" s="248">
        <v>2</v>
      </c>
      <c r="AJ16" s="248">
        <v>3</v>
      </c>
      <c r="AK16" s="248">
        <v>2</v>
      </c>
      <c r="AL16" s="248">
        <v>2</v>
      </c>
      <c r="AM16" s="248">
        <v>5</v>
      </c>
      <c r="AN16" s="248">
        <v>5</v>
      </c>
      <c r="AO16" s="248">
        <v>5</v>
      </c>
      <c r="AP16" s="248">
        <v>5</v>
      </c>
      <c r="AQ16" s="5">
        <f>SUM(AI16:AP16)</f>
        <v>29</v>
      </c>
      <c r="AR16" s="4">
        <f>AQ16/8</f>
        <v>3.625</v>
      </c>
      <c r="AS16" s="6"/>
      <c r="AT16" s="248">
        <v>3</v>
      </c>
      <c r="AU16" s="248">
        <v>3.5</v>
      </c>
      <c r="AV16" s="248">
        <v>3</v>
      </c>
      <c r="AW16" s="248">
        <v>2</v>
      </c>
      <c r="AX16" s="248">
        <v>2.5</v>
      </c>
      <c r="AY16" s="4">
        <f>SUM((AT16*0.2),(AU16*0.15),(AV16*0.25),(AW16*0.2),(AX16*0.2))</f>
        <v>2.7749999999999999</v>
      </c>
      <c r="AZ16" s="249">
        <v>0</v>
      </c>
      <c r="BA16" s="4">
        <f>AY16-AZ16</f>
        <v>2.7749999999999999</v>
      </c>
      <c r="BB16" s="6"/>
      <c r="BC16" s="212">
        <f>(K16+R16)/2</f>
        <v>6.31</v>
      </c>
      <c r="BD16" s="212">
        <f>(AC16+AG16)/2</f>
        <v>6.0812499999999998</v>
      </c>
      <c r="BE16" s="212">
        <f>(AR16+BA16)/2</f>
        <v>3.2</v>
      </c>
      <c r="BF16" s="7">
        <f>SUM((K16*0.25)+(AC16*0.375)+(AR16*0.375))</f>
        <v>4.6853125000000002</v>
      </c>
      <c r="BG16" s="8"/>
      <c r="BH16" s="7">
        <f>SUM((R16*0.25),(AG16*0.5),(BA16*0.25))</f>
        <v>6.0212499999999993</v>
      </c>
      <c r="BI16" s="16"/>
      <c r="BJ16" s="9">
        <f>AVERAGE(BF16:BH16)</f>
        <v>5.3532812500000002</v>
      </c>
      <c r="BK16" s="219">
        <f>RANK(BJ16,BJ$11:BJ$18)</f>
        <v>6</v>
      </c>
    </row>
    <row r="17" spans="1:63" x14ac:dyDescent="0.35">
      <c r="A17" s="149">
        <v>3</v>
      </c>
      <c r="B17" s="101" t="s">
        <v>163</v>
      </c>
      <c r="C17" s="101" t="s">
        <v>175</v>
      </c>
      <c r="D17" s="101" t="s">
        <v>93</v>
      </c>
      <c r="E17" s="101" t="s">
        <v>162</v>
      </c>
      <c r="F17" s="248">
        <v>6.3</v>
      </c>
      <c r="G17" s="248">
        <v>6</v>
      </c>
      <c r="H17" s="248">
        <v>6.3</v>
      </c>
      <c r="I17" s="248">
        <v>6.3</v>
      </c>
      <c r="J17" s="248">
        <v>6.5</v>
      </c>
      <c r="K17" s="4">
        <f>SUM((F17*0.1),(G17*0.1),(H17*0.3),(I17*0.3),(J17*0.2))</f>
        <v>6.31</v>
      </c>
      <c r="L17" s="10"/>
      <c r="M17" s="248">
        <v>6.3</v>
      </c>
      <c r="N17" s="248">
        <v>6</v>
      </c>
      <c r="O17" s="248">
        <v>6.3</v>
      </c>
      <c r="P17" s="248">
        <v>6.3</v>
      </c>
      <c r="Q17" s="248">
        <v>6.5</v>
      </c>
      <c r="R17" s="4">
        <f>SUM((M17*0.1),(N17*0.1),(O17*0.3),(P17*0.3),(Q17*0.2))</f>
        <v>6.31</v>
      </c>
      <c r="S17" s="6"/>
      <c r="T17" s="248">
        <v>3.8</v>
      </c>
      <c r="U17" s="248">
        <v>5.5</v>
      </c>
      <c r="V17" s="248">
        <v>5.5</v>
      </c>
      <c r="W17" s="248">
        <v>5.5</v>
      </c>
      <c r="X17" s="248">
        <v>5</v>
      </c>
      <c r="Y17" s="248">
        <v>4.8</v>
      </c>
      <c r="Z17" s="248">
        <v>5</v>
      </c>
      <c r="AA17" s="248">
        <v>4</v>
      </c>
      <c r="AB17" s="5">
        <f>SUM(T17:AA17)</f>
        <v>39.1</v>
      </c>
      <c r="AC17" s="4">
        <f>AB17/8</f>
        <v>4.8875000000000002</v>
      </c>
      <c r="AD17" s="17"/>
      <c r="AE17" s="248">
        <v>6.25</v>
      </c>
      <c r="AF17" s="249"/>
      <c r="AG17" s="4">
        <f>AE17-AF17</f>
        <v>6.25</v>
      </c>
      <c r="AH17" s="6"/>
      <c r="AI17" s="248">
        <v>4</v>
      </c>
      <c r="AJ17" s="248">
        <v>5.8</v>
      </c>
      <c r="AK17" s="248">
        <v>5.5</v>
      </c>
      <c r="AL17" s="248">
        <v>7</v>
      </c>
      <c r="AM17" s="248">
        <v>5.5</v>
      </c>
      <c r="AN17" s="248">
        <v>5.5</v>
      </c>
      <c r="AO17" s="248">
        <v>5</v>
      </c>
      <c r="AP17" s="248">
        <v>5</v>
      </c>
      <c r="AQ17" s="5">
        <f>SUM(AI17:AP17)</f>
        <v>43.3</v>
      </c>
      <c r="AR17" s="4">
        <f>AQ17/8</f>
        <v>5.4124999999999996</v>
      </c>
      <c r="AS17" s="6"/>
      <c r="AT17" s="248">
        <v>4</v>
      </c>
      <c r="AU17" s="248">
        <v>4</v>
      </c>
      <c r="AV17" s="248">
        <v>3</v>
      </c>
      <c r="AW17" s="248">
        <v>2</v>
      </c>
      <c r="AX17" s="248">
        <v>2</v>
      </c>
      <c r="AY17" s="4">
        <f>SUM((AT17*0.2),(AU17*0.15),(AV17*0.25),(AW17*0.2),(AX17*0.2))</f>
        <v>2.9499999999999997</v>
      </c>
      <c r="AZ17" s="249">
        <v>1</v>
      </c>
      <c r="BA17" s="4">
        <f>AY17-AZ17</f>
        <v>1.9499999999999997</v>
      </c>
      <c r="BB17" s="6"/>
      <c r="BC17" s="212">
        <f>(K17+R17)/2</f>
        <v>6.31</v>
      </c>
      <c r="BD17" s="212">
        <f>(AC17+AG17)/2</f>
        <v>5.5687499999999996</v>
      </c>
      <c r="BE17" s="212">
        <f>(AR17+BA17)/2</f>
        <v>3.6812499999999995</v>
      </c>
      <c r="BF17" s="7">
        <f>SUM((K17*0.25)+(AC17*0.375)+(AR17*0.375))</f>
        <v>5.4399999999999995</v>
      </c>
      <c r="BG17" s="8"/>
      <c r="BH17" s="7">
        <f>SUM((R17*0.25),(AG17*0.5),(BA17*0.25))</f>
        <v>5.1899999999999995</v>
      </c>
      <c r="BI17" s="16"/>
      <c r="BJ17" s="9">
        <f>AVERAGE(BF17:BH17)</f>
        <v>5.3149999999999995</v>
      </c>
      <c r="BK17" s="219"/>
    </row>
    <row r="18" spans="1:63" x14ac:dyDescent="0.35">
      <c r="A18" s="149">
        <v>22</v>
      </c>
      <c r="B18" s="101" t="s">
        <v>78</v>
      </c>
      <c r="C18" s="292" t="s">
        <v>192</v>
      </c>
      <c r="D18" s="101" t="s">
        <v>84</v>
      </c>
      <c r="E18" s="101" t="s">
        <v>85</v>
      </c>
      <c r="F18" s="248">
        <v>5.7</v>
      </c>
      <c r="G18" s="248">
        <v>5.7</v>
      </c>
      <c r="H18" s="248">
        <v>6</v>
      </c>
      <c r="I18" s="248">
        <v>6</v>
      </c>
      <c r="J18" s="248">
        <v>6.8</v>
      </c>
      <c r="K18" s="4">
        <f>SUM((F18*0.1),(G18*0.1),(H18*0.3),(I18*0.3),(J18*0.2))</f>
        <v>6.1000000000000005</v>
      </c>
      <c r="L18" s="10"/>
      <c r="M18" s="248">
        <v>5.7</v>
      </c>
      <c r="N18" s="248">
        <v>5.7</v>
      </c>
      <c r="O18" s="248">
        <v>6</v>
      </c>
      <c r="P18" s="248">
        <v>6</v>
      </c>
      <c r="Q18" s="248">
        <v>6.8</v>
      </c>
      <c r="R18" s="4">
        <f>SUM((M18*0.1),(N18*0.1),(O18*0.3),(P18*0.3),(Q18*0.2))</f>
        <v>6.1000000000000005</v>
      </c>
      <c r="S18" s="6"/>
      <c r="T18" s="248">
        <v>4</v>
      </c>
      <c r="U18" s="248">
        <v>4.5</v>
      </c>
      <c r="V18" s="248">
        <v>4.5</v>
      </c>
      <c r="W18" s="248">
        <v>5.5</v>
      </c>
      <c r="X18" s="248">
        <v>5</v>
      </c>
      <c r="Y18" s="248">
        <v>4.5</v>
      </c>
      <c r="Z18" s="248">
        <v>5.5</v>
      </c>
      <c r="AA18" s="248">
        <v>4.5</v>
      </c>
      <c r="AB18" s="5">
        <f>SUM(T18:AA18)</f>
        <v>38</v>
      </c>
      <c r="AC18" s="4">
        <f>AB18/8</f>
        <v>4.75</v>
      </c>
      <c r="AD18" s="17"/>
      <c r="AE18" s="248">
        <v>5.4</v>
      </c>
      <c r="AF18" s="249">
        <v>0.4</v>
      </c>
      <c r="AG18" s="4">
        <f>AE18-AF18</f>
        <v>5</v>
      </c>
      <c r="AH18" s="6"/>
      <c r="AI18" s="248">
        <v>2</v>
      </c>
      <c r="AJ18" s="248">
        <v>2</v>
      </c>
      <c r="AK18" s="248">
        <v>3.5</v>
      </c>
      <c r="AL18" s="248">
        <v>3.5</v>
      </c>
      <c r="AM18" s="248">
        <v>5</v>
      </c>
      <c r="AN18" s="248">
        <v>5</v>
      </c>
      <c r="AO18" s="248">
        <v>5.5</v>
      </c>
      <c r="AP18" s="248">
        <v>4.8</v>
      </c>
      <c r="AQ18" s="5">
        <f>SUM(AI18:AP18)</f>
        <v>31.3</v>
      </c>
      <c r="AR18" s="4">
        <f>AQ18/8</f>
        <v>3.9125000000000001</v>
      </c>
      <c r="AS18" s="6"/>
      <c r="AT18" s="248">
        <v>4.5</v>
      </c>
      <c r="AU18" s="248">
        <v>4</v>
      </c>
      <c r="AV18" s="248">
        <v>2.5</v>
      </c>
      <c r="AW18" s="248">
        <v>2</v>
      </c>
      <c r="AX18" s="248">
        <v>2</v>
      </c>
      <c r="AY18" s="4">
        <f>SUM((AT18*0.2),(AU18*0.15),(AV18*0.25),(AW18*0.2),(AX18*0.2))</f>
        <v>2.9249999999999998</v>
      </c>
      <c r="AZ18" s="249">
        <v>1</v>
      </c>
      <c r="BA18" s="4">
        <f>AY18-AZ18</f>
        <v>1.9249999999999998</v>
      </c>
      <c r="BB18" s="6"/>
      <c r="BC18" s="212">
        <f>(K18+R18)/2</f>
        <v>6.1000000000000005</v>
      </c>
      <c r="BD18" s="212">
        <f>(AC18+AG18)/2</f>
        <v>4.875</v>
      </c>
      <c r="BE18" s="212">
        <f>(AR18+BA18)/2</f>
        <v>2.9187500000000002</v>
      </c>
      <c r="BF18" s="7">
        <f>SUM((K18*0.25)+(AC18*0.375)+(AR18*0.375))</f>
        <v>4.7734375</v>
      </c>
      <c r="BG18" s="8"/>
      <c r="BH18" s="7">
        <f>SUM((R18*0.25),(AG18*0.5),(BA18*0.25))</f>
        <v>4.5062500000000005</v>
      </c>
      <c r="BI18" s="16"/>
      <c r="BJ18" s="9">
        <f>AVERAGE(BF18:BH18)</f>
        <v>4.6398437500000007</v>
      </c>
      <c r="BK18" s="219"/>
    </row>
  </sheetData>
  <sortState xmlns:xlrd2="http://schemas.microsoft.com/office/spreadsheetml/2017/richdata2" ref="A11:BK18">
    <sortCondition ref="BK11:BK18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466D-81C0-4491-B257-4D09DC410160}">
  <sheetPr>
    <tabColor rgb="FF00FF00"/>
  </sheetPr>
  <dimension ref="A1:AX29"/>
  <sheetViews>
    <sheetView workbookViewId="0">
      <selection activeCell="C8" sqref="C8"/>
    </sheetView>
  </sheetViews>
  <sheetFormatPr defaultColWidth="8.90625" defaultRowHeight="14.5" x14ac:dyDescent="0.35"/>
  <cols>
    <col min="1" max="1" width="5.453125" style="3" customWidth="1"/>
    <col min="2" max="2" width="20.6328125" style="3" customWidth="1"/>
    <col min="3" max="3" width="26.453125" style="3" customWidth="1"/>
    <col min="4" max="4" width="16" style="3" customWidth="1"/>
    <col min="5" max="5" width="16.54296875" style="3" customWidth="1"/>
    <col min="6" max="6" width="3.36328125" style="3" customWidth="1"/>
    <col min="7" max="11" width="7.6328125" style="3" customWidth="1"/>
    <col min="12" max="12" width="8.90625" style="3"/>
    <col min="13" max="13" width="3.08984375" style="3" customWidth="1"/>
    <col min="14" max="16" width="7.6328125" style="3" customWidth="1"/>
    <col min="17" max="17" width="3.36328125" style="3" customWidth="1"/>
    <col min="18" max="25" width="7.6328125" style="3" customWidth="1"/>
    <col min="26" max="26" width="2.90625" style="3" customWidth="1"/>
    <col min="27" max="27" width="7.453125" style="112" customWidth="1"/>
    <col min="28" max="29" width="7.6328125" style="112" customWidth="1"/>
    <col min="30" max="30" width="13.453125" style="3" customWidth="1"/>
    <col min="31" max="31" width="12.453125" style="3" customWidth="1"/>
    <col min="32" max="49" width="8.90625" style="3"/>
    <col min="50" max="50" width="10.453125" style="3" customWidth="1"/>
    <col min="51" max="16384" width="8.90625" style="3"/>
  </cols>
  <sheetData>
    <row r="1" spans="1:50" ht="15.5" x14ac:dyDescent="0.35">
      <c r="A1" s="20" t="str">
        <f>CompDetail!A1</f>
        <v xml:space="preserve">SCONE HORSE FESTIVAL </v>
      </c>
      <c r="B1" s="2"/>
      <c r="C1" s="2"/>
      <c r="D1" s="3" t="s">
        <v>66</v>
      </c>
      <c r="E1" s="3" t="s">
        <v>76</v>
      </c>
      <c r="AE1" s="113">
        <v>43666.557235879627</v>
      </c>
    </row>
    <row r="2" spans="1:50" ht="15.5" x14ac:dyDescent="0.35">
      <c r="A2" s="20" t="str">
        <f>CompDetail!A2</f>
        <v>OFFICIAL VAULTING COMPETITION</v>
      </c>
      <c r="B2" s="2"/>
      <c r="C2" s="2"/>
      <c r="E2" s="3" t="s">
        <v>95</v>
      </c>
      <c r="AE2" s="114">
        <v>43666.557235879627</v>
      </c>
    </row>
    <row r="3" spans="1:50" ht="15.5" x14ac:dyDescent="0.35">
      <c r="A3" s="281" t="str">
        <f>CompDetail!A3</f>
        <v>20th &amp; 21st July 2019</v>
      </c>
      <c r="B3" s="282"/>
      <c r="C3" s="2"/>
      <c r="E3" s="3" t="s">
        <v>96</v>
      </c>
      <c r="F3" s="115"/>
      <c r="G3" s="115"/>
      <c r="H3" s="115"/>
      <c r="I3" s="115"/>
      <c r="J3" s="115"/>
      <c r="K3" s="115"/>
      <c r="AX3" s="114"/>
    </row>
    <row r="4" spans="1:50" ht="15.5" x14ac:dyDescent="0.35">
      <c r="A4" s="69"/>
      <c r="B4" s="2"/>
      <c r="C4" s="2"/>
      <c r="E4" s="2"/>
      <c r="AX4" s="114"/>
    </row>
    <row r="5" spans="1:50" ht="15.5" x14ac:dyDescent="0.35">
      <c r="A5" s="12" t="s">
        <v>119</v>
      </c>
      <c r="B5" s="12" t="s">
        <v>120</v>
      </c>
      <c r="G5" s="1" t="s">
        <v>43</v>
      </c>
      <c r="H5" s="3" t="str">
        <f>E1</f>
        <v>Angie Deeks</v>
      </c>
      <c r="M5" s="1"/>
      <c r="N5" s="1" t="s">
        <v>42</v>
      </c>
      <c r="O5" s="3" t="str">
        <f>E2</f>
        <v>Janet Leadbeater</v>
      </c>
      <c r="P5" s="1"/>
      <c r="Q5" s="1"/>
      <c r="R5" s="1" t="s">
        <v>69</v>
      </c>
      <c r="S5" s="3" t="str">
        <f>E3</f>
        <v>Robyn Bruderer</v>
      </c>
      <c r="X5" s="1"/>
      <c r="Y5" s="1"/>
      <c r="AD5" s="1"/>
    </row>
    <row r="6" spans="1:50" ht="15.5" x14ac:dyDescent="0.35">
      <c r="A6" s="12" t="s">
        <v>48</v>
      </c>
      <c r="B6" s="1">
        <v>10</v>
      </c>
      <c r="Z6" s="116"/>
    </row>
    <row r="7" spans="1:50" x14ac:dyDescent="0.35">
      <c r="G7" s="1" t="s">
        <v>23</v>
      </c>
      <c r="M7" s="13"/>
      <c r="N7" s="117" t="s">
        <v>15</v>
      </c>
      <c r="O7" s="118"/>
      <c r="P7" s="119" t="s">
        <v>49</v>
      </c>
      <c r="Q7" s="13"/>
      <c r="R7" s="15" t="s">
        <v>16</v>
      </c>
      <c r="Y7" s="15" t="s">
        <v>41</v>
      </c>
      <c r="Z7" s="116"/>
      <c r="AA7" s="120"/>
      <c r="AB7" s="120"/>
      <c r="AC7" s="120"/>
      <c r="AD7" s="15" t="s">
        <v>121</v>
      </c>
    </row>
    <row r="8" spans="1:50" s="13" customFormat="1" x14ac:dyDescent="0.35">
      <c r="A8" s="121" t="s">
        <v>21</v>
      </c>
      <c r="B8" s="121" t="s">
        <v>22</v>
      </c>
      <c r="C8" s="121" t="s">
        <v>23</v>
      </c>
      <c r="D8" s="121" t="s">
        <v>24</v>
      </c>
      <c r="E8" s="121" t="s">
        <v>25</v>
      </c>
      <c r="F8" s="122"/>
      <c r="G8" s="123" t="s">
        <v>1</v>
      </c>
      <c r="H8" s="123" t="s">
        <v>2</v>
      </c>
      <c r="I8" s="123" t="s">
        <v>3</v>
      </c>
      <c r="J8" s="123" t="s">
        <v>4</v>
      </c>
      <c r="K8" s="123" t="s">
        <v>5</v>
      </c>
      <c r="L8" s="123" t="s">
        <v>23</v>
      </c>
      <c r="M8" s="124"/>
      <c r="N8" s="125" t="s">
        <v>32</v>
      </c>
      <c r="O8" s="125" t="s">
        <v>51</v>
      </c>
      <c r="P8" s="126" t="s">
        <v>17</v>
      </c>
      <c r="Q8" s="122"/>
      <c r="R8" s="123" t="s">
        <v>6</v>
      </c>
      <c r="S8" s="123" t="s">
        <v>7</v>
      </c>
      <c r="T8" s="123" t="s">
        <v>8</v>
      </c>
      <c r="U8" s="123" t="s">
        <v>9</v>
      </c>
      <c r="V8" s="123" t="s">
        <v>10</v>
      </c>
      <c r="W8" s="123" t="s">
        <v>30</v>
      </c>
      <c r="X8" s="121" t="s">
        <v>13</v>
      </c>
      <c r="Y8" s="127" t="s">
        <v>17</v>
      </c>
      <c r="Z8" s="128"/>
      <c r="AA8" s="129"/>
      <c r="AB8" s="129"/>
      <c r="AC8" s="129"/>
      <c r="AD8" s="127" t="s">
        <v>122</v>
      </c>
      <c r="AE8" s="121" t="s">
        <v>31</v>
      </c>
    </row>
    <row r="9" spans="1:50" s="13" customFormat="1" x14ac:dyDescent="0.35">
      <c r="F9" s="130"/>
      <c r="G9" s="118"/>
      <c r="H9" s="118"/>
      <c r="I9" s="118"/>
      <c r="J9" s="118"/>
      <c r="K9" s="118"/>
      <c r="L9" s="118"/>
      <c r="M9" s="124"/>
      <c r="N9" s="131"/>
      <c r="O9" s="131"/>
      <c r="P9" s="131"/>
      <c r="Q9" s="130"/>
      <c r="R9" s="118"/>
      <c r="S9" s="118"/>
      <c r="T9" s="118"/>
      <c r="U9" s="118"/>
      <c r="V9" s="118"/>
      <c r="W9" s="118"/>
      <c r="Z9" s="128"/>
      <c r="AA9" s="120" t="s">
        <v>54</v>
      </c>
      <c r="AB9" s="120" t="s">
        <v>55</v>
      </c>
      <c r="AC9" s="120" t="s">
        <v>99</v>
      </c>
      <c r="AD9" s="15"/>
    </row>
    <row r="10" spans="1:50" x14ac:dyDescent="0.35">
      <c r="A10" s="149">
        <v>17</v>
      </c>
      <c r="B10" s="101" t="s">
        <v>104</v>
      </c>
      <c r="C10" s="132"/>
      <c r="D10" s="132"/>
      <c r="E10" s="132"/>
      <c r="F10" s="133"/>
      <c r="G10" s="133"/>
      <c r="H10" s="133"/>
      <c r="I10" s="133"/>
      <c r="J10" s="133"/>
      <c r="K10" s="133"/>
      <c r="L10" s="86"/>
      <c r="M10" s="86"/>
      <c r="N10" s="134"/>
      <c r="O10" s="134"/>
      <c r="P10" s="134"/>
      <c r="Q10" s="135"/>
      <c r="R10" s="133"/>
      <c r="S10" s="133"/>
      <c r="T10" s="133"/>
      <c r="U10" s="133"/>
      <c r="V10" s="133"/>
      <c r="W10" s="133"/>
      <c r="X10" s="133"/>
      <c r="Y10" s="133"/>
      <c r="Z10" s="136"/>
      <c r="AA10" s="137"/>
      <c r="AB10" s="137"/>
      <c r="AC10" s="137"/>
      <c r="AD10" s="138"/>
      <c r="AE10" s="133"/>
    </row>
    <row r="11" spans="1:50" x14ac:dyDescent="0.35">
      <c r="A11" s="150">
        <v>13</v>
      </c>
      <c r="B11" s="290" t="s">
        <v>102</v>
      </c>
      <c r="C11" s="151" t="s">
        <v>131</v>
      </c>
      <c r="D11" s="290" t="s">
        <v>137</v>
      </c>
      <c r="E11" s="151" t="s">
        <v>109</v>
      </c>
      <c r="F11" s="139"/>
      <c r="G11" s="140">
        <v>7.5</v>
      </c>
      <c r="H11" s="140">
        <v>7</v>
      </c>
      <c r="I11" s="140">
        <v>7</v>
      </c>
      <c r="J11" s="140">
        <v>7</v>
      </c>
      <c r="K11" s="140">
        <v>3</v>
      </c>
      <c r="L11" s="96">
        <f>SUM((G11*0.1),(H11*0.1),(I11*0.3),(J11*0.3),(K11*0.2))</f>
        <v>6.25</v>
      </c>
      <c r="M11" s="141"/>
      <c r="N11" s="142">
        <v>7.45</v>
      </c>
      <c r="O11" s="143"/>
      <c r="P11" s="28">
        <f>N11-O11</f>
        <v>7.45</v>
      </c>
      <c r="Q11" s="144"/>
      <c r="R11" s="145">
        <v>5.5</v>
      </c>
      <c r="S11" s="145">
        <v>5.5</v>
      </c>
      <c r="T11" s="145">
        <v>5</v>
      </c>
      <c r="U11" s="145">
        <v>5</v>
      </c>
      <c r="V11" s="145">
        <v>5</v>
      </c>
      <c r="W11" s="96">
        <f>SUM((R11*0.25),(S11*0.25),(T11*0.2),(U11*0.2),(V11*0.1))</f>
        <v>5.25</v>
      </c>
      <c r="X11" s="145"/>
      <c r="Y11" s="93">
        <f>W11-X11</f>
        <v>5.25</v>
      </c>
      <c r="Z11" s="146"/>
      <c r="AA11" s="147">
        <f>L11</f>
        <v>6.25</v>
      </c>
      <c r="AB11" s="147">
        <f>P11</f>
        <v>7.45</v>
      </c>
      <c r="AC11" s="147">
        <f>Y11</f>
        <v>5.25</v>
      </c>
      <c r="AD11" s="96">
        <f>SUM((L11*0.25)+(P11*0.5)+(Y11*0.25))</f>
        <v>6.6</v>
      </c>
      <c r="AE11" s="148">
        <v>1</v>
      </c>
    </row>
    <row r="12" spans="1:50" x14ac:dyDescent="0.35">
      <c r="A12" s="149">
        <v>27</v>
      </c>
      <c r="B12" s="101" t="s">
        <v>126</v>
      </c>
      <c r="C12" s="132"/>
      <c r="D12" s="132"/>
      <c r="E12" s="132"/>
      <c r="F12" s="133"/>
      <c r="G12" s="133"/>
      <c r="H12" s="133"/>
      <c r="I12" s="133"/>
      <c r="J12" s="133"/>
      <c r="K12" s="133"/>
      <c r="L12" s="86"/>
      <c r="M12" s="86"/>
      <c r="N12" s="134"/>
      <c r="O12" s="134"/>
      <c r="P12" s="134"/>
      <c r="Q12" s="135"/>
      <c r="R12" s="133"/>
      <c r="S12" s="133"/>
      <c r="T12" s="133"/>
      <c r="U12" s="133"/>
      <c r="V12" s="133"/>
      <c r="W12" s="133"/>
      <c r="X12" s="133"/>
      <c r="Y12" s="133"/>
      <c r="Z12" s="136"/>
      <c r="AA12" s="137"/>
      <c r="AB12" s="137"/>
      <c r="AC12" s="137"/>
      <c r="AD12" s="138"/>
      <c r="AE12" s="133"/>
    </row>
    <row r="13" spans="1:50" x14ac:dyDescent="0.35">
      <c r="A13" s="150">
        <v>29</v>
      </c>
      <c r="B13" s="102" t="s">
        <v>127</v>
      </c>
      <c r="C13" s="151" t="s">
        <v>130</v>
      </c>
      <c r="D13" s="151" t="s">
        <v>134</v>
      </c>
      <c r="E13" s="151" t="s">
        <v>135</v>
      </c>
      <c r="F13" s="139"/>
      <c r="G13" s="140">
        <v>5.5</v>
      </c>
      <c r="H13" s="140">
        <v>5.7</v>
      </c>
      <c r="I13" s="140">
        <v>5.5</v>
      </c>
      <c r="J13" s="140">
        <v>6</v>
      </c>
      <c r="K13" s="140">
        <v>9</v>
      </c>
      <c r="L13" s="96">
        <f>SUM((G13*0.1),(H13*0.1),(I13*0.3),(J13*0.3),(K13*0.2))</f>
        <v>6.37</v>
      </c>
      <c r="M13" s="141"/>
      <c r="N13" s="142">
        <v>6.5</v>
      </c>
      <c r="O13" s="143"/>
      <c r="P13" s="28">
        <f>N13-O13</f>
        <v>6.5</v>
      </c>
      <c r="Q13" s="144"/>
      <c r="R13" s="145">
        <v>6.5</v>
      </c>
      <c r="S13" s="145">
        <v>6.5</v>
      </c>
      <c r="T13" s="145">
        <v>6</v>
      </c>
      <c r="U13" s="145">
        <v>5</v>
      </c>
      <c r="V13" s="145">
        <v>5.8</v>
      </c>
      <c r="W13" s="96">
        <f>SUM((R13*0.25),(S13*0.25),(T13*0.2),(U13*0.2),(V13*0.1))</f>
        <v>6.03</v>
      </c>
      <c r="X13" s="145"/>
      <c r="Y13" s="93">
        <f>W13-X13</f>
        <v>6.03</v>
      </c>
      <c r="Z13" s="146"/>
      <c r="AA13" s="147">
        <f>L13</f>
        <v>6.37</v>
      </c>
      <c r="AB13" s="147">
        <f>P13</f>
        <v>6.5</v>
      </c>
      <c r="AC13" s="147">
        <f>Y13</f>
        <v>6.03</v>
      </c>
      <c r="AD13" s="96">
        <f>SUM((L13*0.25)+(P13*0.5)+(Y13*0.25))</f>
        <v>6.3500000000000005</v>
      </c>
      <c r="AE13" s="148">
        <v>2</v>
      </c>
    </row>
    <row r="14" spans="1:50" x14ac:dyDescent="0.35">
      <c r="A14" s="149">
        <v>26</v>
      </c>
      <c r="B14" s="101" t="s">
        <v>124</v>
      </c>
      <c r="C14" s="132"/>
      <c r="D14" s="132"/>
      <c r="E14" s="132"/>
      <c r="F14" s="133"/>
      <c r="G14" s="133"/>
      <c r="H14" s="133"/>
      <c r="I14" s="133"/>
      <c r="J14" s="133"/>
      <c r="K14" s="133"/>
      <c r="L14" s="86"/>
      <c r="M14" s="86"/>
      <c r="N14" s="134"/>
      <c r="O14" s="134"/>
      <c r="P14" s="134"/>
      <c r="Q14" s="135"/>
      <c r="R14" s="133"/>
      <c r="S14" s="133"/>
      <c r="T14" s="133"/>
      <c r="U14" s="133"/>
      <c r="V14" s="133"/>
      <c r="W14" s="133"/>
      <c r="X14" s="133"/>
      <c r="Y14" s="133"/>
      <c r="Z14" s="136"/>
      <c r="AA14" s="137"/>
      <c r="AB14" s="137"/>
      <c r="AC14" s="137"/>
      <c r="AD14" s="138"/>
      <c r="AE14" s="133"/>
    </row>
    <row r="15" spans="1:50" x14ac:dyDescent="0.35">
      <c r="A15" s="150">
        <v>30</v>
      </c>
      <c r="B15" s="102" t="s">
        <v>125</v>
      </c>
      <c r="C15" s="102" t="s">
        <v>130</v>
      </c>
      <c r="D15" s="102" t="s">
        <v>134</v>
      </c>
      <c r="E15" s="102" t="s">
        <v>135</v>
      </c>
      <c r="F15" s="139"/>
      <c r="G15" s="140">
        <v>5.3</v>
      </c>
      <c r="H15" s="140">
        <v>5.5</v>
      </c>
      <c r="I15" s="140">
        <v>5.5</v>
      </c>
      <c r="J15" s="140">
        <v>6</v>
      </c>
      <c r="K15" s="140">
        <v>9</v>
      </c>
      <c r="L15" s="96">
        <f>SUM((G15*0.1),(H15*0.1),(I15*0.3),(J15*0.3),(K15*0.2))</f>
        <v>6.3299999999999992</v>
      </c>
      <c r="M15" s="141"/>
      <c r="N15" s="142">
        <v>6.5</v>
      </c>
      <c r="O15" s="143"/>
      <c r="P15" s="28">
        <f>N15-O15</f>
        <v>6.5</v>
      </c>
      <c r="Q15" s="144"/>
      <c r="R15" s="145">
        <v>6.5</v>
      </c>
      <c r="S15" s="145">
        <v>6.3</v>
      </c>
      <c r="T15" s="145">
        <v>5</v>
      </c>
      <c r="U15" s="145">
        <v>5</v>
      </c>
      <c r="V15" s="145">
        <v>5</v>
      </c>
      <c r="W15" s="96">
        <f>SUM((R15*0.25),(S15*0.25),(T15*0.2),(U15*0.2),(V15*0.1))</f>
        <v>5.7</v>
      </c>
      <c r="X15" s="145"/>
      <c r="Y15" s="93">
        <f>W15-X15</f>
        <v>5.7</v>
      </c>
      <c r="Z15" s="146"/>
      <c r="AA15" s="147">
        <f>L15</f>
        <v>6.3299999999999992</v>
      </c>
      <c r="AB15" s="147">
        <f>P15</f>
        <v>6.5</v>
      </c>
      <c r="AC15" s="147">
        <f>Y15</f>
        <v>5.7</v>
      </c>
      <c r="AD15" s="96">
        <f>SUM((L15*0.25)+(P15*0.5)+(Y15*0.25))</f>
        <v>6.2574999999999994</v>
      </c>
      <c r="AE15" s="148">
        <v>3</v>
      </c>
    </row>
    <row r="16" spans="1:50" x14ac:dyDescent="0.35">
      <c r="A16" s="149">
        <v>14</v>
      </c>
      <c r="B16" s="101" t="s">
        <v>101</v>
      </c>
      <c r="C16" s="132"/>
      <c r="D16" s="132"/>
      <c r="E16" s="132"/>
      <c r="F16" s="133"/>
      <c r="G16" s="133"/>
      <c r="H16" s="133"/>
      <c r="I16" s="133"/>
      <c r="J16" s="133"/>
      <c r="K16" s="133"/>
      <c r="L16" s="86"/>
      <c r="M16" s="86"/>
      <c r="N16" s="134"/>
      <c r="O16" s="134"/>
      <c r="P16" s="134"/>
      <c r="Q16" s="135"/>
      <c r="R16" s="133"/>
      <c r="S16" s="133"/>
      <c r="T16" s="133"/>
      <c r="U16" s="133"/>
      <c r="V16" s="133"/>
      <c r="W16" s="133"/>
      <c r="X16" s="133"/>
      <c r="Y16" s="133"/>
      <c r="Z16" s="136"/>
      <c r="AA16" s="137"/>
      <c r="AB16" s="137"/>
      <c r="AC16" s="137"/>
      <c r="AD16" s="138"/>
      <c r="AE16" s="133"/>
    </row>
    <row r="17" spans="1:31" x14ac:dyDescent="0.35">
      <c r="A17" s="150">
        <v>18</v>
      </c>
      <c r="B17" s="290" t="s">
        <v>106</v>
      </c>
      <c r="C17" s="102" t="s">
        <v>131</v>
      </c>
      <c r="D17" s="290" t="s">
        <v>137</v>
      </c>
      <c r="E17" s="102" t="s">
        <v>109</v>
      </c>
      <c r="F17" s="139"/>
      <c r="G17" s="140">
        <v>7.5</v>
      </c>
      <c r="H17" s="140">
        <v>7</v>
      </c>
      <c r="I17" s="140">
        <v>7</v>
      </c>
      <c r="J17" s="140">
        <v>7</v>
      </c>
      <c r="K17" s="140">
        <v>3</v>
      </c>
      <c r="L17" s="96">
        <f>SUM((G17*0.1),(H17*0.1),(I17*0.3),(J17*0.3),(K17*0.2))</f>
        <v>6.25</v>
      </c>
      <c r="M17" s="141"/>
      <c r="N17" s="142">
        <v>7.29</v>
      </c>
      <c r="O17" s="143"/>
      <c r="P17" s="28">
        <f>N17-O17</f>
        <v>7.29</v>
      </c>
      <c r="Q17" s="144"/>
      <c r="R17" s="145">
        <v>4.5</v>
      </c>
      <c r="S17" s="145">
        <v>4.5</v>
      </c>
      <c r="T17" s="145">
        <v>3.8</v>
      </c>
      <c r="U17" s="145">
        <v>3.8</v>
      </c>
      <c r="V17" s="145">
        <v>4</v>
      </c>
      <c r="W17" s="96">
        <f>SUM((R17*0.25),(S17*0.25),(T17*0.2),(U17*0.2),(V17*0.1))</f>
        <v>4.17</v>
      </c>
      <c r="X17" s="145"/>
      <c r="Y17" s="93">
        <f>W17-X17</f>
        <v>4.17</v>
      </c>
      <c r="Z17" s="146"/>
      <c r="AA17" s="147">
        <f>L17</f>
        <v>6.25</v>
      </c>
      <c r="AB17" s="147">
        <f>P17</f>
        <v>7.29</v>
      </c>
      <c r="AC17" s="147">
        <f>Y17</f>
        <v>4.17</v>
      </c>
      <c r="AD17" s="96">
        <f>SUM((L17*0.25)+(P17*0.5)+(Y17*0.25))</f>
        <v>6.25</v>
      </c>
      <c r="AE17" s="148">
        <v>4</v>
      </c>
    </row>
    <row r="18" spans="1:31" x14ac:dyDescent="0.35">
      <c r="A18" s="149">
        <v>16</v>
      </c>
      <c r="B18" s="292" t="s">
        <v>105</v>
      </c>
      <c r="C18" s="132"/>
      <c r="D18" s="132"/>
      <c r="E18" s="132"/>
      <c r="F18" s="133"/>
      <c r="G18" s="133"/>
      <c r="H18" s="133"/>
      <c r="I18" s="133"/>
      <c r="J18" s="133"/>
      <c r="K18" s="133"/>
      <c r="L18" s="86"/>
      <c r="M18" s="86"/>
      <c r="N18" s="134"/>
      <c r="O18" s="134"/>
      <c r="P18" s="134"/>
      <c r="Q18" s="135"/>
      <c r="R18" s="133"/>
      <c r="S18" s="133"/>
      <c r="T18" s="133"/>
      <c r="U18" s="133"/>
      <c r="V18" s="133"/>
      <c r="W18" s="133"/>
      <c r="X18" s="133"/>
      <c r="Y18" s="133"/>
      <c r="Z18" s="136"/>
      <c r="AA18" s="137"/>
      <c r="AB18" s="137"/>
      <c r="AC18" s="137"/>
      <c r="AD18" s="138"/>
      <c r="AE18" s="133"/>
    </row>
    <row r="19" spans="1:31" x14ac:dyDescent="0.35">
      <c r="A19" s="150">
        <v>19</v>
      </c>
      <c r="B19" s="102" t="s">
        <v>103</v>
      </c>
      <c r="C19" s="102" t="s">
        <v>131</v>
      </c>
      <c r="D19" s="290" t="s">
        <v>137</v>
      </c>
      <c r="E19" s="102" t="s">
        <v>109</v>
      </c>
      <c r="F19" s="139"/>
      <c r="G19" s="140">
        <v>7.5</v>
      </c>
      <c r="H19" s="140">
        <v>7</v>
      </c>
      <c r="I19" s="140">
        <v>7</v>
      </c>
      <c r="J19" s="140">
        <v>7</v>
      </c>
      <c r="K19" s="140">
        <v>3</v>
      </c>
      <c r="L19" s="96">
        <f>SUM((G19*0.1),(H19*0.1),(I19*0.3),(J19*0.3),(K19*0.2))</f>
        <v>6.25</v>
      </c>
      <c r="M19" s="141"/>
      <c r="N19" s="142">
        <v>7.07</v>
      </c>
      <c r="O19" s="143"/>
      <c r="P19" s="28">
        <f>N19-O19</f>
        <v>7.07</v>
      </c>
      <c r="Q19" s="144"/>
      <c r="R19" s="145">
        <v>5</v>
      </c>
      <c r="S19" s="145">
        <v>5</v>
      </c>
      <c r="T19" s="145">
        <v>4</v>
      </c>
      <c r="U19" s="145">
        <v>4</v>
      </c>
      <c r="V19" s="145">
        <v>4.5</v>
      </c>
      <c r="W19" s="96">
        <f>SUM((R19*0.25),(S19*0.25),(T19*0.2),(U19*0.2),(V19*0.1))</f>
        <v>4.55</v>
      </c>
      <c r="X19" s="145"/>
      <c r="Y19" s="93">
        <f>W19-X19</f>
        <v>4.55</v>
      </c>
      <c r="Z19" s="146"/>
      <c r="AA19" s="147">
        <f>L19</f>
        <v>6.25</v>
      </c>
      <c r="AB19" s="147">
        <f>P19</f>
        <v>7.07</v>
      </c>
      <c r="AC19" s="147">
        <f>Y19</f>
        <v>4.55</v>
      </c>
      <c r="AD19" s="96">
        <f>SUM((L19*0.25)+(P19*0.5)+(Y19*0.25))</f>
        <v>6.2350000000000003</v>
      </c>
      <c r="AE19" s="148">
        <v>5</v>
      </c>
    </row>
    <row r="20" spans="1:31" x14ac:dyDescent="0.35">
      <c r="A20" s="149">
        <v>35</v>
      </c>
      <c r="B20" s="101" t="s">
        <v>88</v>
      </c>
      <c r="C20" s="132"/>
      <c r="D20" s="132"/>
      <c r="E20" s="132"/>
      <c r="F20" s="133"/>
      <c r="G20" s="133"/>
      <c r="H20" s="133"/>
      <c r="I20" s="133"/>
      <c r="J20" s="133"/>
      <c r="K20" s="133"/>
      <c r="L20" s="86"/>
      <c r="M20" s="86"/>
      <c r="N20" s="134"/>
      <c r="O20" s="134"/>
      <c r="P20" s="134"/>
      <c r="Q20" s="135"/>
      <c r="R20" s="133"/>
      <c r="S20" s="133"/>
      <c r="T20" s="133"/>
      <c r="U20" s="133"/>
      <c r="V20" s="133"/>
      <c r="W20" s="133"/>
      <c r="X20" s="133"/>
      <c r="Y20" s="133"/>
      <c r="Z20" s="136"/>
      <c r="AA20" s="137"/>
      <c r="AB20" s="137"/>
      <c r="AC20" s="137"/>
      <c r="AD20" s="138"/>
      <c r="AE20" s="133"/>
    </row>
    <row r="21" spans="1:31" x14ac:dyDescent="0.35">
      <c r="A21" s="150">
        <v>32</v>
      </c>
      <c r="B21" s="102" t="s">
        <v>90</v>
      </c>
      <c r="C21" s="102" t="s">
        <v>128</v>
      </c>
      <c r="D21" s="102" t="s">
        <v>93</v>
      </c>
      <c r="E21" s="102" t="s">
        <v>94</v>
      </c>
      <c r="F21" s="139"/>
      <c r="G21" s="140">
        <v>5.5</v>
      </c>
      <c r="H21" s="140">
        <v>5.3</v>
      </c>
      <c r="I21" s="140">
        <v>5.8</v>
      </c>
      <c r="J21" s="140">
        <v>6</v>
      </c>
      <c r="K21" s="140">
        <v>7</v>
      </c>
      <c r="L21" s="96">
        <f>SUM((G21*0.1),(H21*0.1),(I21*0.3),(J21*0.3),(K21*0.2))</f>
        <v>6.0200000000000005</v>
      </c>
      <c r="M21" s="141"/>
      <c r="N21" s="142">
        <v>6.92</v>
      </c>
      <c r="O21" s="143"/>
      <c r="P21" s="28">
        <f>N21-O21</f>
        <v>6.92</v>
      </c>
      <c r="Q21" s="144"/>
      <c r="R21" s="145">
        <v>6</v>
      </c>
      <c r="S21" s="145">
        <v>6</v>
      </c>
      <c r="T21" s="145">
        <v>3.2</v>
      </c>
      <c r="U21" s="145">
        <v>3</v>
      </c>
      <c r="V21" s="145">
        <v>4</v>
      </c>
      <c r="W21" s="96">
        <f t="shared" ref="W21:W29" si="0">SUM((R21*0.25),(S21*0.25),(T21*0.2),(U21*0.2),(V21*0.1))</f>
        <v>4.6400000000000006</v>
      </c>
      <c r="X21" s="145"/>
      <c r="Y21" s="93">
        <f>W21-X21</f>
        <v>4.6400000000000006</v>
      </c>
      <c r="Z21" s="146"/>
      <c r="AA21" s="147">
        <f>L21</f>
        <v>6.0200000000000005</v>
      </c>
      <c r="AB21" s="147">
        <f>P21</f>
        <v>6.92</v>
      </c>
      <c r="AC21" s="147">
        <f>Y21</f>
        <v>4.6400000000000006</v>
      </c>
      <c r="AD21" s="96">
        <f>SUM((L21*0.25)+(P21*0.5)+(Y21*0.25))</f>
        <v>6.125</v>
      </c>
      <c r="AE21" s="148">
        <v>6</v>
      </c>
    </row>
    <row r="22" spans="1:31" x14ac:dyDescent="0.35">
      <c r="A22" s="149">
        <v>31</v>
      </c>
      <c r="B22" s="101" t="s">
        <v>89</v>
      </c>
      <c r="C22" s="132"/>
      <c r="D22" s="132"/>
      <c r="E22" s="132"/>
      <c r="F22" s="133"/>
      <c r="G22" s="133"/>
      <c r="H22" s="133"/>
      <c r="I22" s="133"/>
      <c r="J22" s="133"/>
      <c r="K22" s="133"/>
      <c r="L22" s="86"/>
      <c r="M22" s="86"/>
      <c r="N22" s="134"/>
      <c r="O22" s="134"/>
      <c r="P22" s="134"/>
      <c r="Q22" s="135"/>
      <c r="R22" s="133"/>
      <c r="S22" s="133"/>
      <c r="T22" s="133"/>
      <c r="U22" s="133"/>
      <c r="V22" s="133"/>
      <c r="W22" s="133"/>
      <c r="X22" s="133"/>
      <c r="Y22" s="133"/>
      <c r="Z22" s="136"/>
      <c r="AA22" s="137"/>
      <c r="AB22" s="137"/>
      <c r="AC22" s="137"/>
      <c r="AD22" s="138"/>
      <c r="AE22" s="133"/>
    </row>
    <row r="23" spans="1:31" x14ac:dyDescent="0.35">
      <c r="A23" s="150">
        <v>34</v>
      </c>
      <c r="B23" s="102" t="s">
        <v>87</v>
      </c>
      <c r="C23" s="102" t="s">
        <v>128</v>
      </c>
      <c r="D23" s="102" t="s">
        <v>93</v>
      </c>
      <c r="E23" s="102" t="s">
        <v>94</v>
      </c>
      <c r="F23" s="139"/>
      <c r="G23" s="140">
        <v>5.8</v>
      </c>
      <c r="H23" s="140">
        <v>5.5</v>
      </c>
      <c r="I23" s="140">
        <v>5.8</v>
      </c>
      <c r="J23" s="140">
        <v>6</v>
      </c>
      <c r="K23" s="140">
        <v>7</v>
      </c>
      <c r="L23" s="96">
        <f>SUM((G23*0.1),(H23*0.1),(I23*0.3),(J23*0.3),(K23*0.2))</f>
        <v>6.07</v>
      </c>
      <c r="M23" s="141"/>
      <c r="N23" s="142">
        <v>6.3</v>
      </c>
      <c r="O23" s="143"/>
      <c r="P23" s="28">
        <f>N23-O23</f>
        <v>6.3</v>
      </c>
      <c r="Q23" s="144"/>
      <c r="R23" s="145">
        <v>6.3</v>
      </c>
      <c r="S23" s="145">
        <v>6</v>
      </c>
      <c r="T23" s="145">
        <v>4</v>
      </c>
      <c r="U23" s="145">
        <v>5</v>
      </c>
      <c r="V23" s="145">
        <v>4.5999999999999996</v>
      </c>
      <c r="W23" s="96">
        <f t="shared" si="0"/>
        <v>5.335</v>
      </c>
      <c r="X23" s="145"/>
      <c r="Y23" s="93">
        <f>W23-X23</f>
        <v>5.335</v>
      </c>
      <c r="Z23" s="146"/>
      <c r="AA23" s="147">
        <f>L23</f>
        <v>6.07</v>
      </c>
      <c r="AB23" s="147">
        <f>P23</f>
        <v>6.3</v>
      </c>
      <c r="AC23" s="147">
        <f>Y23</f>
        <v>5.335</v>
      </c>
      <c r="AD23" s="96">
        <f>SUM((L23*0.25)+(P23*0.5)+(Y23*0.25))</f>
        <v>6.0012500000000006</v>
      </c>
      <c r="AE23" s="148"/>
    </row>
    <row r="24" spans="1:31" x14ac:dyDescent="0.35">
      <c r="A24" s="149">
        <v>10</v>
      </c>
      <c r="B24" s="101" t="s">
        <v>112</v>
      </c>
      <c r="C24" s="132"/>
      <c r="D24" s="132"/>
      <c r="E24" s="132"/>
      <c r="F24" s="133"/>
      <c r="G24" s="133"/>
      <c r="H24" s="133"/>
      <c r="I24" s="133"/>
      <c r="J24" s="133"/>
      <c r="K24" s="133"/>
      <c r="L24" s="86"/>
      <c r="M24" s="86"/>
      <c r="N24" s="134"/>
      <c r="O24" s="134"/>
      <c r="P24" s="134"/>
      <c r="Q24" s="135"/>
      <c r="R24" s="133"/>
      <c r="S24" s="133"/>
      <c r="T24" s="133"/>
      <c r="U24" s="133"/>
      <c r="V24" s="133"/>
      <c r="W24" s="133"/>
      <c r="X24" s="133"/>
      <c r="Y24" s="133"/>
      <c r="Z24" s="136"/>
      <c r="AA24" s="137"/>
      <c r="AB24" s="137"/>
      <c r="AC24" s="137"/>
      <c r="AD24" s="138"/>
      <c r="AE24" s="133"/>
    </row>
    <row r="25" spans="1:31" x14ac:dyDescent="0.35">
      <c r="A25" s="150">
        <v>8</v>
      </c>
      <c r="B25" s="102" t="s">
        <v>114</v>
      </c>
      <c r="C25" s="102" t="s">
        <v>129</v>
      </c>
      <c r="D25" s="102" t="s">
        <v>132</v>
      </c>
      <c r="E25" s="102" t="s">
        <v>118</v>
      </c>
      <c r="F25" s="139"/>
      <c r="G25" s="140">
        <v>5</v>
      </c>
      <c r="H25" s="140">
        <v>5</v>
      </c>
      <c r="I25" s="140">
        <v>5.3</v>
      </c>
      <c r="J25" s="140">
        <v>5</v>
      </c>
      <c r="K25" s="140">
        <v>6</v>
      </c>
      <c r="L25" s="96">
        <f>SUM((G25*0.1),(H25*0.1),(I25*0.3),(J25*0.3),(K25*0.2))</f>
        <v>5.29</v>
      </c>
      <c r="M25" s="141"/>
      <c r="N25" s="142">
        <v>6.5</v>
      </c>
      <c r="O25" s="143"/>
      <c r="P25" s="28">
        <f>N25-O25</f>
        <v>6.5</v>
      </c>
      <c r="Q25" s="144"/>
      <c r="R25" s="145">
        <v>6</v>
      </c>
      <c r="S25" s="145">
        <v>6</v>
      </c>
      <c r="T25" s="145">
        <v>4</v>
      </c>
      <c r="U25" s="145">
        <v>3</v>
      </c>
      <c r="V25" s="145">
        <v>5</v>
      </c>
      <c r="W25" s="96">
        <f>SUM((R25*0.25),(S25*0.25),(T25*0.2),(U25*0.2),(V25*0.1))</f>
        <v>4.9000000000000004</v>
      </c>
      <c r="X25" s="145"/>
      <c r="Y25" s="93">
        <f>W25-X25</f>
        <v>4.9000000000000004</v>
      </c>
      <c r="Z25" s="146"/>
      <c r="AA25" s="147">
        <f>L25</f>
        <v>5.29</v>
      </c>
      <c r="AB25" s="147">
        <f>P25</f>
        <v>6.5</v>
      </c>
      <c r="AC25" s="147">
        <f>Y25</f>
        <v>4.9000000000000004</v>
      </c>
      <c r="AD25" s="96">
        <f>SUM((L25*0.25)+(P25*0.5)+(Y25*0.25))</f>
        <v>5.7974999999999994</v>
      </c>
      <c r="AE25" s="148"/>
    </row>
    <row r="26" spans="1:31" x14ac:dyDescent="0.35">
      <c r="A26" s="149">
        <v>12</v>
      </c>
      <c r="B26" s="101" t="s">
        <v>113</v>
      </c>
      <c r="C26" s="132"/>
      <c r="D26" s="132"/>
      <c r="E26" s="132"/>
      <c r="F26" s="133"/>
      <c r="G26" s="133"/>
      <c r="H26" s="133"/>
      <c r="I26" s="133"/>
      <c r="J26" s="133"/>
      <c r="K26" s="133"/>
      <c r="L26" s="86"/>
      <c r="M26" s="86"/>
      <c r="N26" s="134"/>
      <c r="O26" s="134"/>
      <c r="P26" s="134"/>
      <c r="Q26" s="135"/>
      <c r="R26" s="133"/>
      <c r="S26" s="133"/>
      <c r="T26" s="133"/>
      <c r="U26" s="133"/>
      <c r="V26" s="133"/>
      <c r="W26" s="133"/>
      <c r="X26" s="133"/>
      <c r="Y26" s="133"/>
      <c r="Z26" s="136"/>
      <c r="AA26" s="137"/>
      <c r="AB26" s="137"/>
      <c r="AC26" s="137"/>
      <c r="AD26" s="138"/>
      <c r="AE26" s="133"/>
    </row>
    <row r="27" spans="1:31" x14ac:dyDescent="0.35">
      <c r="A27" s="150">
        <v>9</v>
      </c>
      <c r="B27" s="102" t="s">
        <v>110</v>
      </c>
      <c r="C27" s="102" t="s">
        <v>129</v>
      </c>
      <c r="D27" s="102" t="s">
        <v>132</v>
      </c>
      <c r="E27" s="102" t="s">
        <v>118</v>
      </c>
      <c r="F27" s="139"/>
      <c r="G27" s="140">
        <v>5.8</v>
      </c>
      <c r="H27" s="140">
        <v>5.8</v>
      </c>
      <c r="I27" s="140">
        <v>6.5</v>
      </c>
      <c r="J27" s="140">
        <v>7</v>
      </c>
      <c r="K27" s="140">
        <v>8.5</v>
      </c>
      <c r="L27" s="96">
        <f>SUM((G27*0.1),(H27*0.1),(I27*0.3),(J27*0.3),(K27*0.2))</f>
        <v>6.91</v>
      </c>
      <c r="M27" s="141"/>
      <c r="N27" s="142">
        <v>6.5</v>
      </c>
      <c r="O27" s="143">
        <v>1</v>
      </c>
      <c r="P27" s="28">
        <f>N27-O27</f>
        <v>5.5</v>
      </c>
      <c r="Q27" s="144"/>
      <c r="R27" s="145">
        <v>5.6</v>
      </c>
      <c r="S27" s="145">
        <v>5.6</v>
      </c>
      <c r="T27" s="145">
        <v>4</v>
      </c>
      <c r="U27" s="145">
        <v>3</v>
      </c>
      <c r="V27" s="145">
        <v>4.5</v>
      </c>
      <c r="W27" s="96">
        <f>SUM((R27*0.25),(S27*0.25),(T27*0.2),(U27*0.2),(V27*0.1))</f>
        <v>4.6499999999999995</v>
      </c>
      <c r="X27" s="145"/>
      <c r="Y27" s="93">
        <f>W27-X27</f>
        <v>4.6499999999999995</v>
      </c>
      <c r="Z27" s="146"/>
      <c r="AA27" s="147">
        <f>L27</f>
        <v>6.91</v>
      </c>
      <c r="AB27" s="147">
        <f>P27</f>
        <v>5.5</v>
      </c>
      <c r="AC27" s="147">
        <f>Y27</f>
        <v>4.6499999999999995</v>
      </c>
      <c r="AD27" s="96">
        <f>SUM((L27*0.25)+(P27*0.5)+(Y27*0.25))</f>
        <v>5.64</v>
      </c>
      <c r="AE27" s="148"/>
    </row>
    <row r="28" spans="1:31" x14ac:dyDescent="0.35">
      <c r="A28" s="149">
        <v>5</v>
      </c>
      <c r="B28" s="101" t="s">
        <v>123</v>
      </c>
      <c r="C28" s="132"/>
      <c r="D28" s="132"/>
      <c r="E28" s="132"/>
      <c r="F28" s="133"/>
      <c r="G28" s="133"/>
      <c r="H28" s="133"/>
      <c r="I28" s="133"/>
      <c r="J28" s="133"/>
      <c r="K28" s="133"/>
      <c r="L28" s="86"/>
      <c r="M28" s="86"/>
      <c r="N28" s="134"/>
      <c r="O28" s="134"/>
      <c r="P28" s="134"/>
      <c r="Q28" s="135"/>
      <c r="R28" s="133"/>
      <c r="S28" s="133"/>
      <c r="T28" s="133"/>
      <c r="U28" s="133"/>
      <c r="V28" s="133"/>
      <c r="W28" s="133"/>
      <c r="X28" s="133"/>
      <c r="Y28" s="133"/>
      <c r="Z28" s="136"/>
      <c r="AA28" s="137"/>
      <c r="AB28" s="137"/>
      <c r="AC28" s="137"/>
      <c r="AD28" s="138"/>
      <c r="AE28" s="133"/>
    </row>
    <row r="29" spans="1:31" x14ac:dyDescent="0.35">
      <c r="A29" s="150">
        <v>4</v>
      </c>
      <c r="B29" s="102" t="s">
        <v>115</v>
      </c>
      <c r="C29" s="102" t="s">
        <v>129</v>
      </c>
      <c r="D29" s="102" t="s">
        <v>132</v>
      </c>
      <c r="E29" s="274" t="s">
        <v>133</v>
      </c>
      <c r="F29" s="139"/>
      <c r="G29" s="140">
        <v>5</v>
      </c>
      <c r="H29" s="140">
        <v>5</v>
      </c>
      <c r="I29" s="140">
        <v>5.3</v>
      </c>
      <c r="J29" s="140">
        <v>5</v>
      </c>
      <c r="K29" s="140">
        <v>6</v>
      </c>
      <c r="L29" s="96">
        <f>SUM((G29*0.1),(H29*0.1),(I29*0.3),(J29*0.3),(K29*0.2))</f>
        <v>5.29</v>
      </c>
      <c r="M29" s="141"/>
      <c r="N29" s="142">
        <v>5.8</v>
      </c>
      <c r="O29" s="143">
        <v>1</v>
      </c>
      <c r="P29" s="28">
        <f>N29-O29</f>
        <v>4.8</v>
      </c>
      <c r="Q29" s="144"/>
      <c r="R29" s="145">
        <v>7</v>
      </c>
      <c r="S29" s="145">
        <v>7</v>
      </c>
      <c r="T29" s="145">
        <v>2.5</v>
      </c>
      <c r="U29" s="145">
        <v>3</v>
      </c>
      <c r="V29" s="145">
        <v>6</v>
      </c>
      <c r="W29" s="96">
        <f t="shared" si="0"/>
        <v>5.1999999999999993</v>
      </c>
      <c r="X29" s="145"/>
      <c r="Y29" s="93">
        <f>W29-X29</f>
        <v>5.1999999999999993</v>
      </c>
      <c r="Z29" s="146"/>
      <c r="AA29" s="147">
        <f>L29</f>
        <v>5.29</v>
      </c>
      <c r="AB29" s="147">
        <f>P29</f>
        <v>4.8</v>
      </c>
      <c r="AC29" s="147">
        <f>Y29</f>
        <v>5.1999999999999993</v>
      </c>
      <c r="AD29" s="96">
        <f>SUM((L29*0.25)+(P29*0.5)+(Y29*0.25))</f>
        <v>5.0225</v>
      </c>
      <c r="AE29" s="148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  <pageSetUpPr fitToPage="1"/>
  </sheetPr>
  <dimension ref="A1:AX17"/>
  <sheetViews>
    <sheetView tabSelected="1" workbookViewId="0">
      <selection activeCell="AG16" sqref="AG16"/>
    </sheetView>
  </sheetViews>
  <sheetFormatPr defaultColWidth="8.90625" defaultRowHeight="14.5" x14ac:dyDescent="0.35"/>
  <cols>
    <col min="1" max="1" width="5.453125" style="3" customWidth="1"/>
    <col min="2" max="2" width="20.6328125" style="3" customWidth="1"/>
    <col min="3" max="3" width="26.453125" style="3" customWidth="1"/>
    <col min="4" max="4" width="16" style="3" customWidth="1"/>
    <col min="5" max="5" width="16.54296875" style="3" customWidth="1"/>
    <col min="6" max="6" width="3.36328125" style="3" customWidth="1"/>
    <col min="7" max="11" width="7.6328125" style="3" customWidth="1"/>
    <col min="12" max="12" width="8.90625" style="3"/>
    <col min="13" max="13" width="3.08984375" style="3" customWidth="1"/>
    <col min="14" max="16" width="7.6328125" style="3" customWidth="1"/>
    <col min="17" max="17" width="3.36328125" style="3" customWidth="1"/>
    <col min="18" max="25" width="7.6328125" style="3" customWidth="1"/>
    <col min="26" max="26" width="2.90625" style="3" customWidth="1"/>
    <col min="27" max="27" width="7.453125" style="112" customWidth="1"/>
    <col min="28" max="29" width="7.6328125" style="112" customWidth="1"/>
    <col min="30" max="30" width="13.453125" style="3" customWidth="1"/>
    <col min="31" max="31" width="12.453125" style="3" customWidth="1"/>
    <col min="32" max="49" width="8.90625" style="3"/>
    <col min="50" max="50" width="10.453125" style="3" customWidth="1"/>
    <col min="51" max="16384" width="8.90625" style="3"/>
  </cols>
  <sheetData>
    <row r="1" spans="1:50" ht="15.5" x14ac:dyDescent="0.35">
      <c r="A1" s="20" t="str">
        <f>CompDetail!A1</f>
        <v xml:space="preserve">SCONE HORSE FESTIVAL </v>
      </c>
      <c r="B1" s="2"/>
      <c r="C1" s="2"/>
      <c r="D1" s="3" t="s">
        <v>66</v>
      </c>
      <c r="E1" s="3" t="s">
        <v>76</v>
      </c>
      <c r="AE1" s="113">
        <f ca="1">NOW()</f>
        <v>43667.53270787037</v>
      </c>
    </row>
    <row r="2" spans="1:50" ht="15.5" x14ac:dyDescent="0.35">
      <c r="A2" s="20" t="str">
        <f>CompDetail!A2</f>
        <v>OFFICIAL VAULTING COMPETITION</v>
      </c>
      <c r="B2" s="2"/>
      <c r="C2" s="2"/>
      <c r="E2" s="3" t="s">
        <v>95</v>
      </c>
      <c r="AE2" s="114">
        <f ca="1">NOW()</f>
        <v>43667.53270787037</v>
      </c>
    </row>
    <row r="3" spans="1:50" ht="15.5" x14ac:dyDescent="0.35">
      <c r="A3" s="281" t="str">
        <f>CompDetail!A3</f>
        <v>20th &amp; 21st July 2019</v>
      </c>
      <c r="B3" s="282"/>
      <c r="C3" s="2"/>
      <c r="E3" s="3" t="s">
        <v>96</v>
      </c>
      <c r="F3" s="115"/>
      <c r="G3" s="115"/>
      <c r="H3" s="115"/>
      <c r="I3" s="115"/>
      <c r="J3" s="115"/>
      <c r="K3" s="115"/>
      <c r="AX3" s="114"/>
    </row>
    <row r="4" spans="1:50" ht="15.5" x14ac:dyDescent="0.35">
      <c r="A4" s="69"/>
      <c r="B4" s="2"/>
      <c r="C4" s="2"/>
      <c r="E4" s="2"/>
      <c r="AX4" s="114"/>
    </row>
    <row r="5" spans="1:50" ht="15.5" x14ac:dyDescent="0.35">
      <c r="A5" s="12" t="s">
        <v>119</v>
      </c>
      <c r="B5" s="1" t="s">
        <v>136</v>
      </c>
      <c r="G5" s="1" t="s">
        <v>43</v>
      </c>
      <c r="H5" s="3" t="str">
        <f>E1</f>
        <v>Angie Deeks</v>
      </c>
      <c r="M5" s="1"/>
      <c r="N5" s="1" t="s">
        <v>42</v>
      </c>
      <c r="O5" s="3" t="str">
        <f>E2</f>
        <v>Janet Leadbeater</v>
      </c>
      <c r="P5" s="1"/>
      <c r="Q5" s="1"/>
      <c r="R5" s="1" t="s">
        <v>69</v>
      </c>
      <c r="S5" s="3" t="str">
        <f>E3</f>
        <v>Robyn Bruderer</v>
      </c>
      <c r="X5" s="1"/>
      <c r="Y5" s="1"/>
      <c r="AD5" s="1"/>
    </row>
    <row r="6" spans="1:50" ht="15.5" x14ac:dyDescent="0.35">
      <c r="A6" s="12" t="s">
        <v>48</v>
      </c>
      <c r="B6" s="1">
        <v>11</v>
      </c>
      <c r="Z6" s="116"/>
    </row>
    <row r="7" spans="1:50" x14ac:dyDescent="0.35">
      <c r="G7" s="1" t="s">
        <v>23</v>
      </c>
      <c r="M7" s="13"/>
      <c r="N7" s="117" t="s">
        <v>15</v>
      </c>
      <c r="O7" s="118"/>
      <c r="P7" s="119" t="s">
        <v>49</v>
      </c>
      <c r="Q7" s="13"/>
      <c r="R7" s="15" t="s">
        <v>16</v>
      </c>
      <c r="Y7" s="15" t="s">
        <v>41</v>
      </c>
      <c r="Z7" s="116"/>
      <c r="AA7" s="120"/>
      <c r="AB7" s="120"/>
      <c r="AC7" s="120"/>
      <c r="AD7" s="15" t="s">
        <v>121</v>
      </c>
    </row>
    <row r="8" spans="1:50" s="13" customFormat="1" x14ac:dyDescent="0.35">
      <c r="A8" s="121" t="s">
        <v>21</v>
      </c>
      <c r="B8" s="121" t="s">
        <v>22</v>
      </c>
      <c r="C8" s="121" t="s">
        <v>23</v>
      </c>
      <c r="D8" s="121" t="s">
        <v>24</v>
      </c>
      <c r="E8" s="121" t="s">
        <v>25</v>
      </c>
      <c r="F8" s="122"/>
      <c r="G8" s="123" t="s">
        <v>1</v>
      </c>
      <c r="H8" s="123" t="s">
        <v>2</v>
      </c>
      <c r="I8" s="123" t="s">
        <v>3</v>
      </c>
      <c r="J8" s="123" t="s">
        <v>4</v>
      </c>
      <c r="K8" s="123" t="s">
        <v>5</v>
      </c>
      <c r="L8" s="123" t="s">
        <v>23</v>
      </c>
      <c r="M8" s="124"/>
      <c r="N8" s="125" t="s">
        <v>32</v>
      </c>
      <c r="O8" s="125" t="s">
        <v>51</v>
      </c>
      <c r="P8" s="126" t="s">
        <v>17</v>
      </c>
      <c r="Q8" s="122"/>
      <c r="R8" s="123" t="s">
        <v>6</v>
      </c>
      <c r="S8" s="123" t="s">
        <v>7</v>
      </c>
      <c r="T8" s="123" t="s">
        <v>8</v>
      </c>
      <c r="U8" s="123" t="s">
        <v>9</v>
      </c>
      <c r="V8" s="123" t="s">
        <v>10</v>
      </c>
      <c r="W8" s="123" t="s">
        <v>30</v>
      </c>
      <c r="X8" s="121" t="s">
        <v>13</v>
      </c>
      <c r="Y8" s="127" t="s">
        <v>17</v>
      </c>
      <c r="Z8" s="128"/>
      <c r="AA8" s="129"/>
      <c r="AB8" s="129"/>
      <c r="AC8" s="129"/>
      <c r="AD8" s="127" t="s">
        <v>122</v>
      </c>
      <c r="AE8" s="121" t="s">
        <v>31</v>
      </c>
    </row>
    <row r="9" spans="1:50" s="13" customFormat="1" x14ac:dyDescent="0.35">
      <c r="F9" s="130"/>
      <c r="G9" s="118"/>
      <c r="H9" s="118"/>
      <c r="I9" s="118"/>
      <c r="J9" s="118"/>
      <c r="K9" s="118"/>
      <c r="L9" s="118"/>
      <c r="M9" s="124"/>
      <c r="N9" s="131"/>
      <c r="O9" s="131"/>
      <c r="P9" s="131"/>
      <c r="Q9" s="130"/>
      <c r="R9" s="118"/>
      <c r="S9" s="118"/>
      <c r="T9" s="118"/>
      <c r="U9" s="118"/>
      <c r="V9" s="118"/>
      <c r="W9" s="118"/>
      <c r="Z9" s="128"/>
      <c r="AA9" s="120" t="s">
        <v>54</v>
      </c>
      <c r="AB9" s="120" t="s">
        <v>55</v>
      </c>
      <c r="AC9" s="120" t="s">
        <v>99</v>
      </c>
      <c r="AD9" s="15"/>
    </row>
    <row r="10" spans="1:50" x14ac:dyDescent="0.35">
      <c r="A10" s="149">
        <v>7</v>
      </c>
      <c r="B10" s="101" t="s">
        <v>138</v>
      </c>
      <c r="C10" s="132"/>
      <c r="D10" s="132"/>
      <c r="E10" s="132"/>
      <c r="F10" s="133"/>
      <c r="G10" s="133"/>
      <c r="H10" s="133"/>
      <c r="I10" s="133"/>
      <c r="J10" s="133"/>
      <c r="K10" s="133"/>
      <c r="L10" s="86"/>
      <c r="M10" s="86"/>
      <c r="N10" s="134"/>
      <c r="O10" s="134"/>
      <c r="P10" s="134"/>
      <c r="Q10" s="135"/>
      <c r="R10" s="133"/>
      <c r="S10" s="133"/>
      <c r="T10" s="133"/>
      <c r="U10" s="133"/>
      <c r="V10" s="133"/>
      <c r="W10" s="133"/>
      <c r="X10" s="133"/>
      <c r="Y10" s="133"/>
      <c r="Z10" s="136"/>
      <c r="AA10" s="137"/>
      <c r="AB10" s="137"/>
      <c r="AC10" s="137"/>
      <c r="AD10" s="138"/>
      <c r="AE10" s="133"/>
    </row>
    <row r="11" spans="1:50" x14ac:dyDescent="0.35">
      <c r="A11" s="150">
        <v>11</v>
      </c>
      <c r="B11" s="102" t="s">
        <v>185</v>
      </c>
      <c r="C11" s="102" t="s">
        <v>186</v>
      </c>
      <c r="D11" s="102" t="s">
        <v>113</v>
      </c>
      <c r="E11" s="102" t="s">
        <v>118</v>
      </c>
      <c r="F11" s="139"/>
      <c r="G11" s="140">
        <v>6</v>
      </c>
      <c r="H11" s="140">
        <v>5.8</v>
      </c>
      <c r="I11" s="140">
        <v>6</v>
      </c>
      <c r="J11" s="140">
        <v>6</v>
      </c>
      <c r="K11" s="140">
        <v>7.5</v>
      </c>
      <c r="L11" s="96">
        <f>SUM((G11*0.1),(H11*0.1),(I11*0.3),(J11*0.3),(K11*0.2))</f>
        <v>6.2799999999999994</v>
      </c>
      <c r="M11" s="141"/>
      <c r="N11" s="142">
        <v>5</v>
      </c>
      <c r="O11" s="143"/>
      <c r="P11" s="28">
        <f>N11-O11</f>
        <v>5</v>
      </c>
      <c r="Q11" s="144"/>
      <c r="R11" s="145">
        <v>5</v>
      </c>
      <c r="S11" s="145">
        <v>4.5999999999999996</v>
      </c>
      <c r="T11" s="145">
        <v>4.5999999999999996</v>
      </c>
      <c r="U11" s="145">
        <v>4.5999999999999996</v>
      </c>
      <c r="V11" s="145">
        <v>4</v>
      </c>
      <c r="W11" s="96">
        <f t="shared" ref="W11:W17" si="0">SUM((R11*0.25),(S11*0.25),(T11*0.2),(U11*0.2),(V11*0.1))</f>
        <v>4.6400000000000006</v>
      </c>
      <c r="X11" s="145"/>
      <c r="Y11" s="93">
        <f>W11-X11</f>
        <v>4.6400000000000006</v>
      </c>
      <c r="Z11" s="146"/>
      <c r="AA11" s="147">
        <f>L11</f>
        <v>6.2799999999999994</v>
      </c>
      <c r="AB11" s="147">
        <f>P11</f>
        <v>5</v>
      </c>
      <c r="AC11" s="147">
        <f>Y11</f>
        <v>4.6400000000000006</v>
      </c>
      <c r="AD11" s="96">
        <f>SUM((L11*0.25)+(P11*0.5)+(Y11*0.25))</f>
        <v>5.23</v>
      </c>
      <c r="AE11" s="148">
        <f>RANK(AD11,$AD$11:$AD$17)</f>
        <v>1</v>
      </c>
    </row>
    <row r="12" spans="1:50" x14ac:dyDescent="0.35">
      <c r="A12" s="149">
        <v>23</v>
      </c>
      <c r="B12" s="101" t="s">
        <v>77</v>
      </c>
      <c r="C12" s="132"/>
      <c r="D12" s="132"/>
      <c r="E12" s="132"/>
      <c r="F12" s="133"/>
      <c r="G12" s="133"/>
      <c r="H12" s="133"/>
      <c r="I12" s="133"/>
      <c r="J12" s="133"/>
      <c r="K12" s="133"/>
      <c r="L12" s="86"/>
      <c r="M12" s="86"/>
      <c r="N12" s="134"/>
      <c r="O12" s="134"/>
      <c r="P12" s="134"/>
      <c r="Q12" s="135"/>
      <c r="R12" s="133"/>
      <c r="S12" s="133"/>
      <c r="T12" s="133"/>
      <c r="U12" s="133"/>
      <c r="V12" s="133"/>
      <c r="W12" s="133"/>
      <c r="X12" s="133"/>
      <c r="Y12" s="133"/>
      <c r="Z12" s="136"/>
      <c r="AA12" s="137"/>
      <c r="AB12" s="137"/>
      <c r="AC12" s="137"/>
      <c r="AD12" s="138"/>
      <c r="AE12" s="133"/>
    </row>
    <row r="13" spans="1:50" x14ac:dyDescent="0.35">
      <c r="A13" s="150">
        <v>22</v>
      </c>
      <c r="B13" s="102" t="s">
        <v>78</v>
      </c>
      <c r="C13" s="290" t="s">
        <v>173</v>
      </c>
      <c r="D13" s="102" t="s">
        <v>187</v>
      </c>
      <c r="E13" s="102" t="s">
        <v>85</v>
      </c>
      <c r="F13" s="139"/>
      <c r="G13" s="140">
        <v>6</v>
      </c>
      <c r="H13" s="140">
        <v>5.8</v>
      </c>
      <c r="I13" s="140">
        <v>6</v>
      </c>
      <c r="J13" s="140">
        <v>6</v>
      </c>
      <c r="K13" s="140">
        <v>7.5</v>
      </c>
      <c r="L13" s="96">
        <f>SUM((G13*0.1),(H13*0.1),(I13*0.3),(J13*0.3),(K13*0.2))</f>
        <v>6.2799999999999994</v>
      </c>
      <c r="M13" s="141"/>
      <c r="N13" s="142">
        <v>5.27</v>
      </c>
      <c r="O13" s="143"/>
      <c r="P13" s="28">
        <f>N13-O13</f>
        <v>5.27</v>
      </c>
      <c r="Q13" s="144"/>
      <c r="R13" s="145">
        <v>4.5</v>
      </c>
      <c r="S13" s="145">
        <v>4</v>
      </c>
      <c r="T13" s="145">
        <v>4</v>
      </c>
      <c r="U13" s="145">
        <v>3</v>
      </c>
      <c r="V13" s="145">
        <v>4</v>
      </c>
      <c r="W13" s="96">
        <f>SUM((R13*0.25),(S13*0.25),(T13*0.2),(U13*0.2),(V13*0.1))</f>
        <v>3.9249999999999998</v>
      </c>
      <c r="X13" s="145"/>
      <c r="Y13" s="93">
        <f>W13-X13</f>
        <v>3.9249999999999998</v>
      </c>
      <c r="Z13" s="146"/>
      <c r="AA13" s="147">
        <f>L13</f>
        <v>6.2799999999999994</v>
      </c>
      <c r="AB13" s="147">
        <f>P13</f>
        <v>5.27</v>
      </c>
      <c r="AC13" s="147">
        <f>Y13</f>
        <v>3.9249999999999998</v>
      </c>
      <c r="AD13" s="96">
        <f>SUM((L13*0.25)+(P13*0.5)+(Y13*0.25))</f>
        <v>5.1862500000000002</v>
      </c>
      <c r="AE13" s="148">
        <f>RANK(AD13,$AD$11:$AD$17)</f>
        <v>2</v>
      </c>
    </row>
    <row r="14" spans="1:50" x14ac:dyDescent="0.35">
      <c r="A14" s="149">
        <v>21</v>
      </c>
      <c r="B14" s="101" t="s">
        <v>84</v>
      </c>
      <c r="C14" s="132"/>
      <c r="D14" s="132"/>
      <c r="E14" s="132"/>
      <c r="F14" s="133"/>
      <c r="G14" s="133"/>
      <c r="H14" s="133"/>
      <c r="I14" s="133"/>
      <c r="J14" s="133"/>
      <c r="K14" s="133"/>
      <c r="L14" s="86"/>
      <c r="M14" s="86"/>
      <c r="N14" s="134"/>
      <c r="O14" s="134"/>
      <c r="P14" s="134"/>
      <c r="Q14" s="135"/>
      <c r="R14" s="133"/>
      <c r="S14" s="133"/>
      <c r="T14" s="133"/>
      <c r="U14" s="133"/>
      <c r="V14" s="133"/>
      <c r="W14" s="133"/>
      <c r="X14" s="133"/>
      <c r="Y14" s="133"/>
      <c r="Z14" s="136"/>
      <c r="AA14" s="137"/>
      <c r="AB14" s="137"/>
      <c r="AC14" s="137"/>
      <c r="AD14" s="138"/>
      <c r="AE14" s="133"/>
    </row>
    <row r="15" spans="1:50" x14ac:dyDescent="0.35">
      <c r="A15" s="150">
        <v>24</v>
      </c>
      <c r="B15" s="102" t="s">
        <v>82</v>
      </c>
      <c r="C15" s="102" t="s">
        <v>83</v>
      </c>
      <c r="D15" s="102" t="s">
        <v>187</v>
      </c>
      <c r="E15" s="102" t="s">
        <v>85</v>
      </c>
      <c r="F15" s="139"/>
      <c r="G15" s="140">
        <v>6</v>
      </c>
      <c r="H15" s="140">
        <v>5.8</v>
      </c>
      <c r="I15" s="140">
        <v>6</v>
      </c>
      <c r="J15" s="140">
        <v>6</v>
      </c>
      <c r="K15" s="140">
        <v>7.5</v>
      </c>
      <c r="L15" s="96">
        <f>SUM((G15*0.1),(H15*0.1),(I15*0.3),(J15*0.3),(K15*0.2))</f>
        <v>6.2799999999999994</v>
      </c>
      <c r="M15" s="141"/>
      <c r="N15" s="142">
        <v>4.75</v>
      </c>
      <c r="O15" s="143"/>
      <c r="P15" s="28">
        <f>N15-O15</f>
        <v>4.75</v>
      </c>
      <c r="Q15" s="144"/>
      <c r="R15" s="145">
        <v>5</v>
      </c>
      <c r="S15" s="145">
        <v>5</v>
      </c>
      <c r="T15" s="145">
        <v>4.5</v>
      </c>
      <c r="U15" s="145">
        <v>3</v>
      </c>
      <c r="V15" s="145">
        <v>4</v>
      </c>
      <c r="W15" s="96">
        <f t="shared" si="0"/>
        <v>4.4000000000000004</v>
      </c>
      <c r="X15" s="145"/>
      <c r="Y15" s="93">
        <f>W15-X15</f>
        <v>4.4000000000000004</v>
      </c>
      <c r="Z15" s="146"/>
      <c r="AA15" s="147">
        <f>L15</f>
        <v>6.2799999999999994</v>
      </c>
      <c r="AB15" s="147">
        <f>P15</f>
        <v>4.75</v>
      </c>
      <c r="AC15" s="147">
        <f>Y15</f>
        <v>4.4000000000000004</v>
      </c>
      <c r="AD15" s="96">
        <f>SUM((L15*0.25)+(P15*0.5)+(Y15*0.25))</f>
        <v>5.0449999999999999</v>
      </c>
      <c r="AE15" s="148">
        <f>RANK(AD15,$AD$11:$AD$17)</f>
        <v>3</v>
      </c>
    </row>
    <row r="16" spans="1:50" x14ac:dyDescent="0.35">
      <c r="A16" s="149">
        <v>20</v>
      </c>
      <c r="B16" s="101" t="s">
        <v>81</v>
      </c>
      <c r="C16" s="132"/>
      <c r="D16" s="132"/>
      <c r="E16" s="132"/>
      <c r="F16" s="133"/>
      <c r="G16" s="133"/>
      <c r="H16" s="133"/>
      <c r="I16" s="133"/>
      <c r="J16" s="133"/>
      <c r="K16" s="133"/>
      <c r="L16" s="86"/>
      <c r="M16" s="86"/>
      <c r="N16" s="134"/>
      <c r="O16" s="134"/>
      <c r="P16" s="134"/>
      <c r="Q16" s="135"/>
      <c r="R16" s="133"/>
      <c r="S16" s="133"/>
      <c r="T16" s="133"/>
      <c r="U16" s="133"/>
      <c r="V16" s="133"/>
      <c r="W16" s="133"/>
      <c r="X16" s="133"/>
      <c r="Y16" s="133"/>
      <c r="Z16" s="136"/>
      <c r="AA16" s="137"/>
      <c r="AB16" s="137"/>
      <c r="AC16" s="137"/>
      <c r="AD16" s="138"/>
      <c r="AE16" s="133"/>
    </row>
    <row r="17" spans="1:31" x14ac:dyDescent="0.35">
      <c r="A17" s="150">
        <v>25</v>
      </c>
      <c r="B17" s="102" t="s">
        <v>80</v>
      </c>
      <c r="C17" s="290" t="s">
        <v>173</v>
      </c>
      <c r="D17" s="102" t="s">
        <v>187</v>
      </c>
      <c r="E17" s="102" t="s">
        <v>85</v>
      </c>
      <c r="F17" s="139"/>
      <c r="G17" s="140">
        <v>6</v>
      </c>
      <c r="H17" s="140">
        <v>5.8</v>
      </c>
      <c r="I17" s="140">
        <v>6</v>
      </c>
      <c r="J17" s="140">
        <v>6</v>
      </c>
      <c r="K17" s="140">
        <v>7.5</v>
      </c>
      <c r="L17" s="96">
        <f>SUM((G17*0.1),(H17*0.1),(I17*0.3),(J17*0.3),(K17*0.2))</f>
        <v>6.2799999999999994</v>
      </c>
      <c r="M17" s="141"/>
      <c r="N17" s="142">
        <v>4</v>
      </c>
      <c r="O17" s="143"/>
      <c r="P17" s="28">
        <f>N17-O17</f>
        <v>4</v>
      </c>
      <c r="Q17" s="144"/>
      <c r="R17" s="145">
        <v>4.5</v>
      </c>
      <c r="S17" s="145">
        <v>4</v>
      </c>
      <c r="T17" s="145">
        <v>4</v>
      </c>
      <c r="U17" s="145">
        <v>3</v>
      </c>
      <c r="V17" s="145">
        <v>4</v>
      </c>
      <c r="W17" s="96">
        <f t="shared" si="0"/>
        <v>3.9249999999999998</v>
      </c>
      <c r="X17" s="145"/>
      <c r="Y17" s="93">
        <f>W17-X17</f>
        <v>3.9249999999999998</v>
      </c>
      <c r="Z17" s="146"/>
      <c r="AA17" s="147">
        <f>L17</f>
        <v>6.2799999999999994</v>
      </c>
      <c r="AB17" s="147">
        <f>P17</f>
        <v>4</v>
      </c>
      <c r="AC17" s="147">
        <f>Y17</f>
        <v>3.9249999999999998</v>
      </c>
      <c r="AD17" s="96">
        <f>SUM((L17*0.25)+(P17*0.5)+(Y17*0.25))</f>
        <v>4.5512499999999996</v>
      </c>
      <c r="AE17" s="148">
        <f>RANK(AD17,$AD$11:$AD$17)</f>
        <v>4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32</vt:i4>
      </vt:variant>
    </vt:vector>
  </HeadingPairs>
  <TitlesOfParts>
    <vt:vector size="49" baseType="lpstr">
      <vt:lpstr>CompDetail</vt:lpstr>
      <vt:lpstr>IND Adv</vt:lpstr>
      <vt:lpstr>IND Int</vt:lpstr>
      <vt:lpstr>IND Nov</vt:lpstr>
      <vt:lpstr>IND PreNov</vt:lpstr>
      <vt:lpstr>IND Prelim</vt:lpstr>
      <vt:lpstr>IND Intro</vt:lpstr>
      <vt:lpstr>PDD Walk A</vt:lpstr>
      <vt:lpstr>PDD Walk B</vt:lpstr>
      <vt:lpstr>SQ Nov Int Comp</vt:lpstr>
      <vt:lpstr>SQ Prelim Comp</vt:lpstr>
      <vt:lpstr>SQ Walk Free</vt:lpstr>
      <vt:lpstr>Barrel Intro Prelim IND</vt:lpstr>
      <vt:lpstr>Barrel Pre-Nov Nov IND</vt:lpstr>
      <vt:lpstr>Barrel PDD A</vt:lpstr>
      <vt:lpstr>Barrel PDD B</vt:lpstr>
      <vt:lpstr>Barrel SQUAD</vt:lpstr>
      <vt:lpstr>'Barrel Intro Prelim IND'!Print_Area</vt:lpstr>
      <vt:lpstr>'Barrel PDD A'!Print_Area</vt:lpstr>
      <vt:lpstr>'Barrel PDD B'!Print_Area</vt:lpstr>
      <vt:lpstr>'Barrel Pre-Nov Nov IND'!Print_Area</vt:lpstr>
      <vt:lpstr>'Barrel SQUAD'!Print_Area</vt:lpstr>
      <vt:lpstr>'IND Adv'!Print_Area</vt:lpstr>
      <vt:lpstr>'IND Int'!Print_Area</vt:lpstr>
      <vt:lpstr>'IND Intro'!Print_Area</vt:lpstr>
      <vt:lpstr>'IND Nov'!Print_Area</vt:lpstr>
      <vt:lpstr>'IND Prelim'!Print_Area</vt:lpstr>
      <vt:lpstr>'IND PreNov'!Print_Area</vt:lpstr>
      <vt:lpstr>'PDD Walk A'!Print_Area</vt:lpstr>
      <vt:lpstr>'PDD Walk B'!Print_Area</vt:lpstr>
      <vt:lpstr>'SQ Nov Int Comp'!Print_Area</vt:lpstr>
      <vt:lpstr>'SQ Prelim Comp'!Print_Area</vt:lpstr>
      <vt:lpstr>'SQ Walk Free'!Print_Area</vt:lpstr>
      <vt:lpstr>'Barrel Intro Prelim IND'!Print_Titles</vt:lpstr>
      <vt:lpstr>'Barrel PDD A'!Print_Titles</vt:lpstr>
      <vt:lpstr>'Barrel PDD B'!Print_Titles</vt:lpstr>
      <vt:lpstr>'Barrel Pre-Nov Nov IND'!Print_Titles</vt:lpstr>
      <vt:lpstr>'Barrel SQUAD'!Print_Titles</vt:lpstr>
      <vt:lpstr>'IND Adv'!Print_Titles</vt:lpstr>
      <vt:lpstr>'IND Int'!Print_Titles</vt:lpstr>
      <vt:lpstr>'IND Intro'!Print_Titles</vt:lpstr>
      <vt:lpstr>'IND Nov'!Print_Titles</vt:lpstr>
      <vt:lpstr>'IND Prelim'!Print_Titles</vt:lpstr>
      <vt:lpstr>'IND PreNov'!Print_Titles</vt:lpstr>
      <vt:lpstr>'PDD Walk A'!Print_Titles</vt:lpstr>
      <vt:lpstr>'PDD Walk B'!Print_Titles</vt:lpstr>
      <vt:lpstr>'SQ Nov Int Comp'!Print_Titles</vt:lpstr>
      <vt:lpstr>'SQ Prelim Comp'!Print_Titles</vt:lpstr>
      <vt:lpstr>'SQ Walk Free'!Print_Titles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Paula Clark</cp:lastModifiedBy>
  <cp:lastPrinted>2019-07-21T02:47:48Z</cp:lastPrinted>
  <dcterms:created xsi:type="dcterms:W3CDTF">2015-05-03T01:56:20Z</dcterms:created>
  <dcterms:modified xsi:type="dcterms:W3CDTF">2019-07-21T03:14:07Z</dcterms:modified>
</cp:coreProperties>
</file>