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 and Lisbeth\Documents\Vaulting\EQ\EQ 2022\QLD States 2022\ScoreSheets\"/>
    </mc:Choice>
  </mc:AlternateContent>
  <xr:revisionPtr revIDLastSave="0" documentId="13_ncr:1_{87F4E3FC-292F-439B-845F-02B79A58FC9A}" xr6:coauthVersionLast="47" xr6:coauthVersionMax="47" xr10:uidLastSave="{00000000-0000-0000-0000-000000000000}"/>
  <bookViews>
    <workbookView xWindow="-120" yWindow="-120" windowWidth="29040" windowHeight="15840" firstSheet="7" activeTab="13" xr2:uid="{00000000-000D-0000-FFFF-FFFF00000000}"/>
  </bookViews>
  <sheets>
    <sheet name="Comp Detail" sheetId="44" r:id="rId1"/>
    <sheet name="Prelim Ind" sheetId="43" r:id="rId2"/>
    <sheet name="Prelim Ind Age" sheetId="52" r:id="rId3"/>
    <sheet name="Pre Novice Ind" sheetId="2" r:id="rId4"/>
    <sheet name="Novice Ind" sheetId="3" r:id="rId5"/>
    <sheet name="Interm Ind" sheetId="4" r:id="rId6"/>
    <sheet name="Adv 2 Rnd" sheetId="6" r:id="rId7"/>
    <sheet name="Open Ind" sheetId="7" r:id="rId8"/>
    <sheet name="Walk PDD" sheetId="36" r:id="rId9"/>
    <sheet name="Squad Nov" sheetId="46" r:id="rId10"/>
    <sheet name="Barrel Ind PreNovice and below" sheetId="37" r:id="rId11"/>
    <sheet name="Barrel Ind Nov" sheetId="40" r:id="rId12"/>
    <sheet name="Barrel PDD Novice and below" sheetId="51" r:id="rId13"/>
    <sheet name="Barrel PDD Interm Adv" sheetId="38" r:id="rId14"/>
    <sheet name="Barrel Squad" sheetId="45" r:id="rId15"/>
    <sheet name="Not used" sheetId="50" r:id="rId16"/>
    <sheet name="Squad Nov Freestyle" sheetId="49" r:id="rId17"/>
    <sheet name="Intro Ind" sheetId="1" r:id="rId18"/>
    <sheet name="Intermed PDD" sheetId="10" r:id="rId19"/>
    <sheet name="Open PDD" sheetId="47" r:id="rId20"/>
    <sheet name="Squad Comp Pre_lim" sheetId="11" r:id="rId21"/>
    <sheet name="Squad Comp Adv" sheetId="15" r:id="rId22"/>
    <sheet name="Squad Prelim Freestyle" sheetId="17" r:id="rId23"/>
    <sheet name="Squad Adv Freestyle" sheetId="19" r:id="rId24"/>
  </sheets>
  <definedNames>
    <definedName name="_xlnm.Print_Area" localSheetId="6">'Adv 2 Rnd'!$CY:$DE</definedName>
    <definedName name="_xlnm.Print_Area" localSheetId="11">'Barrel Ind Nov'!$O:$R</definedName>
    <definedName name="_xlnm.Print_Area" localSheetId="10">'Barrel Ind PreNovice and below'!$Q:$T</definedName>
    <definedName name="_xlnm.Print_Area" localSheetId="13">'Barrel PDD Interm Adv'!$O:$R</definedName>
    <definedName name="_xlnm.Print_Area" localSheetId="12">'Barrel PDD Novice and below'!$O:$R</definedName>
    <definedName name="_xlnm.Print_Area" localSheetId="5">'Interm Ind'!$BQ:$BV</definedName>
    <definedName name="_xlnm.Print_Area" localSheetId="18">'Intermed PDD'!$AI:$AJ</definedName>
    <definedName name="_xlnm.Print_Area" localSheetId="17">'Intro Ind'!$BO:$BT</definedName>
    <definedName name="_xlnm.Print_Area" localSheetId="4">'Novice Ind'!$BO:$BT</definedName>
    <definedName name="_xlnm.Print_Area" localSheetId="7">'Open Ind'!$CW:$DD</definedName>
    <definedName name="_xlnm.Print_Area" localSheetId="3">'Pre Novice Ind'!$BQ:$BV</definedName>
    <definedName name="_xlnm.Print_Area" localSheetId="1">'Prelim Ind'!$BO:$BT</definedName>
    <definedName name="_xlnm.Print_Area" localSheetId="2">'Prelim Ind Age'!$BO:$BT</definedName>
    <definedName name="_xlnm.Print_Area" localSheetId="23">'Squad Adv Freestyle'!$AF:$AG</definedName>
    <definedName name="_xlnm.Print_Area" localSheetId="21">'Squad Comp Adv'!$AR:$AS</definedName>
    <definedName name="_xlnm.Print_Area" localSheetId="20">'Squad Comp Pre_lim'!$AO:$AP</definedName>
    <definedName name="_xlnm.Print_Area" localSheetId="9">'Squad Nov'!$A$1:$BS$17</definedName>
    <definedName name="_xlnm.Print_Area" localSheetId="22">'Squad Prelim Freestyle'!$AE:$AF</definedName>
    <definedName name="_xlnm.Print_Area" localSheetId="8">'Walk PDD'!$AG:$AH</definedName>
    <definedName name="_xlnm.Print_Titles" localSheetId="6">'Adv 2 Rnd'!$A:$E,'Adv 2 Rnd'!$1:$6</definedName>
    <definedName name="_xlnm.Print_Titles" localSheetId="11">'Barrel Ind Nov'!$A:$C,'Barrel Ind Nov'!$1:$6</definedName>
    <definedName name="_xlnm.Print_Titles" localSheetId="10">'Barrel Ind PreNovice and below'!$A:$C,'Barrel Ind PreNovice and below'!$1:$6</definedName>
    <definedName name="_xlnm.Print_Titles" localSheetId="13">'Barrel PDD Interm Adv'!$A:$C,'Barrel PDD Interm Adv'!$1:$6</definedName>
    <definedName name="_xlnm.Print_Titles" localSheetId="12">'Barrel PDD Novice and below'!$A:$C,'Barrel PDD Novice and below'!$1:$6</definedName>
    <definedName name="_xlnm.Print_Titles" localSheetId="5">'Interm Ind'!$A:$E,'Interm Ind'!$1:$3</definedName>
    <definedName name="_xlnm.Print_Titles" localSheetId="18">'Intermed PDD'!$A:$E,'Intermed PDD'!$1:$3</definedName>
    <definedName name="_xlnm.Print_Titles" localSheetId="17">'Intro Ind'!$A:$E,'Intro Ind'!$1:$3</definedName>
    <definedName name="_xlnm.Print_Titles" localSheetId="4">'Novice Ind'!$A:$E,'Novice Ind'!$1:$3</definedName>
    <definedName name="_xlnm.Print_Titles" localSheetId="7">'Open Ind'!$A:$E,'Open Ind'!$1:$3</definedName>
    <definedName name="_xlnm.Print_Titles" localSheetId="3">'Pre Novice Ind'!$A:$E,'Pre Novice Ind'!$1:$3</definedName>
    <definedName name="_xlnm.Print_Titles" localSheetId="1">'Prelim Ind'!$A:$E,'Prelim Ind'!$1:$6</definedName>
    <definedName name="_xlnm.Print_Titles" localSheetId="2">'Prelim Ind Age'!$A:$E,'Prelim Ind Age'!$1:$6</definedName>
    <definedName name="_xlnm.Print_Titles" localSheetId="23">'Squad Adv Freestyle'!$A:$E,'Squad Adv Freestyle'!$1:$5</definedName>
    <definedName name="_xlnm.Print_Titles" localSheetId="21">'Squad Comp Adv'!$A:$E,'Squad Comp Adv'!$1:$6</definedName>
    <definedName name="_xlnm.Print_Titles" localSheetId="20">'Squad Comp Pre_lim'!$A:$E,'Squad Comp Pre_lim'!$1:$3</definedName>
    <definedName name="_xlnm.Print_Titles" localSheetId="22">'Squad Prelim Freestyle'!$A:$E,'Squad Prelim Freestyle'!$1:$5</definedName>
    <definedName name="_xlnm.Print_Titles" localSheetId="8">'Walk PDD'!$A:$E,'Walk PDD'!$1:$6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P16" i="46" l="1"/>
  <c r="AY16" i="46"/>
  <c r="AV16" i="46"/>
  <c r="BB16" i="46"/>
  <c r="AS5" i="46"/>
  <c r="AY11" i="3"/>
  <c r="AL17" i="3"/>
  <c r="AY12" i="3"/>
  <c r="BA11" i="2"/>
  <c r="BA13" i="2"/>
  <c r="BA12" i="2"/>
  <c r="BK28" i="52"/>
  <c r="BM28" i="52" s="1"/>
  <c r="BG28" i="52"/>
  <c r="BH28" i="52" s="1"/>
  <c r="AU28" i="52"/>
  <c r="AW28" i="52" s="1"/>
  <c r="AN28" i="52"/>
  <c r="AK28" i="52"/>
  <c r="AH28" i="52"/>
  <c r="AA28" i="52"/>
  <c r="AB28" i="52" s="1"/>
  <c r="P28" i="52"/>
  <c r="M28" i="52"/>
  <c r="J28" i="52"/>
  <c r="BK17" i="52"/>
  <c r="BM17" i="52" s="1"/>
  <c r="BG17" i="52"/>
  <c r="BH17" i="52" s="1"/>
  <c r="AU17" i="52"/>
  <c r="AW17" i="52" s="1"/>
  <c r="AN17" i="52"/>
  <c r="AK17" i="52"/>
  <c r="AH17" i="52"/>
  <c r="AA17" i="52"/>
  <c r="AB17" i="52" s="1"/>
  <c r="P17" i="52"/>
  <c r="M17" i="52"/>
  <c r="J17" i="52"/>
  <c r="BK27" i="52"/>
  <c r="BM27" i="52" s="1"/>
  <c r="BG27" i="52"/>
  <c r="BH27" i="52" s="1"/>
  <c r="AU27" i="52"/>
  <c r="AW27" i="52" s="1"/>
  <c r="AN27" i="52"/>
  <c r="AK27" i="52"/>
  <c r="AH27" i="52"/>
  <c r="AA27" i="52"/>
  <c r="AB27" i="52" s="1"/>
  <c r="P27" i="52"/>
  <c r="M27" i="52"/>
  <c r="J27" i="52"/>
  <c r="BK16" i="52"/>
  <c r="BM16" i="52" s="1"/>
  <c r="BG16" i="52"/>
  <c r="BH16" i="52" s="1"/>
  <c r="AU16" i="52"/>
  <c r="AW16" i="52" s="1"/>
  <c r="AN16" i="52"/>
  <c r="AK16" i="52"/>
  <c r="AH16" i="52"/>
  <c r="AA16" i="52"/>
  <c r="AB16" i="52" s="1"/>
  <c r="P16" i="52"/>
  <c r="M16" i="52"/>
  <c r="J16" i="52"/>
  <c r="BK15" i="52"/>
  <c r="BM15" i="52" s="1"/>
  <c r="BG15" i="52"/>
  <c r="BH15" i="52" s="1"/>
  <c r="AU15" i="52"/>
  <c r="AW15" i="52" s="1"/>
  <c r="AN15" i="52"/>
  <c r="AK15" i="52"/>
  <c r="AH15" i="52"/>
  <c r="AA15" i="52"/>
  <c r="AB15" i="52" s="1"/>
  <c r="P15" i="52"/>
  <c r="M15" i="52"/>
  <c r="J15" i="52"/>
  <c r="BK26" i="52"/>
  <c r="BM26" i="52" s="1"/>
  <c r="BG26" i="52"/>
  <c r="BH26" i="52" s="1"/>
  <c r="AU26" i="52"/>
  <c r="AW26" i="52" s="1"/>
  <c r="AN26" i="52"/>
  <c r="AK26" i="52"/>
  <c r="AH26" i="52"/>
  <c r="AA26" i="52"/>
  <c r="AB26" i="52" s="1"/>
  <c r="P26" i="52"/>
  <c r="M26" i="52"/>
  <c r="J26" i="52"/>
  <c r="BK25" i="52"/>
  <c r="BM25" i="52" s="1"/>
  <c r="BG25" i="52"/>
  <c r="BH25" i="52" s="1"/>
  <c r="AU25" i="52"/>
  <c r="AW25" i="52" s="1"/>
  <c r="AN25" i="52"/>
  <c r="AK25" i="52"/>
  <c r="AH25" i="52"/>
  <c r="AA25" i="52"/>
  <c r="AB25" i="52" s="1"/>
  <c r="P25" i="52"/>
  <c r="M25" i="52"/>
  <c r="J25" i="52"/>
  <c r="BK24" i="52"/>
  <c r="BM24" i="52" s="1"/>
  <c r="BG24" i="52"/>
  <c r="BH24" i="52" s="1"/>
  <c r="AU24" i="52"/>
  <c r="AW24" i="52" s="1"/>
  <c r="AN24" i="52"/>
  <c r="AK24" i="52"/>
  <c r="AH24" i="52"/>
  <c r="AA24" i="52"/>
  <c r="AB24" i="52" s="1"/>
  <c r="P24" i="52"/>
  <c r="M24" i="52"/>
  <c r="J24" i="52"/>
  <c r="BK14" i="52"/>
  <c r="BM14" i="52" s="1"/>
  <c r="BG14" i="52"/>
  <c r="BH14" i="52" s="1"/>
  <c r="AU14" i="52"/>
  <c r="AW14" i="52" s="1"/>
  <c r="AN14" i="52"/>
  <c r="AK14" i="52"/>
  <c r="AH14" i="52"/>
  <c r="AA14" i="52"/>
  <c r="AB14" i="52" s="1"/>
  <c r="P14" i="52"/>
  <c r="M14" i="52"/>
  <c r="J14" i="52"/>
  <c r="BK23" i="52"/>
  <c r="BM23" i="52" s="1"/>
  <c r="BG23" i="52"/>
  <c r="BH23" i="52" s="1"/>
  <c r="AU23" i="52"/>
  <c r="AW23" i="52" s="1"/>
  <c r="AN23" i="52"/>
  <c r="AK23" i="52"/>
  <c r="AH23" i="52"/>
  <c r="AA23" i="52"/>
  <c r="AB23" i="52" s="1"/>
  <c r="P23" i="52"/>
  <c r="M23" i="52"/>
  <c r="J23" i="52"/>
  <c r="BK13" i="52"/>
  <c r="BM13" i="52" s="1"/>
  <c r="BG13" i="52"/>
  <c r="BH13" i="52" s="1"/>
  <c r="AU13" i="52"/>
  <c r="AW13" i="52" s="1"/>
  <c r="AN13" i="52"/>
  <c r="AK13" i="52"/>
  <c r="AH13" i="52"/>
  <c r="AA13" i="52"/>
  <c r="AB13" i="52" s="1"/>
  <c r="P13" i="52"/>
  <c r="M13" i="52"/>
  <c r="J13" i="52"/>
  <c r="BK12" i="52"/>
  <c r="BM12" i="52" s="1"/>
  <c r="BG12" i="52"/>
  <c r="BH12" i="52" s="1"/>
  <c r="AU12" i="52"/>
  <c r="AW12" i="52" s="1"/>
  <c r="AN12" i="52"/>
  <c r="AK12" i="52"/>
  <c r="AH12" i="52"/>
  <c r="AA12" i="52"/>
  <c r="AB12" i="52" s="1"/>
  <c r="P12" i="52"/>
  <c r="M12" i="52"/>
  <c r="J12" i="52"/>
  <c r="BK11" i="52"/>
  <c r="BM11" i="52" s="1"/>
  <c r="BG11" i="52"/>
  <c r="BH11" i="52" s="1"/>
  <c r="AU11" i="52"/>
  <c r="AW11" i="52" s="1"/>
  <c r="AN11" i="52"/>
  <c r="AK11" i="52"/>
  <c r="AH11" i="52"/>
  <c r="AA11" i="52"/>
  <c r="AB11" i="52" s="1"/>
  <c r="P11" i="52"/>
  <c r="M11" i="52"/>
  <c r="J11" i="52"/>
  <c r="BJ6" i="52"/>
  <c r="AY6" i="52"/>
  <c r="S6" i="52"/>
  <c r="AE4" i="52"/>
  <c r="G4" i="52"/>
  <c r="A3" i="52"/>
  <c r="BT2" i="52"/>
  <c r="BT1" i="52"/>
  <c r="A1" i="52"/>
  <c r="M23" i="45"/>
  <c r="I23" i="45"/>
  <c r="O23" i="45" s="1"/>
  <c r="M15" i="51"/>
  <c r="I15" i="51"/>
  <c r="O15" i="51" s="1"/>
  <c r="O17" i="51"/>
  <c r="M17" i="51"/>
  <c r="Q17" i="51" s="1"/>
  <c r="I17" i="51"/>
  <c r="M11" i="51"/>
  <c r="I11" i="51"/>
  <c r="O11" i="51" s="1"/>
  <c r="M13" i="51"/>
  <c r="P13" i="51" s="1"/>
  <c r="I13" i="51"/>
  <c r="A3" i="51"/>
  <c r="A1" i="51"/>
  <c r="M13" i="38"/>
  <c r="I13" i="38"/>
  <c r="O13" i="38" s="1"/>
  <c r="M15" i="38"/>
  <c r="I15" i="38"/>
  <c r="O15" i="38" s="1"/>
  <c r="M11" i="40"/>
  <c r="Q11" i="40" s="1"/>
  <c r="I11" i="40"/>
  <c r="O11" i="40" s="1"/>
  <c r="O16" i="37"/>
  <c r="I16" i="37"/>
  <c r="O23" i="37"/>
  <c r="R23" i="37" s="1"/>
  <c r="I23" i="37"/>
  <c r="O24" i="37"/>
  <c r="R24" i="37" s="1"/>
  <c r="I24" i="37"/>
  <c r="O11" i="37"/>
  <c r="I11" i="37"/>
  <c r="O20" i="37"/>
  <c r="I20" i="37"/>
  <c r="O25" i="37"/>
  <c r="R25" i="37" s="1"/>
  <c r="I25" i="37"/>
  <c r="O19" i="37"/>
  <c r="R19" i="37" s="1"/>
  <c r="I19" i="37"/>
  <c r="O10" i="37"/>
  <c r="I10" i="37"/>
  <c r="O17" i="37"/>
  <c r="I17" i="37"/>
  <c r="O14" i="37"/>
  <c r="R14" i="37" s="1"/>
  <c r="I14" i="37"/>
  <c r="O22" i="37"/>
  <c r="R22" i="37" s="1"/>
  <c r="I22" i="37"/>
  <c r="O15" i="37"/>
  <c r="I15" i="37"/>
  <c r="O21" i="37"/>
  <c r="I21" i="37"/>
  <c r="O18" i="37"/>
  <c r="I18" i="37"/>
  <c r="O13" i="37"/>
  <c r="R13" i="37" s="1"/>
  <c r="I13" i="37"/>
  <c r="BL16" i="46"/>
  <c r="BN16" i="46" s="1"/>
  <c r="BI16" i="46"/>
  <c r="BL6" i="46"/>
  <c r="BF6" i="46"/>
  <c r="AC15" i="36"/>
  <c r="AE15" i="36" s="1"/>
  <c r="X15" i="36"/>
  <c r="Z15" i="36" s="1"/>
  <c r="Q15" i="36"/>
  <c r="N15" i="36"/>
  <c r="K15" i="36"/>
  <c r="AC13" i="36"/>
  <c r="AE13" i="36" s="1"/>
  <c r="X13" i="36"/>
  <c r="Z13" i="36" s="1"/>
  <c r="Q13" i="36"/>
  <c r="N13" i="36"/>
  <c r="K13" i="36"/>
  <c r="BM10" i="4"/>
  <c r="BO10" i="4" s="1"/>
  <c r="BH10" i="4"/>
  <c r="BJ10" i="4" s="1"/>
  <c r="BA10" i="4"/>
  <c r="AX10" i="4"/>
  <c r="AU10" i="4"/>
  <c r="AL10" i="4"/>
  <c r="AM10" i="4" s="1"/>
  <c r="AB10" i="4"/>
  <c r="AC10" i="4" s="1"/>
  <c r="R10" i="4"/>
  <c r="O10" i="4"/>
  <c r="L10" i="4"/>
  <c r="S10" i="4" s="1"/>
  <c r="BM12" i="4"/>
  <c r="BO12" i="4" s="1"/>
  <c r="BH12" i="4"/>
  <c r="BJ12" i="4" s="1"/>
  <c r="BA12" i="4"/>
  <c r="AX12" i="4"/>
  <c r="AU12" i="4"/>
  <c r="AL12" i="4"/>
  <c r="AM12" i="4" s="1"/>
  <c r="AB12" i="4"/>
  <c r="AC12" i="4" s="1"/>
  <c r="R12" i="4"/>
  <c r="O12" i="4"/>
  <c r="L12" i="4"/>
  <c r="BK11" i="3"/>
  <c r="BM11" i="3" s="1"/>
  <c r="BF11" i="3"/>
  <c r="BH11" i="3" s="1"/>
  <c r="AV11" i="3"/>
  <c r="AZ11" i="3" s="1"/>
  <c r="AS11" i="3"/>
  <c r="AL11" i="3"/>
  <c r="AM11" i="3" s="1"/>
  <c r="AB11" i="3"/>
  <c r="AC11" i="3" s="1"/>
  <c r="R11" i="3"/>
  <c r="O11" i="3"/>
  <c r="L11" i="3"/>
  <c r="BK12" i="3"/>
  <c r="BM12" i="3" s="1"/>
  <c r="BF12" i="3"/>
  <c r="BH12" i="3" s="1"/>
  <c r="AV12" i="3"/>
  <c r="AS12" i="3"/>
  <c r="AL12" i="3"/>
  <c r="AM12" i="3" s="1"/>
  <c r="AB12" i="3"/>
  <c r="AC12" i="3" s="1"/>
  <c r="R12" i="3"/>
  <c r="O12" i="3"/>
  <c r="L12" i="3"/>
  <c r="BM13" i="2"/>
  <c r="BO13" i="2" s="1"/>
  <c r="BH13" i="2"/>
  <c r="BJ13" i="2" s="1"/>
  <c r="AX13" i="2"/>
  <c r="AU13" i="2"/>
  <c r="AN13" i="2"/>
  <c r="AO13" i="2" s="1"/>
  <c r="AC13" i="2"/>
  <c r="AD13" i="2" s="1"/>
  <c r="R13" i="2"/>
  <c r="O13" i="2"/>
  <c r="L13" i="2"/>
  <c r="S13" i="2" s="1"/>
  <c r="BM12" i="2"/>
  <c r="BO12" i="2" s="1"/>
  <c r="BH12" i="2"/>
  <c r="BJ12" i="2" s="1"/>
  <c r="AX12" i="2"/>
  <c r="AU12" i="2"/>
  <c r="AO12" i="2"/>
  <c r="AN12" i="2"/>
  <c r="AC12" i="2"/>
  <c r="AD12" i="2" s="1"/>
  <c r="R12" i="2"/>
  <c r="O12" i="2"/>
  <c r="L12" i="2"/>
  <c r="BO11" i="2"/>
  <c r="BM11" i="2"/>
  <c r="BH11" i="2"/>
  <c r="BJ11" i="2" s="1"/>
  <c r="AX11" i="2"/>
  <c r="AU11" i="2"/>
  <c r="AN11" i="2"/>
  <c r="AO11" i="2" s="1"/>
  <c r="AC11" i="2"/>
  <c r="AD11" i="2" s="1"/>
  <c r="R11" i="2"/>
  <c r="O11" i="2"/>
  <c r="L11" i="2"/>
  <c r="BK13" i="43"/>
  <c r="BM13" i="43" s="1"/>
  <c r="BG13" i="43"/>
  <c r="BH13" i="43" s="1"/>
  <c r="AU13" i="43"/>
  <c r="AW13" i="43" s="1"/>
  <c r="AN13" i="43"/>
  <c r="AK13" i="43"/>
  <c r="AH13" i="43"/>
  <c r="AA13" i="43"/>
  <c r="AB13" i="43" s="1"/>
  <c r="P13" i="43"/>
  <c r="M13" i="43"/>
  <c r="J13" i="43"/>
  <c r="BK10" i="43"/>
  <c r="BM10" i="43" s="1"/>
  <c r="BG10" i="43"/>
  <c r="BH10" i="43" s="1"/>
  <c r="AU10" i="43"/>
  <c r="AW10" i="43" s="1"/>
  <c r="AN10" i="43"/>
  <c r="AK10" i="43"/>
  <c r="AH10" i="43"/>
  <c r="AA10" i="43"/>
  <c r="AB10" i="43" s="1"/>
  <c r="P10" i="43"/>
  <c r="M10" i="43"/>
  <c r="J10" i="43"/>
  <c r="BK18" i="43"/>
  <c r="BM18" i="43" s="1"/>
  <c r="BG18" i="43"/>
  <c r="BH18" i="43" s="1"/>
  <c r="AU18" i="43"/>
  <c r="AW18" i="43" s="1"/>
  <c r="AN18" i="43"/>
  <c r="AK18" i="43"/>
  <c r="AH18" i="43"/>
  <c r="AA18" i="43"/>
  <c r="AB18" i="43" s="1"/>
  <c r="P18" i="43"/>
  <c r="M18" i="43"/>
  <c r="J18" i="43"/>
  <c r="BK17" i="43"/>
  <c r="BM17" i="43" s="1"/>
  <c r="BG17" i="43"/>
  <c r="BH17" i="43" s="1"/>
  <c r="AU17" i="43"/>
  <c r="AW17" i="43" s="1"/>
  <c r="AN17" i="43"/>
  <c r="AK17" i="43"/>
  <c r="AH17" i="43"/>
  <c r="AA17" i="43"/>
  <c r="AB17" i="43" s="1"/>
  <c r="P17" i="43"/>
  <c r="M17" i="43"/>
  <c r="J17" i="43"/>
  <c r="BK21" i="43"/>
  <c r="BM21" i="43" s="1"/>
  <c r="BG21" i="43"/>
  <c r="BH21" i="43" s="1"/>
  <c r="AU21" i="43"/>
  <c r="AW21" i="43" s="1"/>
  <c r="AN21" i="43"/>
  <c r="AK21" i="43"/>
  <c r="AH21" i="43"/>
  <c r="AA21" i="43"/>
  <c r="AB21" i="43" s="1"/>
  <c r="P21" i="43"/>
  <c r="M21" i="43"/>
  <c r="J21" i="43"/>
  <c r="BK14" i="43"/>
  <c r="BM14" i="43" s="1"/>
  <c r="BG14" i="43"/>
  <c r="BH14" i="43" s="1"/>
  <c r="AU14" i="43"/>
  <c r="AW14" i="43" s="1"/>
  <c r="AN14" i="43"/>
  <c r="AK14" i="43"/>
  <c r="AH14" i="43"/>
  <c r="AA14" i="43"/>
  <c r="AB14" i="43" s="1"/>
  <c r="P14" i="43"/>
  <c r="M14" i="43"/>
  <c r="J14" i="43"/>
  <c r="BK22" i="43"/>
  <c r="BM22" i="43" s="1"/>
  <c r="BG22" i="43"/>
  <c r="BH22" i="43" s="1"/>
  <c r="AU22" i="43"/>
  <c r="AW22" i="43" s="1"/>
  <c r="AN22" i="43"/>
  <c r="AK22" i="43"/>
  <c r="AH22" i="43"/>
  <c r="AA22" i="43"/>
  <c r="AB22" i="43" s="1"/>
  <c r="P22" i="43"/>
  <c r="M22" i="43"/>
  <c r="J22" i="43"/>
  <c r="BK11" i="43"/>
  <c r="BM11" i="43" s="1"/>
  <c r="BG11" i="43"/>
  <c r="BH11" i="43" s="1"/>
  <c r="AU11" i="43"/>
  <c r="AW11" i="43" s="1"/>
  <c r="AN11" i="43"/>
  <c r="AK11" i="43"/>
  <c r="AH11" i="43"/>
  <c r="AA11" i="43"/>
  <c r="AB11" i="43" s="1"/>
  <c r="P11" i="43"/>
  <c r="M11" i="43"/>
  <c r="J11" i="43"/>
  <c r="BK12" i="43"/>
  <c r="BM12" i="43" s="1"/>
  <c r="BG12" i="43"/>
  <c r="BH12" i="43" s="1"/>
  <c r="AU12" i="43"/>
  <c r="AW12" i="43" s="1"/>
  <c r="AN12" i="43"/>
  <c r="AK12" i="43"/>
  <c r="AH12" i="43"/>
  <c r="AA12" i="43"/>
  <c r="AB12" i="43" s="1"/>
  <c r="P12" i="43"/>
  <c r="M12" i="43"/>
  <c r="J12" i="43"/>
  <c r="BK19" i="43"/>
  <c r="BM19" i="43" s="1"/>
  <c r="BG19" i="43"/>
  <c r="BH19" i="43" s="1"/>
  <c r="AU19" i="43"/>
  <c r="AW19" i="43" s="1"/>
  <c r="AN19" i="43"/>
  <c r="AK19" i="43"/>
  <c r="AH19" i="43"/>
  <c r="AA19" i="43"/>
  <c r="AB19" i="43" s="1"/>
  <c r="P19" i="43"/>
  <c r="M19" i="43"/>
  <c r="J19" i="43"/>
  <c r="BK16" i="43"/>
  <c r="BM16" i="43" s="1"/>
  <c r="BG16" i="43"/>
  <c r="BH16" i="43" s="1"/>
  <c r="AU16" i="43"/>
  <c r="AW16" i="43" s="1"/>
  <c r="AN16" i="43"/>
  <c r="AK16" i="43"/>
  <c r="AH16" i="43"/>
  <c r="AA16" i="43"/>
  <c r="AB16" i="43" s="1"/>
  <c r="P16" i="43"/>
  <c r="M16" i="43"/>
  <c r="J16" i="43"/>
  <c r="BK15" i="43"/>
  <c r="BM15" i="43" s="1"/>
  <c r="BG15" i="43"/>
  <c r="BH15" i="43" s="1"/>
  <c r="AU15" i="43"/>
  <c r="AW15" i="43" s="1"/>
  <c r="AN15" i="43"/>
  <c r="AK15" i="43"/>
  <c r="AH15" i="43"/>
  <c r="AA15" i="43"/>
  <c r="AB15" i="43" s="1"/>
  <c r="P15" i="43"/>
  <c r="M15" i="43"/>
  <c r="J15" i="43"/>
  <c r="K16" i="17"/>
  <c r="J16" i="11"/>
  <c r="K11" i="36"/>
  <c r="AS10" i="3"/>
  <c r="AZ10" i="3" s="1"/>
  <c r="AU14" i="2"/>
  <c r="AH20" i="43"/>
  <c r="J20" i="43"/>
  <c r="AH10" i="1"/>
  <c r="J10" i="1"/>
  <c r="AE5" i="11"/>
  <c r="T5" i="11"/>
  <c r="G5" i="11"/>
  <c r="AG16" i="49"/>
  <c r="AC6" i="49"/>
  <c r="W6" i="49"/>
  <c r="AC16" i="49"/>
  <c r="AE16" i="49" s="1"/>
  <c r="Z16" i="49"/>
  <c r="S16" i="49"/>
  <c r="P16" i="49"/>
  <c r="M16" i="49"/>
  <c r="H6" i="49"/>
  <c r="A3" i="49"/>
  <c r="AH2" i="49"/>
  <c r="AH1" i="49"/>
  <c r="A1" i="49"/>
  <c r="AE6" i="10"/>
  <c r="W6" i="10"/>
  <c r="W6" i="47"/>
  <c r="AE6" i="47"/>
  <c r="AH11" i="47"/>
  <c r="AF11" i="47"/>
  <c r="Z11" i="47"/>
  <c r="AB11" i="47" s="1"/>
  <c r="S11" i="47"/>
  <c r="P11" i="47"/>
  <c r="T11" i="47" s="1"/>
  <c r="M11" i="47"/>
  <c r="H6" i="47"/>
  <c r="A3" i="47"/>
  <c r="AH2" i="47"/>
  <c r="AH1" i="47"/>
  <c r="A1" i="47"/>
  <c r="I11" i="38"/>
  <c r="Z16" i="19"/>
  <c r="X16" i="17"/>
  <c r="Z11" i="10"/>
  <c r="BJ10" i="6"/>
  <c r="AU10" i="1"/>
  <c r="AM15" i="46"/>
  <c r="AM14" i="46"/>
  <c r="AM13" i="46"/>
  <c r="AM12" i="46"/>
  <c r="AM11" i="46"/>
  <c r="AM10" i="46"/>
  <c r="AF6" i="46"/>
  <c r="AC10" i="46"/>
  <c r="AC11" i="46"/>
  <c r="AC15" i="46"/>
  <c r="AC14" i="46"/>
  <c r="AC13" i="46"/>
  <c r="AC12" i="46"/>
  <c r="V6" i="46"/>
  <c r="S16" i="46"/>
  <c r="P16" i="46"/>
  <c r="M16" i="46"/>
  <c r="H6" i="46"/>
  <c r="A3" i="46"/>
  <c r="BS2" i="46"/>
  <c r="BS1" i="46"/>
  <c r="A1" i="46"/>
  <c r="U6" i="36"/>
  <c r="I12" i="37"/>
  <c r="A3" i="45"/>
  <c r="A1" i="45"/>
  <c r="M16" i="45"/>
  <c r="I16" i="45"/>
  <c r="O16" i="45" s="1"/>
  <c r="I12" i="40"/>
  <c r="A3" i="38"/>
  <c r="A1" i="38"/>
  <c r="A3" i="40"/>
  <c r="A1" i="40"/>
  <c r="A3" i="37"/>
  <c r="A1" i="37"/>
  <c r="A3" i="19"/>
  <c r="A1" i="19"/>
  <c r="A3" i="17"/>
  <c r="A1" i="17"/>
  <c r="A3" i="15"/>
  <c r="A1" i="15"/>
  <c r="A3" i="11"/>
  <c r="A1" i="11"/>
  <c r="A3" i="10"/>
  <c r="AI2" i="10"/>
  <c r="AI1" i="10"/>
  <c r="A1" i="10"/>
  <c r="X11" i="36"/>
  <c r="Z11" i="36" s="1"/>
  <c r="A3" i="36"/>
  <c r="A1" i="36"/>
  <c r="A3" i="7"/>
  <c r="A1" i="7"/>
  <c r="A3" i="6"/>
  <c r="A1" i="6"/>
  <c r="A3" i="4"/>
  <c r="A1" i="4"/>
  <c r="BB6" i="3"/>
  <c r="AE6" i="3"/>
  <c r="U6" i="3"/>
  <c r="A3" i="3"/>
  <c r="A1" i="3"/>
  <c r="BM6" i="2"/>
  <c r="BE6" i="2"/>
  <c r="AR5" i="2"/>
  <c r="V6" i="2"/>
  <c r="BK20" i="43"/>
  <c r="BM20" i="43" s="1"/>
  <c r="BG20" i="43"/>
  <c r="BH20" i="43" s="1"/>
  <c r="AU20" i="43"/>
  <c r="AW20" i="43" s="1"/>
  <c r="AN20" i="43"/>
  <c r="AK20" i="43"/>
  <c r="AA20" i="43"/>
  <c r="AB20" i="43" s="1"/>
  <c r="P20" i="43"/>
  <c r="M20" i="43"/>
  <c r="BJ6" i="43"/>
  <c r="AY6" i="43"/>
  <c r="S6" i="43"/>
  <c r="AE4" i="43"/>
  <c r="G4" i="43"/>
  <c r="A3" i="43"/>
  <c r="BT2" i="43"/>
  <c r="BT1" i="43"/>
  <c r="A1" i="43"/>
  <c r="A1" i="2"/>
  <c r="A3" i="2"/>
  <c r="A3" i="1"/>
  <c r="A1" i="1"/>
  <c r="L10" i="6"/>
  <c r="O10" i="6"/>
  <c r="R10" i="6"/>
  <c r="AC10" i="6"/>
  <c r="AD10" i="6" s="1"/>
  <c r="AN10" i="6"/>
  <c r="AO10" i="6" s="1"/>
  <c r="AW10" i="6"/>
  <c r="AZ10" i="6"/>
  <c r="BC10" i="6"/>
  <c r="BL10" i="6"/>
  <c r="BP10" i="6"/>
  <c r="CD10" i="6"/>
  <c r="CG10" i="6"/>
  <c r="CJ10" i="6"/>
  <c r="CQ10" i="6"/>
  <c r="CS10" i="6" s="1"/>
  <c r="CW10" i="6"/>
  <c r="AK10" i="1"/>
  <c r="AN10" i="1"/>
  <c r="AW10" i="1"/>
  <c r="BK10" i="1"/>
  <c r="BM10" i="1" s="1"/>
  <c r="M10" i="1"/>
  <c r="P10" i="1"/>
  <c r="AA10" i="1"/>
  <c r="AB10" i="1" s="1"/>
  <c r="BG10" i="1"/>
  <c r="BH10" i="1" s="1"/>
  <c r="AE4" i="1"/>
  <c r="G4" i="1"/>
  <c r="N16" i="17"/>
  <c r="Q16" i="17"/>
  <c r="AA16" i="17"/>
  <c r="AC16" i="17" s="1"/>
  <c r="H5" i="17"/>
  <c r="N11" i="36"/>
  <c r="Q11" i="36"/>
  <c r="AC11" i="36"/>
  <c r="AE11" i="36" s="1"/>
  <c r="H5" i="36"/>
  <c r="M16" i="11"/>
  <c r="P16" i="11"/>
  <c r="AL10" i="11"/>
  <c r="AL11" i="11"/>
  <c r="AL12" i="11"/>
  <c r="AL13" i="11"/>
  <c r="AL14" i="11"/>
  <c r="AL15" i="11"/>
  <c r="AA10" i="11"/>
  <c r="AA11" i="11"/>
  <c r="AA12" i="11"/>
  <c r="AA13" i="11"/>
  <c r="AA14" i="11"/>
  <c r="AA15" i="11"/>
  <c r="BC11" i="7"/>
  <c r="AZ11" i="7"/>
  <c r="AW11" i="7"/>
  <c r="BR11" i="7"/>
  <c r="BT11" i="7" s="1"/>
  <c r="BI11" i="7"/>
  <c r="BK11" i="7" s="1"/>
  <c r="L14" i="2"/>
  <c r="O14" i="2"/>
  <c r="R14" i="2"/>
  <c r="G5" i="2"/>
  <c r="AX14" i="2"/>
  <c r="BA14" i="2"/>
  <c r="BM14" i="2"/>
  <c r="BO14" i="2" s="1"/>
  <c r="BH14" i="2"/>
  <c r="BJ14" i="2" s="1"/>
  <c r="AV10" i="3"/>
  <c r="AY10" i="3"/>
  <c r="BK10" i="3"/>
  <c r="BM10" i="3" s="1"/>
  <c r="BF10" i="3"/>
  <c r="BH10" i="3" s="1"/>
  <c r="CB11" i="7"/>
  <c r="CI11" i="7" s="1"/>
  <c r="CE11" i="7"/>
  <c r="CH11" i="7"/>
  <c r="CO11" i="7"/>
  <c r="CQ11" i="7"/>
  <c r="CU11" i="7"/>
  <c r="AP5" i="3"/>
  <c r="L10" i="3"/>
  <c r="O10" i="3"/>
  <c r="R10" i="3"/>
  <c r="AB10" i="3"/>
  <c r="AC10" i="3" s="1"/>
  <c r="AL10" i="3"/>
  <c r="AM10" i="3" s="1"/>
  <c r="M11" i="10"/>
  <c r="T11" i="10" s="1"/>
  <c r="P11" i="10"/>
  <c r="S11" i="10"/>
  <c r="AE11" i="10"/>
  <c r="AG11" i="10" s="1"/>
  <c r="AB11" i="10"/>
  <c r="H6" i="10"/>
  <c r="M16" i="19"/>
  <c r="P16" i="19"/>
  <c r="S16" i="19"/>
  <c r="AD16" i="19"/>
  <c r="H6" i="19"/>
  <c r="M16" i="15"/>
  <c r="P16" i="15"/>
  <c r="S16" i="15"/>
  <c r="T16" i="15"/>
  <c r="AD10" i="15"/>
  <c r="AD11" i="15"/>
  <c r="AD16" i="15" s="1"/>
  <c r="AE16" i="15" s="1"/>
  <c r="AD12" i="15"/>
  <c r="AD13" i="15"/>
  <c r="AD14" i="15"/>
  <c r="AD15" i="15"/>
  <c r="AO10" i="15"/>
  <c r="AO11" i="15"/>
  <c r="AO16" i="15" s="1"/>
  <c r="AP16" i="15" s="1"/>
  <c r="AO12" i="15"/>
  <c r="AO13" i="15"/>
  <c r="AO14" i="15"/>
  <c r="AO15" i="15"/>
  <c r="AG7" i="15"/>
  <c r="L11" i="7"/>
  <c r="S11" i="7" s="1"/>
  <c r="O11" i="7"/>
  <c r="R11" i="7"/>
  <c r="AC11" i="7"/>
  <c r="AD11" i="7"/>
  <c r="AN11" i="7"/>
  <c r="AO11" i="7" s="1"/>
  <c r="L11" i="4"/>
  <c r="O11" i="4"/>
  <c r="R11" i="4"/>
  <c r="AB11" i="4"/>
  <c r="AC11" i="4" s="1"/>
  <c r="AL11" i="4"/>
  <c r="AM11" i="4" s="1"/>
  <c r="AU11" i="4"/>
  <c r="AX11" i="4"/>
  <c r="BA11" i="4"/>
  <c r="BH11" i="4"/>
  <c r="BJ11" i="4" s="1"/>
  <c r="BM11" i="4"/>
  <c r="BO11" i="4" s="1"/>
  <c r="BN6" i="6"/>
  <c r="BG5" i="6"/>
  <c r="BJ6" i="3"/>
  <c r="AC14" i="2"/>
  <c r="AD14" i="2" s="1"/>
  <c r="AN14" i="2"/>
  <c r="AO14" i="2" s="1"/>
  <c r="AG6" i="2"/>
  <c r="M11" i="38"/>
  <c r="P11" i="38" s="1"/>
  <c r="O12" i="37"/>
  <c r="R12" i="37" s="1"/>
  <c r="M12" i="40"/>
  <c r="P12" i="40"/>
  <c r="AB6" i="36"/>
  <c r="AH2" i="36"/>
  <c r="AH1" i="36"/>
  <c r="H6" i="15"/>
  <c r="G6" i="7"/>
  <c r="G5" i="3"/>
  <c r="S6" i="1"/>
  <c r="DE2" i="6"/>
  <c r="DE1" i="6"/>
  <c r="AG2" i="19"/>
  <c r="AG1" i="19"/>
  <c r="AA5" i="17"/>
  <c r="AF2" i="17"/>
  <c r="AF1" i="17"/>
  <c r="V7" i="15"/>
  <c r="AS2" i="15"/>
  <c r="AS1" i="15"/>
  <c r="AP2" i="11"/>
  <c r="AP1" i="11"/>
  <c r="DD2" i="7"/>
  <c r="DD1" i="7"/>
  <c r="BV2" i="4"/>
  <c r="BV1" i="4"/>
  <c r="BT2" i="3"/>
  <c r="BT1" i="3"/>
  <c r="BV2" i="2"/>
  <c r="BV1" i="2"/>
  <c r="BJ6" i="1"/>
  <c r="AY6" i="1"/>
  <c r="BT2" i="1"/>
  <c r="BT1" i="1"/>
  <c r="Q12" i="40" l="1"/>
  <c r="BC16" i="46"/>
  <c r="DA11" i="7"/>
  <c r="S11" i="3"/>
  <c r="BO11" i="3" s="1"/>
  <c r="S12" i="3"/>
  <c r="BQ11" i="3"/>
  <c r="AZ12" i="3"/>
  <c r="BQ12" i="3" s="1"/>
  <c r="S11" i="4"/>
  <c r="BB12" i="4"/>
  <c r="BB10" i="4"/>
  <c r="BS10" i="4" s="1"/>
  <c r="BU10" i="4" s="1"/>
  <c r="Q13" i="37"/>
  <c r="K13" i="37"/>
  <c r="Q21" i="37"/>
  <c r="K21" i="37"/>
  <c r="Q22" i="37"/>
  <c r="K22" i="37"/>
  <c r="Q17" i="37"/>
  <c r="K17" i="37"/>
  <c r="Q19" i="37"/>
  <c r="K19" i="37"/>
  <c r="Q20" i="37"/>
  <c r="K20" i="37"/>
  <c r="Q12" i="37"/>
  <c r="K12" i="37"/>
  <c r="Q18" i="37"/>
  <c r="K18" i="37"/>
  <c r="Q15" i="37"/>
  <c r="K15" i="37"/>
  <c r="Q14" i="37"/>
  <c r="K14" i="37"/>
  <c r="Q10" i="37"/>
  <c r="K10" i="37"/>
  <c r="Q25" i="37"/>
  <c r="K25" i="37"/>
  <c r="Q11" i="37"/>
  <c r="K11" i="37"/>
  <c r="Q24" i="37"/>
  <c r="K24" i="37"/>
  <c r="Q23" i="37"/>
  <c r="K23" i="37"/>
  <c r="Q16" i="37"/>
  <c r="K16" i="37"/>
  <c r="S10" i="37"/>
  <c r="S23" i="37"/>
  <c r="S16" i="37"/>
  <c r="S18" i="37"/>
  <c r="S21" i="37"/>
  <c r="S25" i="37"/>
  <c r="S20" i="37"/>
  <c r="Q23" i="45"/>
  <c r="Q16" i="45"/>
  <c r="Q11" i="51"/>
  <c r="Q13" i="51"/>
  <c r="P11" i="51"/>
  <c r="Q15" i="51"/>
  <c r="S12" i="2"/>
  <c r="BB13" i="2"/>
  <c r="BS13" i="2" s="1"/>
  <c r="BB11" i="2"/>
  <c r="BS11" i="2" s="1"/>
  <c r="S11" i="2"/>
  <c r="BQ11" i="2" s="1"/>
  <c r="BQ13" i="2"/>
  <c r="BB12" i="2"/>
  <c r="BS12" i="2" s="1"/>
  <c r="BQ12" i="2"/>
  <c r="R13" i="36"/>
  <c r="AG13" i="36" s="1"/>
  <c r="R15" i="36"/>
  <c r="AG15" i="36" s="1"/>
  <c r="BQ10" i="4"/>
  <c r="S12" i="4"/>
  <c r="BQ12" i="4" s="1"/>
  <c r="AO14" i="52"/>
  <c r="Q17" i="52"/>
  <c r="Q15" i="52"/>
  <c r="BO15" i="52" s="1"/>
  <c r="AO28" i="52"/>
  <c r="BQ28" i="52" s="1"/>
  <c r="AO25" i="52"/>
  <c r="AO13" i="52"/>
  <c r="BQ13" i="52" s="1"/>
  <c r="AO23" i="52"/>
  <c r="BQ23" i="52" s="1"/>
  <c r="Q25" i="52"/>
  <c r="BO25" i="52" s="1"/>
  <c r="AO27" i="52"/>
  <c r="BQ27" i="52" s="1"/>
  <c r="Q28" i="52"/>
  <c r="Q14" i="52"/>
  <c r="BO14" i="52" s="1"/>
  <c r="Q11" i="52"/>
  <c r="BO11" i="52" s="1"/>
  <c r="Q24" i="52"/>
  <c r="BO24" i="52" s="1"/>
  <c r="AO17" i="52"/>
  <c r="BQ17" i="52" s="1"/>
  <c r="AO24" i="52"/>
  <c r="BQ24" i="52" s="1"/>
  <c r="BQ14" i="52"/>
  <c r="AO11" i="52"/>
  <c r="BQ11" i="52" s="1"/>
  <c r="Q13" i="52"/>
  <c r="BO13" i="52" s="1"/>
  <c r="BS13" i="52" s="1"/>
  <c r="Q26" i="52"/>
  <c r="BO26" i="52" s="1"/>
  <c r="AO26" i="52"/>
  <c r="BQ26" i="52" s="1"/>
  <c r="BS26" i="52" s="1"/>
  <c r="AO15" i="52"/>
  <c r="BQ15" i="52" s="1"/>
  <c r="Q16" i="52"/>
  <c r="BO16" i="52" s="1"/>
  <c r="Q27" i="52"/>
  <c r="BO27" i="52" s="1"/>
  <c r="BO17" i="52"/>
  <c r="BS17" i="52" s="1"/>
  <c r="Q12" i="52"/>
  <c r="BO12" i="52" s="1"/>
  <c r="AO12" i="52"/>
  <c r="BQ12" i="52" s="1"/>
  <c r="Q23" i="52"/>
  <c r="BO23" i="52" s="1"/>
  <c r="BS23" i="52" s="1"/>
  <c r="AO16" i="52"/>
  <c r="BQ16" i="52" s="1"/>
  <c r="BQ25" i="52"/>
  <c r="BO28" i="52"/>
  <c r="AO21" i="43"/>
  <c r="AO10" i="43"/>
  <c r="BQ10" i="43" s="1"/>
  <c r="Q10" i="43"/>
  <c r="BO10" i="43" s="1"/>
  <c r="Q17" i="43"/>
  <c r="BO17" i="43" s="1"/>
  <c r="Q21" i="43"/>
  <c r="AO18" i="43"/>
  <c r="Q18" i="43"/>
  <c r="BO18" i="43" s="1"/>
  <c r="Q11" i="43"/>
  <c r="BO11" i="43" s="1"/>
  <c r="AO14" i="43"/>
  <c r="BQ14" i="43" s="1"/>
  <c r="AO15" i="43"/>
  <c r="BQ15" i="43" s="1"/>
  <c r="Q15" i="43"/>
  <c r="BO15" i="43" s="1"/>
  <c r="Q16" i="43"/>
  <c r="BO16" i="43" s="1"/>
  <c r="AO19" i="43"/>
  <c r="BQ19" i="43" s="1"/>
  <c r="Q19" i="43"/>
  <c r="BO19" i="43" s="1"/>
  <c r="Q15" i="38"/>
  <c r="Q13" i="38"/>
  <c r="P15" i="38"/>
  <c r="P23" i="45"/>
  <c r="P17" i="51"/>
  <c r="O13" i="51"/>
  <c r="P15" i="51"/>
  <c r="P13" i="38"/>
  <c r="P11" i="40"/>
  <c r="O12" i="40"/>
  <c r="S11" i="37"/>
  <c r="R18" i="37"/>
  <c r="S12" i="37"/>
  <c r="S15" i="37"/>
  <c r="S14" i="37"/>
  <c r="S17" i="37"/>
  <c r="S13" i="37"/>
  <c r="S24" i="37"/>
  <c r="R21" i="37"/>
  <c r="R17" i="37"/>
  <c r="R20" i="37"/>
  <c r="R16" i="37"/>
  <c r="S22" i="37"/>
  <c r="S19" i="37"/>
  <c r="R15" i="37"/>
  <c r="R10" i="37"/>
  <c r="R11" i="37"/>
  <c r="AC16" i="46"/>
  <c r="AD16" i="46" s="1"/>
  <c r="BS12" i="4"/>
  <c r="BO12" i="3"/>
  <c r="AO16" i="43"/>
  <c r="BQ16" i="43" s="1"/>
  <c r="AO17" i="43"/>
  <c r="BQ17" i="43" s="1"/>
  <c r="BQ18" i="43"/>
  <c r="Q12" i="43"/>
  <c r="BO12" i="43" s="1"/>
  <c r="AO12" i="43"/>
  <c r="BQ12" i="43" s="1"/>
  <c r="Q14" i="43"/>
  <c r="BO14" i="43" s="1"/>
  <c r="Q13" i="43"/>
  <c r="BO13" i="43" s="1"/>
  <c r="AO13" i="43"/>
  <c r="BQ13" i="43" s="1"/>
  <c r="AO11" i="43"/>
  <c r="BQ11" i="43" s="1"/>
  <c r="Q22" i="43"/>
  <c r="BO22" i="43" s="1"/>
  <c r="AO22" i="43"/>
  <c r="BQ22" i="43" s="1"/>
  <c r="BO21" i="43"/>
  <c r="BQ21" i="43"/>
  <c r="Q20" i="43"/>
  <c r="BO20" i="43" s="1"/>
  <c r="AO20" i="43"/>
  <c r="BQ20" i="43" s="1"/>
  <c r="T16" i="49"/>
  <c r="AM16" i="46"/>
  <c r="AN16" i="46" s="1"/>
  <c r="T16" i="46"/>
  <c r="Q16" i="11"/>
  <c r="AO16" i="11" s="1"/>
  <c r="P16" i="45"/>
  <c r="Q11" i="38"/>
  <c r="O11" i="38"/>
  <c r="T16" i="19"/>
  <c r="AF16" i="19" s="1"/>
  <c r="R16" i="17"/>
  <c r="AE16" i="17" s="1"/>
  <c r="AR16" i="15"/>
  <c r="AL16" i="11"/>
  <c r="AM16" i="11" s="1"/>
  <c r="AA16" i="11"/>
  <c r="AB16" i="11" s="1"/>
  <c r="AI11" i="10"/>
  <c r="R11" i="36"/>
  <c r="AG11" i="36" s="1"/>
  <c r="BD11" i="7"/>
  <c r="CY11" i="7" s="1"/>
  <c r="CW11" i="7"/>
  <c r="CK10" i="6"/>
  <c r="DC10" i="6" s="1"/>
  <c r="BD10" i="6"/>
  <c r="BT10" i="6" s="1"/>
  <c r="DA10" i="6" s="1"/>
  <c r="S10" i="6"/>
  <c r="BR10" i="6" s="1"/>
  <c r="BB11" i="4"/>
  <c r="BS11" i="4" s="1"/>
  <c r="BQ11" i="4"/>
  <c r="BQ10" i="3"/>
  <c r="S10" i="3"/>
  <c r="BO10" i="3" s="1"/>
  <c r="BB14" i="2"/>
  <c r="BS14" i="2" s="1"/>
  <c r="S14" i="2"/>
  <c r="BQ14" i="2" s="1"/>
  <c r="AO10" i="1"/>
  <c r="BQ10" i="1" s="1"/>
  <c r="Q10" i="1"/>
  <c r="BO10" i="1" s="1"/>
  <c r="BS11" i="3" l="1"/>
  <c r="BS12" i="3"/>
  <c r="BU13" i="2"/>
  <c r="BU11" i="2"/>
  <c r="BU12" i="2"/>
  <c r="BS16" i="52"/>
  <c r="BS15" i="52"/>
  <c r="BS14" i="52"/>
  <c r="BS28" i="52"/>
  <c r="BS24" i="52"/>
  <c r="BS25" i="52"/>
  <c r="BS11" i="52"/>
  <c r="BS27" i="52"/>
  <c r="BS12" i="52"/>
  <c r="BS10" i="43"/>
  <c r="BS17" i="43"/>
  <c r="BS18" i="43"/>
  <c r="BS14" i="43"/>
  <c r="BS16" i="43"/>
  <c r="BS19" i="43"/>
  <c r="AP16" i="46"/>
  <c r="BR16" i="46" s="1"/>
  <c r="BU12" i="4"/>
  <c r="BS22" i="43"/>
  <c r="BS20" i="43"/>
  <c r="BS21" i="43"/>
  <c r="BS11" i="43"/>
  <c r="BS12" i="43"/>
  <c r="BS15" i="43"/>
  <c r="BS13" i="43"/>
  <c r="DC11" i="7"/>
  <c r="CY10" i="6"/>
  <c r="DD10" i="6" s="1"/>
  <c r="DE10" i="6" s="1"/>
  <c r="BV10" i="6"/>
  <c r="BU11" i="4"/>
  <c r="BS10" i="3"/>
  <c r="BU14" i="2"/>
  <c r="BS10" i="1"/>
  <c r="BV14" i="2" l="1"/>
  <c r="BV11" i="2"/>
  <c r="BV12" i="2"/>
  <c r="BV13" i="2"/>
</calcChain>
</file>

<file path=xl/sharedStrings.xml><?xml version="1.0" encoding="utf-8"?>
<sst xmlns="http://schemas.openxmlformats.org/spreadsheetml/2006/main" count="1723" uniqueCount="174">
  <si>
    <t>Judge A:</t>
  </si>
  <si>
    <t>Judge B:</t>
  </si>
  <si>
    <t>Freestyle</t>
  </si>
  <si>
    <t>Judge A</t>
  </si>
  <si>
    <t>Judge at B:</t>
  </si>
  <si>
    <t>Judge B</t>
  </si>
  <si>
    <t>Final Scores</t>
  </si>
  <si>
    <t>Horse</t>
  </si>
  <si>
    <t>Deduct</t>
  </si>
  <si>
    <t>Technique</t>
  </si>
  <si>
    <t>Compulsory</t>
  </si>
  <si>
    <t>Overall</t>
  </si>
  <si>
    <t>No.</t>
  </si>
  <si>
    <t>Vaulter</t>
  </si>
  <si>
    <t>Lunger</t>
  </si>
  <si>
    <t>Club</t>
  </si>
  <si>
    <t>A1</t>
  </si>
  <si>
    <t>A2</t>
  </si>
  <si>
    <t>A3</t>
  </si>
  <si>
    <t>V'ltOn</t>
  </si>
  <si>
    <t>Bas S</t>
  </si>
  <si>
    <t>1/2 Flag</t>
  </si>
  <si>
    <t>Plank</t>
  </si>
  <si>
    <t>Seat In</t>
  </si>
  <si>
    <t>Seat Out</t>
  </si>
  <si>
    <t>Kneel</t>
  </si>
  <si>
    <t>Vlt Off</t>
  </si>
  <si>
    <t>Sub</t>
  </si>
  <si>
    <t>Ex Sc</t>
  </si>
  <si>
    <t>Perf</t>
  </si>
  <si>
    <t>falls</t>
  </si>
  <si>
    <t>Final</t>
  </si>
  <si>
    <t>C1</t>
  </si>
  <si>
    <t>C2</t>
  </si>
  <si>
    <t>C3</t>
  </si>
  <si>
    <t>C4</t>
  </si>
  <si>
    <t>Art.</t>
  </si>
  <si>
    <t>Deductions</t>
  </si>
  <si>
    <t>Score</t>
  </si>
  <si>
    <t>Comp</t>
  </si>
  <si>
    <t>Free</t>
  </si>
  <si>
    <t>Place</t>
  </si>
  <si>
    <t>Artistic</t>
  </si>
  <si>
    <t xml:space="preserve">Class </t>
  </si>
  <si>
    <t>Pre Novice Individual</t>
  </si>
  <si>
    <t>Novice Individual</t>
  </si>
  <si>
    <t>Flag</t>
  </si>
  <si>
    <t>Stand</t>
  </si>
  <si>
    <t>Sw Fwd</t>
  </si>
  <si>
    <t>1/2 Mill</t>
  </si>
  <si>
    <t>Sw Bwd</t>
  </si>
  <si>
    <t>Intermediate</t>
  </si>
  <si>
    <t>Mill</t>
  </si>
  <si>
    <t>S Fwd</t>
  </si>
  <si>
    <t>S Bwd</t>
  </si>
  <si>
    <t>Swing</t>
  </si>
  <si>
    <t>Advanced Two Rounds</t>
  </si>
  <si>
    <t>TECH TEST</t>
  </si>
  <si>
    <r>
      <t>Open</t>
    </r>
    <r>
      <rPr>
        <b/>
        <sz val="12"/>
        <rFont val="Calibri"/>
        <family val="2"/>
        <scheme val="minor"/>
      </rPr>
      <t xml:space="preserve"> Individual</t>
    </r>
  </si>
  <si>
    <t>Class</t>
  </si>
  <si>
    <t>Art</t>
  </si>
  <si>
    <t>Jump F</t>
  </si>
  <si>
    <t>Balance</t>
  </si>
  <si>
    <t>Strength</t>
  </si>
  <si>
    <t>DoD</t>
  </si>
  <si>
    <t>Mill</t>
    <phoneticPr fontId="0" type="noConversion"/>
  </si>
  <si>
    <t>Stand</t>
    <phoneticPr fontId="0" type="noConversion"/>
  </si>
  <si>
    <t>Flank1</t>
    <phoneticPr fontId="0" type="noConversion"/>
  </si>
  <si>
    <t>Flank2</t>
    <phoneticPr fontId="0" type="noConversion"/>
  </si>
  <si>
    <t>T1</t>
  </si>
  <si>
    <t>T2</t>
  </si>
  <si>
    <t>T3</t>
  </si>
  <si>
    <t>Round 1</t>
  </si>
  <si>
    <t>Round 2</t>
  </si>
  <si>
    <t>Div. by</t>
  </si>
  <si>
    <t>V'lt Off</t>
  </si>
  <si>
    <t>Total</t>
  </si>
  <si>
    <t>No&amp;Ex</t>
  </si>
  <si>
    <t xml:space="preserve"> Flag</t>
  </si>
  <si>
    <t>Compulsories</t>
  </si>
  <si>
    <t>PDD Intermed</t>
  </si>
  <si>
    <t>Test</t>
  </si>
  <si>
    <t>Tech</t>
  </si>
  <si>
    <t>Advanced Squad Freestyle</t>
  </si>
  <si>
    <t>Prelim Squad Freestyle</t>
  </si>
  <si>
    <t>Advanced Squad Compulsories</t>
  </si>
  <si>
    <t>Pre-lim Squad Compulsories</t>
  </si>
  <si>
    <t>Judge at A:</t>
  </si>
  <si>
    <t>Dismount</t>
  </si>
  <si>
    <t>HORSE</t>
  </si>
  <si>
    <t>Rhythm</t>
  </si>
  <si>
    <t>Relaxation</t>
  </si>
  <si>
    <t>Connection</t>
  </si>
  <si>
    <t>Impulsion</t>
  </si>
  <si>
    <t>Straightness</t>
  </si>
  <si>
    <t>Collection</t>
  </si>
  <si>
    <t>SCORE</t>
  </si>
  <si>
    <t>deduct</t>
  </si>
  <si>
    <t>Judges</t>
  </si>
  <si>
    <t>Falls</t>
  </si>
  <si>
    <t>A</t>
  </si>
  <si>
    <t>B</t>
  </si>
  <si>
    <t>IND  Barrel Prelim/PreNov</t>
  </si>
  <si>
    <t>IND  Barrel Nov/Int</t>
  </si>
  <si>
    <t>Preliminary Individual (Intro)</t>
  </si>
  <si>
    <t>Judges:</t>
  </si>
  <si>
    <t>Freestyle Round 1</t>
  </si>
  <si>
    <t>Freestyle Round 2</t>
  </si>
  <si>
    <t>Timing/</t>
  </si>
  <si>
    <t>Coord</t>
  </si>
  <si>
    <t>S/ness</t>
  </si>
  <si>
    <t xml:space="preserve">Preliminary Individual </t>
  </si>
  <si>
    <t>JudgeA:</t>
  </si>
  <si>
    <t xml:space="preserve">PDD Walk </t>
  </si>
  <si>
    <t xml:space="preserve">Squad Barrel </t>
  </si>
  <si>
    <t>Novice Squad Compulsories</t>
  </si>
  <si>
    <t>PDD Open</t>
  </si>
  <si>
    <t>Novice Squad Freestyle</t>
  </si>
  <si>
    <t>Vaulting QLD State Championsip 2022</t>
  </si>
  <si>
    <t>19-20 Nov 22</t>
  </si>
  <si>
    <t>Tanja Randall</t>
  </si>
  <si>
    <t>Kamilaroi Integrity</t>
  </si>
  <si>
    <t>Karen Foran</t>
  </si>
  <si>
    <t>Aceline Equestrian</t>
  </si>
  <si>
    <t>Milly Heska</t>
  </si>
  <si>
    <t>Stella Weston</t>
  </si>
  <si>
    <t>Kalani Dunn</t>
  </si>
  <si>
    <t>Grace Burns-Hutchison</t>
  </si>
  <si>
    <t>Edelweiss Pierre</t>
  </si>
  <si>
    <t>Lucy Betts</t>
  </si>
  <si>
    <t>Fassifern Vaulting Inc</t>
  </si>
  <si>
    <t>Laina Saunders</t>
  </si>
  <si>
    <t>Chloe Rachow</t>
  </si>
  <si>
    <t>Aviendha Holzinger</t>
  </si>
  <si>
    <t>Matilda Brien</t>
  </si>
  <si>
    <t>Kamilaroi Footloose</t>
  </si>
  <si>
    <t>Tesse Ferguson</t>
  </si>
  <si>
    <t xml:space="preserve">Byron Bay Equestrian Centre </t>
  </si>
  <si>
    <t>Ella Maitland</t>
  </si>
  <si>
    <t>Milla Kelly</t>
  </si>
  <si>
    <t>Kallie Hasselmann</t>
  </si>
  <si>
    <t>Equiste Vaulting Team</t>
  </si>
  <si>
    <t>Isabel Fitzsimmons</t>
  </si>
  <si>
    <t>Capriole</t>
  </si>
  <si>
    <t>Holly Maher</t>
  </si>
  <si>
    <t>Donati3</t>
  </si>
  <si>
    <t>Georgie Kennett</t>
  </si>
  <si>
    <t>Wellington Park</t>
  </si>
  <si>
    <t>Xavia Ellison</t>
  </si>
  <si>
    <t>Olympia Ellison</t>
  </si>
  <si>
    <t>Amelie Taylor</t>
  </si>
  <si>
    <t>Astrid Stewart</t>
  </si>
  <si>
    <t>Nicki Coleman</t>
  </si>
  <si>
    <t xml:space="preserve">ARC Vaulting </t>
  </si>
  <si>
    <t>Madelaine Ohare</t>
  </si>
  <si>
    <t>Independent</t>
  </si>
  <si>
    <t>Emily Edwards</t>
  </si>
  <si>
    <t>Kamilaroi Cavalier</t>
  </si>
  <si>
    <t>Darryn Fedrick</t>
  </si>
  <si>
    <t>Brooke Stanley</t>
  </si>
  <si>
    <t>Evelyn Mercer</t>
  </si>
  <si>
    <t>Ginger Kennett</t>
  </si>
  <si>
    <t>Doonati3</t>
  </si>
  <si>
    <t>Evelyn  Mercer</t>
  </si>
  <si>
    <t>Rachel Waide</t>
  </si>
  <si>
    <t>Minka Nielsen</t>
  </si>
  <si>
    <t>PDD  Barrel Intermediate and above</t>
  </si>
  <si>
    <t>PDD  Barrel Novice and below</t>
  </si>
  <si>
    <t>Fassifern Seniors</t>
  </si>
  <si>
    <t>Fassifern Juniors</t>
  </si>
  <si>
    <t>Fassifern</t>
  </si>
  <si>
    <t>13 years and older</t>
  </si>
  <si>
    <t>12 years and younger</t>
  </si>
  <si>
    <t>Deduction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</si>
</sst>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C09]dd\-mmm\-yy;@"/>
    <numFmt numFmtId="166" formatCode="[$-409]h:mm:ss\ AM/PM;@"/>
    <numFmt numFmtId="167" formatCode="0.0"/>
  </numFmts>
  <fonts count="1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0" fontId="5" fillId="0" borderId="0"/>
    <xf numFmtId="0" fontId="8" fillId="0" borderId="0"/>
    <xf numFmtId="0" fontId="5" fillId="0" borderId="0"/>
    <xf numFmtId="0" fontId="7" fillId="0" borderId="0"/>
    <xf numFmtId="0" fontId="8" fillId="0" borderId="0"/>
    <xf numFmtId="0" fontId="7" fillId="0" borderId="0"/>
    <xf numFmtId="0" fontId="5" fillId="0" borderId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/>
    <xf numFmtId="0" fontId="12" fillId="0" borderId="0"/>
    <xf numFmtId="0" fontId="7" fillId="0" borderId="0"/>
  </cellStyleXfs>
  <cellXfs count="27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3" fillId="0" borderId="0" xfId="0" applyFont="1"/>
    <xf numFmtId="164" fontId="3" fillId="0" borderId="0" xfId="0" applyNumberFormat="1" applyFont="1"/>
    <xf numFmtId="18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4" fillId="0" borderId="0" xfId="0" applyFont="1"/>
    <xf numFmtId="0" fontId="2" fillId="2" borderId="0" xfId="0" applyFont="1" applyFill="1"/>
    <xf numFmtId="167" fontId="2" fillId="3" borderId="0" xfId="0" applyNumberFormat="1" applyFont="1" applyFill="1"/>
    <xf numFmtId="167" fontId="2" fillId="5" borderId="0" xfId="0" applyNumberFormat="1" applyFont="1" applyFill="1"/>
    <xf numFmtId="167" fontId="2" fillId="0" borderId="0" xfId="0" applyNumberFormat="1" applyFont="1"/>
    <xf numFmtId="164" fontId="2" fillId="5" borderId="0" xfId="0" applyNumberFormat="1" applyFont="1" applyFill="1"/>
    <xf numFmtId="164" fontId="2" fillId="4" borderId="0" xfId="0" applyNumberFormat="1" applyFont="1" applyFill="1"/>
    <xf numFmtId="0" fontId="2" fillId="3" borderId="0" xfId="0" applyFont="1" applyFill="1"/>
    <xf numFmtId="167" fontId="2" fillId="4" borderId="0" xfId="0" applyNumberFormat="1" applyFont="1" applyFill="1"/>
    <xf numFmtId="0" fontId="6" fillId="0" borderId="0" xfId="1" applyFont="1"/>
    <xf numFmtId="167" fontId="11" fillId="0" borderId="0" xfId="0" applyNumberFormat="1" applyFont="1"/>
    <xf numFmtId="167" fontId="9" fillId="4" borderId="0" xfId="0" applyNumberFormat="1" applyFont="1" applyFill="1"/>
    <xf numFmtId="167" fontId="11" fillId="5" borderId="0" xfId="0" applyNumberFormat="1" applyFont="1" applyFill="1"/>
    <xf numFmtId="0" fontId="10" fillId="0" borderId="0" xfId="0" applyFont="1"/>
    <xf numFmtId="0" fontId="11" fillId="0" borderId="0" xfId="0" applyFont="1"/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6" borderId="0" xfId="0" applyFont="1" applyFill="1"/>
    <xf numFmtId="0" fontId="2" fillId="6" borderId="1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167" fontId="2" fillId="6" borderId="0" xfId="0" applyNumberFormat="1" applyFont="1" applyFill="1"/>
    <xf numFmtId="0" fontId="2" fillId="3" borderId="1" xfId="0" applyFont="1" applyFill="1" applyBorder="1" applyAlignment="1">
      <alignment horizontal="center"/>
    </xf>
    <xf numFmtId="164" fontId="2" fillId="2" borderId="0" xfId="0" applyNumberFormat="1" applyFont="1" applyFill="1"/>
    <xf numFmtId="0" fontId="3" fillId="0" borderId="0" xfId="0" applyFont="1" applyAlignment="1">
      <alignment horizontal="left" vertical="center"/>
    </xf>
    <xf numFmtId="167" fontId="2" fillId="2" borderId="0" xfId="0" applyNumberFormat="1" applyFont="1" applyFill="1"/>
    <xf numFmtId="0" fontId="3" fillId="0" borderId="0" xfId="0" applyFont="1" applyAlignment="1">
      <alignment horizontal="left"/>
    </xf>
    <xf numFmtId="164" fontId="2" fillId="3" borderId="0" xfId="0" applyNumberFormat="1" applyFont="1" applyFill="1"/>
    <xf numFmtId="164" fontId="14" fillId="3" borderId="0" xfId="0" applyNumberFormat="1" applyFont="1" applyFill="1"/>
    <xf numFmtId="0" fontId="14" fillId="3" borderId="0" xfId="0" applyFont="1" applyFill="1"/>
    <xf numFmtId="0" fontId="7" fillId="8" borderId="0" xfId="8"/>
    <xf numFmtId="0" fontId="7" fillId="9" borderId="0" xfId="9"/>
    <xf numFmtId="0" fontId="7" fillId="9" borderId="1" xfId="9" applyBorder="1" applyAlignment="1">
      <alignment horizontal="center" vertical="center"/>
    </xf>
    <xf numFmtId="0" fontId="7" fillId="9" borderId="0" xfId="9" applyAlignment="1">
      <alignment horizontal="center" vertical="center"/>
    </xf>
    <xf numFmtId="0" fontId="7" fillId="9" borderId="0" xfId="9" applyAlignment="1">
      <alignment horizontal="center"/>
    </xf>
    <xf numFmtId="0" fontId="7" fillId="9" borderId="1" xfId="9" applyBorder="1" applyAlignment="1">
      <alignment horizontal="center"/>
    </xf>
    <xf numFmtId="164" fontId="7" fillId="9" borderId="0" xfId="9" applyNumberFormat="1"/>
    <xf numFmtId="0" fontId="7" fillId="0" borderId="0" xfId="9" applyFill="1"/>
    <xf numFmtId="167" fontId="7" fillId="9" borderId="0" xfId="9" applyNumberFormat="1"/>
    <xf numFmtId="0" fontId="2" fillId="3" borderId="1" xfId="0" applyFont="1" applyFill="1" applyBorder="1"/>
    <xf numFmtId="164" fontId="2" fillId="0" borderId="1" xfId="0" applyNumberFormat="1" applyFont="1" applyBorder="1"/>
    <xf numFmtId="167" fontId="2" fillId="3" borderId="1" xfId="0" applyNumberFormat="1" applyFont="1" applyFill="1" applyBorder="1"/>
    <xf numFmtId="167" fontId="2" fillId="5" borderId="1" xfId="0" applyNumberFormat="1" applyFont="1" applyFill="1" applyBorder="1"/>
    <xf numFmtId="167" fontId="2" fillId="0" borderId="1" xfId="0" applyNumberFormat="1" applyFont="1" applyBorder="1"/>
    <xf numFmtId="167" fontId="2" fillId="4" borderId="1" xfId="0" applyNumberFormat="1" applyFont="1" applyFill="1" applyBorder="1"/>
    <xf numFmtId="164" fontId="7" fillId="9" borderId="1" xfId="9" applyNumberFormat="1" applyBorder="1"/>
    <xf numFmtId="167" fontId="7" fillId="9" borderId="1" xfId="9" applyNumberFormat="1" applyBorder="1"/>
    <xf numFmtId="164" fontId="0" fillId="0" borderId="1" xfId="0" applyNumberFormat="1" applyBorder="1"/>
    <xf numFmtId="0" fontId="2" fillId="0" borderId="1" xfId="0" applyFont="1" applyBorder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164" fontId="2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5" borderId="0" xfId="0" applyNumberFormat="1" applyFont="1" applyFill="1" applyAlignment="1">
      <alignment horizontal="left"/>
    </xf>
    <xf numFmtId="164" fontId="2" fillId="4" borderId="0" xfId="0" applyNumberFormat="1" applyFont="1" applyFill="1" applyAlignment="1">
      <alignment horizontal="left"/>
    </xf>
    <xf numFmtId="0" fontId="7" fillId="9" borderId="0" xfId="9" applyAlignment="1">
      <alignment horizontal="left"/>
    </xf>
    <xf numFmtId="0" fontId="7" fillId="8" borderId="0" xfId="8" applyAlignment="1">
      <alignment horizontal="left"/>
    </xf>
    <xf numFmtId="167" fontId="7" fillId="9" borderId="0" xfId="9" applyNumberFormat="1" applyAlignment="1">
      <alignment horizontal="left"/>
    </xf>
    <xf numFmtId="165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7" fillId="9" borderId="1" xfId="9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167" fontId="11" fillId="0" borderId="0" xfId="0" applyNumberFormat="1" applyFont="1" applyAlignment="1">
      <alignment horizontal="left"/>
    </xf>
    <xf numFmtId="167" fontId="11" fillId="5" borderId="0" xfId="0" applyNumberFormat="1" applyFont="1" applyFill="1" applyAlignment="1">
      <alignment horizontal="left"/>
    </xf>
    <xf numFmtId="167" fontId="2" fillId="0" borderId="0" xfId="0" applyNumberFormat="1" applyFont="1" applyAlignment="1">
      <alignment horizontal="left"/>
    </xf>
    <xf numFmtId="0" fontId="6" fillId="0" borderId="0" xfId="1" applyFont="1" applyAlignment="1">
      <alignment horizontal="left"/>
    </xf>
    <xf numFmtId="0" fontId="0" fillId="0" borderId="1" xfId="0" applyBorder="1"/>
    <xf numFmtId="167" fontId="2" fillId="2" borderId="0" xfId="0" applyNumberFormat="1" applyFont="1" applyFill="1" applyAlignment="1">
      <alignment horizontal="left"/>
    </xf>
    <xf numFmtId="167" fontId="2" fillId="5" borderId="1" xfId="0" applyNumberFormat="1" applyFont="1" applyFill="1" applyBorder="1" applyAlignment="1">
      <alignment horizontal="left"/>
    </xf>
    <xf numFmtId="167" fontId="2" fillId="0" borderId="1" xfId="0" applyNumberFormat="1" applyFont="1" applyBorder="1" applyAlignment="1">
      <alignment horizontal="left"/>
    </xf>
    <xf numFmtId="167" fontId="2" fillId="4" borderId="1" xfId="0" applyNumberFormat="1" applyFont="1" applyFill="1" applyBorder="1" applyAlignment="1">
      <alignment horizontal="left"/>
    </xf>
    <xf numFmtId="0" fontId="7" fillId="3" borderId="1" xfId="0" applyFont="1" applyFill="1" applyBorder="1"/>
    <xf numFmtId="0" fontId="2" fillId="2" borderId="1" xfId="0" applyFont="1" applyFill="1" applyBorder="1"/>
    <xf numFmtId="0" fontId="7" fillId="9" borderId="1" xfId="9" applyBorder="1"/>
    <xf numFmtId="164" fontId="7" fillId="3" borderId="1" xfId="0" applyNumberFormat="1" applyFont="1" applyFill="1" applyBorder="1"/>
    <xf numFmtId="0" fontId="12" fillId="0" borderId="1" xfId="4" applyFont="1" applyBorder="1" applyAlignment="1">
      <alignment horizontal="left"/>
    </xf>
    <xf numFmtId="164" fontId="2" fillId="4" borderId="1" xfId="0" applyNumberFormat="1" applyFont="1" applyFill="1" applyBorder="1"/>
    <xf numFmtId="0" fontId="7" fillId="8" borderId="0" xfId="8" applyAlignment="1">
      <alignment horizontal="center"/>
    </xf>
    <xf numFmtId="0" fontId="7" fillId="8" borderId="1" xfId="8" applyBorder="1"/>
    <xf numFmtId="167" fontId="7" fillId="8" borderId="0" xfId="8" applyNumberFormat="1"/>
    <xf numFmtId="164" fontId="7" fillId="8" borderId="0" xfId="8" applyNumberFormat="1"/>
    <xf numFmtId="0" fontId="7" fillId="0" borderId="0" xfId="8" applyFill="1" applyAlignment="1">
      <alignment horizontal="left"/>
    </xf>
    <xf numFmtId="0" fontId="7" fillId="0" borderId="1" xfId="8" applyFill="1" applyBorder="1" applyAlignment="1">
      <alignment horizontal="left" vertical="center"/>
    </xf>
    <xf numFmtId="0" fontId="7" fillId="0" borderId="0" xfId="8" applyFill="1" applyAlignment="1">
      <alignment horizontal="left" vertical="center"/>
    </xf>
    <xf numFmtId="0" fontId="7" fillId="0" borderId="0" xfId="8" applyFill="1"/>
    <xf numFmtId="0" fontId="7" fillId="0" borderId="1" xfId="8" applyFill="1" applyBorder="1" applyAlignment="1">
      <alignment horizontal="center" vertical="center"/>
    </xf>
    <xf numFmtId="0" fontId="7" fillId="0" borderId="0" xfId="8" applyFill="1" applyAlignment="1">
      <alignment horizontal="center" vertical="center"/>
    </xf>
    <xf numFmtId="0" fontId="7" fillId="0" borderId="0" xfId="9" applyFill="1" applyAlignment="1">
      <alignment horizontal="left"/>
    </xf>
    <xf numFmtId="0" fontId="15" fillId="0" borderId="0" xfId="9" applyFont="1" applyFill="1" applyAlignment="1">
      <alignment horizontal="left"/>
    </xf>
    <xf numFmtId="0" fontId="15" fillId="0" borderId="1" xfId="9" applyFont="1" applyFill="1" applyBorder="1" applyAlignment="1">
      <alignment horizontal="left"/>
    </xf>
    <xf numFmtId="164" fontId="7" fillId="0" borderId="0" xfId="9" applyNumberFormat="1" applyFill="1" applyAlignment="1">
      <alignment horizontal="left"/>
    </xf>
    <xf numFmtId="0" fontId="12" fillId="0" borderId="0" xfId="4" applyFont="1" applyAlignment="1">
      <alignment horizontal="left"/>
    </xf>
    <xf numFmtId="0" fontId="12" fillId="3" borderId="0" xfId="4" applyFont="1" applyFill="1" applyAlignment="1">
      <alignment horizontal="left"/>
    </xf>
    <xf numFmtId="0" fontId="13" fillId="0" borderId="1" xfId="0" applyFont="1" applyBorder="1" applyAlignment="1">
      <alignment horizontal="left"/>
    </xf>
    <xf numFmtId="167" fontId="7" fillId="10" borderId="0" xfId="10" applyNumberFormat="1"/>
    <xf numFmtId="164" fontId="3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2" fillId="11" borderId="0" xfId="0" applyFont="1" applyFill="1"/>
    <xf numFmtId="0" fontId="3" fillId="11" borderId="0" xfId="0" applyFont="1" applyFill="1"/>
    <xf numFmtId="0" fontId="1" fillId="12" borderId="0" xfId="0" applyFont="1" applyFill="1"/>
    <xf numFmtId="0" fontId="2" fillId="12" borderId="0" xfId="0" applyFont="1" applyFill="1"/>
    <xf numFmtId="164" fontId="2" fillId="12" borderId="0" xfId="0" applyNumberFormat="1" applyFont="1" applyFill="1" applyAlignment="1">
      <alignment horizontal="left"/>
    </xf>
    <xf numFmtId="164" fontId="3" fillId="12" borderId="0" xfId="0" applyNumberFormat="1" applyFont="1" applyFill="1" applyAlignment="1">
      <alignment horizontal="left"/>
    </xf>
    <xf numFmtId="164" fontId="3" fillId="12" borderId="0" xfId="0" applyNumberFormat="1" applyFont="1" applyFill="1"/>
    <xf numFmtId="164" fontId="2" fillId="12" borderId="0" xfId="0" applyNumberFormat="1" applyFont="1" applyFill="1"/>
    <xf numFmtId="0" fontId="3" fillId="12" borderId="0" xfId="0" applyFont="1" applyFill="1"/>
    <xf numFmtId="0" fontId="3" fillId="7" borderId="0" xfId="0" applyFont="1" applyFill="1"/>
    <xf numFmtId="0" fontId="2" fillId="7" borderId="0" xfId="0" applyFont="1" applyFill="1"/>
    <xf numFmtId="0" fontId="3" fillId="13" borderId="0" xfId="0" applyFont="1" applyFill="1"/>
    <xf numFmtId="0" fontId="2" fillId="13" borderId="0" xfId="0" applyFont="1" applyFill="1"/>
    <xf numFmtId="0" fontId="3" fillId="12" borderId="0" xfId="0" applyFont="1" applyFill="1" applyAlignment="1">
      <alignment horizontal="left"/>
    </xf>
    <xf numFmtId="0" fontId="2" fillId="1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11" fillId="0" borderId="0" xfId="0" applyFont="1" applyProtection="1">
      <protection locked="0"/>
    </xf>
    <xf numFmtId="0" fontId="7" fillId="0" borderId="0" xfId="12" applyFont="1"/>
    <xf numFmtId="0" fontId="16" fillId="0" borderId="0" xfId="0" applyFont="1" applyProtection="1">
      <protection locked="0"/>
    </xf>
    <xf numFmtId="164" fontId="11" fillId="0" borderId="1" xfId="0" applyNumberFormat="1" applyFont="1" applyBorder="1"/>
    <xf numFmtId="167" fontId="2" fillId="5" borderId="1" xfId="0" applyNumberFormat="1" applyFont="1" applyFill="1" applyBorder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7" fontId="2" fillId="3" borderId="0" xfId="0" applyNumberFormat="1" applyFont="1" applyFill="1"/>
    <xf numFmtId="0" fontId="2" fillId="3" borderId="0" xfId="0" applyFont="1" applyFill="1"/>
    <xf numFmtId="167" fontId="2" fillId="4" borderId="1" xfId="0" applyNumberFormat="1" applyFont="1" applyFill="1" applyBorder="1"/>
    <xf numFmtId="164" fontId="2" fillId="0" borderId="1" xfId="0" applyNumberFormat="1" applyFont="1" applyBorder="1"/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167" fontId="9" fillId="0" borderId="0" xfId="0" applyNumberFormat="1" applyFont="1"/>
    <xf numFmtId="0" fontId="2" fillId="0" borderId="0" xfId="0" applyFont="1" applyFill="1"/>
    <xf numFmtId="0" fontId="3" fillId="0" borderId="0" xfId="0" applyFont="1" applyFill="1"/>
    <xf numFmtId="0" fontId="2" fillId="0" borderId="0" xfId="1" applyFont="1" applyProtection="1">
      <protection locked="0"/>
    </xf>
    <xf numFmtId="0" fontId="13" fillId="0" borderId="0" xfId="0" applyFont="1"/>
    <xf numFmtId="0" fontId="10" fillId="0" borderId="0" xfId="0" applyFont="1" applyProtection="1">
      <protection locked="0"/>
    </xf>
    <xf numFmtId="0" fontId="5" fillId="0" borderId="0" xfId="7" applyProtection="1">
      <protection locked="0"/>
    </xf>
    <xf numFmtId="0" fontId="3" fillId="0" borderId="0" xfId="7" applyFont="1" applyProtection="1">
      <protection locked="0"/>
    </xf>
    <xf numFmtId="0" fontId="2" fillId="0" borderId="0" xfId="7" applyFont="1" applyProtection="1">
      <protection locked="0"/>
    </xf>
    <xf numFmtId="0" fontId="5" fillId="0" borderId="0" xfId="7" applyAlignment="1" applyProtection="1">
      <alignment horizontal="center"/>
      <protection locked="0"/>
    </xf>
    <xf numFmtId="0" fontId="6" fillId="0" borderId="0" xfId="7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5" fillId="3" borderId="0" xfId="7" applyFill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6" fillId="0" borderId="0" xfId="7" applyFont="1" applyProtection="1">
      <protection locked="0"/>
    </xf>
    <xf numFmtId="0" fontId="6" fillId="3" borderId="0" xfId="7" applyFont="1" applyFill="1" applyProtection="1">
      <protection locked="0"/>
    </xf>
    <xf numFmtId="0" fontId="6" fillId="0" borderId="2" xfId="7" applyFont="1" applyBorder="1" applyAlignment="1" applyProtection="1">
      <alignment horizontal="right"/>
      <protection locked="0"/>
    </xf>
    <xf numFmtId="0" fontId="5" fillId="3" borderId="0" xfId="7" applyFill="1" applyProtection="1">
      <protection locked="0"/>
    </xf>
    <xf numFmtId="0" fontId="7" fillId="0" borderId="1" xfId="12" applyFont="1" applyBorder="1"/>
    <xf numFmtId="0" fontId="5" fillId="3" borderId="1" xfId="7" applyFill="1" applyBorder="1" applyProtection="1">
      <protection locked="0"/>
    </xf>
    <xf numFmtId="167" fontId="0" fillId="4" borderId="1" xfId="0" applyNumberFormat="1" applyFill="1" applyBorder="1" applyProtection="1">
      <protection locked="0"/>
    </xf>
    <xf numFmtId="164" fontId="5" fillId="0" borderId="1" xfId="7" applyNumberFormat="1" applyBorder="1"/>
    <xf numFmtId="164" fontId="5" fillId="3" borderId="1" xfId="7" applyNumberFormat="1" applyFill="1" applyBorder="1"/>
    <xf numFmtId="167" fontId="5" fillId="4" borderId="1" xfId="7" applyNumberFormat="1" applyFill="1" applyBorder="1" applyProtection="1">
      <protection locked="0"/>
    </xf>
    <xf numFmtId="0" fontId="5" fillId="3" borderId="1" xfId="7" applyFill="1" applyBorder="1"/>
    <xf numFmtId="164" fontId="5" fillId="0" borderId="3" xfId="7" applyNumberFormat="1" applyBorder="1" applyAlignment="1">
      <alignment horizontal="right"/>
    </xf>
    <xf numFmtId="0" fontId="5" fillId="0" borderId="1" xfId="7" applyBorder="1" applyProtection="1">
      <protection locked="0"/>
    </xf>
    <xf numFmtId="0" fontId="2" fillId="3" borderId="0" xfId="0" applyFont="1" applyFill="1" applyProtection="1">
      <protection locked="0"/>
    </xf>
    <xf numFmtId="167" fontId="17" fillId="3" borderId="0" xfId="0" applyNumberFormat="1" applyFont="1" applyFill="1" applyProtection="1">
      <protection locked="0"/>
    </xf>
    <xf numFmtId="167" fontId="2" fillId="3" borderId="0" xfId="0" applyNumberFormat="1" applyFont="1" applyFill="1" applyProtection="1">
      <protection locked="0"/>
    </xf>
    <xf numFmtId="0" fontId="2" fillId="3" borderId="2" xfId="0" applyFont="1" applyFill="1" applyBorder="1" applyAlignment="1">
      <alignment horizontal="right"/>
    </xf>
    <xf numFmtId="0" fontId="11" fillId="0" borderId="0" xfId="0" applyFont="1"/>
    <xf numFmtId="0" fontId="5" fillId="3" borderId="0" xfId="7" applyFill="1" applyBorder="1" applyProtection="1">
      <protection locked="0"/>
    </xf>
    <xf numFmtId="167" fontId="0" fillId="4" borderId="0" xfId="0" applyNumberFormat="1" applyFill="1" applyBorder="1" applyProtection="1">
      <protection locked="0"/>
    </xf>
    <xf numFmtId="164" fontId="5" fillId="0" borderId="0" xfId="7" applyNumberFormat="1" applyBorder="1"/>
    <xf numFmtId="164" fontId="5" fillId="3" borderId="0" xfId="7" applyNumberFormat="1" applyFill="1" applyBorder="1"/>
    <xf numFmtId="167" fontId="5" fillId="4" borderId="0" xfId="7" applyNumberFormat="1" applyFill="1" applyBorder="1" applyProtection="1">
      <protection locked="0"/>
    </xf>
    <xf numFmtId="0" fontId="5" fillId="3" borderId="0" xfId="7" applyFill="1" applyBorder="1"/>
    <xf numFmtId="164" fontId="5" fillId="0" borderId="0" xfId="7" applyNumberFormat="1" applyBorder="1" applyAlignment="1">
      <alignment horizontal="right"/>
    </xf>
    <xf numFmtId="0" fontId="5" fillId="0" borderId="0" xfId="7" applyBorder="1" applyProtection="1">
      <protection locked="0"/>
    </xf>
    <xf numFmtId="0" fontId="0" fillId="0" borderId="0" xfId="0" applyFill="1"/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12" applyFont="1"/>
    <xf numFmtId="0" fontId="2" fillId="0" borderId="0" xfId="12" applyFont="1" applyAlignment="1">
      <alignment horizontal="center"/>
    </xf>
    <xf numFmtId="0" fontId="11" fillId="0" borderId="0" xfId="0" applyFont="1"/>
    <xf numFmtId="0" fontId="15" fillId="0" borderId="0" xfId="0" applyFont="1"/>
    <xf numFmtId="167" fontId="9" fillId="0" borderId="0" xfId="0" applyNumberFormat="1" applyFont="1" applyFill="1"/>
    <xf numFmtId="0" fontId="2" fillId="0" borderId="4" xfId="0" applyFont="1" applyBorder="1" applyAlignment="1">
      <alignment horizontal="center"/>
    </xf>
    <xf numFmtId="167" fontId="9" fillId="4" borderId="1" xfId="0" applyNumberFormat="1" applyFont="1" applyFill="1" applyBorder="1"/>
    <xf numFmtId="167" fontId="9" fillId="0" borderId="1" xfId="0" applyNumberFormat="1" applyFont="1" applyBorder="1"/>
    <xf numFmtId="0" fontId="1" fillId="0" borderId="0" xfId="0" applyFont="1" applyFill="1"/>
    <xf numFmtId="2" fontId="2" fillId="5" borderId="1" xfId="0" applyNumberFormat="1" applyFont="1" applyFill="1" applyBorder="1"/>
    <xf numFmtId="0" fontId="6" fillId="0" borderId="0" xfId="7" applyFont="1" applyBorder="1" applyAlignment="1" applyProtection="1">
      <alignment horizontal="right"/>
      <protection locked="0"/>
    </xf>
    <xf numFmtId="0" fontId="5" fillId="0" borderId="0" xfId="7" applyBorder="1" applyAlignment="1" applyProtection="1">
      <alignment horizontal="center"/>
      <protection locked="0"/>
    </xf>
    <xf numFmtId="2" fontId="2" fillId="0" borderId="1" xfId="0" applyNumberFormat="1" applyFont="1" applyBorder="1"/>
    <xf numFmtId="2" fontId="9" fillId="0" borderId="0" xfId="0" applyNumberFormat="1" applyFont="1"/>
    <xf numFmtId="2" fontId="11" fillId="5" borderId="0" xfId="0" applyNumberFormat="1" applyFont="1" applyFill="1" applyAlignment="1">
      <alignment horizontal="lef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/>
    <xf numFmtId="0" fontId="5" fillId="14" borderId="0" xfId="7" applyFill="1" applyAlignment="1" applyProtection="1">
      <alignment horizontal="center"/>
      <protection locked="0"/>
    </xf>
    <xf numFmtId="0" fontId="5" fillId="14" borderId="0" xfId="7" applyFill="1" applyProtection="1">
      <protection locked="0"/>
    </xf>
    <xf numFmtId="0" fontId="2" fillId="14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2" fillId="3" borderId="5" xfId="0" applyFont="1" applyFill="1" applyBorder="1"/>
    <xf numFmtId="164" fontId="2" fillId="3" borderId="6" xfId="0" applyNumberFormat="1" applyFont="1" applyFill="1" applyBorder="1"/>
    <xf numFmtId="0" fontId="5" fillId="14" borderId="1" xfId="7" applyFill="1" applyBorder="1" applyProtection="1">
      <protection locked="0"/>
    </xf>
    <xf numFmtId="0" fontId="5" fillId="14" borderId="1" xfId="7" applyFill="1" applyBorder="1" applyAlignment="1" applyProtection="1">
      <alignment horizontal="center"/>
      <protection locked="0"/>
    </xf>
    <xf numFmtId="164" fontId="2" fillId="0" borderId="3" xfId="0" applyNumberFormat="1" applyFont="1" applyBorder="1"/>
    <xf numFmtId="167" fontId="0" fillId="0" borderId="1" xfId="0" applyNumberFormat="1" applyBorder="1"/>
    <xf numFmtId="1" fontId="2" fillId="0" borderId="0" xfId="0" applyNumberFormat="1" applyFont="1"/>
    <xf numFmtId="164" fontId="2" fillId="5" borderId="1" xfId="0" applyNumberFormat="1" applyFont="1" applyFill="1" applyBorder="1"/>
    <xf numFmtId="164" fontId="3" fillId="0" borderId="0" xfId="0" applyNumberFormat="1" applyFont="1" applyFill="1"/>
    <xf numFmtId="164" fontId="2" fillId="0" borderId="0" xfId="0" applyNumberFormat="1" applyFont="1" applyFill="1"/>
    <xf numFmtId="2" fontId="11" fillId="5" borderId="1" xfId="0" applyNumberFormat="1" applyFont="1" applyFill="1" applyBorder="1" applyAlignment="1">
      <alignment horizontal="left"/>
    </xf>
    <xf numFmtId="167" fontId="11" fillId="5" borderId="1" xfId="0" applyNumberFormat="1" applyFont="1" applyFill="1" applyBorder="1" applyAlignment="1">
      <alignment horizontal="left"/>
    </xf>
    <xf numFmtId="167" fontId="11" fillId="0" borderId="1" xfId="0" applyNumberFormat="1" applyFont="1" applyBorder="1" applyAlignment="1">
      <alignment horizontal="left"/>
    </xf>
    <xf numFmtId="0" fontId="11" fillId="0" borderId="0" xfId="0" applyFont="1"/>
    <xf numFmtId="0" fontId="11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17" fillId="0" borderId="1" xfId="0" applyFont="1" applyBorder="1"/>
    <xf numFmtId="0" fontId="0" fillId="3" borderId="0" xfId="0" applyFill="1"/>
    <xf numFmtId="0" fontId="1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4" xfId="0" applyFont="1" applyBorder="1"/>
    <xf numFmtId="0" fontId="17" fillId="3" borderId="0" xfId="0" applyFont="1" applyFill="1"/>
    <xf numFmtId="0" fontId="17" fillId="3" borderId="4" xfId="0" applyFont="1" applyFill="1" applyBorder="1"/>
    <xf numFmtId="0" fontId="17" fillId="0" borderId="0" xfId="0" applyFont="1" applyBorder="1"/>
    <xf numFmtId="0" fontId="0" fillId="0" borderId="0" xfId="0" applyBorder="1"/>
    <xf numFmtId="0" fontId="17" fillId="3" borderId="0" xfId="0" applyFont="1" applyFill="1" applyBorder="1"/>
    <xf numFmtId="0" fontId="2" fillId="3" borderId="0" xfId="0" applyFont="1" applyFill="1" applyBorder="1" applyProtection="1">
      <protection locked="0"/>
    </xf>
    <xf numFmtId="167" fontId="17" fillId="3" borderId="0" xfId="0" applyNumberFormat="1" applyFont="1" applyFill="1" applyBorder="1" applyProtection="1">
      <protection locked="0"/>
    </xf>
    <xf numFmtId="0" fontId="11" fillId="0" borderId="0" xfId="0" applyFont="1"/>
    <xf numFmtId="14" fontId="2" fillId="0" borderId="0" xfId="0" applyNumberFormat="1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7" fontId="11" fillId="4" borderId="0" xfId="0" applyNumberFormat="1" applyFont="1" applyFill="1"/>
    <xf numFmtId="164" fontId="2" fillId="3" borderId="0" xfId="0" applyNumberFormat="1" applyFont="1" applyFill="1" applyBorder="1"/>
    <xf numFmtId="167" fontId="2" fillId="3" borderId="0" xfId="0" applyNumberFormat="1" applyFont="1" applyFill="1" applyBorder="1" applyProtection="1">
      <protection locked="0"/>
    </xf>
    <xf numFmtId="0" fontId="2" fillId="3" borderId="0" xfId="0" applyFont="1" applyFill="1" applyBorder="1"/>
    <xf numFmtId="0" fontId="11" fillId="0" borderId="0" xfId="0" applyFont="1"/>
  </cellXfs>
  <cellStyles count="14">
    <cellStyle name="40% - Accent4" xfId="10" builtinId="43"/>
    <cellStyle name="60% - Accent3" xfId="8" builtinId="40"/>
    <cellStyle name="60% - Accent6" xfId="9" builtinId="52"/>
    <cellStyle name="Normal" xfId="0" builtinId="0"/>
    <cellStyle name="Normal 2" xfId="2" xr:uid="{00000000-0005-0000-0000-000006000000}"/>
    <cellStyle name="Normal 2 2" xfId="1" xr:uid="{00000000-0005-0000-0000-000007000000}"/>
    <cellStyle name="Normal 2 3" xfId="7" xr:uid="{00000000-0005-0000-0000-000008000000}"/>
    <cellStyle name="Normal 3" xfId="4" xr:uid="{00000000-0005-0000-0000-000009000000}"/>
    <cellStyle name="Normal 3 2" xfId="13" xr:uid="{17C4A973-2B50-4D42-99FA-6873115493C7}"/>
    <cellStyle name="Normal 4" xfId="5" xr:uid="{00000000-0005-0000-0000-00000A000000}"/>
    <cellStyle name="Normal 5" xfId="6" xr:uid="{00000000-0005-0000-0000-00000B000000}"/>
    <cellStyle name="Normal 6" xfId="11" xr:uid="{5BFC6566-2A0F-4424-B01D-DE268F3B6BA0}"/>
    <cellStyle name="Normal 7" xfId="12" xr:uid="{104FD9E1-8456-4A66-A100-39EBB6231EBC}"/>
    <cellStyle name="Standard 2" xfId="3" xr:uid="{00000000-0005-0000-0000-00000C000000}"/>
  </cellStyles>
  <dxfs count="0"/>
  <tableStyles count="0" defaultTableStyle="TableStyleMedium2" defaultPivotStyle="PivotStyleLight16"/>
  <colors>
    <mruColors>
      <color rgb="FF00FF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20357-FF95-4D0A-92D6-4A1BA9D1AFA2}">
  <dimension ref="A1:A3"/>
  <sheetViews>
    <sheetView workbookViewId="0">
      <selection activeCell="A4" sqref="A4"/>
    </sheetView>
  </sheetViews>
  <sheetFormatPr defaultColWidth="8.85546875" defaultRowHeight="15" x14ac:dyDescent="0.25"/>
  <cols>
    <col min="1" max="16384" width="8.85546875" style="206"/>
  </cols>
  <sheetData>
    <row r="1" spans="1:1" x14ac:dyDescent="0.25">
      <c r="A1" s="206" t="s">
        <v>118</v>
      </c>
    </row>
    <row r="3" spans="1:1" x14ac:dyDescent="0.25">
      <c r="A3" s="206" t="s">
        <v>119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92ACE-1F42-4B41-AF4A-5C858E1E854F}">
  <sheetPr>
    <pageSetUpPr fitToPage="1"/>
  </sheetPr>
  <dimension ref="A1:BS27"/>
  <sheetViews>
    <sheetView workbookViewId="0">
      <selection activeCell="E1" sqref="E1:BX1048576"/>
    </sheetView>
  </sheetViews>
  <sheetFormatPr defaultColWidth="8.85546875" defaultRowHeight="15" x14ac:dyDescent="0.25"/>
  <cols>
    <col min="1" max="1" width="5.7109375" style="149" customWidth="1"/>
    <col min="2" max="4" width="22.85546875" style="149" customWidth="1"/>
    <col min="5" max="5" width="19.140625" style="149" customWidth="1"/>
    <col min="6" max="6" width="2.85546875" style="149" customWidth="1"/>
    <col min="7" max="7" width="7.5703125" style="149" customWidth="1"/>
    <col min="8" max="8" width="10.7109375" style="149" customWidth="1"/>
    <col min="9" max="9" width="10.28515625" style="149" customWidth="1"/>
    <col min="10" max="10" width="9.28515625" style="149" customWidth="1"/>
    <col min="11" max="11" width="11" style="149" customWidth="1"/>
    <col min="12" max="12" width="9" style="149" customWidth="1"/>
    <col min="13" max="20" width="8.85546875" style="149" customWidth="1"/>
    <col min="21" max="21" width="2.85546875" style="149" customWidth="1"/>
    <col min="22" max="30" width="8.85546875" style="149" customWidth="1"/>
    <col min="31" max="31" width="2.85546875" style="149" customWidth="1"/>
    <col min="32" max="40" width="8.85546875" style="149" customWidth="1"/>
    <col min="41" max="41" width="2.85546875" style="149" customWidth="1"/>
    <col min="42" max="42" width="8.85546875" style="149" customWidth="1"/>
    <col min="43" max="43" width="2.7109375" style="149" customWidth="1"/>
    <col min="44" max="44" width="7.5703125" style="149" customWidth="1"/>
    <col min="45" max="45" width="10.7109375" style="149" customWidth="1"/>
    <col min="46" max="46" width="9.28515625" style="149" customWidth="1"/>
    <col min="47" max="47" width="11" style="149" customWidth="1"/>
    <col min="48" max="55" width="8.85546875" style="149" customWidth="1"/>
    <col min="56" max="56" width="2.85546875" style="149" customWidth="1"/>
    <col min="57" max="61" width="8.85546875" style="149" customWidth="1"/>
    <col min="62" max="62" width="2.85546875" style="149" customWidth="1"/>
    <col min="63" max="66" width="8.85546875" style="149" customWidth="1"/>
    <col min="67" max="67" width="2.85546875" style="149" customWidth="1"/>
    <col min="68" max="68" width="8.85546875" style="149"/>
    <col min="69" max="69" width="2.85546875" style="149" customWidth="1"/>
    <col min="70" max="70" width="8.85546875" style="149"/>
    <col min="71" max="71" width="11.28515625" style="149" customWidth="1"/>
    <col min="72" max="16384" width="8.85546875" style="149"/>
  </cols>
  <sheetData>
    <row r="1" spans="1:71" ht="15.75" x14ac:dyDescent="0.25">
      <c r="A1" s="1" t="str">
        <f>'Comp Detail'!A1</f>
        <v>Vaulting QLD State Championsip 2022</v>
      </c>
      <c r="B1" s="150"/>
      <c r="C1" s="150"/>
      <c r="D1" s="3" t="s">
        <v>0</v>
      </c>
      <c r="G1" s="222"/>
      <c r="H1" s="222"/>
      <c r="I1" s="222"/>
      <c r="J1" s="222"/>
      <c r="K1" s="222"/>
      <c r="L1" s="222"/>
      <c r="M1" s="150"/>
      <c r="N1" s="150"/>
      <c r="O1" s="150"/>
      <c r="P1" s="150"/>
      <c r="Q1" s="150"/>
      <c r="R1" s="150"/>
      <c r="S1" s="150"/>
      <c r="T1" s="150"/>
      <c r="V1" s="150"/>
      <c r="W1" s="150"/>
      <c r="X1" s="150"/>
      <c r="Y1" s="150"/>
      <c r="Z1" s="150"/>
      <c r="AA1" s="150"/>
      <c r="AB1" s="150"/>
      <c r="AC1" s="150"/>
      <c r="AF1" s="150"/>
      <c r="AG1" s="150"/>
      <c r="AH1" s="150"/>
      <c r="AI1" s="150"/>
      <c r="AJ1" s="150"/>
      <c r="AK1" s="150"/>
      <c r="AL1" s="150"/>
      <c r="AM1" s="150"/>
      <c r="AR1" s="259"/>
      <c r="AS1" s="259"/>
      <c r="AT1" s="259"/>
      <c r="AU1" s="259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4"/>
      <c r="BL1" s="4"/>
      <c r="BM1" s="4"/>
      <c r="BN1" s="4"/>
      <c r="BO1" s="150"/>
      <c r="BP1" s="150"/>
      <c r="BQ1" s="150"/>
      <c r="BR1" s="150"/>
      <c r="BS1" s="5">
        <f ca="1">NOW()</f>
        <v>44885.525505902777</v>
      </c>
    </row>
    <row r="2" spans="1:71" ht="15.75" x14ac:dyDescent="0.25">
      <c r="A2" s="1"/>
      <c r="B2" s="150"/>
      <c r="C2" s="150"/>
      <c r="D2" s="3" t="s">
        <v>1</v>
      </c>
      <c r="G2" s="222"/>
      <c r="H2" s="222"/>
      <c r="I2" s="222"/>
      <c r="J2" s="222"/>
      <c r="K2" s="222"/>
      <c r="L2" s="222"/>
      <c r="M2" s="150"/>
      <c r="N2" s="150"/>
      <c r="O2" s="150"/>
      <c r="P2" s="150"/>
      <c r="Q2" s="150"/>
      <c r="R2" s="150"/>
      <c r="S2" s="150"/>
      <c r="T2" s="150"/>
      <c r="V2" s="160"/>
      <c r="W2" s="160"/>
      <c r="X2" s="160"/>
      <c r="Y2" s="160"/>
      <c r="Z2" s="160"/>
      <c r="AA2" s="160"/>
      <c r="AB2" s="160"/>
      <c r="AC2" s="150"/>
      <c r="AF2" s="160"/>
      <c r="AG2" s="160"/>
      <c r="AH2" s="160"/>
      <c r="AI2" s="160"/>
      <c r="AJ2" s="160"/>
      <c r="AK2" s="160"/>
      <c r="AL2" s="160"/>
      <c r="AM2" s="150"/>
      <c r="AR2" s="259"/>
      <c r="AS2" s="259"/>
      <c r="AT2" s="259"/>
      <c r="AU2" s="259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4"/>
      <c r="BL2" s="4"/>
      <c r="BM2" s="4"/>
      <c r="BN2" s="4"/>
      <c r="BO2" s="150"/>
      <c r="BP2" s="150"/>
      <c r="BQ2" s="150"/>
      <c r="BR2" s="150"/>
      <c r="BS2" s="6">
        <f ca="1">NOW()</f>
        <v>44885.525505902777</v>
      </c>
    </row>
    <row r="3" spans="1:71" ht="15.75" x14ac:dyDescent="0.25">
      <c r="A3" s="1" t="str">
        <f>'Comp Detail'!A3</f>
        <v>19-20 Nov 22</v>
      </c>
      <c r="B3" s="150"/>
      <c r="C3" s="150"/>
      <c r="D3" s="3"/>
      <c r="G3" s="161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V3" s="199"/>
      <c r="W3" s="199"/>
      <c r="X3" s="199"/>
      <c r="Y3" s="199"/>
      <c r="Z3" s="199"/>
      <c r="AA3" s="199"/>
      <c r="AB3" s="199"/>
      <c r="AF3" s="199"/>
      <c r="AG3" s="199"/>
      <c r="AH3" s="199"/>
      <c r="AI3" s="199"/>
      <c r="AJ3" s="199"/>
      <c r="AK3" s="199"/>
      <c r="AL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50"/>
      <c r="BE3" s="150"/>
      <c r="BF3" s="150"/>
      <c r="BG3" s="150"/>
      <c r="BH3" s="150"/>
      <c r="BI3" s="150"/>
      <c r="BJ3" s="150"/>
      <c r="BO3" s="150"/>
      <c r="BP3" s="150"/>
      <c r="BQ3" s="150"/>
      <c r="BR3" s="150"/>
    </row>
    <row r="4" spans="1:71" ht="15.75" x14ac:dyDescent="0.25">
      <c r="A4" s="1"/>
      <c r="B4" s="150"/>
      <c r="C4" s="3"/>
      <c r="D4" s="150"/>
      <c r="G4" s="150"/>
      <c r="H4" s="150"/>
      <c r="I4" s="150"/>
      <c r="J4" s="150"/>
      <c r="K4" s="150"/>
      <c r="L4" s="150"/>
      <c r="N4" s="150"/>
      <c r="O4" s="150"/>
      <c r="P4" s="150"/>
      <c r="Q4" s="150"/>
      <c r="R4" s="150"/>
      <c r="S4" s="150"/>
      <c r="T4" s="150"/>
      <c r="V4" s="161"/>
      <c r="W4" s="160"/>
      <c r="X4" s="160"/>
      <c r="Y4" s="160"/>
      <c r="Z4" s="160"/>
      <c r="AA4" s="160"/>
      <c r="AB4" s="160"/>
      <c r="AC4" s="160"/>
      <c r="AF4" s="161"/>
      <c r="AG4" s="160"/>
      <c r="AH4" s="160"/>
      <c r="AI4" s="160"/>
      <c r="AJ4" s="160"/>
      <c r="AK4" s="160"/>
      <c r="AL4" s="160"/>
      <c r="AM4" s="160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150"/>
      <c r="BE4" s="150"/>
      <c r="BF4" s="150"/>
      <c r="BG4" s="150"/>
      <c r="BH4" s="150"/>
      <c r="BI4" s="150"/>
      <c r="BJ4" s="150"/>
      <c r="BK4" s="236"/>
      <c r="BL4" s="237"/>
      <c r="BM4" s="237"/>
      <c r="BN4" s="237"/>
      <c r="BO4" s="150"/>
      <c r="BP4" s="150"/>
      <c r="BQ4" s="150"/>
      <c r="BR4" s="150"/>
    </row>
    <row r="5" spans="1:71" ht="15.75" x14ac:dyDescent="0.25">
      <c r="A5" s="1" t="s">
        <v>115</v>
      </c>
      <c r="B5" s="7"/>
      <c r="C5" s="150"/>
      <c r="D5" s="150"/>
      <c r="E5" s="150"/>
      <c r="F5" s="154"/>
      <c r="U5" s="54"/>
      <c r="V5" s="161" t="s">
        <v>0</v>
      </c>
      <c r="W5" s="161"/>
      <c r="X5" s="160"/>
      <c r="Y5" s="160"/>
      <c r="Z5" s="160"/>
      <c r="AA5" s="160"/>
      <c r="AB5" s="160"/>
      <c r="AC5" s="160"/>
      <c r="AF5" s="161" t="s">
        <v>1</v>
      </c>
      <c r="AG5" s="161"/>
      <c r="AH5" s="160"/>
      <c r="AI5" s="160"/>
      <c r="AJ5" s="160"/>
      <c r="AK5" s="160"/>
      <c r="AL5" s="160"/>
      <c r="AM5" s="160"/>
      <c r="AR5" s="7" t="s">
        <v>3</v>
      </c>
      <c r="AS5" s="150">
        <f>AQ1</f>
        <v>0</v>
      </c>
      <c r="AT5" s="150"/>
      <c r="AU5" s="150"/>
      <c r="AW5" s="7"/>
      <c r="AX5" s="7"/>
      <c r="AY5" s="7"/>
      <c r="AZ5" s="150"/>
      <c r="BA5" s="150"/>
      <c r="BB5" s="150"/>
      <c r="BC5" s="150"/>
    </row>
    <row r="6" spans="1:71" ht="15.75" x14ac:dyDescent="0.25">
      <c r="A6" s="1" t="s">
        <v>59</v>
      </c>
      <c r="B6" s="7">
        <v>10</v>
      </c>
      <c r="C6" s="150"/>
      <c r="D6" s="150"/>
      <c r="E6" s="150"/>
      <c r="F6" s="154"/>
      <c r="G6" s="7" t="s">
        <v>3</v>
      </c>
      <c r="H6" s="150">
        <f>F1</f>
        <v>0</v>
      </c>
      <c r="I6" s="150"/>
      <c r="J6" s="150"/>
      <c r="K6" s="150"/>
      <c r="L6" s="150"/>
      <c r="N6" s="7"/>
      <c r="O6" s="7"/>
      <c r="P6" s="7"/>
      <c r="Q6" s="150"/>
      <c r="R6" s="150"/>
      <c r="S6" s="150"/>
      <c r="T6" s="150"/>
      <c r="U6" s="54"/>
      <c r="V6" s="150">
        <f>F1</f>
        <v>0</v>
      </c>
      <c r="W6" s="150"/>
      <c r="X6" s="150"/>
      <c r="Y6" s="150"/>
      <c r="Z6" s="150"/>
      <c r="AA6" s="150"/>
      <c r="AB6" s="150"/>
      <c r="AC6" s="150"/>
      <c r="AD6" s="150"/>
      <c r="AE6" s="54"/>
      <c r="AF6" s="150">
        <f>P1</f>
        <v>0</v>
      </c>
      <c r="AG6" s="150"/>
      <c r="AH6" s="150"/>
      <c r="AI6" s="150"/>
      <c r="AJ6" s="150"/>
      <c r="AK6" s="150"/>
      <c r="AL6" s="150"/>
      <c r="AM6" s="150"/>
      <c r="AN6" s="150"/>
      <c r="AO6" s="54"/>
      <c r="AP6" s="150"/>
      <c r="AQ6" s="54"/>
      <c r="AR6" s="7" t="s">
        <v>7</v>
      </c>
      <c r="AS6" s="150"/>
      <c r="AT6" s="150"/>
      <c r="AU6" s="150"/>
      <c r="AW6" s="150"/>
      <c r="AX6" s="150"/>
      <c r="AY6" s="150"/>
      <c r="AZ6" s="150"/>
      <c r="BA6" s="150"/>
      <c r="BB6" s="150"/>
      <c r="BC6" s="150"/>
      <c r="BD6" s="54"/>
      <c r="BE6" s="150" t="s">
        <v>3</v>
      </c>
      <c r="BF6" s="150">
        <f>AO1</f>
        <v>0</v>
      </c>
      <c r="BG6" s="150"/>
      <c r="BH6" s="150"/>
      <c r="BI6" s="7"/>
      <c r="BJ6" s="54"/>
      <c r="BK6" s="8" t="s">
        <v>5</v>
      </c>
      <c r="BL6" s="234">
        <f>AO2</f>
        <v>0</v>
      </c>
      <c r="BM6" s="4"/>
      <c r="BN6" s="4"/>
      <c r="BO6" s="54"/>
      <c r="BP6" s="150"/>
      <c r="BQ6" s="54"/>
      <c r="BR6" s="150"/>
      <c r="BS6" s="150"/>
    </row>
    <row r="7" spans="1:71" x14ac:dyDescent="0.25">
      <c r="A7" s="150"/>
      <c r="B7" s="150"/>
      <c r="C7" s="150"/>
      <c r="D7" s="150"/>
      <c r="E7" s="150"/>
      <c r="F7" s="18"/>
      <c r="G7" s="7" t="s">
        <v>7</v>
      </c>
      <c r="H7" s="150"/>
      <c r="I7" s="150"/>
      <c r="J7" s="150"/>
      <c r="K7" s="150"/>
      <c r="L7" s="150"/>
      <c r="N7" s="150"/>
      <c r="O7" s="150"/>
      <c r="P7" s="150"/>
      <c r="Q7" s="150"/>
      <c r="R7" s="150"/>
      <c r="S7" s="150"/>
      <c r="T7" s="150"/>
      <c r="U7" s="57"/>
      <c r="V7" s="150"/>
      <c r="W7" s="150"/>
      <c r="X7" s="150"/>
      <c r="Y7" s="150"/>
      <c r="Z7" s="150"/>
      <c r="AA7" s="150"/>
      <c r="AB7" s="150"/>
      <c r="AC7" s="150"/>
      <c r="AD7" s="150"/>
      <c r="AE7" s="54"/>
      <c r="AF7" s="150"/>
      <c r="AG7" s="150"/>
      <c r="AH7" s="150"/>
      <c r="AI7" s="150"/>
      <c r="AJ7" s="150"/>
      <c r="AK7" s="150"/>
      <c r="AL7" s="150"/>
      <c r="AM7" s="150"/>
      <c r="AN7" s="150"/>
      <c r="AO7" s="54"/>
      <c r="AP7" s="150"/>
      <c r="AQ7" s="54"/>
      <c r="BD7" s="54"/>
      <c r="BE7" s="150"/>
      <c r="BF7" s="150"/>
      <c r="BG7" s="150"/>
      <c r="BH7" s="150"/>
      <c r="BI7" s="7"/>
      <c r="BJ7" s="54"/>
      <c r="BK7" s="4"/>
      <c r="BL7" s="4"/>
      <c r="BM7" s="4"/>
      <c r="BN7" s="4"/>
      <c r="BO7" s="54"/>
      <c r="BP7" s="150"/>
      <c r="BQ7" s="54"/>
      <c r="BR7" s="150"/>
      <c r="BS7" s="150"/>
    </row>
    <row r="8" spans="1:71" x14ac:dyDescent="0.25">
      <c r="A8" s="73" t="s">
        <v>12</v>
      </c>
      <c r="B8" s="73" t="s">
        <v>13</v>
      </c>
      <c r="C8" s="73" t="s">
        <v>7</v>
      </c>
      <c r="D8" s="73" t="s">
        <v>14</v>
      </c>
      <c r="E8" s="73" t="s">
        <v>15</v>
      </c>
      <c r="F8" s="154"/>
      <c r="G8" s="7" t="s">
        <v>16</v>
      </c>
      <c r="H8" s="150"/>
      <c r="I8" s="150"/>
      <c r="J8" s="150"/>
      <c r="K8" s="150"/>
      <c r="L8" s="150"/>
      <c r="M8" s="158" t="s">
        <v>16</v>
      </c>
      <c r="N8" s="11"/>
      <c r="O8" s="11"/>
      <c r="P8" s="11" t="s">
        <v>17</v>
      </c>
      <c r="R8" s="11"/>
      <c r="S8" s="11" t="s">
        <v>18</v>
      </c>
      <c r="T8" s="11" t="s">
        <v>89</v>
      </c>
      <c r="U8" s="54"/>
      <c r="AD8" s="10" t="s">
        <v>74</v>
      </c>
      <c r="AE8" s="57"/>
      <c r="AN8" s="10" t="s">
        <v>74</v>
      </c>
      <c r="AO8" s="57"/>
      <c r="AP8" s="11" t="s">
        <v>39</v>
      </c>
      <c r="AQ8" s="57"/>
      <c r="AR8" s="7" t="s">
        <v>16</v>
      </c>
      <c r="AS8" s="150"/>
      <c r="AT8" s="150"/>
      <c r="AU8" s="150"/>
      <c r="AV8" s="158" t="s">
        <v>16</v>
      </c>
      <c r="AW8" s="11"/>
      <c r="AX8" s="11"/>
      <c r="AY8" s="11" t="s">
        <v>17</v>
      </c>
      <c r="BA8" s="11"/>
      <c r="BB8" s="11" t="s">
        <v>18</v>
      </c>
      <c r="BC8" s="11" t="s">
        <v>89</v>
      </c>
      <c r="BD8" s="57"/>
      <c r="BE8" s="49" t="s">
        <v>42</v>
      </c>
      <c r="BF8" s="150"/>
      <c r="BG8" s="150"/>
      <c r="BH8" s="150"/>
      <c r="BI8" s="11" t="s">
        <v>42</v>
      </c>
      <c r="BJ8" s="57"/>
      <c r="BK8" s="8"/>
      <c r="BL8" s="4"/>
      <c r="BM8" s="4" t="s">
        <v>8</v>
      </c>
      <c r="BN8" s="4" t="s">
        <v>9</v>
      </c>
      <c r="BO8" s="57"/>
      <c r="BP8" s="11" t="s">
        <v>40</v>
      </c>
      <c r="BQ8" s="57"/>
      <c r="BR8" s="11" t="s">
        <v>11</v>
      </c>
      <c r="BS8" s="150"/>
    </row>
    <row r="9" spans="1:71" x14ac:dyDescent="0.25">
      <c r="A9" s="72"/>
      <c r="B9" s="72"/>
      <c r="C9" s="72"/>
      <c r="D9" s="72"/>
      <c r="E9" s="72"/>
      <c r="F9" s="154"/>
      <c r="G9" s="73" t="s">
        <v>90</v>
      </c>
      <c r="H9" s="73" t="s">
        <v>91</v>
      </c>
      <c r="I9" s="73" t="s">
        <v>92</v>
      </c>
      <c r="J9" s="73" t="s">
        <v>93</v>
      </c>
      <c r="K9" s="73" t="s">
        <v>94</v>
      </c>
      <c r="L9" s="73" t="s">
        <v>95</v>
      </c>
      <c r="M9" s="20" t="s">
        <v>96</v>
      </c>
      <c r="N9" s="152" t="s">
        <v>17</v>
      </c>
      <c r="O9" s="152" t="s">
        <v>97</v>
      </c>
      <c r="P9" s="20" t="s">
        <v>96</v>
      </c>
      <c r="Q9" s="38" t="s">
        <v>18</v>
      </c>
      <c r="R9" s="152" t="s">
        <v>97</v>
      </c>
      <c r="S9" s="20" t="s">
        <v>96</v>
      </c>
      <c r="T9" s="20" t="s">
        <v>96</v>
      </c>
      <c r="U9" s="54"/>
      <c r="V9" s="14" t="s">
        <v>19</v>
      </c>
      <c r="W9" s="14" t="s">
        <v>20</v>
      </c>
      <c r="X9" s="14" t="s">
        <v>46</v>
      </c>
      <c r="Y9" s="14" t="s">
        <v>47</v>
      </c>
      <c r="Z9" s="14" t="s">
        <v>48</v>
      </c>
      <c r="AA9" s="14" t="s">
        <v>49</v>
      </c>
      <c r="AB9" s="14" t="s">
        <v>50</v>
      </c>
      <c r="AC9" s="14" t="s">
        <v>76</v>
      </c>
      <c r="AD9" s="14" t="s">
        <v>77</v>
      </c>
      <c r="AE9" s="54"/>
      <c r="AF9" s="14" t="s">
        <v>19</v>
      </c>
      <c r="AG9" s="14" t="s">
        <v>20</v>
      </c>
      <c r="AH9" s="14" t="s">
        <v>46</v>
      </c>
      <c r="AI9" s="14" t="s">
        <v>47</v>
      </c>
      <c r="AJ9" s="14" t="s">
        <v>48</v>
      </c>
      <c r="AK9" s="14" t="s">
        <v>49</v>
      </c>
      <c r="AL9" s="14" t="s">
        <v>50</v>
      </c>
      <c r="AM9" s="14" t="s">
        <v>76</v>
      </c>
      <c r="AN9" s="14" t="s">
        <v>77</v>
      </c>
      <c r="AO9" s="54"/>
      <c r="AP9" s="19" t="s">
        <v>38</v>
      </c>
      <c r="AQ9" s="54"/>
      <c r="AR9" s="73" t="s">
        <v>90</v>
      </c>
      <c r="AS9" s="73" t="s">
        <v>93</v>
      </c>
      <c r="AT9" s="73" t="s">
        <v>91</v>
      </c>
      <c r="AU9" s="73" t="s">
        <v>94</v>
      </c>
      <c r="AV9" s="20" t="s">
        <v>96</v>
      </c>
      <c r="AW9" s="152" t="s">
        <v>17</v>
      </c>
      <c r="AX9" s="152" t="s">
        <v>97</v>
      </c>
      <c r="AY9" s="20" t="s">
        <v>96</v>
      </c>
      <c r="AZ9" s="38" t="s">
        <v>18</v>
      </c>
      <c r="BA9" s="152" t="s">
        <v>97</v>
      </c>
      <c r="BB9" s="20" t="s">
        <v>96</v>
      </c>
      <c r="BC9" s="20" t="s">
        <v>96</v>
      </c>
      <c r="BD9" s="54"/>
      <c r="BE9" s="152" t="s">
        <v>32</v>
      </c>
      <c r="BF9" s="152" t="s">
        <v>33</v>
      </c>
      <c r="BG9" s="152" t="s">
        <v>34</v>
      </c>
      <c r="BH9" s="152" t="s">
        <v>35</v>
      </c>
      <c r="BI9" s="20" t="s">
        <v>31</v>
      </c>
      <c r="BJ9" s="54"/>
      <c r="BK9" s="17" t="s">
        <v>29</v>
      </c>
      <c r="BL9" s="17" t="s">
        <v>9</v>
      </c>
      <c r="BM9" s="17" t="s">
        <v>30</v>
      </c>
      <c r="BN9" s="17" t="s">
        <v>31</v>
      </c>
      <c r="BO9" s="55"/>
      <c r="BP9" s="19" t="s">
        <v>38</v>
      </c>
      <c r="BQ9" s="55"/>
      <c r="BR9" s="19" t="s">
        <v>38</v>
      </c>
      <c r="BS9" s="14" t="s">
        <v>41</v>
      </c>
    </row>
    <row r="10" spans="1:71" ht="15.75" x14ac:dyDescent="0.25">
      <c r="A10" s="122">
        <v>1</v>
      </c>
      <c r="B10" s="245" t="s">
        <v>129</v>
      </c>
      <c r="C10" s="76"/>
      <c r="D10" s="76"/>
      <c r="E10" s="76"/>
      <c r="F10" s="154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54"/>
      <c r="V10" s="25">
        <v>5.5</v>
      </c>
      <c r="W10" s="25">
        <v>7</v>
      </c>
      <c r="X10" s="25">
        <v>6.3</v>
      </c>
      <c r="Y10" s="25">
        <v>7</v>
      </c>
      <c r="Z10" s="25">
        <v>6.5</v>
      </c>
      <c r="AA10" s="25">
        <v>7</v>
      </c>
      <c r="AB10" s="25">
        <v>5.8</v>
      </c>
      <c r="AC10" s="26">
        <f>SUM(V10:AB10)</f>
        <v>45.099999999999994</v>
      </c>
      <c r="AD10" s="46"/>
      <c r="AE10" s="54"/>
      <c r="AF10" s="25">
        <v>6</v>
      </c>
      <c r="AG10" s="25">
        <v>6.8</v>
      </c>
      <c r="AH10" s="25">
        <v>5.5</v>
      </c>
      <c r="AI10" s="25">
        <v>6.8</v>
      </c>
      <c r="AJ10" s="25">
        <v>6</v>
      </c>
      <c r="AK10" s="25">
        <v>6.8</v>
      </c>
      <c r="AL10" s="25">
        <v>5.8</v>
      </c>
      <c r="AM10" s="26">
        <f>SUM(AF10:AL10)</f>
        <v>43.699999999999996</v>
      </c>
      <c r="AN10" s="46"/>
      <c r="AO10" s="54"/>
      <c r="AP10" s="154"/>
      <c r="AQ10" s="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61"/>
      <c r="BE10" s="110"/>
      <c r="BF10" s="110"/>
      <c r="BG10" s="110"/>
      <c r="BH10" s="110"/>
      <c r="BI10" s="111"/>
      <c r="BJ10" s="61"/>
      <c r="BK10" s="53"/>
      <c r="BL10" s="53"/>
      <c r="BM10" s="53"/>
      <c r="BN10" s="53"/>
      <c r="BO10" s="59"/>
      <c r="BP10" s="111"/>
      <c r="BQ10" s="59"/>
      <c r="BR10" s="111"/>
      <c r="BS10" s="23"/>
    </row>
    <row r="11" spans="1:71" ht="15.75" x14ac:dyDescent="0.25">
      <c r="A11" s="122">
        <v>2</v>
      </c>
      <c r="B11" s="245" t="s">
        <v>159</v>
      </c>
      <c r="C11" s="123"/>
      <c r="D11" s="123"/>
      <c r="E11" s="123"/>
      <c r="F11" s="154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54"/>
      <c r="V11" s="25">
        <v>5</v>
      </c>
      <c r="W11" s="25">
        <v>5.5</v>
      </c>
      <c r="X11" s="25">
        <v>5.5</v>
      </c>
      <c r="Y11" s="25">
        <v>5.6</v>
      </c>
      <c r="Z11" s="25">
        <v>5.5</v>
      </c>
      <c r="AA11" s="25">
        <v>6</v>
      </c>
      <c r="AB11" s="25">
        <v>5.5</v>
      </c>
      <c r="AC11" s="26">
        <f>SUM(V11:AB11)</f>
        <v>38.6</v>
      </c>
      <c r="AD11" s="46"/>
      <c r="AE11" s="54"/>
      <c r="AF11" s="25">
        <v>5.8</v>
      </c>
      <c r="AG11" s="25">
        <v>5.8</v>
      </c>
      <c r="AH11" s="25">
        <v>5</v>
      </c>
      <c r="AI11" s="25">
        <v>6</v>
      </c>
      <c r="AJ11" s="25">
        <v>6</v>
      </c>
      <c r="AK11" s="25">
        <v>6</v>
      </c>
      <c r="AL11" s="25">
        <v>5.8</v>
      </c>
      <c r="AM11" s="26">
        <f>SUM(AF11:AL11)</f>
        <v>40.4</v>
      </c>
      <c r="AN11" s="46"/>
      <c r="AO11" s="54"/>
      <c r="AP11" s="154"/>
      <c r="AQ11" s="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54"/>
      <c r="BE11" s="53"/>
      <c r="BF11" s="53"/>
      <c r="BG11" s="53"/>
      <c r="BH11" s="53"/>
      <c r="BI11" s="53"/>
      <c r="BJ11" s="54"/>
      <c r="BK11" s="53"/>
      <c r="BL11" s="53"/>
      <c r="BM11" s="53"/>
      <c r="BN11" s="53"/>
      <c r="BO11" s="54"/>
      <c r="BP11" s="53"/>
      <c r="BQ11" s="54"/>
      <c r="BR11" s="53"/>
      <c r="BS11" s="23"/>
    </row>
    <row r="12" spans="1:71" ht="15.75" x14ac:dyDescent="0.25">
      <c r="A12" s="122">
        <v>3</v>
      </c>
      <c r="B12" s="245" t="s">
        <v>150</v>
      </c>
      <c r="C12" s="123"/>
      <c r="D12" s="123"/>
      <c r="E12" s="123"/>
      <c r="F12" s="154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54"/>
      <c r="V12" s="25">
        <v>5</v>
      </c>
      <c r="W12" s="25">
        <v>5.8</v>
      </c>
      <c r="X12" s="25">
        <v>3</v>
      </c>
      <c r="Y12" s="25">
        <v>4</v>
      </c>
      <c r="Z12" s="25">
        <v>5.5</v>
      </c>
      <c r="AA12" s="25">
        <v>5.5</v>
      </c>
      <c r="AB12" s="25">
        <v>5.5</v>
      </c>
      <c r="AC12" s="26">
        <f t="shared" ref="AC12:AC15" si="0">SUM(V12:AB12)</f>
        <v>34.299999999999997</v>
      </c>
      <c r="AD12" s="46"/>
      <c r="AE12" s="54"/>
      <c r="AF12" s="25">
        <v>5</v>
      </c>
      <c r="AG12" s="25">
        <v>5.5</v>
      </c>
      <c r="AH12" s="25">
        <v>0</v>
      </c>
      <c r="AI12" s="25">
        <v>4.8</v>
      </c>
      <c r="AJ12" s="25">
        <v>4</v>
      </c>
      <c r="AK12" s="25">
        <v>5</v>
      </c>
      <c r="AL12" s="25">
        <v>5</v>
      </c>
      <c r="AM12" s="26">
        <f t="shared" ref="AM12:AM15" si="1">SUM(AF12:AL12)</f>
        <v>29.3</v>
      </c>
      <c r="AN12" s="46"/>
      <c r="AO12" s="54"/>
      <c r="AP12" s="154"/>
      <c r="AQ12" s="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54"/>
      <c r="BE12" s="53"/>
      <c r="BF12" s="53"/>
      <c r="BG12" s="53"/>
      <c r="BH12" s="53"/>
      <c r="BI12" s="53"/>
      <c r="BJ12" s="54"/>
      <c r="BK12" s="53"/>
      <c r="BL12" s="53"/>
      <c r="BM12" s="53"/>
      <c r="BN12" s="53"/>
      <c r="BO12" s="54"/>
      <c r="BP12" s="53"/>
      <c r="BQ12" s="54"/>
      <c r="BR12" s="53"/>
      <c r="BS12" s="23"/>
    </row>
    <row r="13" spans="1:71" ht="15.75" x14ac:dyDescent="0.25">
      <c r="A13" s="122">
        <v>4</v>
      </c>
      <c r="B13" s="245" t="s">
        <v>160</v>
      </c>
      <c r="C13" s="123"/>
      <c r="D13" s="123"/>
      <c r="E13" s="123"/>
      <c r="F13" s="154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54"/>
      <c r="V13" s="25">
        <v>4.5</v>
      </c>
      <c r="W13" s="25">
        <v>5.5</v>
      </c>
      <c r="X13" s="25">
        <v>4</v>
      </c>
      <c r="Y13" s="25">
        <v>4</v>
      </c>
      <c r="Z13" s="25">
        <v>5.5</v>
      </c>
      <c r="AA13" s="25">
        <v>6</v>
      </c>
      <c r="AB13" s="25">
        <v>5.5</v>
      </c>
      <c r="AC13" s="26">
        <f t="shared" si="0"/>
        <v>35</v>
      </c>
      <c r="AD13" s="46"/>
      <c r="AE13" s="54"/>
      <c r="AF13" s="25">
        <v>3</v>
      </c>
      <c r="AG13" s="25">
        <v>5</v>
      </c>
      <c r="AH13" s="25">
        <v>4</v>
      </c>
      <c r="AI13" s="25">
        <v>5</v>
      </c>
      <c r="AJ13" s="25">
        <v>5.8</v>
      </c>
      <c r="AK13" s="25">
        <v>5.8</v>
      </c>
      <c r="AL13" s="25">
        <v>5.8</v>
      </c>
      <c r="AM13" s="26">
        <f t="shared" si="1"/>
        <v>34.4</v>
      </c>
      <c r="AN13" s="46"/>
      <c r="AO13" s="54"/>
      <c r="AP13" s="154"/>
      <c r="AQ13" s="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54"/>
      <c r="BE13" s="53"/>
      <c r="BF13" s="53"/>
      <c r="BG13" s="53"/>
      <c r="BH13" s="53"/>
      <c r="BI13" s="53"/>
      <c r="BJ13" s="54"/>
      <c r="BK13" s="53"/>
      <c r="BL13" s="53"/>
      <c r="BM13" s="53"/>
      <c r="BN13" s="53"/>
      <c r="BO13" s="54"/>
      <c r="BP13" s="53"/>
      <c r="BQ13" s="54"/>
      <c r="BR13" s="53"/>
      <c r="BS13" s="23"/>
    </row>
    <row r="14" spans="1:71" ht="15.75" x14ac:dyDescent="0.25">
      <c r="A14" s="122">
        <v>5</v>
      </c>
      <c r="B14" s="245" t="s">
        <v>151</v>
      </c>
      <c r="C14" s="123"/>
      <c r="D14" s="123"/>
      <c r="E14" s="123"/>
      <c r="F14" s="154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54"/>
      <c r="V14" s="25">
        <v>4.5</v>
      </c>
      <c r="W14" s="25">
        <v>6</v>
      </c>
      <c r="X14" s="25">
        <v>5.5</v>
      </c>
      <c r="Y14" s="25">
        <v>3</v>
      </c>
      <c r="Z14" s="25">
        <v>5</v>
      </c>
      <c r="AA14" s="25">
        <v>5.5</v>
      </c>
      <c r="AB14" s="25">
        <v>5</v>
      </c>
      <c r="AC14" s="26">
        <f t="shared" si="0"/>
        <v>34.5</v>
      </c>
      <c r="AD14" s="46"/>
      <c r="AE14" s="54"/>
      <c r="AF14" s="25">
        <v>5</v>
      </c>
      <c r="AG14" s="25">
        <v>5</v>
      </c>
      <c r="AH14" s="25">
        <v>5.5</v>
      </c>
      <c r="AI14" s="25">
        <v>4</v>
      </c>
      <c r="AJ14" s="25">
        <v>5.8</v>
      </c>
      <c r="AK14" s="25">
        <v>5.5</v>
      </c>
      <c r="AL14" s="25">
        <v>5</v>
      </c>
      <c r="AM14" s="26">
        <f t="shared" si="1"/>
        <v>35.799999999999997</v>
      </c>
      <c r="AN14" s="46"/>
      <c r="AO14" s="54"/>
      <c r="AP14" s="154"/>
      <c r="AQ14" s="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54"/>
      <c r="BE14" s="53"/>
      <c r="BF14" s="53"/>
      <c r="BG14" s="53"/>
      <c r="BH14" s="53"/>
      <c r="BI14" s="53"/>
      <c r="BJ14" s="54"/>
      <c r="BK14" s="53"/>
      <c r="BL14" s="53"/>
      <c r="BM14" s="53"/>
      <c r="BN14" s="53"/>
      <c r="BO14" s="54"/>
      <c r="BP14" s="53"/>
      <c r="BQ14" s="54"/>
      <c r="BR14" s="53"/>
      <c r="BS14" s="23"/>
    </row>
    <row r="15" spans="1:71" ht="15.75" x14ac:dyDescent="0.25">
      <c r="A15" s="122">
        <v>6</v>
      </c>
      <c r="B15" s="245" t="s">
        <v>156</v>
      </c>
      <c r="C15" s="123"/>
      <c r="D15" s="123"/>
      <c r="E15" s="123"/>
      <c r="F15" s="154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54"/>
      <c r="V15" s="25">
        <v>5.5</v>
      </c>
      <c r="W15" s="25">
        <v>6.5</v>
      </c>
      <c r="X15" s="25">
        <v>6</v>
      </c>
      <c r="Y15" s="25">
        <v>6.8</v>
      </c>
      <c r="Z15" s="25">
        <v>5.5</v>
      </c>
      <c r="AA15" s="25">
        <v>6</v>
      </c>
      <c r="AB15" s="25">
        <v>5.8</v>
      </c>
      <c r="AC15" s="26">
        <f t="shared" si="0"/>
        <v>42.099999999999994</v>
      </c>
      <c r="AD15" s="46"/>
      <c r="AE15" s="54"/>
      <c r="AF15" s="25">
        <v>5.8</v>
      </c>
      <c r="AG15" s="25">
        <v>6</v>
      </c>
      <c r="AH15" s="25">
        <v>5</v>
      </c>
      <c r="AI15" s="25">
        <v>6.5</v>
      </c>
      <c r="AJ15" s="25">
        <v>6.5</v>
      </c>
      <c r="AK15" s="25">
        <v>6</v>
      </c>
      <c r="AL15" s="25">
        <v>5.8</v>
      </c>
      <c r="AM15" s="26">
        <f t="shared" si="1"/>
        <v>41.599999999999994</v>
      </c>
      <c r="AN15" s="46"/>
      <c r="AO15" s="54"/>
      <c r="AP15" s="154"/>
      <c r="AQ15" s="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54"/>
      <c r="BE15" s="53"/>
      <c r="BF15" s="53"/>
      <c r="BG15" s="53"/>
      <c r="BH15" s="53"/>
      <c r="BI15" s="53"/>
      <c r="BJ15" s="54"/>
      <c r="BK15" s="53"/>
      <c r="BL15" s="53"/>
      <c r="BM15" s="53"/>
      <c r="BN15" s="53"/>
      <c r="BO15" s="54"/>
      <c r="BP15" s="53"/>
      <c r="BQ15" s="54"/>
      <c r="BR15" s="53"/>
      <c r="BS15" s="23"/>
    </row>
    <row r="16" spans="1:71" ht="15.75" x14ac:dyDescent="0.25">
      <c r="A16" s="124"/>
      <c r="B16" s="124"/>
      <c r="C16" s="245" t="s">
        <v>128</v>
      </c>
      <c r="D16" s="245" t="s">
        <v>158</v>
      </c>
      <c r="E16" s="245" t="s">
        <v>130</v>
      </c>
      <c r="F16" s="102"/>
      <c r="G16" s="33">
        <v>6.5</v>
      </c>
      <c r="H16" s="33">
        <v>6.5</v>
      </c>
      <c r="I16" s="33">
        <v>6</v>
      </c>
      <c r="J16" s="33">
        <v>6</v>
      </c>
      <c r="K16" s="33">
        <v>6</v>
      </c>
      <c r="L16" s="33">
        <v>6</v>
      </c>
      <c r="M16" s="159">
        <f>SUM(G16:L16)/6</f>
        <v>6.166666666666667</v>
      </c>
      <c r="N16" s="33">
        <v>7</v>
      </c>
      <c r="O16" s="33">
        <v>0</v>
      </c>
      <c r="P16" s="159">
        <f>N16-O16</f>
        <v>7</v>
      </c>
      <c r="Q16" s="33">
        <v>7</v>
      </c>
      <c r="R16" s="33">
        <v>0.5</v>
      </c>
      <c r="S16" s="159">
        <f>Q16-R16</f>
        <v>6.5</v>
      </c>
      <c r="T16" s="4">
        <f>SUM((M16*0.6),(P16*0.25),(S16*0.15))</f>
        <v>6.4249999999999998</v>
      </c>
      <c r="U16" s="68"/>
      <c r="V16" s="103"/>
      <c r="W16" s="103"/>
      <c r="X16" s="103"/>
      <c r="Y16" s="103"/>
      <c r="Z16" s="103"/>
      <c r="AA16" s="103"/>
      <c r="AB16" s="103"/>
      <c r="AC16" s="233">
        <f>SUM(AC10:AC15)</f>
        <v>229.6</v>
      </c>
      <c r="AD16" s="156">
        <f>(AC16/6)/7</f>
        <v>5.4666666666666668</v>
      </c>
      <c r="AE16" s="104"/>
      <c r="AF16" s="103"/>
      <c r="AG16" s="103"/>
      <c r="AH16" s="103"/>
      <c r="AI16" s="103"/>
      <c r="AJ16" s="103"/>
      <c r="AK16" s="103"/>
      <c r="AL16" s="103"/>
      <c r="AM16" s="233">
        <f>SUM(AM10:AM15)</f>
        <v>225.19999999999996</v>
      </c>
      <c r="AN16" s="156">
        <f>(AM16/6)/7</f>
        <v>5.3619047619047606</v>
      </c>
      <c r="AO16" s="104"/>
      <c r="AP16" s="156">
        <f>SUM((T16*0.25)+(AD16*0.375)+(AN16*0.375))</f>
        <v>5.6669642857142852</v>
      </c>
      <c r="AQ16" s="104"/>
      <c r="AR16" s="33">
        <v>6.8</v>
      </c>
      <c r="AS16" s="33">
        <v>6.5</v>
      </c>
      <c r="AT16" s="33">
        <v>7.5</v>
      </c>
      <c r="AU16" s="33">
        <v>6.8</v>
      </c>
      <c r="AV16" s="207">
        <f t="shared" ref="AV16" si="2">(AR16+AS16+AT16+AU16)/4</f>
        <v>6.9</v>
      </c>
      <c r="AW16" s="33">
        <v>8.8000000000000007</v>
      </c>
      <c r="AX16" s="33"/>
      <c r="AY16" s="159">
        <f>AW16-AX16</f>
        <v>8.8000000000000007</v>
      </c>
      <c r="AZ16" s="33">
        <v>8.5</v>
      </c>
      <c r="BA16" s="33"/>
      <c r="BB16" s="159">
        <f t="shared" ref="BB16" si="3">AZ16-BA16</f>
        <v>8.5</v>
      </c>
      <c r="BC16" s="4">
        <f t="shared" ref="BC16" si="4">((AV16*0.4)+(AY16*0.4)+(BB16*0.2))</f>
        <v>7.9800000000000013</v>
      </c>
      <c r="BD16" s="69"/>
      <c r="BE16" s="155">
        <v>7.8</v>
      </c>
      <c r="BF16" s="155">
        <v>8</v>
      </c>
      <c r="BG16" s="155">
        <v>6.8</v>
      </c>
      <c r="BH16" s="155">
        <v>7</v>
      </c>
      <c r="BI16" s="156">
        <f>SUM((BE16*0.25),(BF16*0.25),(BG16*0.3),(BH16*0.2))</f>
        <v>7.3900000000000006</v>
      </c>
      <c r="BJ16" s="69"/>
      <c r="BK16" s="235">
        <v>8.3000000000000007</v>
      </c>
      <c r="BL16" s="156">
        <f>BK16</f>
        <v>8.3000000000000007</v>
      </c>
      <c r="BM16" s="107"/>
      <c r="BN16" s="156">
        <f>SUM(BL16-BM16)</f>
        <v>8.3000000000000007</v>
      </c>
      <c r="BO16" s="68"/>
      <c r="BP16" s="156">
        <f>SUM(BC16*0.25)+(BI16*0.25)+(BN16*0.5)</f>
        <v>7.9925000000000006</v>
      </c>
      <c r="BQ16" s="68"/>
      <c r="BR16" s="156">
        <f>AVERAGE(AP16,BP16)</f>
        <v>6.8297321428571429</v>
      </c>
      <c r="BS16" s="71">
        <v>1</v>
      </c>
    </row>
    <row r="23" spans="3:5" x14ac:dyDescent="0.25">
      <c r="C23" s="245"/>
      <c r="D23" s="245"/>
      <c r="E23" s="245"/>
    </row>
    <row r="24" spans="3:5" x14ac:dyDescent="0.25">
      <c r="C24" s="245"/>
      <c r="D24" s="245"/>
      <c r="E24" s="245"/>
    </row>
    <row r="25" spans="3:5" x14ac:dyDescent="0.25">
      <c r="C25" s="245"/>
      <c r="D25" s="245"/>
      <c r="E25" s="245"/>
    </row>
    <row r="26" spans="3:5" x14ac:dyDescent="0.25">
      <c r="C26" s="245"/>
      <c r="D26" s="245"/>
      <c r="E26" s="245"/>
    </row>
    <row r="27" spans="3:5" x14ac:dyDescent="0.25">
      <c r="C27" s="245"/>
      <c r="D27" s="245"/>
      <c r="E27" s="245"/>
    </row>
  </sheetData>
  <pageMargins left="0.7" right="0.7" top="0.75" bottom="0.75" header="0.3" footer="0.3"/>
  <pageSetup paperSize="9" scale="2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43586-5880-4ED7-9EE1-84E41466D580}">
  <dimension ref="A1:T46"/>
  <sheetViews>
    <sheetView workbookViewId="0">
      <selection activeCell="M21" sqref="M21"/>
    </sheetView>
  </sheetViews>
  <sheetFormatPr defaultColWidth="8.85546875" defaultRowHeight="15" x14ac:dyDescent="0.25"/>
  <cols>
    <col min="1" max="1" width="8.85546875" style="149"/>
    <col min="2" max="2" width="28.5703125" style="149" customWidth="1"/>
    <col min="3" max="3" width="24" style="149" bestFit="1" customWidth="1"/>
    <col min="4" max="4" width="2.5703125" style="149" customWidth="1"/>
    <col min="5" max="11" width="8.85546875" style="149" customWidth="1"/>
    <col min="12" max="12" width="4.5703125" style="149" customWidth="1"/>
    <col min="13" max="15" width="8.85546875" style="149" customWidth="1"/>
    <col min="16" max="16" width="3" style="149" customWidth="1"/>
    <col min="17" max="17" width="8.5703125" style="149" customWidth="1"/>
    <col min="18" max="18" width="9.5703125" style="149" customWidth="1"/>
    <col min="19" max="19" width="9.85546875" style="149" customWidth="1"/>
    <col min="20" max="16384" width="8.85546875" style="149"/>
  </cols>
  <sheetData>
    <row r="1" spans="1:20" ht="15.75" x14ac:dyDescent="0.25">
      <c r="A1" s="1" t="str">
        <f>'Comp Detail'!A1</f>
        <v>Vaulting QLD State Championsip 2022</v>
      </c>
      <c r="B1" s="1"/>
      <c r="C1" s="162"/>
      <c r="M1" s="273"/>
      <c r="N1" s="273"/>
      <c r="O1" s="273"/>
    </row>
    <row r="2" spans="1:20" ht="15.75" x14ac:dyDescent="0.25">
      <c r="A2" s="1"/>
      <c r="B2" s="1"/>
      <c r="C2" s="162"/>
      <c r="M2" s="273"/>
      <c r="N2" s="273"/>
      <c r="O2" s="273"/>
    </row>
    <row r="3" spans="1:20" ht="15.75" x14ac:dyDescent="0.25">
      <c r="A3" s="1" t="str">
        <f>'Comp Detail'!A3</f>
        <v>19-20 Nov 22</v>
      </c>
      <c r="B3" s="1"/>
      <c r="C3" s="162"/>
      <c r="M3" s="36"/>
      <c r="N3" s="36"/>
      <c r="O3" s="36"/>
    </row>
    <row r="4" spans="1:20" ht="15.75" x14ac:dyDescent="0.25">
      <c r="A4" s="1"/>
      <c r="B4" s="163"/>
      <c r="C4" s="36"/>
      <c r="M4" s="36"/>
      <c r="N4" s="36"/>
      <c r="O4" s="36"/>
    </row>
    <row r="5" spans="1:20" ht="15.75" x14ac:dyDescent="0.25">
      <c r="A5" s="164" t="s">
        <v>102</v>
      </c>
      <c r="B5" s="146"/>
      <c r="C5" s="144"/>
      <c r="D5" s="165"/>
      <c r="E5" s="146" t="s">
        <v>3</v>
      </c>
      <c r="F5" s="144"/>
      <c r="G5" s="144"/>
      <c r="H5" s="146"/>
      <c r="I5" s="165"/>
      <c r="J5" s="165"/>
      <c r="K5" s="165"/>
      <c r="L5" s="165"/>
      <c r="M5" s="166" t="s">
        <v>5</v>
      </c>
      <c r="N5" s="167"/>
      <c r="O5" s="165"/>
      <c r="P5" s="165"/>
      <c r="Q5" s="165"/>
      <c r="R5" s="165"/>
      <c r="S5" s="165"/>
      <c r="T5" s="165"/>
    </row>
    <row r="6" spans="1:20" ht="15.75" x14ac:dyDescent="0.25">
      <c r="A6" s="164" t="s">
        <v>59</v>
      </c>
      <c r="B6" s="146">
        <v>14</v>
      </c>
      <c r="C6" s="144"/>
      <c r="D6" s="165"/>
      <c r="E6" s="144"/>
      <c r="F6" s="144"/>
      <c r="G6" s="144"/>
      <c r="H6" s="144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20" x14ac:dyDescent="0.25">
      <c r="A7" s="144"/>
      <c r="B7" s="144"/>
      <c r="C7" s="144"/>
      <c r="D7" s="165"/>
      <c r="E7" s="146"/>
      <c r="F7" s="144"/>
      <c r="G7" s="144"/>
      <c r="H7" s="144"/>
      <c r="I7" s="168"/>
      <c r="J7" s="168"/>
      <c r="K7" s="168"/>
      <c r="L7" s="168"/>
      <c r="M7" s="165"/>
      <c r="N7" s="165"/>
      <c r="O7" s="168"/>
      <c r="P7" s="165"/>
      <c r="Q7" s="165"/>
      <c r="R7" s="165"/>
      <c r="S7" s="169"/>
      <c r="T7" s="165"/>
    </row>
    <row r="8" spans="1:20" x14ac:dyDescent="0.25">
      <c r="A8" s="170" t="s">
        <v>12</v>
      </c>
      <c r="B8" s="170" t="s">
        <v>13</v>
      </c>
      <c r="C8" s="170" t="s">
        <v>15</v>
      </c>
      <c r="D8" s="171"/>
      <c r="E8" s="172" t="s">
        <v>42</v>
      </c>
      <c r="F8" s="170"/>
      <c r="G8" s="170"/>
      <c r="H8" s="170"/>
      <c r="I8" s="173" t="s">
        <v>42</v>
      </c>
      <c r="J8" s="173"/>
      <c r="K8" s="173" t="s">
        <v>42</v>
      </c>
      <c r="L8" s="174"/>
      <c r="M8" s="168"/>
      <c r="N8" s="168"/>
      <c r="O8" s="173" t="s">
        <v>82</v>
      </c>
      <c r="P8" s="171"/>
      <c r="Q8" s="168"/>
      <c r="R8" s="214"/>
      <c r="S8" s="213" t="s">
        <v>31</v>
      </c>
      <c r="T8" s="168"/>
    </row>
    <row r="9" spans="1:20" x14ac:dyDescent="0.25">
      <c r="A9" s="170"/>
      <c r="B9" s="170"/>
      <c r="C9" s="170"/>
      <c r="D9" s="176"/>
      <c r="E9" s="170" t="s">
        <v>32</v>
      </c>
      <c r="F9" s="170" t="s">
        <v>33</v>
      </c>
      <c r="G9" s="170" t="s">
        <v>34</v>
      </c>
      <c r="H9" s="170" t="s">
        <v>35</v>
      </c>
      <c r="I9" s="173" t="s">
        <v>38</v>
      </c>
      <c r="J9" s="173" t="s">
        <v>173</v>
      </c>
      <c r="K9" s="173" t="s">
        <v>31</v>
      </c>
      <c r="L9" s="174"/>
      <c r="M9" s="165" t="s">
        <v>29</v>
      </c>
      <c r="N9" s="165" t="s">
        <v>99</v>
      </c>
      <c r="O9" s="173" t="s">
        <v>31</v>
      </c>
      <c r="P9" s="176"/>
      <c r="Q9" s="165" t="s">
        <v>100</v>
      </c>
      <c r="R9" s="198" t="s">
        <v>101</v>
      </c>
      <c r="S9" s="213" t="s">
        <v>38</v>
      </c>
      <c r="T9" s="168" t="s">
        <v>41</v>
      </c>
    </row>
    <row r="10" spans="1:20" x14ac:dyDescent="0.25">
      <c r="A10" s="243">
        <v>77</v>
      </c>
      <c r="B10" s="244" t="s">
        <v>150</v>
      </c>
      <c r="C10" s="245" t="s">
        <v>130</v>
      </c>
      <c r="D10" s="191"/>
      <c r="E10" s="192">
        <v>8</v>
      </c>
      <c r="F10" s="192">
        <v>7</v>
      </c>
      <c r="G10" s="192">
        <v>6.5</v>
      </c>
      <c r="H10" s="192">
        <v>7</v>
      </c>
      <c r="I10" s="193">
        <f t="shared" ref="I10:I25" si="0">SUM((E10*0.3)+(F10*0.25)+(G10*0.35)+(H10*0.1))</f>
        <v>7.1250000000000009</v>
      </c>
      <c r="J10" s="193"/>
      <c r="K10" s="193">
        <f t="shared" ref="K10:K25" si="1">SUM(I10-J10)</f>
        <v>7.1250000000000009</v>
      </c>
      <c r="L10" s="194"/>
      <c r="M10" s="195">
        <v>8.5</v>
      </c>
      <c r="N10" s="195"/>
      <c r="O10" s="193">
        <f t="shared" ref="O10:O25" si="2">M10-N10</f>
        <v>8.5</v>
      </c>
      <c r="P10" s="196"/>
      <c r="Q10" s="193">
        <f t="shared" ref="Q10:Q25" si="3">I10</f>
        <v>7.1250000000000009</v>
      </c>
      <c r="R10" s="193">
        <f t="shared" ref="R10:R25" si="4">O10</f>
        <v>8.5</v>
      </c>
      <c r="S10" s="197">
        <f t="shared" ref="S10:S25" si="5">(O10+I10)/2</f>
        <v>7.8125</v>
      </c>
      <c r="T10" s="198">
        <v>1</v>
      </c>
    </row>
    <row r="11" spans="1:20" x14ac:dyDescent="0.25">
      <c r="A11" s="243">
        <v>69</v>
      </c>
      <c r="B11" s="244" t="s">
        <v>142</v>
      </c>
      <c r="C11" s="245" t="s">
        <v>143</v>
      </c>
      <c r="D11" s="191"/>
      <c r="E11" s="192">
        <v>8</v>
      </c>
      <c r="F11" s="192">
        <v>7</v>
      </c>
      <c r="G11" s="192">
        <v>6.5</v>
      </c>
      <c r="H11" s="192">
        <v>5</v>
      </c>
      <c r="I11" s="193">
        <f t="shared" si="0"/>
        <v>6.9250000000000007</v>
      </c>
      <c r="J11" s="193"/>
      <c r="K11" s="193">
        <f t="shared" si="1"/>
        <v>6.9250000000000007</v>
      </c>
      <c r="L11" s="194"/>
      <c r="M11" s="195">
        <v>7.5</v>
      </c>
      <c r="N11" s="195"/>
      <c r="O11" s="193">
        <f t="shared" si="2"/>
        <v>7.5</v>
      </c>
      <c r="P11" s="196"/>
      <c r="Q11" s="193">
        <f t="shared" si="3"/>
        <v>6.9250000000000007</v>
      </c>
      <c r="R11" s="193">
        <f t="shared" si="4"/>
        <v>7.5</v>
      </c>
      <c r="S11" s="197">
        <f t="shared" si="5"/>
        <v>7.2125000000000004</v>
      </c>
      <c r="T11" s="198">
        <v>2</v>
      </c>
    </row>
    <row r="12" spans="1:20" x14ac:dyDescent="0.25">
      <c r="A12" s="250">
        <v>88</v>
      </c>
      <c r="B12" s="244" t="s">
        <v>149</v>
      </c>
      <c r="C12" s="245" t="s">
        <v>130</v>
      </c>
      <c r="D12" s="191"/>
      <c r="E12" s="192">
        <v>6.5</v>
      </c>
      <c r="F12" s="192">
        <v>7</v>
      </c>
      <c r="G12" s="192">
        <v>6</v>
      </c>
      <c r="H12" s="192">
        <v>6</v>
      </c>
      <c r="I12" s="193">
        <f t="shared" si="0"/>
        <v>6.4</v>
      </c>
      <c r="J12" s="193"/>
      <c r="K12" s="193">
        <f t="shared" si="1"/>
        <v>6.4</v>
      </c>
      <c r="L12" s="194"/>
      <c r="M12" s="195">
        <v>8</v>
      </c>
      <c r="N12" s="195"/>
      <c r="O12" s="193">
        <f t="shared" si="2"/>
        <v>8</v>
      </c>
      <c r="P12" s="196"/>
      <c r="Q12" s="193">
        <f t="shared" si="3"/>
        <v>6.4</v>
      </c>
      <c r="R12" s="193">
        <f t="shared" si="4"/>
        <v>8</v>
      </c>
      <c r="S12" s="197">
        <f t="shared" si="5"/>
        <v>7.2</v>
      </c>
      <c r="T12" s="198">
        <v>3</v>
      </c>
    </row>
    <row r="13" spans="1:20" x14ac:dyDescent="0.25">
      <c r="A13" s="243">
        <v>89</v>
      </c>
      <c r="B13" s="244" t="s">
        <v>148</v>
      </c>
      <c r="C13" s="245" t="s">
        <v>130</v>
      </c>
      <c r="D13" s="191"/>
      <c r="E13" s="192">
        <v>6</v>
      </c>
      <c r="F13" s="192">
        <v>7</v>
      </c>
      <c r="G13" s="192">
        <v>5.8</v>
      </c>
      <c r="H13" s="192">
        <v>6</v>
      </c>
      <c r="I13" s="193">
        <f t="shared" si="0"/>
        <v>6.18</v>
      </c>
      <c r="J13" s="193"/>
      <c r="K13" s="193">
        <f t="shared" si="1"/>
        <v>6.18</v>
      </c>
      <c r="L13" s="194"/>
      <c r="M13" s="195">
        <v>7.8</v>
      </c>
      <c r="N13" s="195"/>
      <c r="O13" s="193">
        <f t="shared" si="2"/>
        <v>7.8</v>
      </c>
      <c r="P13" s="196"/>
      <c r="Q13" s="193">
        <f t="shared" si="3"/>
        <v>6.18</v>
      </c>
      <c r="R13" s="193">
        <f t="shared" si="4"/>
        <v>7.8</v>
      </c>
      <c r="S13" s="197">
        <f t="shared" si="5"/>
        <v>6.99</v>
      </c>
      <c r="T13" s="198">
        <v>4</v>
      </c>
    </row>
    <row r="14" spans="1:20" x14ac:dyDescent="0.25">
      <c r="A14" s="243">
        <v>86</v>
      </c>
      <c r="B14" s="244" t="s">
        <v>131</v>
      </c>
      <c r="C14" s="245" t="s">
        <v>130</v>
      </c>
      <c r="D14" s="191"/>
      <c r="E14" s="192">
        <v>8</v>
      </c>
      <c r="F14" s="192">
        <v>7</v>
      </c>
      <c r="G14" s="192">
        <v>6</v>
      </c>
      <c r="H14" s="192">
        <v>5.5</v>
      </c>
      <c r="I14" s="193">
        <f t="shared" si="0"/>
        <v>6.8</v>
      </c>
      <c r="J14" s="193"/>
      <c r="K14" s="193">
        <f t="shared" si="1"/>
        <v>6.8</v>
      </c>
      <c r="L14" s="194"/>
      <c r="M14" s="195">
        <v>7</v>
      </c>
      <c r="N14" s="195"/>
      <c r="O14" s="193">
        <f t="shared" si="2"/>
        <v>7</v>
      </c>
      <c r="P14" s="196"/>
      <c r="Q14" s="193">
        <f t="shared" si="3"/>
        <v>6.8</v>
      </c>
      <c r="R14" s="193">
        <f t="shared" si="4"/>
        <v>7</v>
      </c>
      <c r="S14" s="197">
        <f t="shared" si="5"/>
        <v>6.9</v>
      </c>
      <c r="T14" s="198">
        <v>5</v>
      </c>
    </row>
    <row r="15" spans="1:20" x14ac:dyDescent="0.25">
      <c r="A15" s="243">
        <v>79</v>
      </c>
      <c r="B15" s="244" t="s">
        <v>133</v>
      </c>
      <c r="C15" s="245" t="s">
        <v>130</v>
      </c>
      <c r="D15" s="191"/>
      <c r="E15" s="192">
        <v>5.5</v>
      </c>
      <c r="F15" s="192">
        <v>6.5</v>
      </c>
      <c r="G15" s="192">
        <v>5.5</v>
      </c>
      <c r="H15" s="192">
        <v>4.5</v>
      </c>
      <c r="I15" s="193">
        <f t="shared" si="0"/>
        <v>5.6499999999999995</v>
      </c>
      <c r="J15" s="193"/>
      <c r="K15" s="193">
        <f t="shared" si="1"/>
        <v>5.6499999999999995</v>
      </c>
      <c r="L15" s="194"/>
      <c r="M15" s="195">
        <v>7.8</v>
      </c>
      <c r="N15" s="195"/>
      <c r="O15" s="193">
        <f t="shared" si="2"/>
        <v>7.8</v>
      </c>
      <c r="P15" s="196"/>
      <c r="Q15" s="193">
        <f t="shared" si="3"/>
        <v>5.6499999999999995</v>
      </c>
      <c r="R15" s="193">
        <f t="shared" si="4"/>
        <v>7.8</v>
      </c>
      <c r="S15" s="197">
        <f t="shared" si="5"/>
        <v>6.7249999999999996</v>
      </c>
      <c r="T15" s="198">
        <v>6</v>
      </c>
    </row>
    <row r="16" spans="1:20" x14ac:dyDescent="0.25">
      <c r="A16" s="243">
        <v>91</v>
      </c>
      <c r="B16" s="150" t="s">
        <v>144</v>
      </c>
      <c r="C16" s="245" t="s">
        <v>147</v>
      </c>
      <c r="D16" s="191"/>
      <c r="E16" s="192">
        <v>7</v>
      </c>
      <c r="F16" s="192">
        <v>7</v>
      </c>
      <c r="G16" s="192">
        <v>5</v>
      </c>
      <c r="H16" s="192">
        <v>5.5</v>
      </c>
      <c r="I16" s="193">
        <f t="shared" si="0"/>
        <v>6.1499999999999995</v>
      </c>
      <c r="J16" s="193"/>
      <c r="K16" s="193">
        <f t="shared" si="1"/>
        <v>6.1499999999999995</v>
      </c>
      <c r="L16" s="194"/>
      <c r="M16" s="195">
        <v>7.3</v>
      </c>
      <c r="N16" s="195"/>
      <c r="O16" s="193">
        <f t="shared" si="2"/>
        <v>7.3</v>
      </c>
      <c r="P16" s="196"/>
      <c r="Q16" s="193">
        <f t="shared" si="3"/>
        <v>6.1499999999999995</v>
      </c>
      <c r="R16" s="193">
        <f t="shared" si="4"/>
        <v>7.3</v>
      </c>
      <c r="S16" s="197">
        <f t="shared" si="5"/>
        <v>6.7249999999999996</v>
      </c>
      <c r="T16" s="198">
        <v>7</v>
      </c>
    </row>
    <row r="17" spans="1:20" x14ac:dyDescent="0.25">
      <c r="A17" s="243">
        <v>48</v>
      </c>
      <c r="B17" s="244" t="s">
        <v>124</v>
      </c>
      <c r="C17" s="245" t="s">
        <v>123</v>
      </c>
      <c r="D17" s="191"/>
      <c r="E17" s="192">
        <v>6.5</v>
      </c>
      <c r="F17" s="192">
        <v>6.5</v>
      </c>
      <c r="G17" s="192">
        <v>5.5</v>
      </c>
      <c r="H17" s="192">
        <v>4</v>
      </c>
      <c r="I17" s="193">
        <f t="shared" si="0"/>
        <v>5.9</v>
      </c>
      <c r="J17" s="193"/>
      <c r="K17" s="193">
        <f t="shared" si="1"/>
        <v>5.9</v>
      </c>
      <c r="L17" s="194"/>
      <c r="M17" s="195">
        <v>7.5</v>
      </c>
      <c r="N17" s="195"/>
      <c r="O17" s="193">
        <f t="shared" si="2"/>
        <v>7.5</v>
      </c>
      <c r="P17" s="196"/>
      <c r="Q17" s="193">
        <f t="shared" si="3"/>
        <v>5.9</v>
      </c>
      <c r="R17" s="193">
        <f t="shared" si="4"/>
        <v>7.5</v>
      </c>
      <c r="S17" s="197">
        <f t="shared" si="5"/>
        <v>6.7</v>
      </c>
      <c r="T17" s="198">
        <v>8</v>
      </c>
    </row>
    <row r="18" spans="1:20" x14ac:dyDescent="0.25">
      <c r="A18" s="243">
        <v>85</v>
      </c>
      <c r="B18" s="244" t="s">
        <v>127</v>
      </c>
      <c r="C18" s="245" t="s">
        <v>130</v>
      </c>
      <c r="D18" s="191"/>
      <c r="E18" s="192">
        <v>5</v>
      </c>
      <c r="F18" s="192">
        <v>6.5</v>
      </c>
      <c r="G18" s="192">
        <v>5</v>
      </c>
      <c r="H18" s="192">
        <v>5.5</v>
      </c>
      <c r="I18" s="193">
        <f t="shared" si="0"/>
        <v>5.4249999999999998</v>
      </c>
      <c r="J18" s="193"/>
      <c r="K18" s="193">
        <f t="shared" si="1"/>
        <v>5.4249999999999998</v>
      </c>
      <c r="L18" s="194"/>
      <c r="M18" s="195">
        <v>7.9</v>
      </c>
      <c r="N18" s="195"/>
      <c r="O18" s="193">
        <f t="shared" si="2"/>
        <v>7.9</v>
      </c>
      <c r="P18" s="196"/>
      <c r="Q18" s="193">
        <f t="shared" si="3"/>
        <v>5.4249999999999998</v>
      </c>
      <c r="R18" s="193">
        <f t="shared" si="4"/>
        <v>7.9</v>
      </c>
      <c r="S18" s="197">
        <f t="shared" si="5"/>
        <v>6.6624999999999996</v>
      </c>
      <c r="T18" s="198">
        <v>9</v>
      </c>
    </row>
    <row r="19" spans="1:20" x14ac:dyDescent="0.25">
      <c r="A19" s="243">
        <v>76</v>
      </c>
      <c r="B19" s="244" t="s">
        <v>140</v>
      </c>
      <c r="C19" s="245" t="s">
        <v>141</v>
      </c>
      <c r="D19" s="191"/>
      <c r="E19" s="192">
        <v>6</v>
      </c>
      <c r="F19" s="192">
        <v>6</v>
      </c>
      <c r="G19" s="192">
        <v>6</v>
      </c>
      <c r="H19" s="192">
        <v>5</v>
      </c>
      <c r="I19" s="193">
        <f t="shared" si="0"/>
        <v>5.8999999999999995</v>
      </c>
      <c r="J19" s="193"/>
      <c r="K19" s="193">
        <f t="shared" si="1"/>
        <v>5.8999999999999995</v>
      </c>
      <c r="L19" s="194"/>
      <c r="M19" s="195">
        <v>7</v>
      </c>
      <c r="N19" s="195"/>
      <c r="O19" s="193">
        <f t="shared" si="2"/>
        <v>7</v>
      </c>
      <c r="P19" s="196"/>
      <c r="Q19" s="193">
        <f t="shared" si="3"/>
        <v>5.8999999999999995</v>
      </c>
      <c r="R19" s="193">
        <f t="shared" si="4"/>
        <v>7</v>
      </c>
      <c r="S19" s="197">
        <f t="shared" si="5"/>
        <v>6.4499999999999993</v>
      </c>
      <c r="T19" s="198">
        <v>10</v>
      </c>
    </row>
    <row r="20" spans="1:20" x14ac:dyDescent="0.25">
      <c r="A20" s="243">
        <v>82</v>
      </c>
      <c r="B20" s="244" t="s">
        <v>132</v>
      </c>
      <c r="C20" s="245" t="s">
        <v>130</v>
      </c>
      <c r="D20" s="191"/>
      <c r="E20" s="192">
        <v>6</v>
      </c>
      <c r="F20" s="192">
        <v>6</v>
      </c>
      <c r="G20" s="192">
        <v>5</v>
      </c>
      <c r="H20" s="192">
        <v>4.5</v>
      </c>
      <c r="I20" s="193">
        <f t="shared" si="0"/>
        <v>5.5</v>
      </c>
      <c r="J20" s="193"/>
      <c r="K20" s="193">
        <f t="shared" si="1"/>
        <v>5.5</v>
      </c>
      <c r="L20" s="194"/>
      <c r="M20" s="195">
        <v>7.1</v>
      </c>
      <c r="N20" s="195"/>
      <c r="O20" s="193">
        <f t="shared" si="2"/>
        <v>7.1</v>
      </c>
      <c r="P20" s="196"/>
      <c r="Q20" s="193">
        <f t="shared" si="3"/>
        <v>5.5</v>
      </c>
      <c r="R20" s="193">
        <f t="shared" si="4"/>
        <v>7.1</v>
      </c>
      <c r="S20" s="197">
        <f t="shared" si="5"/>
        <v>6.3</v>
      </c>
      <c r="T20" s="198">
        <v>11</v>
      </c>
    </row>
    <row r="21" spans="1:20" x14ac:dyDescent="0.25">
      <c r="A21" s="243">
        <v>61</v>
      </c>
      <c r="B21" s="244" t="s">
        <v>125</v>
      </c>
      <c r="C21" s="245" t="s">
        <v>123</v>
      </c>
      <c r="D21" s="191"/>
      <c r="E21" s="192">
        <v>6</v>
      </c>
      <c r="F21" s="192">
        <v>6.5</v>
      </c>
      <c r="G21" s="192">
        <v>5.5</v>
      </c>
      <c r="H21" s="192">
        <v>4</v>
      </c>
      <c r="I21" s="193">
        <f t="shared" si="0"/>
        <v>5.75</v>
      </c>
      <c r="J21" s="193"/>
      <c r="K21" s="193">
        <f t="shared" si="1"/>
        <v>5.75</v>
      </c>
      <c r="L21" s="194"/>
      <c r="M21" s="195">
        <v>6.8</v>
      </c>
      <c r="N21" s="195"/>
      <c r="O21" s="193">
        <f t="shared" si="2"/>
        <v>6.8</v>
      </c>
      <c r="P21" s="196"/>
      <c r="Q21" s="193">
        <f t="shared" si="3"/>
        <v>5.75</v>
      </c>
      <c r="R21" s="193">
        <f t="shared" si="4"/>
        <v>6.8</v>
      </c>
      <c r="S21" s="197">
        <f t="shared" si="5"/>
        <v>6.2750000000000004</v>
      </c>
      <c r="T21" s="198">
        <v>12</v>
      </c>
    </row>
    <row r="22" spans="1:20" x14ac:dyDescent="0.25">
      <c r="A22" s="243">
        <v>63</v>
      </c>
      <c r="B22" s="244" t="s">
        <v>120</v>
      </c>
      <c r="C22" s="245" t="s">
        <v>123</v>
      </c>
      <c r="D22" s="191"/>
      <c r="E22" s="192">
        <v>6.5</v>
      </c>
      <c r="F22" s="192">
        <v>6.5</v>
      </c>
      <c r="G22" s="192">
        <v>5</v>
      </c>
      <c r="H22" s="192">
        <v>4</v>
      </c>
      <c r="I22" s="193">
        <f t="shared" si="0"/>
        <v>5.7250000000000005</v>
      </c>
      <c r="J22" s="193">
        <v>1</v>
      </c>
      <c r="K22" s="193">
        <f t="shared" si="1"/>
        <v>4.7250000000000005</v>
      </c>
      <c r="L22" s="194"/>
      <c r="M22" s="195">
        <v>6.8</v>
      </c>
      <c r="N22" s="195"/>
      <c r="O22" s="193">
        <f t="shared" si="2"/>
        <v>6.8</v>
      </c>
      <c r="P22" s="196"/>
      <c r="Q22" s="193">
        <f t="shared" si="3"/>
        <v>5.7250000000000005</v>
      </c>
      <c r="R22" s="193">
        <f t="shared" si="4"/>
        <v>6.8</v>
      </c>
      <c r="S22" s="197">
        <f t="shared" si="5"/>
        <v>6.2625000000000002</v>
      </c>
      <c r="T22" s="198">
        <v>13</v>
      </c>
    </row>
    <row r="23" spans="1:20" x14ac:dyDescent="0.25">
      <c r="A23" s="243">
        <v>68</v>
      </c>
      <c r="B23" s="244" t="s">
        <v>139</v>
      </c>
      <c r="C23" s="245" t="s">
        <v>137</v>
      </c>
      <c r="D23" s="191"/>
      <c r="E23" s="192">
        <v>5</v>
      </c>
      <c r="F23" s="192">
        <v>6.5</v>
      </c>
      <c r="G23" s="192">
        <v>5</v>
      </c>
      <c r="H23" s="192">
        <v>4.8</v>
      </c>
      <c r="I23" s="193">
        <f t="shared" si="0"/>
        <v>5.3550000000000004</v>
      </c>
      <c r="J23" s="193"/>
      <c r="K23" s="193">
        <f t="shared" si="1"/>
        <v>5.3550000000000004</v>
      </c>
      <c r="L23" s="194"/>
      <c r="M23" s="195">
        <v>7.1</v>
      </c>
      <c r="N23" s="195"/>
      <c r="O23" s="193">
        <f t="shared" si="2"/>
        <v>7.1</v>
      </c>
      <c r="P23" s="196"/>
      <c r="Q23" s="193">
        <f t="shared" si="3"/>
        <v>5.3550000000000004</v>
      </c>
      <c r="R23" s="193">
        <f t="shared" si="4"/>
        <v>7.1</v>
      </c>
      <c r="S23" s="197">
        <f t="shared" si="5"/>
        <v>6.2275</v>
      </c>
      <c r="T23" s="198">
        <v>14</v>
      </c>
    </row>
    <row r="24" spans="1:20" x14ac:dyDescent="0.25">
      <c r="A24" s="243">
        <v>66</v>
      </c>
      <c r="B24" s="244" t="s">
        <v>138</v>
      </c>
      <c r="C24" s="245" t="s">
        <v>137</v>
      </c>
      <c r="D24" s="191"/>
      <c r="E24" s="192">
        <v>4</v>
      </c>
      <c r="F24" s="192">
        <v>6</v>
      </c>
      <c r="G24" s="192">
        <v>5</v>
      </c>
      <c r="H24" s="192">
        <v>5.5</v>
      </c>
      <c r="I24" s="193">
        <f t="shared" si="0"/>
        <v>5</v>
      </c>
      <c r="J24" s="193">
        <v>1</v>
      </c>
      <c r="K24" s="193">
        <f t="shared" si="1"/>
        <v>4</v>
      </c>
      <c r="L24" s="194"/>
      <c r="M24" s="195">
        <v>7.4</v>
      </c>
      <c r="N24" s="195"/>
      <c r="O24" s="193">
        <f t="shared" si="2"/>
        <v>7.4</v>
      </c>
      <c r="P24" s="196"/>
      <c r="Q24" s="193">
        <f t="shared" si="3"/>
        <v>5</v>
      </c>
      <c r="R24" s="193">
        <f t="shared" si="4"/>
        <v>7.4</v>
      </c>
      <c r="S24" s="197">
        <f t="shared" si="5"/>
        <v>6.2</v>
      </c>
      <c r="T24" s="198">
        <v>15</v>
      </c>
    </row>
    <row r="25" spans="1:20" x14ac:dyDescent="0.25">
      <c r="A25" s="243">
        <v>67</v>
      </c>
      <c r="B25" s="244" t="s">
        <v>134</v>
      </c>
      <c r="C25" s="245" t="s">
        <v>137</v>
      </c>
      <c r="D25" s="191"/>
      <c r="E25" s="192">
        <v>5.5</v>
      </c>
      <c r="F25" s="192">
        <v>6</v>
      </c>
      <c r="G25" s="192">
        <v>5.5</v>
      </c>
      <c r="H25" s="192">
        <v>4</v>
      </c>
      <c r="I25" s="193">
        <f t="shared" si="0"/>
        <v>5.4749999999999996</v>
      </c>
      <c r="J25" s="193"/>
      <c r="K25" s="193">
        <f t="shared" si="1"/>
        <v>5.4749999999999996</v>
      </c>
      <c r="L25" s="194"/>
      <c r="M25" s="195">
        <v>6.8</v>
      </c>
      <c r="N25" s="195"/>
      <c r="O25" s="193">
        <f t="shared" si="2"/>
        <v>6.8</v>
      </c>
      <c r="P25" s="196"/>
      <c r="Q25" s="193">
        <f t="shared" si="3"/>
        <v>5.4749999999999996</v>
      </c>
      <c r="R25" s="193">
        <f t="shared" si="4"/>
        <v>6.8</v>
      </c>
      <c r="S25" s="197">
        <f t="shared" si="5"/>
        <v>6.1374999999999993</v>
      </c>
      <c r="T25" s="198">
        <v>16</v>
      </c>
    </row>
    <row r="26" spans="1:20" x14ac:dyDescent="0.25">
      <c r="A26" s="170"/>
      <c r="B26" s="170"/>
      <c r="C26" s="170"/>
      <c r="D26" s="176"/>
      <c r="E26" s="170"/>
      <c r="F26" s="170"/>
      <c r="G26" s="170"/>
      <c r="H26" s="170"/>
      <c r="I26" s="173"/>
      <c r="J26" s="173"/>
      <c r="K26" s="173"/>
      <c r="L26" s="174"/>
      <c r="M26" s="165"/>
      <c r="N26" s="165"/>
      <c r="O26" s="173"/>
      <c r="P26" s="176"/>
      <c r="Q26" s="165"/>
      <c r="R26" s="198"/>
      <c r="S26" s="213"/>
      <c r="T26" s="168"/>
    </row>
    <row r="31" spans="1:20" x14ac:dyDescent="0.25">
      <c r="D31" s="245"/>
    </row>
    <row r="32" spans="1:20" x14ac:dyDescent="0.25">
      <c r="D32" s="245"/>
    </row>
    <row r="33" spans="4:4" x14ac:dyDescent="0.25">
      <c r="D33" s="245"/>
    </row>
    <row r="34" spans="4:4" x14ac:dyDescent="0.25">
      <c r="D34" s="245"/>
    </row>
    <row r="35" spans="4:4" x14ac:dyDescent="0.25">
      <c r="D35" s="245"/>
    </row>
    <row r="36" spans="4:4" x14ac:dyDescent="0.25">
      <c r="D36" s="245"/>
    </row>
    <row r="37" spans="4:4" x14ac:dyDescent="0.25">
      <c r="D37" s="245"/>
    </row>
    <row r="38" spans="4:4" x14ac:dyDescent="0.25">
      <c r="D38" s="245"/>
    </row>
    <row r="39" spans="4:4" x14ac:dyDescent="0.25">
      <c r="D39" s="245"/>
    </row>
    <row r="40" spans="4:4" x14ac:dyDescent="0.25">
      <c r="D40" s="245"/>
    </row>
    <row r="41" spans="4:4" x14ac:dyDescent="0.25">
      <c r="D41" s="245"/>
    </row>
    <row r="42" spans="4:4" x14ac:dyDescent="0.25">
      <c r="D42" s="245"/>
    </row>
    <row r="43" spans="4:4" x14ac:dyDescent="0.25">
      <c r="D43" s="245"/>
    </row>
    <row r="44" spans="4:4" x14ac:dyDescent="0.25">
      <c r="D44" s="245"/>
    </row>
    <row r="45" spans="4:4" x14ac:dyDescent="0.25">
      <c r="D45" s="245"/>
    </row>
    <row r="46" spans="4:4" x14ac:dyDescent="0.25">
      <c r="D46" s="245"/>
    </row>
  </sheetData>
  <sortState xmlns:xlrd2="http://schemas.microsoft.com/office/spreadsheetml/2017/richdata2" ref="A10:T26">
    <sortCondition descending="1" ref="S10:S26"/>
  </sortState>
  <mergeCells count="2">
    <mergeCell ref="M1:O1"/>
    <mergeCell ref="M2:O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A43E4-ED14-4D25-9754-2251DAEDF68B}">
  <dimension ref="A1:R15"/>
  <sheetViews>
    <sheetView workbookViewId="0">
      <selection activeCell="C1" sqref="C1:O1048576"/>
    </sheetView>
  </sheetViews>
  <sheetFormatPr defaultColWidth="8.85546875" defaultRowHeight="15" x14ac:dyDescent="0.25"/>
  <cols>
    <col min="1" max="1" width="8.85546875" style="149"/>
    <col min="2" max="2" width="28.5703125" style="149" customWidth="1"/>
    <col min="3" max="3" width="13.42578125" style="149" customWidth="1"/>
    <col min="4" max="4" width="2.5703125" style="149" customWidth="1"/>
    <col min="5" max="9" width="8.85546875" style="149" customWidth="1"/>
    <col min="10" max="10" width="4.5703125" style="149" customWidth="1"/>
    <col min="11" max="13" width="8.85546875" style="149" customWidth="1"/>
    <col min="14" max="14" width="3" style="149" customWidth="1"/>
    <col min="15" max="15" width="8.5703125" style="149" customWidth="1"/>
    <col min="16" max="16" width="9.5703125" style="149" customWidth="1"/>
    <col min="17" max="17" width="9.85546875" style="149" customWidth="1"/>
    <col min="18" max="16384" width="8.85546875" style="149"/>
  </cols>
  <sheetData>
    <row r="1" spans="1:18" ht="15.75" x14ac:dyDescent="0.25">
      <c r="A1" s="1" t="str">
        <f>'Comp Detail'!A1</f>
        <v>Vaulting QLD State Championsip 2022</v>
      </c>
      <c r="B1" s="1"/>
      <c r="C1" s="162" t="s">
        <v>98</v>
      </c>
      <c r="K1" s="273"/>
      <c r="L1" s="273"/>
      <c r="M1" s="273"/>
    </row>
    <row r="2" spans="1:18" ht="15.75" x14ac:dyDescent="0.25">
      <c r="A2" s="1"/>
      <c r="B2" s="1"/>
      <c r="C2" s="162"/>
      <c r="K2" s="273"/>
      <c r="L2" s="273"/>
      <c r="M2" s="273"/>
    </row>
    <row r="3" spans="1:18" ht="15.75" x14ac:dyDescent="0.25">
      <c r="A3" s="1" t="str">
        <f>'Comp Detail'!A3</f>
        <v>19-20 Nov 22</v>
      </c>
      <c r="B3" s="1"/>
      <c r="C3" s="162"/>
      <c r="K3" s="36"/>
      <c r="L3" s="36"/>
      <c r="M3" s="36"/>
    </row>
    <row r="4" spans="1:18" ht="15.75" x14ac:dyDescent="0.25">
      <c r="A4" s="1"/>
      <c r="B4" s="163"/>
      <c r="C4" s="36"/>
      <c r="K4" s="36"/>
      <c r="L4" s="36"/>
      <c r="M4" s="36"/>
    </row>
    <row r="5" spans="1:18" ht="15.75" x14ac:dyDescent="0.25">
      <c r="A5" s="164" t="s">
        <v>103</v>
      </c>
      <c r="B5" s="146"/>
      <c r="C5" s="144"/>
      <c r="D5" s="165"/>
      <c r="E5" s="146" t="s">
        <v>3</v>
      </c>
      <c r="F5" s="144"/>
      <c r="G5" s="144"/>
      <c r="H5" s="146"/>
      <c r="I5" s="165"/>
      <c r="J5" s="165"/>
      <c r="K5" s="166" t="s">
        <v>5</v>
      </c>
      <c r="L5" s="167"/>
      <c r="M5" s="165"/>
      <c r="N5" s="165"/>
      <c r="O5" s="165"/>
      <c r="P5" s="165"/>
      <c r="Q5" s="165"/>
      <c r="R5" s="165"/>
    </row>
    <row r="6" spans="1:18" ht="15.75" x14ac:dyDescent="0.25">
      <c r="A6" s="164" t="s">
        <v>59</v>
      </c>
      <c r="B6" s="146">
        <v>19</v>
      </c>
      <c r="C6" s="144"/>
      <c r="D6" s="165"/>
      <c r="E6" s="144"/>
      <c r="F6" s="144"/>
      <c r="G6" s="144"/>
      <c r="H6" s="144"/>
      <c r="I6" s="165"/>
      <c r="J6" s="165"/>
      <c r="K6" s="165"/>
      <c r="L6" s="165"/>
      <c r="M6" s="165"/>
      <c r="N6" s="165"/>
      <c r="O6" s="165"/>
      <c r="P6" s="165"/>
      <c r="Q6" s="165"/>
      <c r="R6" s="165"/>
    </row>
    <row r="7" spans="1:18" x14ac:dyDescent="0.25">
      <c r="A7" s="144"/>
      <c r="B7" s="144"/>
      <c r="C7" s="144"/>
      <c r="D7" s="165"/>
      <c r="E7" s="146"/>
      <c r="F7" s="144"/>
      <c r="G7" s="144"/>
      <c r="H7" s="144"/>
      <c r="I7" s="168"/>
      <c r="J7" s="168"/>
      <c r="K7" s="165"/>
      <c r="L7" s="165"/>
      <c r="M7" s="168"/>
      <c r="N7" s="165"/>
      <c r="O7" s="165"/>
      <c r="P7" s="165"/>
      <c r="Q7" s="169"/>
      <c r="R7" s="165"/>
    </row>
    <row r="8" spans="1:18" x14ac:dyDescent="0.25">
      <c r="A8" s="170" t="s">
        <v>12</v>
      </c>
      <c r="B8" s="170" t="s">
        <v>13</v>
      </c>
      <c r="C8" s="170" t="s">
        <v>15</v>
      </c>
      <c r="D8" s="171"/>
      <c r="E8" s="172" t="s">
        <v>42</v>
      </c>
      <c r="F8" s="170"/>
      <c r="G8" s="170"/>
      <c r="H8" s="170"/>
      <c r="I8" s="173" t="s">
        <v>42</v>
      </c>
      <c r="J8" s="174"/>
      <c r="K8" s="168"/>
      <c r="L8" s="168"/>
      <c r="M8" s="173" t="s">
        <v>82</v>
      </c>
      <c r="N8" s="171"/>
      <c r="O8" s="168"/>
      <c r="P8" s="168"/>
      <c r="Q8" s="213" t="s">
        <v>31</v>
      </c>
      <c r="R8" s="168"/>
    </row>
    <row r="9" spans="1:18" x14ac:dyDescent="0.25">
      <c r="A9" s="170"/>
      <c r="B9" s="170"/>
      <c r="C9" s="170"/>
      <c r="D9" s="176"/>
      <c r="E9" s="170" t="s">
        <v>32</v>
      </c>
      <c r="F9" s="170" t="s">
        <v>33</v>
      </c>
      <c r="G9" s="170" t="s">
        <v>34</v>
      </c>
      <c r="H9" s="170" t="s">
        <v>35</v>
      </c>
      <c r="I9" s="173" t="s">
        <v>31</v>
      </c>
      <c r="J9" s="174"/>
      <c r="K9" s="165" t="s">
        <v>29</v>
      </c>
      <c r="L9" s="165" t="s">
        <v>99</v>
      </c>
      <c r="M9" s="173" t="s">
        <v>31</v>
      </c>
      <c r="N9" s="176"/>
      <c r="O9" s="165" t="s">
        <v>100</v>
      </c>
      <c r="P9" s="165" t="s">
        <v>101</v>
      </c>
      <c r="Q9" s="213" t="s">
        <v>38</v>
      </c>
      <c r="R9" s="168" t="s">
        <v>41</v>
      </c>
    </row>
    <row r="10" spans="1:18" x14ac:dyDescent="0.25">
      <c r="D10" s="176"/>
      <c r="E10" s="170"/>
      <c r="F10" s="170"/>
      <c r="G10" s="170"/>
      <c r="H10" s="170"/>
      <c r="I10" s="173"/>
      <c r="J10" s="174"/>
      <c r="K10" s="165"/>
      <c r="L10" s="165"/>
      <c r="M10" s="173"/>
      <c r="N10" s="176"/>
      <c r="O10" s="165"/>
      <c r="P10" s="165"/>
      <c r="Q10" s="213"/>
      <c r="R10" s="168"/>
    </row>
    <row r="11" spans="1:18" x14ac:dyDescent="0.25">
      <c r="A11" s="243">
        <v>98</v>
      </c>
      <c r="B11" s="245" t="s">
        <v>154</v>
      </c>
      <c r="C11" s="245" t="s">
        <v>155</v>
      </c>
      <c r="D11" s="191"/>
      <c r="E11" s="192">
        <v>6</v>
      </c>
      <c r="F11" s="192">
        <v>6.5</v>
      </c>
      <c r="G11" s="192">
        <v>5.5</v>
      </c>
      <c r="H11" s="192">
        <v>5</v>
      </c>
      <c r="I11" s="193">
        <f>SUM((E11*0.3)+(F11*0.25)+(G11*0.35)+(H11*0.1))</f>
        <v>5.85</v>
      </c>
      <c r="J11" s="194"/>
      <c r="K11" s="195">
        <v>8.1999999999999993</v>
      </c>
      <c r="L11" s="195"/>
      <c r="M11" s="193">
        <f>K11-L11</f>
        <v>8.1999999999999993</v>
      </c>
      <c r="N11" s="196"/>
      <c r="O11" s="193">
        <f>I11</f>
        <v>5.85</v>
      </c>
      <c r="P11" s="193">
        <f>M11</f>
        <v>8.1999999999999993</v>
      </c>
      <c r="Q11" s="197">
        <f>(M11+I11)/2</f>
        <v>7.0249999999999995</v>
      </c>
      <c r="R11" s="198">
        <v>1</v>
      </c>
    </row>
    <row r="12" spans="1:18" x14ac:dyDescent="0.25">
      <c r="A12" s="243">
        <v>2</v>
      </c>
      <c r="B12" s="245" t="s">
        <v>152</v>
      </c>
      <c r="C12" s="245" t="s">
        <v>153</v>
      </c>
      <c r="D12" s="191"/>
      <c r="E12" s="192">
        <v>8</v>
      </c>
      <c r="F12" s="192">
        <v>7</v>
      </c>
      <c r="G12" s="192">
        <v>6</v>
      </c>
      <c r="H12" s="192">
        <v>4.5</v>
      </c>
      <c r="I12" s="193">
        <f>SUM((E12*0.3)+(F12*0.25)+(G12*0.35)+(H12*0.1))</f>
        <v>6.7</v>
      </c>
      <c r="J12" s="194"/>
      <c r="K12" s="195">
        <v>7</v>
      </c>
      <c r="L12" s="195"/>
      <c r="M12" s="193">
        <f>K12-L12</f>
        <v>7</v>
      </c>
      <c r="N12" s="196"/>
      <c r="O12" s="193">
        <f>I12</f>
        <v>6.7</v>
      </c>
      <c r="P12" s="193">
        <f>M12</f>
        <v>7</v>
      </c>
      <c r="Q12" s="197">
        <f>(M12+I12)/2</f>
        <v>6.85</v>
      </c>
      <c r="R12" s="198">
        <v>2</v>
      </c>
    </row>
    <row r="14" spans="1:18" x14ac:dyDescent="0.25">
      <c r="D14" s="245"/>
    </row>
    <row r="15" spans="1:18" x14ac:dyDescent="0.25">
      <c r="D15" s="245"/>
    </row>
  </sheetData>
  <mergeCells count="2">
    <mergeCell ref="K1:M1"/>
    <mergeCell ref="K2:M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AA4D5-0FF4-4EA7-9C82-BCA39F5A398A}">
  <dimension ref="A1:R29"/>
  <sheetViews>
    <sheetView workbookViewId="0">
      <selection activeCell="R18" sqref="R18"/>
    </sheetView>
  </sheetViews>
  <sheetFormatPr defaultColWidth="8.85546875" defaultRowHeight="15" x14ac:dyDescent="0.25"/>
  <cols>
    <col min="1" max="1" width="8.85546875" style="149"/>
    <col min="2" max="2" width="28.5703125" style="149" customWidth="1"/>
    <col min="3" max="3" width="18.5703125" style="149" bestFit="1" customWidth="1"/>
    <col min="4" max="4" width="2.5703125" style="149" hidden="1" customWidth="1"/>
    <col min="5" max="9" width="8.85546875" style="149" hidden="1" customWidth="1"/>
    <col min="10" max="10" width="4.5703125" style="149" hidden="1" customWidth="1"/>
    <col min="11" max="13" width="8.85546875" style="149" hidden="1" customWidth="1"/>
    <col min="14" max="14" width="3" style="149" hidden="1" customWidth="1"/>
    <col min="15" max="15" width="8.5703125" style="149" hidden="1" customWidth="1"/>
    <col min="16" max="16" width="9.5703125" style="149" hidden="1" customWidth="1"/>
    <col min="17" max="17" width="9.85546875" style="149" customWidth="1"/>
    <col min="18" max="16384" width="8.85546875" style="149"/>
  </cols>
  <sheetData>
    <row r="1" spans="1:18" ht="15.75" x14ac:dyDescent="0.25">
      <c r="A1" s="1" t="str">
        <f>'Comp Detail'!A1</f>
        <v>Vaulting QLD State Championsip 2022</v>
      </c>
      <c r="B1" s="1"/>
      <c r="C1" s="162"/>
      <c r="K1" s="273"/>
      <c r="L1" s="273"/>
      <c r="M1" s="273"/>
    </row>
    <row r="2" spans="1:18" ht="15.75" x14ac:dyDescent="0.25">
      <c r="A2" s="1"/>
      <c r="B2" s="1"/>
      <c r="K2" s="273"/>
      <c r="L2" s="273"/>
      <c r="M2" s="273"/>
    </row>
    <row r="3" spans="1:18" ht="15.75" x14ac:dyDescent="0.25">
      <c r="A3" s="1" t="str">
        <f>'Comp Detail'!A3</f>
        <v>19-20 Nov 22</v>
      </c>
      <c r="B3" s="1"/>
      <c r="K3" s="241"/>
      <c r="L3" s="241"/>
      <c r="M3" s="241"/>
    </row>
    <row r="4" spans="1:18" ht="15.75" x14ac:dyDescent="0.25">
      <c r="A4" s="1"/>
      <c r="B4" s="163"/>
      <c r="C4" s="241"/>
      <c r="K4" s="241"/>
      <c r="L4" s="241"/>
      <c r="M4" s="241"/>
    </row>
    <row r="5" spans="1:18" ht="15.75" x14ac:dyDescent="0.25">
      <c r="A5" s="164" t="s">
        <v>167</v>
      </c>
      <c r="B5" s="146"/>
      <c r="C5" s="144"/>
      <c r="D5" s="165"/>
      <c r="E5" s="146" t="s">
        <v>3</v>
      </c>
      <c r="F5" s="144"/>
      <c r="G5" s="144"/>
      <c r="H5" s="146"/>
      <c r="I5" s="165"/>
      <c r="J5" s="165"/>
      <c r="K5" s="166" t="s">
        <v>5</v>
      </c>
      <c r="L5" s="167"/>
      <c r="M5" s="165"/>
      <c r="N5" s="165"/>
      <c r="O5" s="165"/>
      <c r="P5" s="165"/>
      <c r="Q5" s="165"/>
      <c r="R5" s="165"/>
    </row>
    <row r="6" spans="1:18" ht="15.75" x14ac:dyDescent="0.25">
      <c r="A6" s="164" t="s">
        <v>59</v>
      </c>
      <c r="B6" s="146">
        <v>22</v>
      </c>
      <c r="C6" s="144"/>
      <c r="D6" s="165"/>
      <c r="E6" s="144"/>
      <c r="F6" s="144"/>
      <c r="G6" s="144"/>
      <c r="H6" s="144"/>
      <c r="I6" s="165"/>
      <c r="J6" s="165"/>
      <c r="K6" s="165"/>
      <c r="L6" s="165"/>
      <c r="M6" s="165"/>
      <c r="N6" s="165"/>
      <c r="O6" s="165"/>
      <c r="P6" s="165"/>
      <c r="Q6" s="165"/>
      <c r="R6" s="165"/>
    </row>
    <row r="7" spans="1:18" x14ac:dyDescent="0.25">
      <c r="A7" s="144"/>
      <c r="B7" s="144"/>
      <c r="C7" s="144"/>
      <c r="D7" s="165"/>
      <c r="E7" s="146"/>
      <c r="F7" s="144"/>
      <c r="G7" s="144"/>
      <c r="H7" s="144"/>
      <c r="I7" s="168"/>
      <c r="J7" s="168"/>
      <c r="K7" s="165"/>
      <c r="L7" s="165"/>
      <c r="M7" s="168"/>
      <c r="N7" s="165"/>
      <c r="O7" s="165"/>
      <c r="P7" s="165"/>
      <c r="Q7" s="169"/>
      <c r="R7" s="165"/>
    </row>
    <row r="8" spans="1:18" x14ac:dyDescent="0.25">
      <c r="A8" s="170" t="s">
        <v>12</v>
      </c>
      <c r="B8" s="170" t="s">
        <v>13</v>
      </c>
      <c r="C8" s="170" t="s">
        <v>15</v>
      </c>
      <c r="D8" s="171"/>
      <c r="E8" s="172" t="s">
        <v>42</v>
      </c>
      <c r="F8" s="170"/>
      <c r="G8" s="170"/>
      <c r="H8" s="170"/>
      <c r="I8" s="173" t="s">
        <v>42</v>
      </c>
      <c r="J8" s="174"/>
      <c r="K8" s="168"/>
      <c r="L8" s="168"/>
      <c r="M8" s="173" t="s">
        <v>82</v>
      </c>
      <c r="N8" s="171"/>
      <c r="O8" s="168"/>
      <c r="P8" s="168"/>
      <c r="Q8" s="175" t="s">
        <v>31</v>
      </c>
      <c r="R8" s="168"/>
    </row>
    <row r="9" spans="1:18" x14ac:dyDescent="0.25">
      <c r="A9" s="170"/>
      <c r="B9" s="170"/>
      <c r="C9" s="170"/>
      <c r="D9" s="176"/>
      <c r="E9" s="170" t="s">
        <v>32</v>
      </c>
      <c r="F9" s="170" t="s">
        <v>33</v>
      </c>
      <c r="G9" s="170" t="s">
        <v>34</v>
      </c>
      <c r="H9" s="170" t="s">
        <v>35</v>
      </c>
      <c r="I9" s="173" t="s">
        <v>31</v>
      </c>
      <c r="J9" s="174"/>
      <c r="K9" s="165" t="s">
        <v>29</v>
      </c>
      <c r="L9" s="165" t="s">
        <v>99</v>
      </c>
      <c r="M9" s="173" t="s">
        <v>31</v>
      </c>
      <c r="N9" s="176"/>
      <c r="O9" s="165" t="s">
        <v>100</v>
      </c>
      <c r="P9" s="165" t="s">
        <v>101</v>
      </c>
      <c r="Q9" s="175" t="s">
        <v>38</v>
      </c>
      <c r="R9" s="168" t="s">
        <v>41</v>
      </c>
    </row>
    <row r="10" spans="1:18" x14ac:dyDescent="0.25">
      <c r="A10" s="243">
        <v>89</v>
      </c>
      <c r="B10" s="254" t="s">
        <v>148</v>
      </c>
      <c r="C10" s="256"/>
      <c r="D10" s="257"/>
      <c r="E10" s="258"/>
      <c r="F10" s="258"/>
      <c r="G10" s="258"/>
      <c r="H10" s="258"/>
      <c r="I10" s="270"/>
      <c r="J10" s="270"/>
      <c r="K10" s="271"/>
      <c r="L10" s="271"/>
      <c r="M10" s="270"/>
      <c r="N10" s="272"/>
      <c r="O10" s="272"/>
      <c r="P10" s="272"/>
      <c r="Q10" s="189"/>
      <c r="R10" s="257"/>
    </row>
    <row r="11" spans="1:18" x14ac:dyDescent="0.25">
      <c r="A11" s="243">
        <v>88</v>
      </c>
      <c r="B11" s="247" t="s">
        <v>149</v>
      </c>
      <c r="C11" s="247" t="s">
        <v>130</v>
      </c>
      <c r="D11" s="178"/>
      <c r="E11" s="179">
        <v>8.5</v>
      </c>
      <c r="F11" s="179">
        <v>7.5</v>
      </c>
      <c r="G11" s="179">
        <v>6.9</v>
      </c>
      <c r="H11" s="179">
        <v>6</v>
      </c>
      <c r="I11" s="180">
        <f>SUM((E11*0.25)+(F11*0.25)+(G11*0.3)+(H11*0.2))</f>
        <v>7.2700000000000005</v>
      </c>
      <c r="J11" s="181"/>
      <c r="K11" s="182">
        <v>7.76</v>
      </c>
      <c r="L11" s="182"/>
      <c r="M11" s="180">
        <f>K11-L11</f>
        <v>7.76</v>
      </c>
      <c r="N11" s="183"/>
      <c r="O11" s="180">
        <f>I11</f>
        <v>7.2700000000000005</v>
      </c>
      <c r="P11" s="180">
        <f>M11</f>
        <v>7.76</v>
      </c>
      <c r="Q11" s="184">
        <f>(M11+I11)/2</f>
        <v>7.5150000000000006</v>
      </c>
      <c r="R11" s="185">
        <v>1</v>
      </c>
    </row>
    <row r="12" spans="1:18" x14ac:dyDescent="0.25">
      <c r="A12" s="243">
        <v>85</v>
      </c>
      <c r="B12" s="254" t="s">
        <v>127</v>
      </c>
      <c r="C12" s="256"/>
      <c r="D12" s="186"/>
      <c r="E12" s="187"/>
      <c r="F12" s="187"/>
      <c r="G12" s="187"/>
      <c r="H12" s="187"/>
      <c r="I12" s="50"/>
      <c r="J12" s="50"/>
      <c r="K12" s="188"/>
      <c r="L12" s="188"/>
      <c r="M12" s="50"/>
      <c r="N12" s="154"/>
      <c r="O12" s="154"/>
      <c r="P12" s="154"/>
      <c r="Q12" s="189"/>
      <c r="R12" s="186"/>
    </row>
    <row r="13" spans="1:18" x14ac:dyDescent="0.25">
      <c r="A13" s="243">
        <v>86</v>
      </c>
      <c r="B13" s="247" t="s">
        <v>131</v>
      </c>
      <c r="C13" s="247" t="s">
        <v>130</v>
      </c>
      <c r="D13" s="178"/>
      <c r="E13" s="179">
        <v>8</v>
      </c>
      <c r="F13" s="179">
        <v>7.5</v>
      </c>
      <c r="G13" s="179">
        <v>6.5</v>
      </c>
      <c r="H13" s="179">
        <v>5.5</v>
      </c>
      <c r="I13" s="180">
        <f>SUM((E13*0.25)+(F13*0.25)+(G13*0.3)+(H13*0.2))</f>
        <v>6.9250000000000007</v>
      </c>
      <c r="J13" s="181"/>
      <c r="K13" s="182">
        <v>7.6</v>
      </c>
      <c r="L13" s="182"/>
      <c r="M13" s="180">
        <f>K13-L13</f>
        <v>7.6</v>
      </c>
      <c r="N13" s="183"/>
      <c r="O13" s="180">
        <f>I13</f>
        <v>6.9250000000000007</v>
      </c>
      <c r="P13" s="180">
        <f>M13</f>
        <v>7.6</v>
      </c>
      <c r="Q13" s="184">
        <f>(M13+I13)/2</f>
        <v>7.2625000000000002</v>
      </c>
      <c r="R13" s="185">
        <v>2</v>
      </c>
    </row>
    <row r="14" spans="1:18" x14ac:dyDescent="0.25">
      <c r="A14" s="243">
        <v>69</v>
      </c>
      <c r="B14" s="251" t="s">
        <v>142</v>
      </c>
      <c r="C14" s="251" t="s">
        <v>143</v>
      </c>
      <c r="D14" s="257"/>
      <c r="E14" s="258"/>
      <c r="F14" s="258"/>
      <c r="G14" s="258"/>
      <c r="H14" s="258"/>
      <c r="I14" s="270"/>
      <c r="J14" s="270"/>
      <c r="K14" s="271"/>
      <c r="L14" s="271"/>
      <c r="M14" s="270"/>
      <c r="N14" s="272"/>
      <c r="O14" s="272"/>
      <c r="P14" s="272"/>
      <c r="Q14" s="189"/>
      <c r="R14" s="257"/>
    </row>
    <row r="15" spans="1:18" x14ac:dyDescent="0.25">
      <c r="A15" s="243">
        <v>76</v>
      </c>
      <c r="B15" s="247" t="s">
        <v>140</v>
      </c>
      <c r="C15" s="247" t="s">
        <v>141</v>
      </c>
      <c r="D15" s="178"/>
      <c r="E15" s="179">
        <v>8</v>
      </c>
      <c r="F15" s="179">
        <v>7</v>
      </c>
      <c r="G15" s="179">
        <v>6</v>
      </c>
      <c r="H15" s="179">
        <v>6.5</v>
      </c>
      <c r="I15" s="180">
        <f>SUM((E15*0.25)+(F15*0.25)+(G15*0.3)+(H15*0.2))</f>
        <v>6.85</v>
      </c>
      <c r="J15" s="181"/>
      <c r="K15" s="182">
        <v>7.3</v>
      </c>
      <c r="L15" s="182"/>
      <c r="M15" s="180">
        <f>K15-L15</f>
        <v>7.3</v>
      </c>
      <c r="N15" s="183"/>
      <c r="O15" s="180">
        <f>I15</f>
        <v>6.85</v>
      </c>
      <c r="P15" s="180">
        <f>M15</f>
        <v>7.3</v>
      </c>
      <c r="Q15" s="184">
        <f>(M15+I15)/2</f>
        <v>7.0749999999999993</v>
      </c>
      <c r="R15" s="185">
        <v>3</v>
      </c>
    </row>
    <row r="16" spans="1:18" x14ac:dyDescent="0.25">
      <c r="A16" s="243">
        <v>51</v>
      </c>
      <c r="B16" s="251" t="s">
        <v>126</v>
      </c>
      <c r="C16" s="253"/>
      <c r="D16" s="186"/>
      <c r="E16" s="187"/>
      <c r="F16" s="187"/>
      <c r="G16" s="187"/>
      <c r="H16" s="187"/>
      <c r="I16" s="50"/>
      <c r="J16" s="50"/>
      <c r="K16" s="188"/>
      <c r="L16" s="188"/>
      <c r="M16" s="50"/>
      <c r="N16" s="154"/>
      <c r="O16" s="154"/>
      <c r="P16" s="154"/>
      <c r="Q16" s="189"/>
      <c r="R16" s="186"/>
    </row>
    <row r="17" spans="1:18" x14ac:dyDescent="0.25">
      <c r="A17" s="243">
        <v>61</v>
      </c>
      <c r="B17" s="247" t="s">
        <v>125</v>
      </c>
      <c r="C17" s="247" t="s">
        <v>123</v>
      </c>
      <c r="D17" s="178"/>
      <c r="E17" s="179">
        <v>7.5</v>
      </c>
      <c r="F17" s="179">
        <v>7</v>
      </c>
      <c r="G17" s="179">
        <v>5.5</v>
      </c>
      <c r="H17" s="179">
        <v>5</v>
      </c>
      <c r="I17" s="180">
        <f>SUM((E17*0.25)+(F17*0.25)+(G17*0.3)+(H17*0.2))</f>
        <v>6.2750000000000004</v>
      </c>
      <c r="J17" s="181"/>
      <c r="K17" s="182">
        <v>7.6</v>
      </c>
      <c r="L17" s="182"/>
      <c r="M17" s="180">
        <f>K17-L17</f>
        <v>7.6</v>
      </c>
      <c r="N17" s="183"/>
      <c r="O17" s="180">
        <f>I17</f>
        <v>6.2750000000000004</v>
      </c>
      <c r="P17" s="180">
        <f>M17</f>
        <v>7.6</v>
      </c>
      <c r="Q17" s="184">
        <f>(M17+I17)/2</f>
        <v>6.9375</v>
      </c>
      <c r="R17" s="185">
        <v>4</v>
      </c>
    </row>
    <row r="22" spans="1:18" x14ac:dyDescent="0.25">
      <c r="D22" s="245"/>
    </row>
    <row r="23" spans="1:18" x14ac:dyDescent="0.25">
      <c r="D23" s="254"/>
    </row>
    <row r="24" spans="1:18" x14ac:dyDescent="0.25">
      <c r="D24" s="254"/>
    </row>
    <row r="25" spans="1:18" x14ac:dyDescent="0.25">
      <c r="D25" s="254"/>
    </row>
    <row r="26" spans="1:18" x14ac:dyDescent="0.25">
      <c r="D26" s="254"/>
    </row>
    <row r="27" spans="1:18" x14ac:dyDescent="0.25">
      <c r="D27" s="254"/>
    </row>
    <row r="28" spans="1:18" x14ac:dyDescent="0.25">
      <c r="D28" s="254"/>
    </row>
    <row r="29" spans="1:18" x14ac:dyDescent="0.25">
      <c r="D29" s="254"/>
    </row>
  </sheetData>
  <mergeCells count="2">
    <mergeCell ref="K1:M1"/>
    <mergeCell ref="K2:M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4D597-4F2C-4737-897F-D728EAE9A384}">
  <dimension ref="A1:R31"/>
  <sheetViews>
    <sheetView tabSelected="1" workbookViewId="0">
      <selection activeCell="N1" sqref="E1:N1048576"/>
    </sheetView>
  </sheetViews>
  <sheetFormatPr defaultColWidth="8.85546875" defaultRowHeight="15" x14ac:dyDescent="0.25"/>
  <cols>
    <col min="1" max="1" width="8.85546875" style="149"/>
    <col min="2" max="2" width="28.5703125" style="149" customWidth="1"/>
    <col min="3" max="3" width="20.7109375" style="149" customWidth="1"/>
    <col min="4" max="4" width="2.5703125" style="149" customWidth="1"/>
    <col min="5" max="9" width="0" style="149" hidden="1" customWidth="1"/>
    <col min="10" max="10" width="4.5703125" style="149" hidden="1" customWidth="1"/>
    <col min="11" max="13" width="0" style="149" hidden="1" customWidth="1"/>
    <col min="14" max="14" width="3" style="149" hidden="1" customWidth="1"/>
    <col min="15" max="15" width="8.5703125" style="149" customWidth="1"/>
    <col min="16" max="16" width="9.5703125" style="149" customWidth="1"/>
    <col min="17" max="17" width="9.85546875" style="149" customWidth="1"/>
    <col min="18" max="16384" width="8.85546875" style="149"/>
  </cols>
  <sheetData>
    <row r="1" spans="1:18" ht="15.75" x14ac:dyDescent="0.25">
      <c r="A1" s="1" t="str">
        <f>'Comp Detail'!A1</f>
        <v>Vaulting QLD State Championsip 2022</v>
      </c>
      <c r="B1" s="1"/>
      <c r="C1" s="162"/>
      <c r="K1" s="273"/>
      <c r="L1" s="273"/>
      <c r="M1" s="273"/>
    </row>
    <row r="2" spans="1:18" ht="15.75" x14ac:dyDescent="0.25">
      <c r="A2" s="1"/>
      <c r="B2" s="1"/>
      <c r="K2" s="273"/>
      <c r="L2" s="273"/>
      <c r="M2" s="273"/>
    </row>
    <row r="3" spans="1:18" ht="15.75" x14ac:dyDescent="0.25">
      <c r="A3" s="1" t="str">
        <f>'Comp Detail'!A3</f>
        <v>19-20 Nov 22</v>
      </c>
      <c r="B3" s="1"/>
      <c r="K3" s="36"/>
      <c r="L3" s="36"/>
      <c r="M3" s="36"/>
    </row>
    <row r="4" spans="1:18" ht="15.75" x14ac:dyDescent="0.25">
      <c r="A4" s="1"/>
      <c r="B4" s="163"/>
      <c r="C4" s="36"/>
      <c r="K4" s="36"/>
      <c r="L4" s="36"/>
      <c r="M4" s="36"/>
    </row>
    <row r="5" spans="1:18" ht="15.75" x14ac:dyDescent="0.25">
      <c r="A5" s="164" t="s">
        <v>166</v>
      </c>
      <c r="B5" s="146"/>
      <c r="C5" s="144"/>
      <c r="D5" s="165"/>
      <c r="E5" s="146" t="s">
        <v>3</v>
      </c>
      <c r="F5" s="144"/>
      <c r="G5" s="144"/>
      <c r="H5" s="146"/>
      <c r="I5" s="165"/>
      <c r="J5" s="165"/>
      <c r="K5" s="166" t="s">
        <v>5</v>
      </c>
      <c r="L5" s="167"/>
      <c r="M5" s="165"/>
      <c r="N5" s="165"/>
      <c r="O5" s="165"/>
      <c r="P5" s="165"/>
      <c r="Q5" s="165"/>
      <c r="R5" s="165"/>
    </row>
    <row r="6" spans="1:18" ht="15.75" x14ac:dyDescent="0.25">
      <c r="A6" s="164" t="s">
        <v>59</v>
      </c>
      <c r="B6" s="146">
        <v>22</v>
      </c>
      <c r="C6" s="144"/>
      <c r="D6" s="165"/>
      <c r="E6" s="144"/>
      <c r="F6" s="144"/>
      <c r="G6" s="144"/>
      <c r="H6" s="144"/>
      <c r="I6" s="165"/>
      <c r="J6" s="165"/>
      <c r="K6" s="165"/>
      <c r="L6" s="165"/>
      <c r="M6" s="165"/>
      <c r="N6" s="165"/>
      <c r="O6" s="165"/>
      <c r="P6" s="165"/>
      <c r="Q6" s="165"/>
      <c r="R6" s="165"/>
    </row>
    <row r="7" spans="1:18" x14ac:dyDescent="0.25">
      <c r="A7" s="144"/>
      <c r="B7" s="144"/>
      <c r="C7" s="144"/>
      <c r="D7" s="165"/>
      <c r="E7" s="146"/>
      <c r="F7" s="144"/>
      <c r="G7" s="144"/>
      <c r="H7" s="144"/>
      <c r="I7" s="168"/>
      <c r="J7" s="168"/>
      <c r="K7" s="165"/>
      <c r="L7" s="165"/>
      <c r="M7" s="168"/>
      <c r="N7" s="165"/>
      <c r="O7" s="165"/>
      <c r="P7" s="165"/>
      <c r="Q7" s="169"/>
      <c r="R7" s="165"/>
    </row>
    <row r="8" spans="1:18" x14ac:dyDescent="0.25">
      <c r="A8" s="170" t="s">
        <v>12</v>
      </c>
      <c r="B8" s="170" t="s">
        <v>13</v>
      </c>
      <c r="C8" s="170" t="s">
        <v>15</v>
      </c>
      <c r="D8" s="171"/>
      <c r="E8" s="172" t="s">
        <v>42</v>
      </c>
      <c r="F8" s="170"/>
      <c r="G8" s="170"/>
      <c r="H8" s="170"/>
      <c r="I8" s="173" t="s">
        <v>42</v>
      </c>
      <c r="J8" s="174"/>
      <c r="K8" s="168"/>
      <c r="L8" s="168"/>
      <c r="M8" s="173" t="s">
        <v>82</v>
      </c>
      <c r="N8" s="171"/>
      <c r="O8" s="168"/>
      <c r="P8" s="168"/>
      <c r="Q8" s="175" t="s">
        <v>31</v>
      </c>
      <c r="R8" s="168"/>
    </row>
    <row r="9" spans="1:18" x14ac:dyDescent="0.25">
      <c r="A9" s="170"/>
      <c r="B9" s="170"/>
      <c r="C9" s="170"/>
      <c r="D9" s="176"/>
      <c r="E9" s="170" t="s">
        <v>32</v>
      </c>
      <c r="F9" s="170" t="s">
        <v>33</v>
      </c>
      <c r="G9" s="170" t="s">
        <v>34</v>
      </c>
      <c r="H9" s="170" t="s">
        <v>35</v>
      </c>
      <c r="I9" s="173" t="s">
        <v>31</v>
      </c>
      <c r="J9" s="174"/>
      <c r="K9" s="165" t="s">
        <v>29</v>
      </c>
      <c r="L9" s="165" t="s">
        <v>99</v>
      </c>
      <c r="M9" s="173" t="s">
        <v>31</v>
      </c>
      <c r="N9" s="176"/>
      <c r="O9" s="165" t="s">
        <v>100</v>
      </c>
      <c r="P9" s="165" t="s">
        <v>101</v>
      </c>
      <c r="Q9" s="175" t="s">
        <v>38</v>
      </c>
      <c r="R9" s="168" t="s">
        <v>41</v>
      </c>
    </row>
    <row r="10" spans="1:18" x14ac:dyDescent="0.25">
      <c r="A10" s="243">
        <v>81</v>
      </c>
      <c r="B10" s="245" t="s">
        <v>159</v>
      </c>
      <c r="C10" s="252"/>
      <c r="D10" s="186"/>
      <c r="E10" s="187"/>
      <c r="F10" s="187"/>
      <c r="G10" s="187"/>
      <c r="H10" s="187"/>
      <c r="I10" s="50"/>
      <c r="J10" s="50"/>
      <c r="K10" s="188"/>
      <c r="L10" s="188"/>
      <c r="M10" s="50"/>
      <c r="N10" s="154"/>
      <c r="O10" s="154"/>
      <c r="P10" s="154"/>
      <c r="Q10" s="189"/>
      <c r="R10" s="186"/>
    </row>
    <row r="11" spans="1:18" x14ac:dyDescent="0.25">
      <c r="A11" s="243">
        <v>77</v>
      </c>
      <c r="B11" s="247" t="s">
        <v>150</v>
      </c>
      <c r="C11" s="254" t="s">
        <v>130</v>
      </c>
      <c r="D11" s="191"/>
      <c r="E11" s="192">
        <v>9</v>
      </c>
      <c r="F11" s="179">
        <v>9</v>
      </c>
      <c r="G11" s="179">
        <v>7</v>
      </c>
      <c r="H11" s="179">
        <v>7</v>
      </c>
      <c r="I11" s="180">
        <f>SUM((E11*0.25)+(F11*0.25)+(G11*0.3)+(H11*0.2))</f>
        <v>8</v>
      </c>
      <c r="J11" s="181"/>
      <c r="K11" s="182">
        <v>7.6</v>
      </c>
      <c r="L11" s="182"/>
      <c r="M11" s="180">
        <f>K11-L11</f>
        <v>7.6</v>
      </c>
      <c r="N11" s="183"/>
      <c r="O11" s="180">
        <f>I11</f>
        <v>8</v>
      </c>
      <c r="P11" s="180">
        <f>M11</f>
        <v>7.6</v>
      </c>
      <c r="Q11" s="184">
        <f>(M11+I11)/2</f>
        <v>7.8</v>
      </c>
      <c r="R11" s="185"/>
    </row>
    <row r="12" spans="1:18" x14ac:dyDescent="0.25">
      <c r="A12" s="243">
        <v>83</v>
      </c>
      <c r="B12" s="251" t="s">
        <v>156</v>
      </c>
      <c r="C12" s="256"/>
      <c r="D12" s="257"/>
      <c r="E12" s="258"/>
      <c r="F12" s="187"/>
      <c r="G12" s="187"/>
      <c r="H12" s="187"/>
      <c r="I12" s="50"/>
      <c r="J12" s="50"/>
      <c r="K12" s="188"/>
      <c r="L12" s="188"/>
      <c r="M12" s="50"/>
      <c r="N12" s="154"/>
      <c r="O12" s="154"/>
      <c r="P12" s="154"/>
      <c r="Q12" s="189"/>
      <c r="R12" s="186"/>
    </row>
    <row r="13" spans="1:18" x14ac:dyDescent="0.25">
      <c r="A13" s="243">
        <v>78</v>
      </c>
      <c r="B13" s="247" t="s">
        <v>151</v>
      </c>
      <c r="C13" s="254" t="s">
        <v>130</v>
      </c>
      <c r="D13" s="191"/>
      <c r="E13" s="192">
        <v>8</v>
      </c>
      <c r="F13" s="179">
        <v>9</v>
      </c>
      <c r="G13" s="179">
        <v>5.5</v>
      </c>
      <c r="H13" s="179">
        <v>5.8</v>
      </c>
      <c r="I13" s="180">
        <f t="shared" ref="I13" si="0">SUM((E13*0.25)+(F13*0.25)+(G13*0.3)+(H13*0.2))</f>
        <v>7.0600000000000005</v>
      </c>
      <c r="J13" s="181"/>
      <c r="K13" s="182">
        <v>7.75</v>
      </c>
      <c r="L13" s="182"/>
      <c r="M13" s="180">
        <f t="shared" ref="M13" si="1">K13-L13</f>
        <v>7.75</v>
      </c>
      <c r="N13" s="183"/>
      <c r="O13" s="180">
        <f t="shared" ref="O13" si="2">I13</f>
        <v>7.0600000000000005</v>
      </c>
      <c r="P13" s="180">
        <f t="shared" ref="P13" si="3">M13</f>
        <v>7.75</v>
      </c>
      <c r="Q13" s="184">
        <f t="shared" ref="Q13" si="4">(M13+I13)/2</f>
        <v>7.4050000000000002</v>
      </c>
      <c r="R13" s="185"/>
    </row>
    <row r="14" spans="1:18" x14ac:dyDescent="0.25">
      <c r="A14" s="243">
        <v>87</v>
      </c>
      <c r="B14" s="251" t="s">
        <v>129</v>
      </c>
      <c r="C14" s="256"/>
      <c r="D14" s="257"/>
      <c r="E14" s="258"/>
      <c r="F14" s="187"/>
      <c r="G14" s="187"/>
      <c r="H14" s="187"/>
      <c r="I14" s="50"/>
      <c r="J14" s="50"/>
      <c r="K14" s="188"/>
      <c r="L14" s="188"/>
      <c r="M14" s="50"/>
      <c r="N14" s="154"/>
      <c r="O14" s="154"/>
      <c r="P14" s="154"/>
      <c r="Q14" s="189"/>
      <c r="R14" s="186"/>
    </row>
    <row r="15" spans="1:18" x14ac:dyDescent="0.25">
      <c r="A15" s="243">
        <v>84</v>
      </c>
      <c r="B15" s="247" t="s">
        <v>160</v>
      </c>
      <c r="C15" s="254" t="s">
        <v>130</v>
      </c>
      <c r="D15" s="191"/>
      <c r="E15" s="192">
        <v>8</v>
      </c>
      <c r="F15" s="179">
        <v>7</v>
      </c>
      <c r="G15" s="179">
        <v>6</v>
      </c>
      <c r="H15" s="179">
        <v>6.5</v>
      </c>
      <c r="I15" s="180">
        <f t="shared" ref="I15" si="5">SUM((E15*0.25)+(F15*0.25)+(G15*0.3)+(H15*0.2))</f>
        <v>6.85</v>
      </c>
      <c r="J15" s="181"/>
      <c r="K15" s="182">
        <v>7.75</v>
      </c>
      <c r="L15" s="182"/>
      <c r="M15" s="180">
        <f t="shared" ref="M15" si="6">K15-L15</f>
        <v>7.75</v>
      </c>
      <c r="N15" s="183"/>
      <c r="O15" s="180">
        <f t="shared" ref="O15" si="7">I15</f>
        <v>6.85</v>
      </c>
      <c r="P15" s="180">
        <f t="shared" ref="P15" si="8">M15</f>
        <v>7.75</v>
      </c>
      <c r="Q15" s="184">
        <f t="shared" ref="Q15" si="9">(M15+I15)/2</f>
        <v>7.3</v>
      </c>
      <c r="R15" s="185"/>
    </row>
    <row r="20" spans="3:6" x14ac:dyDescent="0.25">
      <c r="D20" s="245"/>
    </row>
    <row r="21" spans="3:6" x14ac:dyDescent="0.25">
      <c r="C21" s="255"/>
      <c r="D21" s="254"/>
      <c r="E21" s="255"/>
      <c r="F21" s="255"/>
    </row>
    <row r="22" spans="3:6" x14ac:dyDescent="0.25">
      <c r="C22" s="255"/>
      <c r="D22" s="254"/>
      <c r="E22" s="255"/>
      <c r="F22" s="255"/>
    </row>
    <row r="23" spans="3:6" x14ac:dyDescent="0.25">
      <c r="C23" s="255"/>
      <c r="D23" s="254"/>
      <c r="E23" s="255"/>
      <c r="F23" s="255"/>
    </row>
    <row r="24" spans="3:6" x14ac:dyDescent="0.25">
      <c r="C24" s="255"/>
      <c r="D24" s="254"/>
      <c r="E24" s="255"/>
      <c r="F24" s="255"/>
    </row>
    <row r="25" spans="3:6" x14ac:dyDescent="0.25">
      <c r="C25" s="255"/>
      <c r="D25" s="254"/>
      <c r="E25" s="255"/>
      <c r="F25" s="255"/>
    </row>
    <row r="26" spans="3:6" x14ac:dyDescent="0.25">
      <c r="C26" s="255"/>
      <c r="D26" s="254"/>
      <c r="E26" s="254"/>
      <c r="F26" s="255"/>
    </row>
    <row r="27" spans="3:6" x14ac:dyDescent="0.25">
      <c r="C27" s="255"/>
      <c r="D27" s="254"/>
      <c r="E27" s="255"/>
      <c r="F27" s="255"/>
    </row>
    <row r="28" spans="3:6" x14ac:dyDescent="0.25">
      <c r="C28" s="255"/>
      <c r="D28" s="255"/>
      <c r="E28" s="255"/>
      <c r="F28" s="255"/>
    </row>
    <row r="29" spans="3:6" x14ac:dyDescent="0.25">
      <c r="C29" s="255"/>
      <c r="D29" s="255"/>
      <c r="E29" s="255"/>
      <c r="F29" s="255"/>
    </row>
    <row r="30" spans="3:6" x14ac:dyDescent="0.25">
      <c r="C30" s="255"/>
      <c r="D30" s="255"/>
      <c r="E30" s="255"/>
      <c r="F30" s="255"/>
    </row>
    <row r="31" spans="3:6" x14ac:dyDescent="0.25">
      <c r="C31" s="255"/>
      <c r="D31" s="255"/>
      <c r="E31" s="255"/>
      <c r="F31" s="255"/>
    </row>
  </sheetData>
  <mergeCells count="2">
    <mergeCell ref="K1:M1"/>
    <mergeCell ref="K2:M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F9F62-06C9-4270-986E-99519381DAD8}">
  <dimension ref="A1:R23"/>
  <sheetViews>
    <sheetView workbookViewId="0">
      <selection activeCell="V28" sqref="V28"/>
    </sheetView>
  </sheetViews>
  <sheetFormatPr defaultColWidth="8.85546875" defaultRowHeight="15" x14ac:dyDescent="0.25"/>
  <cols>
    <col min="1" max="1" width="8.85546875" style="149"/>
    <col min="2" max="2" width="28.5703125" style="149" customWidth="1"/>
    <col min="3" max="3" width="16.5703125" style="149" customWidth="1"/>
    <col min="4" max="4" width="2.5703125" style="149" hidden="1" customWidth="1"/>
    <col min="5" max="9" width="0" style="149" hidden="1" customWidth="1"/>
    <col min="10" max="10" width="3.28515625" style="149" hidden="1" customWidth="1"/>
    <col min="11" max="13" width="0" style="149" hidden="1" customWidth="1"/>
    <col min="14" max="14" width="3" style="149" hidden="1" customWidth="1"/>
    <col min="15" max="15" width="8.5703125" style="149" hidden="1" customWidth="1"/>
    <col min="16" max="16" width="9.5703125" style="149" hidden="1" customWidth="1"/>
    <col min="17" max="17" width="9.85546875" style="149" customWidth="1"/>
    <col min="18" max="16384" width="8.85546875" style="149"/>
  </cols>
  <sheetData>
    <row r="1" spans="1:18" ht="15.75" x14ac:dyDescent="0.25">
      <c r="A1" s="1" t="str">
        <f>'Comp Detail'!A1</f>
        <v>Vaulting QLD State Championsip 2022</v>
      </c>
      <c r="B1" s="1"/>
      <c r="C1" s="149" t="s">
        <v>98</v>
      </c>
      <c r="K1" s="273"/>
      <c r="L1" s="273"/>
      <c r="M1" s="273"/>
    </row>
    <row r="2" spans="1:18" ht="15.75" x14ac:dyDescent="0.25">
      <c r="A2" s="1"/>
      <c r="B2" s="1"/>
      <c r="C2" s="162"/>
      <c r="K2" s="273"/>
      <c r="L2" s="273"/>
      <c r="M2" s="273"/>
    </row>
    <row r="3" spans="1:18" ht="15.75" x14ac:dyDescent="0.25">
      <c r="A3" s="1" t="str">
        <f>'Comp Detail'!A3</f>
        <v>19-20 Nov 22</v>
      </c>
      <c r="B3" s="1"/>
      <c r="C3" s="162"/>
      <c r="K3" s="222"/>
      <c r="L3" s="222"/>
      <c r="M3" s="222"/>
    </row>
    <row r="4" spans="1:18" ht="15.75" x14ac:dyDescent="0.25">
      <c r="A4" s="1"/>
      <c r="B4" s="163"/>
      <c r="C4" s="222"/>
      <c r="K4" s="222"/>
      <c r="L4" s="222"/>
      <c r="M4" s="222"/>
    </row>
    <row r="5" spans="1:18" ht="15.75" x14ac:dyDescent="0.25">
      <c r="A5" s="164" t="s">
        <v>114</v>
      </c>
      <c r="B5" s="146"/>
      <c r="C5" s="144"/>
      <c r="D5" s="165"/>
      <c r="E5" s="146"/>
      <c r="F5" s="144"/>
      <c r="G5" s="144"/>
      <c r="H5" s="146"/>
      <c r="I5" s="165"/>
      <c r="J5" s="165"/>
      <c r="K5" s="166"/>
      <c r="L5" s="167"/>
      <c r="M5" s="165"/>
      <c r="N5" s="165"/>
      <c r="O5" s="165"/>
      <c r="P5" s="165"/>
      <c r="Q5" s="165"/>
      <c r="R5" s="165"/>
    </row>
    <row r="6" spans="1:18" ht="15.75" x14ac:dyDescent="0.25">
      <c r="A6" s="164" t="s">
        <v>59</v>
      </c>
      <c r="B6" s="146">
        <v>24</v>
      </c>
      <c r="C6" s="144"/>
      <c r="D6" s="165"/>
      <c r="E6" s="144"/>
      <c r="F6" s="144"/>
      <c r="G6" s="144"/>
      <c r="H6" s="144"/>
      <c r="I6" s="165"/>
      <c r="J6" s="165"/>
      <c r="K6" s="165"/>
      <c r="L6" s="165"/>
      <c r="M6" s="165"/>
      <c r="N6" s="165"/>
      <c r="O6" s="165"/>
      <c r="P6" s="165"/>
      <c r="Q6" s="165"/>
      <c r="R6" s="165"/>
    </row>
    <row r="7" spans="1:18" x14ac:dyDescent="0.25">
      <c r="A7" s="144"/>
      <c r="B7" s="144"/>
      <c r="C7" s="144"/>
      <c r="D7" s="165"/>
      <c r="E7" s="146"/>
      <c r="F7" s="144"/>
      <c r="G7" s="144"/>
      <c r="H7" s="144"/>
      <c r="I7" s="168"/>
      <c r="J7" s="168"/>
      <c r="K7" s="165"/>
      <c r="L7" s="165"/>
      <c r="M7" s="168"/>
      <c r="N7" s="224"/>
      <c r="O7" s="165"/>
      <c r="P7" s="165"/>
      <c r="Q7" s="169"/>
      <c r="R7" s="165"/>
    </row>
    <row r="8" spans="1:18" x14ac:dyDescent="0.25">
      <c r="A8" s="170" t="s">
        <v>12</v>
      </c>
      <c r="B8" s="170" t="s">
        <v>13</v>
      </c>
      <c r="C8" s="170" t="s">
        <v>15</v>
      </c>
      <c r="D8" s="224"/>
      <c r="E8" s="172" t="s">
        <v>42</v>
      </c>
      <c r="F8" s="170"/>
      <c r="G8" s="170"/>
      <c r="H8" s="170"/>
      <c r="I8" s="173" t="s">
        <v>42</v>
      </c>
      <c r="J8" s="224"/>
      <c r="K8" s="168"/>
      <c r="L8" s="168"/>
      <c r="M8" s="173" t="s">
        <v>82</v>
      </c>
      <c r="N8" s="225"/>
      <c r="O8" s="168"/>
      <c r="P8" s="168"/>
      <c r="Q8" s="175" t="s">
        <v>31</v>
      </c>
      <c r="R8" s="168"/>
    </row>
    <row r="9" spans="1:18" x14ac:dyDescent="0.25">
      <c r="A9" s="170"/>
      <c r="B9" s="170"/>
      <c r="C9" s="170"/>
      <c r="D9" s="225"/>
      <c r="E9" s="170" t="s">
        <v>32</v>
      </c>
      <c r="F9" s="170" t="s">
        <v>33</v>
      </c>
      <c r="G9" s="170" t="s">
        <v>34</v>
      </c>
      <c r="H9" s="170" t="s">
        <v>35</v>
      </c>
      <c r="I9" s="173" t="s">
        <v>31</v>
      </c>
      <c r="J9" s="225"/>
      <c r="K9" s="165" t="s">
        <v>29</v>
      </c>
      <c r="L9" s="165" t="s">
        <v>99</v>
      </c>
      <c r="M9" s="173" t="s">
        <v>31</v>
      </c>
      <c r="N9" s="226"/>
      <c r="O9" s="165" t="s">
        <v>42</v>
      </c>
      <c r="P9" s="165" t="s">
        <v>82</v>
      </c>
      <c r="Q9" s="175" t="s">
        <v>38</v>
      </c>
      <c r="R9" s="168" t="s">
        <v>41</v>
      </c>
    </row>
    <row r="10" spans="1:18" x14ac:dyDescent="0.25">
      <c r="A10" s="145"/>
      <c r="B10" s="149" t="s">
        <v>168</v>
      </c>
      <c r="C10" s="227"/>
      <c r="D10" s="226"/>
      <c r="E10" s="187"/>
      <c r="F10" s="187"/>
      <c r="G10" s="187"/>
      <c r="H10" s="187"/>
      <c r="I10" s="50"/>
      <c r="J10" s="226"/>
      <c r="K10" s="188"/>
      <c r="L10" s="188"/>
      <c r="M10" s="50"/>
      <c r="N10" s="225"/>
      <c r="O10" s="154"/>
      <c r="P10" s="228"/>
      <c r="Q10" s="50"/>
      <c r="R10" s="50"/>
    </row>
    <row r="11" spans="1:18" x14ac:dyDescent="0.25">
      <c r="A11" s="145"/>
      <c r="C11" s="227"/>
      <c r="D11" s="225"/>
      <c r="E11" s="187"/>
      <c r="F11" s="187"/>
      <c r="G11" s="187"/>
      <c r="H11" s="187"/>
      <c r="I11" s="50"/>
      <c r="J11" s="225"/>
      <c r="K11" s="50"/>
      <c r="L11" s="50"/>
      <c r="M11" s="50"/>
      <c r="N11" s="226"/>
      <c r="O11" s="50"/>
      <c r="P11" s="229"/>
      <c r="Q11" s="50"/>
      <c r="R11" s="50"/>
    </row>
    <row r="12" spans="1:18" x14ac:dyDescent="0.25">
      <c r="A12" s="145"/>
      <c r="C12" s="227"/>
      <c r="D12" s="226"/>
      <c r="E12" s="187"/>
      <c r="F12" s="187"/>
      <c r="G12" s="187"/>
      <c r="H12" s="187"/>
      <c r="I12" s="50"/>
      <c r="J12" s="226"/>
      <c r="K12" s="50"/>
      <c r="L12" s="50"/>
      <c r="M12" s="50"/>
      <c r="N12" s="225"/>
      <c r="O12" s="50"/>
      <c r="P12" s="229"/>
      <c r="Q12" s="50"/>
      <c r="R12" s="50"/>
    </row>
    <row r="13" spans="1:18" x14ac:dyDescent="0.25">
      <c r="A13" s="145"/>
      <c r="C13" s="227"/>
      <c r="D13" s="225"/>
      <c r="E13" s="187"/>
      <c r="F13" s="187"/>
      <c r="G13" s="187"/>
      <c r="H13" s="187"/>
      <c r="I13" s="50"/>
      <c r="J13" s="225"/>
      <c r="K13" s="50"/>
      <c r="L13" s="50"/>
      <c r="M13" s="50"/>
      <c r="N13" s="226"/>
      <c r="O13" s="50"/>
      <c r="P13" s="229"/>
      <c r="Q13" s="50"/>
      <c r="R13" s="50"/>
    </row>
    <row r="14" spans="1:18" x14ac:dyDescent="0.25">
      <c r="A14" s="145"/>
      <c r="C14" s="227"/>
      <c r="D14" s="226"/>
      <c r="E14" s="187"/>
      <c r="F14" s="187"/>
      <c r="G14" s="187"/>
      <c r="H14" s="187"/>
      <c r="I14" s="50"/>
      <c r="J14" s="226"/>
      <c r="K14" s="50"/>
      <c r="L14" s="50"/>
      <c r="M14" s="50"/>
      <c r="N14" s="225"/>
      <c r="O14" s="50"/>
      <c r="P14" s="229"/>
      <c r="Q14" s="50"/>
      <c r="R14" s="50"/>
    </row>
    <row r="15" spans="1:18" x14ac:dyDescent="0.25">
      <c r="A15" s="145"/>
      <c r="C15" s="227"/>
      <c r="D15" s="225"/>
      <c r="E15" s="187"/>
      <c r="F15" s="187"/>
      <c r="G15" s="187"/>
      <c r="H15" s="187"/>
      <c r="I15" s="50"/>
      <c r="J15" s="225"/>
      <c r="K15" s="50"/>
      <c r="L15" s="50"/>
      <c r="M15" s="50"/>
      <c r="N15" s="225"/>
      <c r="O15" s="50"/>
      <c r="P15" s="229"/>
      <c r="Q15" s="50"/>
      <c r="R15" s="50"/>
    </row>
    <row r="16" spans="1:18" x14ac:dyDescent="0.25">
      <c r="A16" s="177"/>
      <c r="B16" s="97"/>
      <c r="C16" s="97" t="s">
        <v>170</v>
      </c>
      <c r="D16" s="230"/>
      <c r="E16" s="179">
        <v>8.5</v>
      </c>
      <c r="F16" s="179">
        <v>8.5</v>
      </c>
      <c r="G16" s="179">
        <v>5.5</v>
      </c>
      <c r="H16" s="179">
        <v>6.5</v>
      </c>
      <c r="I16" s="156">
        <f>SUM((E16*0.25)+(F16*0.25)+(G16*0.3)+(H16*0.2))</f>
        <v>7.2</v>
      </c>
      <c r="J16" s="230"/>
      <c r="K16" s="182">
        <v>8.1</v>
      </c>
      <c r="L16" s="182"/>
      <c r="M16" s="156">
        <f>K16-L16</f>
        <v>8.1</v>
      </c>
      <c r="N16" s="231"/>
      <c r="O16" s="156">
        <f>I16</f>
        <v>7.2</v>
      </c>
      <c r="P16" s="156">
        <f>M16</f>
        <v>8.1</v>
      </c>
      <c r="Q16" s="232">
        <f>(M16+I16)/2</f>
        <v>7.65</v>
      </c>
      <c r="R16" s="97">
        <v>1</v>
      </c>
    </row>
    <row r="17" spans="1:18" x14ac:dyDescent="0.25">
      <c r="A17" s="145"/>
      <c r="B17" s="149" t="s">
        <v>169</v>
      </c>
      <c r="C17" s="227"/>
      <c r="D17" s="226"/>
      <c r="E17" s="187"/>
      <c r="F17" s="187"/>
      <c r="G17" s="187"/>
      <c r="H17" s="187"/>
      <c r="I17" s="50"/>
      <c r="J17" s="226"/>
      <c r="K17" s="188"/>
      <c r="L17" s="188"/>
      <c r="M17" s="50"/>
      <c r="N17" s="225"/>
      <c r="O17" s="154"/>
      <c r="P17" s="228"/>
      <c r="Q17" s="50"/>
      <c r="R17" s="50"/>
    </row>
    <row r="18" spans="1:18" x14ac:dyDescent="0.25">
      <c r="A18" s="145"/>
      <c r="C18" s="227"/>
      <c r="D18" s="225"/>
      <c r="E18" s="187"/>
      <c r="F18" s="187"/>
      <c r="G18" s="187"/>
      <c r="H18" s="187"/>
      <c r="I18" s="50"/>
      <c r="J18" s="225"/>
      <c r="K18" s="50"/>
      <c r="L18" s="50"/>
      <c r="M18" s="50"/>
      <c r="N18" s="226"/>
      <c r="O18" s="50"/>
      <c r="P18" s="229"/>
      <c r="Q18" s="50"/>
      <c r="R18" s="50"/>
    </row>
    <row r="19" spans="1:18" x14ac:dyDescent="0.25">
      <c r="A19" s="145"/>
      <c r="C19" s="227"/>
      <c r="D19" s="226"/>
      <c r="E19" s="187"/>
      <c r="F19" s="187"/>
      <c r="G19" s="187"/>
      <c r="H19" s="187"/>
      <c r="I19" s="50"/>
      <c r="J19" s="226"/>
      <c r="K19" s="50"/>
      <c r="L19" s="50"/>
      <c r="M19" s="50"/>
      <c r="N19" s="225"/>
      <c r="O19" s="50"/>
      <c r="P19" s="229"/>
      <c r="Q19" s="50"/>
      <c r="R19" s="50"/>
    </row>
    <row r="20" spans="1:18" x14ac:dyDescent="0.25">
      <c r="A20" s="145"/>
      <c r="C20" s="227"/>
      <c r="D20" s="225"/>
      <c r="E20" s="187"/>
      <c r="F20" s="187"/>
      <c r="G20" s="187"/>
      <c r="H20" s="187"/>
      <c r="I20" s="50"/>
      <c r="J20" s="225"/>
      <c r="K20" s="50"/>
      <c r="L20" s="50"/>
      <c r="M20" s="50"/>
      <c r="N20" s="226"/>
      <c r="O20" s="50"/>
      <c r="P20" s="229"/>
      <c r="Q20" s="50"/>
      <c r="R20" s="50"/>
    </row>
    <row r="21" spans="1:18" x14ac:dyDescent="0.25">
      <c r="A21" s="145"/>
      <c r="C21" s="227"/>
      <c r="D21" s="226"/>
      <c r="E21" s="187"/>
      <c r="F21" s="187"/>
      <c r="G21" s="187"/>
      <c r="H21" s="187"/>
      <c r="I21" s="50"/>
      <c r="J21" s="226"/>
      <c r="K21" s="50"/>
      <c r="L21" s="50"/>
      <c r="M21" s="50"/>
      <c r="N21" s="225"/>
      <c r="O21" s="50"/>
      <c r="P21" s="229"/>
      <c r="Q21" s="50"/>
      <c r="R21" s="50"/>
    </row>
    <row r="22" spans="1:18" x14ac:dyDescent="0.25">
      <c r="A22" s="145"/>
      <c r="C22" s="227"/>
      <c r="D22" s="225"/>
      <c r="E22" s="187"/>
      <c r="F22" s="187"/>
      <c r="G22" s="187"/>
      <c r="H22" s="187"/>
      <c r="I22" s="50"/>
      <c r="J22" s="225"/>
      <c r="K22" s="50"/>
      <c r="L22" s="50"/>
      <c r="M22" s="50"/>
      <c r="N22" s="225"/>
      <c r="O22" s="50"/>
      <c r="P22" s="229"/>
      <c r="Q22" s="50"/>
      <c r="R22" s="50"/>
    </row>
    <row r="23" spans="1:18" x14ac:dyDescent="0.25">
      <c r="A23" s="177"/>
      <c r="B23" s="97"/>
      <c r="C23" s="97" t="s">
        <v>170</v>
      </c>
      <c r="D23" s="230"/>
      <c r="E23" s="179">
        <v>8</v>
      </c>
      <c r="F23" s="179">
        <v>8</v>
      </c>
      <c r="G23" s="179">
        <v>4.5</v>
      </c>
      <c r="H23" s="179">
        <v>5</v>
      </c>
      <c r="I23" s="156">
        <f>SUM((E23*0.25)+(F23*0.25)+(G23*0.3)+(H23*0.2))</f>
        <v>6.35</v>
      </c>
      <c r="J23" s="230"/>
      <c r="K23" s="182">
        <v>6.7</v>
      </c>
      <c r="L23" s="182"/>
      <c r="M23" s="156">
        <f>K23-L23</f>
        <v>6.7</v>
      </c>
      <c r="N23" s="231"/>
      <c r="O23" s="156">
        <f>I23</f>
        <v>6.35</v>
      </c>
      <c r="P23" s="156">
        <f>M23</f>
        <v>6.7</v>
      </c>
      <c r="Q23" s="232">
        <f>(M23+I23)/2</f>
        <v>6.5250000000000004</v>
      </c>
      <c r="R23" s="97">
        <v>1</v>
      </c>
    </row>
  </sheetData>
  <mergeCells count="2">
    <mergeCell ref="K1:M1"/>
    <mergeCell ref="K2:M2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2416C-05AA-410D-AD63-7CA316B08194}">
  <sheetPr>
    <tabColor rgb="FFFF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DB208-C0F5-4198-8D48-AC0E2FB6D71C}">
  <dimension ref="A1:AH120"/>
  <sheetViews>
    <sheetView topLeftCell="F1" workbookViewId="0">
      <selection activeCell="G1" sqref="G1:AG1048576"/>
    </sheetView>
  </sheetViews>
  <sheetFormatPr defaultColWidth="8.85546875" defaultRowHeight="15" x14ac:dyDescent="0.25"/>
  <cols>
    <col min="1" max="1" width="5.7109375" style="149" customWidth="1"/>
    <col min="2" max="4" width="22.85546875" style="149" customWidth="1"/>
    <col min="5" max="5" width="14.28515625" style="149" customWidth="1"/>
    <col min="6" max="6" width="2.85546875" style="149" customWidth="1"/>
    <col min="7" max="7" width="7.5703125" style="149" customWidth="1"/>
    <col min="8" max="8" width="10.7109375" style="149" customWidth="1"/>
    <col min="9" max="9" width="10.28515625" style="149" customWidth="1"/>
    <col min="10" max="10" width="9.28515625" style="149" customWidth="1"/>
    <col min="11" max="11" width="11" style="149" customWidth="1"/>
    <col min="12" max="12" width="9" style="149" customWidth="1"/>
    <col min="13" max="20" width="8.85546875" style="149"/>
    <col min="21" max="21" width="2.85546875" style="149" customWidth="1"/>
    <col min="22" max="26" width="8.85546875" style="149"/>
    <col min="27" max="27" width="2.85546875" style="149" customWidth="1"/>
    <col min="28" max="31" width="8.85546875" style="149"/>
    <col min="32" max="32" width="2.85546875" style="149" customWidth="1"/>
    <col min="33" max="33" width="8.85546875" style="149"/>
    <col min="34" max="34" width="11.28515625" style="149" customWidth="1"/>
    <col min="35" max="16384" width="8.85546875" style="149"/>
  </cols>
  <sheetData>
    <row r="1" spans="1:34" ht="15.75" x14ac:dyDescent="0.25">
      <c r="A1" s="1" t="str">
        <f>'Comp Detail'!A1</f>
        <v>Vaulting QLD State Championsip 2022</v>
      </c>
      <c r="B1" s="150"/>
      <c r="C1" s="150"/>
      <c r="D1" s="3" t="s">
        <v>0</v>
      </c>
      <c r="E1" s="150"/>
      <c r="F1" s="150"/>
      <c r="G1" s="223"/>
      <c r="H1" s="223"/>
      <c r="I1" s="223"/>
      <c r="J1" s="223"/>
      <c r="K1" s="223"/>
      <c r="L1" s="223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4"/>
      <c r="AC1" s="4"/>
      <c r="AD1" s="4"/>
      <c r="AE1" s="4"/>
      <c r="AF1" s="150"/>
      <c r="AG1" s="150"/>
      <c r="AH1" s="5">
        <f ca="1">NOW()</f>
        <v>44885.525505902777</v>
      </c>
    </row>
    <row r="2" spans="1:34" ht="15.75" x14ac:dyDescent="0.25">
      <c r="A2" s="1"/>
      <c r="B2" s="150"/>
      <c r="C2" s="150"/>
      <c r="D2" s="3" t="s">
        <v>1</v>
      </c>
      <c r="E2" s="150"/>
      <c r="F2" s="150"/>
      <c r="G2" s="223"/>
      <c r="H2" s="223"/>
      <c r="I2" s="223"/>
      <c r="J2" s="223"/>
      <c r="K2" s="223"/>
      <c r="L2" s="223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4"/>
      <c r="AC2" s="4"/>
      <c r="AD2" s="4"/>
      <c r="AE2" s="4"/>
      <c r="AF2" s="150"/>
      <c r="AG2" s="150"/>
      <c r="AH2" s="6">
        <f ca="1">NOW()</f>
        <v>44885.525505902777</v>
      </c>
    </row>
    <row r="3" spans="1:34" ht="15.75" x14ac:dyDescent="0.25">
      <c r="A3" s="1" t="str">
        <f>'Comp Detail'!A3</f>
        <v>19-20 Nov 22</v>
      </c>
      <c r="B3" s="150"/>
      <c r="C3" s="150"/>
      <c r="D3" s="3"/>
      <c r="E3" s="150"/>
      <c r="F3" s="150"/>
      <c r="G3" s="161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50"/>
      <c r="V3" s="150"/>
      <c r="W3" s="150"/>
      <c r="X3" s="150"/>
      <c r="Y3" s="150"/>
      <c r="Z3" s="150"/>
      <c r="AA3" s="150"/>
      <c r="AF3" s="150"/>
      <c r="AG3" s="150"/>
      <c r="AH3" s="150"/>
    </row>
    <row r="4" spans="1:34" ht="15.75" x14ac:dyDescent="0.25">
      <c r="A4" s="1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236"/>
      <c r="AC4" s="237"/>
      <c r="AD4" s="237"/>
      <c r="AE4" s="237"/>
      <c r="AF4" s="150"/>
      <c r="AG4" s="150"/>
      <c r="AH4" s="150"/>
    </row>
    <row r="5" spans="1:34" ht="15.75" x14ac:dyDescent="0.25">
      <c r="A5" s="1" t="s">
        <v>117</v>
      </c>
      <c r="B5" s="7"/>
      <c r="C5" s="150"/>
      <c r="D5" s="150"/>
      <c r="E5" s="150"/>
      <c r="F5" s="53"/>
    </row>
    <row r="6" spans="1:34" ht="15.75" x14ac:dyDescent="0.25">
      <c r="A6" s="1" t="s">
        <v>59</v>
      </c>
      <c r="B6" s="7">
        <v>14</v>
      </c>
      <c r="C6" s="150"/>
      <c r="D6" s="150"/>
      <c r="E6" s="150"/>
      <c r="F6" s="53"/>
      <c r="G6" s="7" t="s">
        <v>3</v>
      </c>
      <c r="H6" s="150">
        <f>E1</f>
        <v>0</v>
      </c>
      <c r="I6" s="150"/>
      <c r="J6" s="150"/>
      <c r="K6" s="150"/>
      <c r="L6" s="150"/>
      <c r="N6" s="7"/>
      <c r="O6" s="7"/>
      <c r="P6" s="7"/>
      <c r="Q6" s="150"/>
      <c r="R6" s="150"/>
      <c r="S6" s="150"/>
      <c r="T6" s="150"/>
      <c r="U6" s="54"/>
      <c r="V6" s="150" t="s">
        <v>3</v>
      </c>
      <c r="W6" s="150">
        <f>E1</f>
        <v>0</v>
      </c>
      <c r="X6" s="150"/>
      <c r="Y6" s="150"/>
      <c r="Z6" s="7"/>
      <c r="AA6" s="54"/>
      <c r="AB6" s="8" t="s">
        <v>5</v>
      </c>
      <c r="AC6" s="234">
        <f>E2</f>
        <v>0</v>
      </c>
      <c r="AD6" s="4"/>
      <c r="AE6" s="4"/>
      <c r="AF6" s="54"/>
      <c r="AG6" s="150"/>
      <c r="AH6" s="150"/>
    </row>
    <row r="7" spans="1:34" x14ac:dyDescent="0.25">
      <c r="A7" s="150"/>
      <c r="B7" s="150"/>
      <c r="C7" s="150"/>
      <c r="D7" s="150"/>
      <c r="E7" s="150"/>
      <c r="F7" s="108"/>
      <c r="G7" s="7" t="s">
        <v>7</v>
      </c>
      <c r="H7" s="150"/>
      <c r="I7" s="150"/>
      <c r="J7" s="150"/>
      <c r="K7" s="150"/>
      <c r="L7" s="150"/>
      <c r="N7" s="150"/>
      <c r="O7" s="150"/>
      <c r="P7" s="150"/>
      <c r="Q7" s="150"/>
      <c r="R7" s="150"/>
      <c r="S7" s="150"/>
      <c r="T7" s="150"/>
      <c r="U7" s="54"/>
      <c r="V7" s="150"/>
      <c r="W7" s="150"/>
      <c r="X7" s="150"/>
      <c r="Y7" s="150"/>
      <c r="Z7" s="7"/>
      <c r="AA7" s="54"/>
      <c r="AB7" s="4"/>
      <c r="AC7" s="4"/>
      <c r="AD7" s="4"/>
      <c r="AE7" s="4"/>
      <c r="AF7" s="54"/>
      <c r="AG7" s="150"/>
      <c r="AH7" s="150"/>
    </row>
    <row r="8" spans="1:34" x14ac:dyDescent="0.25">
      <c r="A8" s="221" t="s">
        <v>12</v>
      </c>
      <c r="B8" s="221" t="s">
        <v>13</v>
      </c>
      <c r="C8" s="221" t="s">
        <v>7</v>
      </c>
      <c r="D8" s="221" t="s">
        <v>14</v>
      </c>
      <c r="E8" s="221" t="s">
        <v>15</v>
      </c>
      <c r="F8" s="53"/>
      <c r="G8" s="7" t="s">
        <v>16</v>
      </c>
      <c r="H8" s="150"/>
      <c r="I8" s="150"/>
      <c r="J8" s="150"/>
      <c r="K8" s="150"/>
      <c r="L8" s="150"/>
      <c r="M8" s="158" t="s">
        <v>16</v>
      </c>
      <c r="N8" s="11"/>
      <c r="O8" s="11"/>
      <c r="P8" s="11" t="s">
        <v>17</v>
      </c>
      <c r="R8" s="11"/>
      <c r="S8" s="11" t="s">
        <v>18</v>
      </c>
      <c r="T8" s="11" t="s">
        <v>89</v>
      </c>
      <c r="U8" s="57"/>
      <c r="V8" s="49" t="s">
        <v>42</v>
      </c>
      <c r="W8" s="150"/>
      <c r="X8" s="150"/>
      <c r="Y8" s="150"/>
      <c r="Z8" s="11" t="s">
        <v>42</v>
      </c>
      <c r="AA8" s="57"/>
      <c r="AB8" s="8"/>
      <c r="AC8" s="4"/>
      <c r="AD8" s="4" t="s">
        <v>8</v>
      </c>
      <c r="AE8" s="4" t="s">
        <v>9</v>
      </c>
      <c r="AF8" s="57"/>
      <c r="AG8" s="11" t="s">
        <v>11</v>
      </c>
      <c r="AH8" s="150"/>
    </row>
    <row r="9" spans="1:34" x14ac:dyDescent="0.25">
      <c r="A9" s="73"/>
      <c r="B9" s="73"/>
      <c r="C9" s="73"/>
      <c r="D9" s="73"/>
      <c r="E9" s="73"/>
      <c r="F9" s="109"/>
      <c r="G9" s="73" t="s">
        <v>90</v>
      </c>
      <c r="H9" s="73" t="s">
        <v>91</v>
      </c>
      <c r="I9" s="73" t="s">
        <v>92</v>
      </c>
      <c r="J9" s="73" t="s">
        <v>93</v>
      </c>
      <c r="K9" s="73" t="s">
        <v>94</v>
      </c>
      <c r="L9" s="73" t="s">
        <v>95</v>
      </c>
      <c r="M9" s="20" t="s">
        <v>96</v>
      </c>
      <c r="N9" s="152" t="s">
        <v>17</v>
      </c>
      <c r="O9" s="152" t="s">
        <v>97</v>
      </c>
      <c r="P9" s="20" t="s">
        <v>96</v>
      </c>
      <c r="Q9" s="38" t="s">
        <v>18</v>
      </c>
      <c r="R9" s="152" t="s">
        <v>97</v>
      </c>
      <c r="S9" s="20" t="s">
        <v>96</v>
      </c>
      <c r="T9" s="20" t="s">
        <v>96</v>
      </c>
      <c r="U9" s="54"/>
      <c r="V9" s="152" t="s">
        <v>32</v>
      </c>
      <c r="W9" s="152" t="s">
        <v>33</v>
      </c>
      <c r="X9" s="152" t="s">
        <v>34</v>
      </c>
      <c r="Y9" s="152" t="s">
        <v>35</v>
      </c>
      <c r="Z9" s="20" t="s">
        <v>31</v>
      </c>
      <c r="AA9" s="54"/>
      <c r="AB9" s="17" t="s">
        <v>29</v>
      </c>
      <c r="AC9" s="17" t="s">
        <v>9</v>
      </c>
      <c r="AD9" s="17" t="s">
        <v>30</v>
      </c>
      <c r="AE9" s="17" t="s">
        <v>31</v>
      </c>
      <c r="AF9" s="55"/>
      <c r="AG9" s="19" t="s">
        <v>38</v>
      </c>
      <c r="AH9" s="14" t="s">
        <v>41</v>
      </c>
    </row>
    <row r="10" spans="1:34" ht="15.75" x14ac:dyDescent="0.25">
      <c r="A10" s="122">
        <v>1</v>
      </c>
      <c r="C10" s="85"/>
      <c r="D10" s="85"/>
      <c r="E10" s="85"/>
      <c r="F10" s="5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61"/>
      <c r="V10" s="110"/>
      <c r="W10" s="110"/>
      <c r="X10" s="110"/>
      <c r="Y10" s="110"/>
      <c r="Z10" s="111"/>
      <c r="AA10" s="61"/>
      <c r="AB10" s="53"/>
      <c r="AC10" s="53"/>
      <c r="AD10" s="53"/>
      <c r="AE10" s="53"/>
      <c r="AF10" s="59"/>
      <c r="AG10" s="111"/>
      <c r="AH10" s="53"/>
    </row>
    <row r="11" spans="1:34" ht="15.75" x14ac:dyDescent="0.25">
      <c r="A11" s="122">
        <v>2</v>
      </c>
      <c r="C11" s="85"/>
      <c r="D11" s="85"/>
      <c r="E11" s="85"/>
      <c r="F11" s="5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54"/>
      <c r="V11" s="53"/>
      <c r="W11" s="53"/>
      <c r="X11" s="53"/>
      <c r="Y11" s="53"/>
      <c r="Z11" s="53"/>
      <c r="AA11" s="54"/>
      <c r="AB11" s="53"/>
      <c r="AC11" s="53"/>
      <c r="AD11" s="53"/>
      <c r="AE11" s="53"/>
      <c r="AF11" s="54"/>
      <c r="AG11" s="53"/>
      <c r="AH11" s="53"/>
    </row>
    <row r="12" spans="1:34" ht="15.75" x14ac:dyDescent="0.25">
      <c r="A12" s="122">
        <v>3</v>
      </c>
      <c r="C12" s="85"/>
      <c r="D12" s="85"/>
      <c r="E12" s="85"/>
      <c r="F12" s="5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54"/>
      <c r="V12" s="53"/>
      <c r="W12" s="53"/>
      <c r="X12" s="53"/>
      <c r="Y12" s="53"/>
      <c r="Z12" s="53"/>
      <c r="AA12" s="54"/>
      <c r="AB12" s="53"/>
      <c r="AC12" s="53"/>
      <c r="AD12" s="53"/>
      <c r="AE12" s="53"/>
      <c r="AF12" s="54"/>
      <c r="AG12" s="53"/>
      <c r="AH12" s="53"/>
    </row>
    <row r="13" spans="1:34" ht="15.75" x14ac:dyDescent="0.25">
      <c r="A13" s="122">
        <v>4</v>
      </c>
      <c r="C13" s="85"/>
      <c r="D13" s="85"/>
      <c r="E13" s="85"/>
      <c r="F13" s="5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54"/>
      <c r="V13" s="53"/>
      <c r="W13" s="53"/>
      <c r="X13" s="53"/>
      <c r="Y13" s="53"/>
      <c r="Z13" s="53"/>
      <c r="AA13" s="54"/>
      <c r="AB13" s="53"/>
      <c r="AC13" s="53"/>
      <c r="AD13" s="53"/>
      <c r="AE13" s="53"/>
      <c r="AF13" s="54"/>
      <c r="AG13" s="53"/>
      <c r="AH13" s="53"/>
    </row>
    <row r="14" spans="1:34" ht="15.75" x14ac:dyDescent="0.25">
      <c r="A14" s="122">
        <v>5</v>
      </c>
      <c r="C14" s="85"/>
      <c r="D14" s="85"/>
      <c r="E14" s="85"/>
      <c r="F14" s="5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54"/>
      <c r="V14" s="53"/>
      <c r="W14" s="53"/>
      <c r="X14" s="53"/>
      <c r="Y14" s="53"/>
      <c r="Z14" s="53"/>
      <c r="AA14" s="54"/>
      <c r="AB14" s="53"/>
      <c r="AC14" s="53"/>
      <c r="AD14" s="53"/>
      <c r="AE14" s="53"/>
      <c r="AF14" s="54"/>
      <c r="AG14" s="53"/>
      <c r="AH14" s="53"/>
    </row>
    <row r="15" spans="1:34" ht="15.75" x14ac:dyDescent="0.25">
      <c r="A15" s="122">
        <v>6</v>
      </c>
      <c r="C15" s="85"/>
      <c r="D15" s="85"/>
      <c r="E15" s="85"/>
      <c r="F15" s="5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54"/>
      <c r="V15" s="53"/>
      <c r="W15" s="53"/>
      <c r="X15" s="53"/>
      <c r="Y15" s="53"/>
      <c r="Z15" s="53"/>
      <c r="AA15" s="54"/>
      <c r="AB15" s="53"/>
      <c r="AC15" s="53"/>
      <c r="AD15" s="53"/>
      <c r="AE15" s="53"/>
      <c r="AF15" s="54"/>
      <c r="AG15" s="53"/>
      <c r="AH15" s="53"/>
    </row>
    <row r="16" spans="1:34" ht="15.75" x14ac:dyDescent="0.25">
      <c r="A16" s="106"/>
      <c r="B16" s="106"/>
      <c r="C16" s="97"/>
      <c r="D16" s="97"/>
      <c r="E16" s="97"/>
      <c r="F16" s="109"/>
      <c r="G16" s="209"/>
      <c r="H16" s="209"/>
      <c r="I16" s="209"/>
      <c r="J16" s="209"/>
      <c r="K16" s="209"/>
      <c r="L16" s="209"/>
      <c r="M16" s="210">
        <f>SUM(G16:L16)/6</f>
        <v>0</v>
      </c>
      <c r="N16" s="209"/>
      <c r="O16" s="209"/>
      <c r="P16" s="210">
        <f>N16-O16</f>
        <v>0</v>
      </c>
      <c r="Q16" s="209"/>
      <c r="R16" s="209"/>
      <c r="S16" s="210">
        <f>Q16-R16</f>
        <v>0</v>
      </c>
      <c r="T16" s="156">
        <f>SUM((M16*0.6),(P16*0.25),(S16*0.15))</f>
        <v>0</v>
      </c>
      <c r="U16" s="69"/>
      <c r="V16" s="155"/>
      <c r="W16" s="155"/>
      <c r="X16" s="155"/>
      <c r="Y16" s="155"/>
      <c r="Z16" s="156">
        <f>SUM((V16*0.25),(W16*0.25),(X16*0.3),(Y16*0.2))</f>
        <v>0</v>
      </c>
      <c r="AA16" s="69"/>
      <c r="AB16" s="235"/>
      <c r="AC16" s="156">
        <f>AB16</f>
        <v>0</v>
      </c>
      <c r="AD16" s="107"/>
      <c r="AE16" s="156">
        <f>SUM(AC16-AD16)</f>
        <v>0</v>
      </c>
      <c r="AF16" s="68"/>
      <c r="AG16" s="156">
        <f>SUM(T16*0.25)+(Z16*0.25)+(AE16*0.5)</f>
        <v>0</v>
      </c>
      <c r="AH16" s="71">
        <v>1</v>
      </c>
    </row>
    <row r="17" s="149" customFormat="1" x14ac:dyDescent="0.25"/>
    <row r="18" s="149" customFormat="1" x14ac:dyDescent="0.25"/>
    <row r="19" s="149" customFormat="1" x14ac:dyDescent="0.25"/>
    <row r="20" s="149" customFormat="1" x14ac:dyDescent="0.25"/>
    <row r="21" s="149" customFormat="1" x14ac:dyDescent="0.25"/>
    <row r="22" s="149" customFormat="1" x14ac:dyDescent="0.25"/>
    <row r="23" s="149" customFormat="1" x14ac:dyDescent="0.25"/>
    <row r="24" s="149" customFormat="1" x14ac:dyDescent="0.25"/>
    <row r="25" s="149" customFormat="1" x14ac:dyDescent="0.25"/>
    <row r="26" s="149" customFormat="1" x14ac:dyDescent="0.25"/>
    <row r="27" s="149" customFormat="1" x14ac:dyDescent="0.25"/>
    <row r="28" s="149" customFormat="1" x14ac:dyDescent="0.25"/>
    <row r="29" s="149" customFormat="1" x14ac:dyDescent="0.25"/>
    <row r="30" s="149" customFormat="1" x14ac:dyDescent="0.25"/>
    <row r="31" s="149" customFormat="1" x14ac:dyDescent="0.25"/>
    <row r="32" s="149" customFormat="1" x14ac:dyDescent="0.25"/>
    <row r="33" s="149" customFormat="1" x14ac:dyDescent="0.25"/>
    <row r="34" s="149" customFormat="1" x14ac:dyDescent="0.25"/>
    <row r="35" s="149" customFormat="1" x14ac:dyDescent="0.25"/>
    <row r="36" s="149" customFormat="1" x14ac:dyDescent="0.25"/>
    <row r="37" s="149" customFormat="1" x14ac:dyDescent="0.25"/>
    <row r="38" s="149" customFormat="1" x14ac:dyDescent="0.25"/>
    <row r="39" s="149" customFormat="1" x14ac:dyDescent="0.25"/>
    <row r="40" s="149" customFormat="1" x14ac:dyDescent="0.25"/>
    <row r="41" s="149" customFormat="1" x14ac:dyDescent="0.25"/>
    <row r="42" s="149" customFormat="1" x14ac:dyDescent="0.25"/>
    <row r="43" s="149" customFormat="1" x14ac:dyDescent="0.25"/>
    <row r="44" s="149" customFormat="1" x14ac:dyDescent="0.25"/>
    <row r="45" s="149" customFormat="1" x14ac:dyDescent="0.25"/>
    <row r="46" s="149" customFormat="1" x14ac:dyDescent="0.25"/>
    <row r="47" s="149" customFormat="1" x14ac:dyDescent="0.25"/>
    <row r="48" s="149" customFormat="1" x14ac:dyDescent="0.25"/>
    <row r="49" s="149" customFormat="1" x14ac:dyDescent="0.25"/>
    <row r="50" s="149" customFormat="1" x14ac:dyDescent="0.25"/>
    <row r="51" s="149" customFormat="1" x14ac:dyDescent="0.25"/>
    <row r="52" s="149" customFormat="1" x14ac:dyDescent="0.25"/>
    <row r="53" s="149" customFormat="1" x14ac:dyDescent="0.25"/>
    <row r="54" s="149" customFormat="1" x14ac:dyDescent="0.25"/>
    <row r="55" s="149" customFormat="1" x14ac:dyDescent="0.25"/>
    <row r="56" s="149" customFormat="1" x14ac:dyDescent="0.25"/>
    <row r="57" s="149" customFormat="1" x14ac:dyDescent="0.25"/>
    <row r="58" s="149" customFormat="1" x14ac:dyDescent="0.25"/>
    <row r="59" s="149" customFormat="1" x14ac:dyDescent="0.25"/>
    <row r="60" s="149" customFormat="1" x14ac:dyDescent="0.25"/>
    <row r="61" s="149" customFormat="1" x14ac:dyDescent="0.25"/>
    <row r="62" s="149" customFormat="1" x14ac:dyDescent="0.25"/>
    <row r="63" s="149" customFormat="1" x14ac:dyDescent="0.25"/>
    <row r="64" s="149" customFormat="1" x14ac:dyDescent="0.25"/>
    <row r="65" s="149" customFormat="1" x14ac:dyDescent="0.25"/>
    <row r="66" s="149" customFormat="1" x14ac:dyDescent="0.25"/>
    <row r="67" s="149" customFormat="1" x14ac:dyDescent="0.25"/>
    <row r="68" s="149" customFormat="1" x14ac:dyDescent="0.25"/>
    <row r="69" s="149" customFormat="1" x14ac:dyDescent="0.25"/>
    <row r="70" s="149" customFormat="1" x14ac:dyDescent="0.25"/>
    <row r="71" s="149" customFormat="1" x14ac:dyDescent="0.25"/>
    <row r="72" s="149" customFormat="1" x14ac:dyDescent="0.25"/>
    <row r="73" s="149" customFormat="1" x14ac:dyDescent="0.25"/>
    <row r="74" s="149" customFormat="1" x14ac:dyDescent="0.25"/>
    <row r="75" s="149" customFormat="1" x14ac:dyDescent="0.25"/>
    <row r="76" s="149" customFormat="1" x14ac:dyDescent="0.25"/>
    <row r="77" s="149" customFormat="1" x14ac:dyDescent="0.25"/>
    <row r="78" s="149" customFormat="1" x14ac:dyDescent="0.25"/>
    <row r="79" s="149" customFormat="1" x14ac:dyDescent="0.25"/>
    <row r="80" s="149" customFormat="1" x14ac:dyDescent="0.25"/>
    <row r="81" s="149" customFormat="1" x14ac:dyDescent="0.25"/>
    <row r="82" s="149" customFormat="1" x14ac:dyDescent="0.25"/>
    <row r="83" s="149" customFormat="1" x14ac:dyDescent="0.25"/>
    <row r="84" s="149" customFormat="1" x14ac:dyDescent="0.25"/>
    <row r="85" s="149" customFormat="1" x14ac:dyDescent="0.25"/>
    <row r="86" s="149" customFormat="1" x14ac:dyDescent="0.25"/>
    <row r="87" s="149" customFormat="1" x14ac:dyDescent="0.25"/>
    <row r="88" s="149" customFormat="1" x14ac:dyDescent="0.25"/>
    <row r="89" s="149" customFormat="1" x14ac:dyDescent="0.25"/>
    <row r="90" s="149" customFormat="1" x14ac:dyDescent="0.25"/>
    <row r="91" s="149" customFormat="1" x14ac:dyDescent="0.25"/>
    <row r="92" s="149" customFormat="1" x14ac:dyDescent="0.25"/>
    <row r="93" s="149" customFormat="1" x14ac:dyDescent="0.25"/>
    <row r="94" s="149" customFormat="1" x14ac:dyDescent="0.25"/>
    <row r="95" s="149" customFormat="1" x14ac:dyDescent="0.25"/>
    <row r="96" s="149" customFormat="1" x14ac:dyDescent="0.25"/>
    <row r="97" s="149" customFormat="1" x14ac:dyDescent="0.25"/>
    <row r="98" s="149" customFormat="1" x14ac:dyDescent="0.25"/>
    <row r="99" s="149" customFormat="1" x14ac:dyDescent="0.25"/>
    <row r="100" s="149" customFormat="1" x14ac:dyDescent="0.25"/>
    <row r="101" s="149" customFormat="1" x14ac:dyDescent="0.25"/>
    <row r="102" s="149" customFormat="1" x14ac:dyDescent="0.25"/>
    <row r="103" s="149" customFormat="1" x14ac:dyDescent="0.25"/>
    <row r="104" s="149" customFormat="1" x14ac:dyDescent="0.25"/>
    <row r="105" s="149" customFormat="1" x14ac:dyDescent="0.25"/>
    <row r="106" s="149" customFormat="1" x14ac:dyDescent="0.25"/>
    <row r="107" s="149" customFormat="1" x14ac:dyDescent="0.25"/>
    <row r="108" s="149" customFormat="1" x14ac:dyDescent="0.25"/>
    <row r="109" s="149" customFormat="1" x14ac:dyDescent="0.25"/>
    <row r="110" s="149" customFormat="1" x14ac:dyDescent="0.25"/>
    <row r="111" s="149" customFormat="1" x14ac:dyDescent="0.25"/>
    <row r="112" s="149" customFormat="1" x14ac:dyDescent="0.25"/>
    <row r="113" s="149" customFormat="1" x14ac:dyDescent="0.25"/>
    <row r="114" s="149" customFormat="1" x14ac:dyDescent="0.25"/>
    <row r="115" s="149" customFormat="1" x14ac:dyDescent="0.25"/>
    <row r="116" s="149" customFormat="1" x14ac:dyDescent="0.25"/>
    <row r="117" s="149" customFormat="1" x14ac:dyDescent="0.25"/>
    <row r="118" s="149" customFormat="1" x14ac:dyDescent="0.25"/>
    <row r="119" s="149" customFormat="1" x14ac:dyDescent="0.25"/>
    <row r="120" s="149" customFormat="1" x14ac:dyDescent="0.25"/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15"/>
  <sheetViews>
    <sheetView workbookViewId="0">
      <selection activeCell="J10" sqref="J10"/>
    </sheetView>
  </sheetViews>
  <sheetFormatPr defaultRowHeight="15" x14ac:dyDescent="0.25"/>
  <cols>
    <col min="1" max="1" width="5.7109375" customWidth="1"/>
    <col min="2" max="2" width="20" customWidth="1"/>
    <col min="3" max="3" width="17.140625" customWidth="1"/>
    <col min="4" max="4" width="20" customWidth="1"/>
    <col min="5" max="5" width="11.42578125" customWidth="1"/>
    <col min="6" max="6" width="7.5703125" style="149" customWidth="1"/>
    <col min="7" max="7" width="10.7109375" style="149" customWidth="1"/>
    <col min="8" max="8" width="9.28515625" style="149" customWidth="1"/>
    <col min="9" max="9" width="11" style="149" customWidth="1"/>
    <col min="10" max="17" width="8.85546875" style="149"/>
    <col min="18" max="18" width="3" customWidth="1"/>
    <col min="29" max="29" width="2.85546875" customWidth="1"/>
    <col min="30" max="30" width="7.5703125" style="149" customWidth="1"/>
    <col min="31" max="31" width="10.7109375" style="149" customWidth="1"/>
    <col min="32" max="32" width="9.28515625" style="149" customWidth="1"/>
    <col min="33" max="33" width="11" style="149" customWidth="1"/>
    <col min="34" max="41" width="8.85546875" style="149"/>
    <col min="42" max="42" width="2.85546875" customWidth="1"/>
    <col min="50" max="50" width="2.85546875" customWidth="1"/>
    <col min="61" max="61" width="3" customWidth="1"/>
    <col min="62" max="65" width="9.140625" style="75"/>
    <col min="66" max="66" width="2.85546875" customWidth="1"/>
    <col min="67" max="67" width="10" style="75" customWidth="1"/>
    <col min="68" max="68" width="2.85546875" style="75" customWidth="1"/>
    <col min="69" max="69" width="9.28515625" style="75" bestFit="1" customWidth="1"/>
    <col min="70" max="70" width="2.85546875" style="75" customWidth="1"/>
    <col min="71" max="71" width="9.140625" style="75"/>
    <col min="72" max="72" width="17.42578125" customWidth="1"/>
  </cols>
  <sheetData>
    <row r="1" spans="1:74" ht="15.75" x14ac:dyDescent="0.25">
      <c r="A1" s="1" t="str">
        <f>'Comp Detail'!A1</f>
        <v>Vaulting QLD State Championsip 2022</v>
      </c>
      <c r="B1" s="2"/>
      <c r="C1" s="2"/>
      <c r="D1" s="3" t="s">
        <v>0</v>
      </c>
      <c r="E1" s="2"/>
      <c r="F1" s="205"/>
      <c r="G1" s="205"/>
      <c r="H1" s="205"/>
      <c r="I1" s="205"/>
      <c r="J1" s="150"/>
      <c r="K1" s="150"/>
      <c r="L1" s="150"/>
      <c r="M1" s="150"/>
      <c r="N1" s="150"/>
      <c r="O1" s="150"/>
      <c r="P1" s="150"/>
      <c r="Q1" s="150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05"/>
      <c r="AE1" s="205"/>
      <c r="AF1" s="205"/>
      <c r="AG1" s="205"/>
      <c r="AH1" s="150"/>
      <c r="AI1" s="150"/>
      <c r="AJ1" s="150"/>
      <c r="AK1" s="150"/>
      <c r="AL1" s="150"/>
      <c r="AM1" s="150"/>
      <c r="AN1" s="150"/>
      <c r="AO1" s="150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79"/>
      <c r="BK1" s="79"/>
      <c r="BL1" s="79"/>
      <c r="BM1" s="79"/>
      <c r="BN1" s="2"/>
      <c r="BO1" s="72"/>
      <c r="BP1" s="72"/>
      <c r="BQ1" s="72"/>
      <c r="BR1" s="72"/>
      <c r="BS1" s="72"/>
      <c r="BT1" s="5">
        <f ca="1">NOW()</f>
        <v>44885.525505902777</v>
      </c>
      <c r="BU1" s="2"/>
      <c r="BV1" s="2"/>
    </row>
    <row r="2" spans="1:74" ht="15.75" x14ac:dyDescent="0.25">
      <c r="A2" s="1"/>
      <c r="B2" s="2"/>
      <c r="C2" s="2"/>
      <c r="D2" s="3" t="s">
        <v>1</v>
      </c>
      <c r="E2" s="2"/>
      <c r="F2" s="205"/>
      <c r="G2" s="205"/>
      <c r="H2" s="205"/>
      <c r="I2" s="205"/>
      <c r="J2" s="150"/>
      <c r="K2" s="150"/>
      <c r="L2" s="150"/>
      <c r="M2" s="150"/>
      <c r="N2" s="150"/>
      <c r="O2" s="150"/>
      <c r="P2" s="150"/>
      <c r="Q2" s="150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05"/>
      <c r="AE2" s="205"/>
      <c r="AF2" s="205"/>
      <c r="AG2" s="205"/>
      <c r="AH2" s="150"/>
      <c r="AI2" s="150"/>
      <c r="AJ2" s="150"/>
      <c r="AK2" s="150"/>
      <c r="AL2" s="150"/>
      <c r="AM2" s="150"/>
      <c r="AN2" s="150"/>
      <c r="AO2" s="150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79"/>
      <c r="BK2" s="79"/>
      <c r="BL2" s="79"/>
      <c r="BM2" s="79"/>
      <c r="BN2" s="2"/>
      <c r="BO2" s="72"/>
      <c r="BP2" s="72"/>
      <c r="BQ2" s="72"/>
      <c r="BR2" s="72"/>
      <c r="BS2" s="72"/>
      <c r="BT2" s="6">
        <f ca="1">NOW()</f>
        <v>44885.525505902777</v>
      </c>
      <c r="BU2" s="2"/>
      <c r="BV2" s="2"/>
    </row>
    <row r="3" spans="1:74" ht="15.75" x14ac:dyDescent="0.25">
      <c r="A3" s="1" t="str">
        <f>'Comp Detail'!A3</f>
        <v>19-20 Nov 22</v>
      </c>
      <c r="B3" s="2"/>
      <c r="C3" s="2"/>
      <c r="D3" s="3"/>
      <c r="E3" s="2"/>
      <c r="F3" s="129" t="s">
        <v>79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8"/>
      <c r="S3" s="129"/>
      <c r="T3" s="128"/>
      <c r="U3" s="128"/>
      <c r="V3" s="128"/>
      <c r="W3" s="128"/>
      <c r="X3" s="128"/>
      <c r="Y3" s="128"/>
      <c r="Z3" s="128"/>
      <c r="AA3" s="128"/>
      <c r="AB3" s="128"/>
      <c r="AC3" s="2"/>
      <c r="AD3" s="130" t="s">
        <v>2</v>
      </c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1"/>
      <c r="AQ3" s="131"/>
      <c r="AR3" s="131"/>
      <c r="AS3" s="131"/>
      <c r="AT3" s="131"/>
      <c r="AU3" s="131"/>
      <c r="AV3" s="131"/>
      <c r="AW3" s="131"/>
      <c r="AX3" s="2"/>
      <c r="AY3" s="129" t="s">
        <v>79</v>
      </c>
      <c r="AZ3" s="128"/>
      <c r="BA3" s="128"/>
      <c r="BB3" s="128"/>
      <c r="BC3" s="128"/>
      <c r="BD3" s="128"/>
      <c r="BE3" s="128"/>
      <c r="BF3" s="128"/>
      <c r="BG3" s="128"/>
      <c r="BH3" s="128"/>
      <c r="BI3" s="2"/>
      <c r="BJ3" s="133" t="s">
        <v>2</v>
      </c>
      <c r="BK3" s="132"/>
      <c r="BL3" s="132"/>
      <c r="BM3" s="132"/>
      <c r="BN3" s="2"/>
      <c r="BO3" s="72"/>
      <c r="BP3" s="72"/>
      <c r="BQ3" s="72"/>
      <c r="BR3" s="72"/>
      <c r="BS3" s="72"/>
      <c r="BT3" s="2"/>
      <c r="BU3" s="2"/>
      <c r="BV3" s="2"/>
    </row>
    <row r="4" spans="1:74" ht="15.75" x14ac:dyDescent="0.25">
      <c r="A4" s="1"/>
      <c r="B4" s="2"/>
      <c r="C4" s="3"/>
      <c r="D4" s="2"/>
      <c r="E4" s="2"/>
      <c r="F4" s="7" t="s">
        <v>3</v>
      </c>
      <c r="G4" s="150">
        <f>E1</f>
        <v>0</v>
      </c>
      <c r="H4" s="150"/>
      <c r="I4" s="150"/>
      <c r="K4" s="7"/>
      <c r="L4" s="7"/>
      <c r="M4" s="7"/>
      <c r="N4" s="150"/>
      <c r="O4" s="150"/>
      <c r="P4" s="150"/>
      <c r="Q4" s="150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 t="s">
        <v>3</v>
      </c>
      <c r="AE4" s="150">
        <f>E1</f>
        <v>0</v>
      </c>
      <c r="AF4" s="150"/>
      <c r="AG4" s="150"/>
      <c r="AI4" s="7"/>
      <c r="AJ4" s="7"/>
      <c r="AK4" s="7"/>
      <c r="AL4" s="150"/>
      <c r="AM4" s="150"/>
      <c r="AN4" s="150"/>
      <c r="AO4" s="150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79"/>
      <c r="BK4" s="79"/>
      <c r="BL4" s="79"/>
      <c r="BM4" s="79"/>
      <c r="BN4" s="2"/>
      <c r="BO4" s="72"/>
      <c r="BP4" s="72"/>
      <c r="BQ4" s="72"/>
      <c r="BR4" s="72"/>
      <c r="BS4" s="72"/>
      <c r="BT4" s="2"/>
      <c r="BU4" s="2"/>
      <c r="BV4" s="2"/>
    </row>
    <row r="5" spans="1:74" ht="15.75" x14ac:dyDescent="0.25">
      <c r="A5" s="1" t="s">
        <v>104</v>
      </c>
      <c r="B5" s="7"/>
      <c r="C5" s="2"/>
      <c r="D5" s="2"/>
      <c r="E5" s="2"/>
      <c r="F5" s="7" t="s">
        <v>7</v>
      </c>
      <c r="G5" s="150"/>
      <c r="H5" s="150"/>
      <c r="I5" s="150"/>
      <c r="K5" s="150"/>
      <c r="L5" s="150"/>
      <c r="M5" s="150"/>
      <c r="N5" s="150"/>
      <c r="O5" s="150"/>
      <c r="P5" s="150"/>
      <c r="Q5" s="150"/>
      <c r="R5" s="2"/>
      <c r="S5" s="7" t="s">
        <v>87</v>
      </c>
      <c r="T5" s="7"/>
      <c r="U5" s="2"/>
      <c r="V5" s="2"/>
      <c r="W5" s="2"/>
      <c r="X5" s="2"/>
      <c r="Y5" s="2"/>
      <c r="Z5" s="2"/>
      <c r="AA5" s="2"/>
      <c r="AB5" s="2"/>
      <c r="AC5" s="7"/>
      <c r="AD5" s="7" t="s">
        <v>7</v>
      </c>
      <c r="AE5" s="150"/>
      <c r="AF5" s="150"/>
      <c r="AG5" s="150"/>
      <c r="AI5" s="150"/>
      <c r="AJ5" s="150"/>
      <c r="AK5" s="150"/>
      <c r="AL5" s="150"/>
      <c r="AM5" s="150"/>
      <c r="AN5" s="150"/>
      <c r="AO5" s="150"/>
      <c r="AP5" s="2"/>
      <c r="AQ5" s="7"/>
      <c r="AR5" s="2"/>
      <c r="AS5" s="2"/>
      <c r="AT5" s="2"/>
      <c r="AU5" s="2"/>
      <c r="AV5" s="7"/>
      <c r="AW5" s="7"/>
      <c r="AX5" s="54"/>
      <c r="AY5" s="7" t="s">
        <v>4</v>
      </c>
      <c r="AZ5" s="7"/>
      <c r="BA5" s="2"/>
      <c r="BB5" s="2"/>
      <c r="BC5" s="2"/>
      <c r="BD5" s="2"/>
      <c r="BE5" s="2"/>
      <c r="BF5" s="2"/>
      <c r="BG5" s="2"/>
      <c r="BH5" s="2"/>
      <c r="BI5" s="2"/>
      <c r="BJ5" s="80" t="s">
        <v>5</v>
      </c>
      <c r="BK5" s="79"/>
      <c r="BL5" s="79"/>
      <c r="BM5" s="79"/>
      <c r="BN5" s="54"/>
      <c r="BO5" s="49" t="s">
        <v>6</v>
      </c>
      <c r="BP5" s="72"/>
      <c r="BQ5" s="72"/>
      <c r="BR5" s="72"/>
      <c r="BS5" s="72"/>
      <c r="BT5" s="2"/>
      <c r="BU5" s="2"/>
      <c r="BV5" s="2"/>
    </row>
    <row r="6" spans="1:74" ht="15.75" x14ac:dyDescent="0.25">
      <c r="A6" s="1" t="s">
        <v>43</v>
      </c>
      <c r="B6" s="7">
        <v>7</v>
      </c>
      <c r="C6" s="2"/>
      <c r="D6" s="2"/>
      <c r="E6" s="2"/>
      <c r="R6" s="2"/>
      <c r="S6" s="2">
        <f>E1</f>
        <v>0</v>
      </c>
      <c r="T6" s="2"/>
      <c r="U6" s="2"/>
      <c r="V6" s="2"/>
      <c r="W6" s="2"/>
      <c r="X6" s="2"/>
      <c r="Y6" s="2"/>
      <c r="Z6" s="2"/>
      <c r="AA6" s="2"/>
      <c r="AB6" s="2"/>
      <c r="AC6" s="2"/>
      <c r="AP6" s="2"/>
      <c r="AQ6" s="150"/>
      <c r="AR6" s="2"/>
      <c r="AS6" s="2"/>
      <c r="AT6" s="2"/>
      <c r="AU6" s="2"/>
      <c r="AV6" s="2"/>
      <c r="AW6" s="2"/>
      <c r="AX6" s="54"/>
      <c r="AY6" s="2">
        <f>E2</f>
        <v>0</v>
      </c>
      <c r="AZ6" s="2"/>
      <c r="BA6" s="2"/>
      <c r="BB6" s="2"/>
      <c r="BC6" s="2"/>
      <c r="BD6" s="2"/>
      <c r="BE6" s="2"/>
      <c r="BF6" s="2"/>
      <c r="BG6" s="2"/>
      <c r="BH6" s="2"/>
      <c r="BI6" s="2"/>
      <c r="BJ6" s="79">
        <f>E2</f>
        <v>0</v>
      </c>
      <c r="BK6" s="79"/>
      <c r="BL6" s="79"/>
      <c r="BM6" s="79"/>
      <c r="BN6" s="54"/>
      <c r="BO6" s="72"/>
      <c r="BP6" s="72"/>
      <c r="BQ6" s="72"/>
      <c r="BR6" s="72"/>
      <c r="BS6" s="72"/>
      <c r="BT6" s="2"/>
      <c r="BU6" s="2"/>
      <c r="BV6" s="2"/>
    </row>
    <row r="7" spans="1:74" x14ac:dyDescent="0.25">
      <c r="A7" s="2"/>
      <c r="B7" s="2"/>
      <c r="C7" s="2"/>
      <c r="D7" s="2"/>
      <c r="E7" s="2"/>
      <c r="F7" s="7" t="s">
        <v>16</v>
      </c>
      <c r="G7" s="150"/>
      <c r="H7" s="150"/>
      <c r="I7" s="150"/>
      <c r="J7" s="158" t="s">
        <v>16</v>
      </c>
      <c r="K7" s="11"/>
      <c r="L7" s="11"/>
      <c r="M7" s="11" t="s">
        <v>17</v>
      </c>
      <c r="O7" s="11"/>
      <c r="P7" s="11" t="s">
        <v>18</v>
      </c>
      <c r="Q7" s="11" t="s">
        <v>89</v>
      </c>
      <c r="R7" s="10"/>
      <c r="S7" s="2"/>
      <c r="T7" s="2"/>
      <c r="U7" s="2"/>
      <c r="V7" s="2"/>
      <c r="W7" s="2"/>
      <c r="X7" s="2"/>
      <c r="Y7" s="2"/>
      <c r="Z7" s="2"/>
      <c r="AA7" s="2"/>
      <c r="AB7" s="2"/>
      <c r="AC7" s="10"/>
      <c r="AD7" s="7" t="s">
        <v>16</v>
      </c>
      <c r="AE7" s="150"/>
      <c r="AF7" s="150"/>
      <c r="AG7" s="150"/>
      <c r="AH7" s="158" t="s">
        <v>16</v>
      </c>
      <c r="AI7" s="11"/>
      <c r="AJ7" s="11"/>
      <c r="AK7" s="11" t="s">
        <v>17</v>
      </c>
      <c r="AM7" s="11"/>
      <c r="AN7" s="11" t="s">
        <v>18</v>
      </c>
      <c r="AO7" s="11" t="s">
        <v>89</v>
      </c>
      <c r="AP7" s="2"/>
      <c r="AQ7" s="2" t="s">
        <v>42</v>
      </c>
      <c r="AR7" s="2"/>
      <c r="AS7" s="2"/>
      <c r="AT7" s="2"/>
      <c r="AU7" s="2"/>
      <c r="AV7" s="2"/>
      <c r="AW7" s="10" t="s">
        <v>42</v>
      </c>
      <c r="AX7" s="54"/>
      <c r="AY7" s="2"/>
      <c r="AZ7" s="2"/>
      <c r="BA7" s="2"/>
      <c r="BB7" s="2"/>
      <c r="BC7" s="2"/>
      <c r="BD7" s="2"/>
      <c r="BE7" s="2"/>
      <c r="BF7" s="2"/>
      <c r="BG7" s="2"/>
      <c r="BH7" s="2"/>
      <c r="BI7" s="10"/>
      <c r="BJ7" s="80"/>
      <c r="BK7" s="79"/>
      <c r="BL7" s="79" t="s">
        <v>8</v>
      </c>
      <c r="BM7" s="79" t="s">
        <v>9</v>
      </c>
      <c r="BN7" s="54"/>
      <c r="BO7" s="49" t="s">
        <v>10</v>
      </c>
      <c r="BP7" s="72"/>
      <c r="BQ7" s="49" t="s">
        <v>2</v>
      </c>
      <c r="BR7" s="72"/>
      <c r="BS7" s="47" t="s">
        <v>11</v>
      </c>
      <c r="BT7" s="13"/>
      <c r="BU7" s="2"/>
      <c r="BV7" s="2"/>
    </row>
    <row r="8" spans="1:74" x14ac:dyDescent="0.25">
      <c r="A8" s="14" t="s">
        <v>12</v>
      </c>
      <c r="B8" s="73" t="s">
        <v>13</v>
      </c>
      <c r="C8" s="73" t="s">
        <v>7</v>
      </c>
      <c r="D8" s="73" t="s">
        <v>14</v>
      </c>
      <c r="E8" s="73" t="s">
        <v>15</v>
      </c>
      <c r="F8" s="73" t="s">
        <v>90</v>
      </c>
      <c r="G8" s="73" t="s">
        <v>93</v>
      </c>
      <c r="H8" s="73" t="s">
        <v>91</v>
      </c>
      <c r="I8" s="73" t="s">
        <v>94</v>
      </c>
      <c r="J8" s="20" t="s">
        <v>96</v>
      </c>
      <c r="K8" s="152" t="s">
        <v>17</v>
      </c>
      <c r="L8" s="152" t="s">
        <v>97</v>
      </c>
      <c r="M8" s="20" t="s">
        <v>96</v>
      </c>
      <c r="N8" s="38" t="s">
        <v>18</v>
      </c>
      <c r="O8" s="152" t="s">
        <v>97</v>
      </c>
      <c r="P8" s="20" t="s">
        <v>96</v>
      </c>
      <c r="Q8" s="20" t="s">
        <v>96</v>
      </c>
      <c r="R8" s="16"/>
      <c r="S8" s="14" t="s">
        <v>19</v>
      </c>
      <c r="T8" s="14" t="s">
        <v>20</v>
      </c>
      <c r="U8" s="14" t="s">
        <v>21</v>
      </c>
      <c r="V8" s="14" t="s">
        <v>22</v>
      </c>
      <c r="W8" s="14" t="s">
        <v>23</v>
      </c>
      <c r="X8" s="14" t="s">
        <v>24</v>
      </c>
      <c r="Y8" s="14" t="s">
        <v>25</v>
      </c>
      <c r="Z8" s="14" t="s">
        <v>26</v>
      </c>
      <c r="AA8" s="14" t="s">
        <v>27</v>
      </c>
      <c r="AB8" s="14" t="s">
        <v>28</v>
      </c>
      <c r="AC8" s="16"/>
      <c r="AD8" s="73" t="s">
        <v>90</v>
      </c>
      <c r="AE8" s="73" t="s">
        <v>93</v>
      </c>
      <c r="AF8" s="73" t="s">
        <v>91</v>
      </c>
      <c r="AG8" s="73" t="s">
        <v>94</v>
      </c>
      <c r="AH8" s="20" t="s">
        <v>96</v>
      </c>
      <c r="AI8" s="152" t="s">
        <v>17</v>
      </c>
      <c r="AJ8" s="152" t="s">
        <v>97</v>
      </c>
      <c r="AK8" s="20" t="s">
        <v>96</v>
      </c>
      <c r="AL8" s="38" t="s">
        <v>18</v>
      </c>
      <c r="AM8" s="152" t="s">
        <v>97</v>
      </c>
      <c r="AN8" s="20" t="s">
        <v>96</v>
      </c>
      <c r="AO8" s="20" t="s">
        <v>96</v>
      </c>
      <c r="AP8" s="18"/>
      <c r="AQ8" s="15" t="s">
        <v>32</v>
      </c>
      <c r="AR8" s="15" t="s">
        <v>33</v>
      </c>
      <c r="AS8" s="15" t="s">
        <v>34</v>
      </c>
      <c r="AT8" s="15" t="s">
        <v>35</v>
      </c>
      <c r="AU8" s="15" t="s">
        <v>36</v>
      </c>
      <c r="AV8" s="14" t="s">
        <v>37</v>
      </c>
      <c r="AW8" s="14" t="s">
        <v>31</v>
      </c>
      <c r="AX8" s="56"/>
      <c r="AY8" s="14" t="s">
        <v>19</v>
      </c>
      <c r="AZ8" s="14" t="s">
        <v>20</v>
      </c>
      <c r="BA8" s="14" t="s">
        <v>21</v>
      </c>
      <c r="BB8" s="14" t="s">
        <v>22</v>
      </c>
      <c r="BC8" s="14" t="s">
        <v>23</v>
      </c>
      <c r="BD8" s="14" t="s">
        <v>24</v>
      </c>
      <c r="BE8" s="14" t="s">
        <v>25</v>
      </c>
      <c r="BF8" s="14" t="s">
        <v>26</v>
      </c>
      <c r="BG8" s="14" t="s">
        <v>27</v>
      </c>
      <c r="BH8" s="14" t="s">
        <v>28</v>
      </c>
      <c r="BI8" s="16"/>
      <c r="BJ8" s="81" t="s">
        <v>29</v>
      </c>
      <c r="BK8" s="81" t="s">
        <v>9</v>
      </c>
      <c r="BL8" s="81" t="s">
        <v>30</v>
      </c>
      <c r="BM8" s="81" t="s">
        <v>31</v>
      </c>
      <c r="BN8" s="57"/>
      <c r="BO8" s="77" t="s">
        <v>38</v>
      </c>
      <c r="BP8" s="73"/>
      <c r="BQ8" s="77" t="s">
        <v>38</v>
      </c>
      <c r="BR8" s="92"/>
      <c r="BS8" s="78" t="s">
        <v>38</v>
      </c>
      <c r="BT8" s="20" t="s">
        <v>41</v>
      </c>
      <c r="BU8" s="10"/>
      <c r="BV8" s="10"/>
    </row>
    <row r="9" spans="1:74" x14ac:dyDescent="0.25">
      <c r="A9" s="10"/>
      <c r="B9" s="10"/>
      <c r="C9" s="10"/>
      <c r="D9" s="10"/>
      <c r="E9" s="10"/>
      <c r="F9" s="72"/>
      <c r="G9" s="72"/>
      <c r="H9" s="72"/>
      <c r="I9" s="72"/>
      <c r="J9" s="151"/>
      <c r="K9" s="151"/>
      <c r="L9" s="151"/>
      <c r="M9" s="151"/>
      <c r="N9" s="151"/>
      <c r="O9" s="151"/>
      <c r="P9" s="151"/>
      <c r="Q9" s="151"/>
      <c r="R9" s="16"/>
      <c r="S9" s="10"/>
      <c r="T9" s="10"/>
      <c r="U9" s="10"/>
      <c r="V9" s="10"/>
      <c r="W9" s="10"/>
      <c r="X9" s="10"/>
      <c r="Y9" s="10"/>
      <c r="Z9" s="10"/>
      <c r="AA9" s="10"/>
      <c r="AB9" s="10"/>
      <c r="AC9" s="16"/>
      <c r="AD9" s="72"/>
      <c r="AE9" s="72"/>
      <c r="AF9" s="72"/>
      <c r="AG9" s="72"/>
      <c r="AH9" s="151"/>
      <c r="AI9" s="151"/>
      <c r="AJ9" s="151"/>
      <c r="AK9" s="151"/>
      <c r="AL9" s="151"/>
      <c r="AM9" s="151"/>
      <c r="AN9" s="151"/>
      <c r="AO9" s="151"/>
      <c r="AP9" s="18"/>
      <c r="AQ9" s="13"/>
      <c r="AR9" s="13"/>
      <c r="AS9" s="13"/>
      <c r="AT9" s="13"/>
      <c r="AU9" s="13"/>
      <c r="AV9" s="10"/>
      <c r="AW9" s="10"/>
      <c r="AX9" s="56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6"/>
      <c r="BJ9" s="79"/>
      <c r="BK9" s="79"/>
      <c r="BL9" s="79"/>
      <c r="BM9" s="79"/>
      <c r="BN9" s="57"/>
      <c r="BO9" s="49"/>
      <c r="BP9" s="72"/>
      <c r="BQ9" s="49"/>
      <c r="BR9" s="89"/>
      <c r="BS9" s="47"/>
      <c r="BT9" s="12"/>
      <c r="BU9" s="2"/>
      <c r="BV9" s="2"/>
    </row>
    <row r="10" spans="1:74" x14ac:dyDescent="0.25">
      <c r="A10" s="74"/>
      <c r="B10" s="149"/>
      <c r="C10" s="149"/>
      <c r="D10" s="149"/>
      <c r="E10" s="149"/>
      <c r="F10" s="33"/>
      <c r="G10" s="33"/>
      <c r="H10" s="33"/>
      <c r="I10" s="33"/>
      <c r="J10" s="159">
        <f>(F10+G10+H10+I10)/4</f>
        <v>0</v>
      </c>
      <c r="K10" s="33"/>
      <c r="L10" s="33"/>
      <c r="M10" s="159">
        <f>K10-L10</f>
        <v>0</v>
      </c>
      <c r="N10" s="33"/>
      <c r="O10" s="33"/>
      <c r="P10" s="159">
        <f>N10-O10</f>
        <v>0</v>
      </c>
      <c r="Q10" s="4">
        <f>((J10*0.4)+(M10*0.4)+(P10*0.2))</f>
        <v>0</v>
      </c>
      <c r="R10" s="23"/>
      <c r="S10" s="25"/>
      <c r="T10" s="25"/>
      <c r="U10" s="25"/>
      <c r="V10" s="25"/>
      <c r="W10" s="25"/>
      <c r="X10" s="25"/>
      <c r="Y10" s="25"/>
      <c r="Z10" s="25"/>
      <c r="AA10" s="26">
        <f>SUM(S10:Z10)</f>
        <v>0</v>
      </c>
      <c r="AB10" s="4">
        <f>AA10/8</f>
        <v>0</v>
      </c>
      <c r="AC10" s="23"/>
      <c r="AD10" s="33"/>
      <c r="AE10" s="33"/>
      <c r="AF10" s="33"/>
      <c r="AG10" s="33"/>
      <c r="AH10" s="159">
        <f>(AD10+AE10+AF10+AG10)/4</f>
        <v>0</v>
      </c>
      <c r="AI10" s="33"/>
      <c r="AJ10" s="33"/>
      <c r="AK10" s="159">
        <f>AI10-AJ10</f>
        <v>0</v>
      </c>
      <c r="AL10" s="33"/>
      <c r="AM10" s="33"/>
      <c r="AN10" s="159">
        <f>AL10-AM10</f>
        <v>0</v>
      </c>
      <c r="AO10" s="4">
        <f>((AH10*0.4)+(AK10*0.4)+(AN10*0.2))</f>
        <v>0</v>
      </c>
      <c r="AP10" s="29"/>
      <c r="AQ10" s="25"/>
      <c r="AR10" s="25"/>
      <c r="AS10" s="25"/>
      <c r="AT10" s="25"/>
      <c r="AU10" s="4">
        <f>SUM((AQ10*0.3),(AR10*0.25),(AS10*0.35),(AT10*0.1))</f>
        <v>0</v>
      </c>
      <c r="AV10" s="30"/>
      <c r="AW10" s="4">
        <f>AU10-AV10</f>
        <v>0</v>
      </c>
      <c r="AX10" s="61"/>
      <c r="AY10" s="25"/>
      <c r="AZ10" s="25"/>
      <c r="BA10" s="25"/>
      <c r="BB10" s="25"/>
      <c r="BC10" s="25"/>
      <c r="BD10" s="25"/>
      <c r="BE10" s="25"/>
      <c r="BF10" s="25"/>
      <c r="BG10" s="26">
        <f>SUM(AY10:BF10)</f>
        <v>0</v>
      </c>
      <c r="BH10" s="4">
        <f>BG10/8</f>
        <v>0</v>
      </c>
      <c r="BI10" s="23"/>
      <c r="BJ10" s="82"/>
      <c r="BK10" s="79">
        <f>BJ10</f>
        <v>0</v>
      </c>
      <c r="BL10" s="83"/>
      <c r="BM10" s="79">
        <f>SUM(BK10-BL10)</f>
        <v>0</v>
      </c>
      <c r="BN10" s="61"/>
      <c r="BO10" s="79">
        <f>SUM((Q10*0.25)+(AB10*0.375)+(BH10*0.375))</f>
        <v>0</v>
      </c>
      <c r="BP10" s="72"/>
      <c r="BQ10" s="79">
        <f>SUM((AO10*0.25),(AW10*0.25),(BM10*0.5))</f>
        <v>0</v>
      </c>
      <c r="BR10" s="72"/>
      <c r="BS10" s="80">
        <f>AVERAGE(BO10:BQ10)</f>
        <v>0</v>
      </c>
      <c r="BT10" s="31">
        <v>1</v>
      </c>
      <c r="BU10" s="2"/>
      <c r="BV10" s="2"/>
    </row>
    <row r="13" spans="1:74" x14ac:dyDescent="0.25">
      <c r="B13" s="149"/>
      <c r="C13" s="149"/>
      <c r="D13" s="149"/>
      <c r="E13" s="149"/>
    </row>
    <row r="14" spans="1:74" x14ac:dyDescent="0.25">
      <c r="B14" s="149"/>
      <c r="C14" s="149"/>
      <c r="D14" s="149"/>
      <c r="E14" s="149"/>
    </row>
    <row r="15" spans="1:74" x14ac:dyDescent="0.25">
      <c r="B15" s="149"/>
      <c r="C15" s="149"/>
      <c r="D15" s="149"/>
      <c r="E15" s="149"/>
    </row>
  </sheetData>
  <sortState xmlns:xlrd2="http://schemas.microsoft.com/office/spreadsheetml/2017/richdata2" ref="A10:BV10">
    <sortCondition descending="1" ref="BS10"/>
  </sortState>
  <pageMargins left="0.70866141732283472" right="0.70866141732283472" top="0.74803149606299213" bottom="0.74803149606299213" header="0.31496062992125984" footer="0.31496062992125984"/>
  <pageSetup scale="97" fitToHeight="0" orientation="landscape" r:id="rId1"/>
  <headerFooter>
    <oddFooter>&amp;CPrelim Individual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J11"/>
  <sheetViews>
    <sheetView workbookViewId="0">
      <selection activeCell="AD7" sqref="AD7"/>
    </sheetView>
  </sheetViews>
  <sheetFormatPr defaultRowHeight="15" x14ac:dyDescent="0.25"/>
  <cols>
    <col min="1" max="1" width="5.7109375" customWidth="1"/>
    <col min="2" max="2" width="20" customWidth="1"/>
    <col min="3" max="3" width="17.140625" customWidth="1"/>
    <col min="4" max="4" width="20" customWidth="1"/>
    <col min="5" max="5" width="14.28515625" customWidth="1"/>
    <col min="6" max="6" width="2.85546875" customWidth="1"/>
    <col min="7" max="7" width="7.5703125" style="149" customWidth="1"/>
    <col min="8" max="8" width="10.7109375" style="149" customWidth="1"/>
    <col min="9" max="9" width="10.28515625" style="149" customWidth="1"/>
    <col min="10" max="10" width="9.28515625" style="149" customWidth="1"/>
    <col min="11" max="11" width="11" style="149" customWidth="1"/>
    <col min="12" max="12" width="9" style="149" customWidth="1"/>
    <col min="13" max="20" width="8.85546875" style="149"/>
    <col min="21" max="21" width="2.85546875" customWidth="1"/>
    <col min="29" max="29" width="2.85546875" customWidth="1"/>
    <col min="30" max="33" width="8.85546875" style="75"/>
    <col min="34" max="34" width="2.85546875" customWidth="1"/>
    <col min="35" max="35" width="12.7109375" customWidth="1"/>
    <col min="36" max="36" width="13.7109375" customWidth="1"/>
  </cols>
  <sheetData>
    <row r="1" spans="1:36" s="149" customFormat="1" ht="15.75" x14ac:dyDescent="0.25">
      <c r="A1" s="1" t="str">
        <f>'Comp Detail'!A1</f>
        <v>Vaulting QLD State Championsip 2022</v>
      </c>
      <c r="B1" s="150"/>
      <c r="C1" s="150"/>
      <c r="D1" s="3" t="s">
        <v>0</v>
      </c>
      <c r="G1" s="222"/>
      <c r="H1" s="222"/>
      <c r="I1" s="222"/>
      <c r="J1" s="222"/>
      <c r="K1" s="222"/>
      <c r="L1" s="222"/>
      <c r="M1" s="150"/>
      <c r="N1" s="150"/>
      <c r="O1" s="150"/>
      <c r="P1" s="150"/>
      <c r="Q1" s="150"/>
      <c r="R1" s="150"/>
      <c r="S1" s="150"/>
      <c r="T1" s="150"/>
      <c r="AI1" s="5">
        <f ca="1">NOW()</f>
        <v>44885.525505902777</v>
      </c>
    </row>
    <row r="2" spans="1:36" s="149" customFormat="1" ht="15.75" x14ac:dyDescent="0.25">
      <c r="A2" s="1"/>
      <c r="B2" s="150"/>
      <c r="C2" s="150"/>
      <c r="D2" s="3" t="s">
        <v>1</v>
      </c>
      <c r="G2" s="222"/>
      <c r="H2" s="222"/>
      <c r="I2" s="222"/>
      <c r="J2" s="222"/>
      <c r="K2" s="222"/>
      <c r="L2" s="222"/>
      <c r="M2" s="150"/>
      <c r="N2" s="150"/>
      <c r="O2" s="150"/>
      <c r="P2" s="150"/>
      <c r="Q2" s="150"/>
      <c r="R2" s="150"/>
      <c r="S2" s="150"/>
      <c r="T2" s="150"/>
      <c r="AI2" s="6">
        <f ca="1">NOW()</f>
        <v>44885.525505902777</v>
      </c>
    </row>
    <row r="3" spans="1:36" s="149" customFormat="1" ht="15.75" x14ac:dyDescent="0.25">
      <c r="A3" s="1" t="str">
        <f>'Comp Detail'!A3</f>
        <v>19-20 Nov 22</v>
      </c>
      <c r="B3" s="150"/>
      <c r="C3" s="150"/>
      <c r="D3" s="3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</row>
    <row r="4" spans="1:36" ht="15.75" x14ac:dyDescent="0.25">
      <c r="A4" s="1"/>
      <c r="B4" s="2"/>
      <c r="C4" s="3"/>
      <c r="D4" s="2"/>
      <c r="G4" s="150"/>
      <c r="H4" s="150"/>
      <c r="I4" s="150"/>
      <c r="J4" s="150"/>
      <c r="K4" s="150"/>
      <c r="L4" s="150"/>
      <c r="N4" s="150"/>
      <c r="O4" s="150"/>
      <c r="P4" s="150"/>
      <c r="Q4" s="150"/>
      <c r="R4" s="150"/>
      <c r="S4" s="150"/>
      <c r="T4" s="150"/>
    </row>
    <row r="5" spans="1:36" ht="15.75" x14ac:dyDescent="0.25">
      <c r="A5" s="1" t="s">
        <v>80</v>
      </c>
      <c r="B5" s="7"/>
      <c r="C5" s="2"/>
      <c r="D5" s="2"/>
      <c r="U5" s="54"/>
      <c r="AC5" s="54"/>
      <c r="AH5" s="54"/>
    </row>
    <row r="6" spans="1:36" ht="15.75" x14ac:dyDescent="0.25">
      <c r="A6" s="1" t="s">
        <v>43</v>
      </c>
      <c r="B6" s="7">
        <v>15</v>
      </c>
      <c r="C6" s="2"/>
      <c r="D6" s="2"/>
      <c r="G6" s="7" t="s">
        <v>3</v>
      </c>
      <c r="H6" s="150">
        <f>E1</f>
        <v>0</v>
      </c>
      <c r="I6" s="150"/>
      <c r="J6" s="150"/>
      <c r="K6" s="150"/>
      <c r="L6" s="150"/>
      <c r="N6" s="7"/>
      <c r="O6" s="7"/>
      <c r="P6" s="7"/>
      <c r="Q6" s="150"/>
      <c r="R6" s="150"/>
      <c r="S6" s="150"/>
      <c r="T6" s="150"/>
      <c r="U6" s="54"/>
      <c r="V6" s="206" t="s">
        <v>3</v>
      </c>
      <c r="W6">
        <f>E1</f>
        <v>0</v>
      </c>
      <c r="AC6" s="54"/>
      <c r="AD6" s="49" t="s">
        <v>5</v>
      </c>
      <c r="AE6" s="75">
        <f>E2</f>
        <v>0</v>
      </c>
      <c r="AH6" s="54"/>
    </row>
    <row r="7" spans="1:36" x14ac:dyDescent="0.25">
      <c r="G7" s="7" t="s">
        <v>7</v>
      </c>
      <c r="H7" s="150"/>
      <c r="I7" s="150"/>
      <c r="J7" s="150"/>
      <c r="K7" s="150"/>
      <c r="L7" s="150"/>
      <c r="N7" s="150"/>
      <c r="O7" s="150"/>
      <c r="P7" s="150"/>
      <c r="Q7" s="150"/>
      <c r="R7" s="150"/>
      <c r="S7" s="150"/>
      <c r="T7" s="150"/>
      <c r="U7" s="54"/>
      <c r="AC7" s="54"/>
      <c r="AH7" s="54"/>
    </row>
    <row r="8" spans="1:36" x14ac:dyDescent="0.25">
      <c r="A8" s="2"/>
      <c r="B8" s="2"/>
      <c r="C8" s="2"/>
      <c r="D8" s="2"/>
      <c r="E8" s="2"/>
      <c r="F8" s="2"/>
      <c r="G8" s="7" t="s">
        <v>16</v>
      </c>
      <c r="H8" s="150"/>
      <c r="I8" s="150"/>
      <c r="J8" s="150"/>
      <c r="K8" s="150"/>
      <c r="L8" s="150"/>
      <c r="M8" s="158" t="s">
        <v>16</v>
      </c>
      <c r="N8" s="11"/>
      <c r="O8" s="11"/>
      <c r="P8" s="11" t="s">
        <v>17</v>
      </c>
      <c r="R8" s="11"/>
      <c r="S8" s="11" t="s">
        <v>18</v>
      </c>
      <c r="T8" s="11" t="s">
        <v>89</v>
      </c>
      <c r="U8" s="57"/>
      <c r="V8" s="11" t="s">
        <v>42</v>
      </c>
      <c r="W8" s="2"/>
      <c r="X8" s="2"/>
      <c r="Y8" s="2"/>
      <c r="Z8" s="2"/>
      <c r="AA8" s="2"/>
      <c r="AB8" s="2" t="s">
        <v>60</v>
      </c>
      <c r="AC8" s="57"/>
      <c r="AD8" s="47" t="s">
        <v>9</v>
      </c>
      <c r="AE8" s="72"/>
      <c r="AF8" s="89" t="s">
        <v>8</v>
      </c>
      <c r="AG8" s="89" t="s">
        <v>9</v>
      </c>
      <c r="AH8" s="54"/>
      <c r="AI8" s="11" t="s">
        <v>31</v>
      </c>
      <c r="AJ8" s="2"/>
    </row>
    <row r="9" spans="1:36" x14ac:dyDescent="0.25">
      <c r="A9" s="73" t="s">
        <v>12</v>
      </c>
      <c r="B9" s="73" t="s">
        <v>13</v>
      </c>
      <c r="C9" s="73" t="s">
        <v>7</v>
      </c>
      <c r="D9" s="73" t="s">
        <v>14</v>
      </c>
      <c r="E9" s="73" t="s">
        <v>15</v>
      </c>
      <c r="F9" s="45"/>
      <c r="G9" s="73" t="s">
        <v>90</v>
      </c>
      <c r="H9" s="73" t="s">
        <v>91</v>
      </c>
      <c r="I9" s="73" t="s">
        <v>92</v>
      </c>
      <c r="J9" s="73" t="s">
        <v>93</v>
      </c>
      <c r="K9" s="73" t="s">
        <v>94</v>
      </c>
      <c r="L9" s="73" t="s">
        <v>95</v>
      </c>
      <c r="M9" s="20" t="s">
        <v>96</v>
      </c>
      <c r="N9" s="152" t="s">
        <v>17</v>
      </c>
      <c r="O9" s="152" t="s">
        <v>97</v>
      </c>
      <c r="P9" s="20" t="s">
        <v>96</v>
      </c>
      <c r="Q9" s="38" t="s">
        <v>18</v>
      </c>
      <c r="R9" s="152" t="s">
        <v>97</v>
      </c>
      <c r="S9" s="20" t="s">
        <v>96</v>
      </c>
      <c r="T9" s="20" t="s">
        <v>96</v>
      </c>
      <c r="U9" s="58"/>
      <c r="V9" s="15" t="s">
        <v>32</v>
      </c>
      <c r="W9" s="15" t="s">
        <v>33</v>
      </c>
      <c r="X9" s="15" t="s">
        <v>34</v>
      </c>
      <c r="Y9" s="15" t="s">
        <v>35</v>
      </c>
      <c r="Z9" s="15" t="s">
        <v>36</v>
      </c>
      <c r="AA9" s="14" t="s">
        <v>37</v>
      </c>
      <c r="AB9" s="14" t="s">
        <v>31</v>
      </c>
      <c r="AC9" s="58"/>
      <c r="AD9" s="73" t="s">
        <v>29</v>
      </c>
      <c r="AE9" s="73" t="s">
        <v>9</v>
      </c>
      <c r="AF9" s="92" t="s">
        <v>30</v>
      </c>
      <c r="AG9" s="92" t="s">
        <v>31</v>
      </c>
      <c r="AH9" s="56"/>
      <c r="AI9" s="19" t="s">
        <v>38</v>
      </c>
      <c r="AJ9" s="14" t="s">
        <v>41</v>
      </c>
    </row>
    <row r="10" spans="1:36" ht="15.75" x14ac:dyDescent="0.25">
      <c r="A10" s="122"/>
      <c r="B10" s="149"/>
      <c r="C10" s="123"/>
      <c r="D10" s="123"/>
      <c r="E10" s="123"/>
      <c r="F10" s="2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59"/>
      <c r="V10" s="29"/>
      <c r="W10" s="29"/>
      <c r="X10" s="29"/>
      <c r="Y10" s="29"/>
      <c r="Z10" s="29"/>
      <c r="AA10" s="29"/>
      <c r="AB10" s="29"/>
      <c r="AC10" s="59"/>
      <c r="AD10" s="98"/>
      <c r="AE10" s="98"/>
      <c r="AF10" s="98"/>
      <c r="AG10" s="98"/>
      <c r="AH10" s="54"/>
      <c r="AI10" s="46"/>
      <c r="AJ10" s="23"/>
    </row>
    <row r="11" spans="1:36" ht="15.75" x14ac:dyDescent="0.25">
      <c r="A11" s="106"/>
      <c r="B11" s="97"/>
      <c r="C11" s="97"/>
      <c r="D11" s="97"/>
      <c r="E11" s="97"/>
      <c r="F11" s="62"/>
      <c r="G11" s="33"/>
      <c r="H11" s="33"/>
      <c r="I11" s="33"/>
      <c r="J11" s="33"/>
      <c r="K11" s="33"/>
      <c r="L11" s="33"/>
      <c r="M11" s="159">
        <f>SUM(G11:L11)/6</f>
        <v>0</v>
      </c>
      <c r="N11" s="33"/>
      <c r="O11" s="33"/>
      <c r="P11" s="159">
        <f>N11-O11</f>
        <v>0</v>
      </c>
      <c r="Q11" s="33"/>
      <c r="R11" s="33"/>
      <c r="S11" s="159">
        <f>Q11-R11</f>
        <v>0</v>
      </c>
      <c r="T11" s="4">
        <f>SUM((M11*0.6),(P11*0.25),(S11*0.15))</f>
        <v>0</v>
      </c>
      <c r="U11" s="68"/>
      <c r="V11" s="65"/>
      <c r="W11" s="65"/>
      <c r="X11" s="65"/>
      <c r="Y11" s="65"/>
      <c r="Z11" s="147">
        <f>SUM((V11*0.25),(W11*0.25),(X11*0.3),(Y11*0.2))</f>
        <v>0</v>
      </c>
      <c r="AA11" s="67"/>
      <c r="AB11" s="66">
        <f>Z11-AA11</f>
        <v>0</v>
      </c>
      <c r="AC11" s="68"/>
      <c r="AD11" s="99"/>
      <c r="AE11" s="100">
        <f>AD11</f>
        <v>0</v>
      </c>
      <c r="AF11" s="101"/>
      <c r="AG11" s="81">
        <f>AE11-AF11</f>
        <v>0</v>
      </c>
      <c r="AH11" s="69"/>
      <c r="AI11" s="70">
        <f>SUM((T11*0.25)+(AB11*0.25)+(AG11*0.5))</f>
        <v>0</v>
      </c>
      <c r="AJ11" s="71">
        <v>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Footer>&amp;CIntermediate PDD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1ECD1-CD89-4F8D-887E-2E5F742237C8}">
  <sheetPr>
    <pageSetUpPr fitToPage="1"/>
  </sheetPr>
  <dimension ref="A1:BV22"/>
  <sheetViews>
    <sheetView workbookViewId="0">
      <pane xSplit="2" ySplit="9" topLeftCell="AU10" activePane="bottomRight" state="frozen"/>
      <selection pane="topRight" activeCell="C1" sqref="C1"/>
      <selection pane="bottomLeft" activeCell="A10" sqref="A10"/>
      <selection pane="bottomRight" activeCell="BV10" sqref="BV10"/>
    </sheetView>
  </sheetViews>
  <sheetFormatPr defaultColWidth="8.85546875" defaultRowHeight="15" x14ac:dyDescent="0.25"/>
  <cols>
    <col min="1" max="1" width="5.7109375" style="149" customWidth="1"/>
    <col min="2" max="2" width="20" style="149" customWidth="1"/>
    <col min="3" max="3" width="17.140625" style="149" customWidth="1"/>
    <col min="4" max="4" width="12.85546875" style="149" bestFit="1" customWidth="1"/>
    <col min="5" max="5" width="24" style="149" bestFit="1" customWidth="1"/>
    <col min="6" max="6" width="7.5703125" style="149" customWidth="1"/>
    <col min="7" max="7" width="10.7109375" style="149" customWidth="1"/>
    <col min="8" max="8" width="9.28515625" style="149" customWidth="1"/>
    <col min="9" max="9" width="11" style="149" customWidth="1"/>
    <col min="10" max="17" width="8.85546875" style="149" customWidth="1"/>
    <col min="18" max="18" width="3" style="149" customWidth="1"/>
    <col min="19" max="28" width="8.85546875" style="149" customWidth="1"/>
    <col min="29" max="29" width="2.85546875" style="149" customWidth="1"/>
    <col min="30" max="30" width="7.5703125" style="149" customWidth="1"/>
    <col min="31" max="31" width="10.7109375" style="149" customWidth="1"/>
    <col min="32" max="32" width="9.28515625" style="149" customWidth="1"/>
    <col min="33" max="33" width="11" style="149" customWidth="1"/>
    <col min="34" max="41" width="8.85546875" style="149" customWidth="1"/>
    <col min="42" max="42" width="2.85546875" style="149" customWidth="1"/>
    <col min="43" max="49" width="8.85546875" style="149" customWidth="1"/>
    <col min="50" max="50" width="2.85546875" style="149" customWidth="1"/>
    <col min="51" max="60" width="8.85546875" style="149" customWidth="1"/>
    <col min="61" max="61" width="3" style="149" customWidth="1"/>
    <col min="62" max="65" width="8.85546875" style="157" customWidth="1"/>
    <col min="66" max="66" width="2.85546875" style="149" customWidth="1"/>
    <col min="67" max="67" width="10" style="157" customWidth="1"/>
    <col min="68" max="68" width="2.85546875" style="157" customWidth="1"/>
    <col min="69" max="69" width="9.28515625" style="157" bestFit="1" customWidth="1"/>
    <col min="70" max="70" width="2.85546875" style="157" customWidth="1"/>
    <col min="71" max="71" width="8.85546875" style="157"/>
    <col min="72" max="72" width="11.5703125" style="149" bestFit="1" customWidth="1"/>
    <col min="73" max="16384" width="8.85546875" style="149"/>
  </cols>
  <sheetData>
    <row r="1" spans="1:74" ht="15.75" x14ac:dyDescent="0.25">
      <c r="A1" s="1" t="str">
        <f>'Comp Detail'!A1</f>
        <v>Vaulting QLD State Championsip 2022</v>
      </c>
      <c r="B1" s="150"/>
      <c r="C1" s="150"/>
      <c r="D1" s="3" t="s">
        <v>0</v>
      </c>
      <c r="E1" s="150"/>
      <c r="F1" s="222"/>
      <c r="G1" s="222"/>
      <c r="H1" s="222"/>
      <c r="I1" s="222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222"/>
      <c r="AE1" s="222"/>
      <c r="AF1" s="222"/>
      <c r="AG1" s="222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79"/>
      <c r="BK1" s="79"/>
      <c r="BL1" s="79"/>
      <c r="BM1" s="79"/>
      <c r="BN1" s="150"/>
      <c r="BO1" s="72"/>
      <c r="BP1" s="72"/>
      <c r="BQ1" s="72"/>
      <c r="BR1" s="72"/>
      <c r="BS1" s="72"/>
      <c r="BT1" s="5">
        <f ca="1">NOW()</f>
        <v>44885.525505902777</v>
      </c>
      <c r="BU1" s="150"/>
      <c r="BV1" s="150"/>
    </row>
    <row r="2" spans="1:74" ht="15.75" x14ac:dyDescent="0.25">
      <c r="A2" s="1"/>
      <c r="B2" s="150"/>
      <c r="C2" s="150"/>
      <c r="D2" s="3" t="s">
        <v>1</v>
      </c>
      <c r="E2" s="150"/>
      <c r="F2" s="222"/>
      <c r="G2" s="222"/>
      <c r="H2" s="222"/>
      <c r="I2" s="222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222"/>
      <c r="AE2" s="222"/>
      <c r="AF2" s="222"/>
      <c r="AG2" s="222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79"/>
      <c r="BK2" s="79"/>
      <c r="BL2" s="79"/>
      <c r="BM2" s="79"/>
      <c r="BN2" s="150"/>
      <c r="BO2" s="72"/>
      <c r="BP2" s="72"/>
      <c r="BQ2" s="72"/>
      <c r="BR2" s="72"/>
      <c r="BS2" s="72"/>
      <c r="BT2" s="6">
        <f ca="1">NOW()</f>
        <v>44885.525505902777</v>
      </c>
      <c r="BU2" s="150"/>
      <c r="BV2" s="150"/>
    </row>
    <row r="3" spans="1:74" ht="15.75" x14ac:dyDescent="0.25">
      <c r="A3" s="1" t="str">
        <f>'Comp Detail'!A3</f>
        <v>19-20 Nov 22</v>
      </c>
      <c r="B3" s="150"/>
      <c r="C3" s="150"/>
      <c r="D3" s="3"/>
      <c r="E3" s="150"/>
      <c r="F3" s="129" t="s">
        <v>79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8"/>
      <c r="S3" s="129"/>
      <c r="T3" s="128"/>
      <c r="U3" s="128"/>
      <c r="V3" s="128"/>
      <c r="W3" s="128"/>
      <c r="X3" s="128"/>
      <c r="Y3" s="128"/>
      <c r="Z3" s="128"/>
      <c r="AA3" s="128"/>
      <c r="AB3" s="128"/>
      <c r="AC3" s="150"/>
      <c r="AD3" s="130" t="s">
        <v>2</v>
      </c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1"/>
      <c r="AQ3" s="131"/>
      <c r="AR3" s="131"/>
      <c r="AS3" s="131"/>
      <c r="AT3" s="131"/>
      <c r="AU3" s="131"/>
      <c r="AV3" s="131"/>
      <c r="AW3" s="131"/>
      <c r="AX3" s="150"/>
      <c r="AY3" s="129" t="s">
        <v>79</v>
      </c>
      <c r="AZ3" s="128"/>
      <c r="BA3" s="128"/>
      <c r="BB3" s="128"/>
      <c r="BC3" s="128"/>
      <c r="BD3" s="128"/>
      <c r="BE3" s="128"/>
      <c r="BF3" s="128"/>
      <c r="BG3" s="128"/>
      <c r="BH3" s="128"/>
      <c r="BI3" s="150"/>
      <c r="BJ3" s="133" t="s">
        <v>2</v>
      </c>
      <c r="BK3" s="132"/>
      <c r="BL3" s="132"/>
      <c r="BM3" s="132"/>
      <c r="BN3" s="150"/>
      <c r="BO3" s="72"/>
      <c r="BP3" s="72"/>
      <c r="BQ3" s="72"/>
      <c r="BR3" s="72"/>
      <c r="BS3" s="72"/>
      <c r="BT3" s="150"/>
      <c r="BU3" s="150"/>
      <c r="BV3" s="150"/>
    </row>
    <row r="4" spans="1:74" ht="15.75" x14ac:dyDescent="0.25">
      <c r="A4" s="1"/>
      <c r="B4" s="150"/>
      <c r="C4" s="3"/>
      <c r="D4" s="150"/>
      <c r="E4" s="150"/>
      <c r="F4" s="7" t="s">
        <v>3</v>
      </c>
      <c r="G4" s="150">
        <f>E1</f>
        <v>0</v>
      </c>
      <c r="H4" s="150"/>
      <c r="I4" s="150"/>
      <c r="K4" s="7"/>
      <c r="L4" s="7"/>
      <c r="M4" s="7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7" t="s">
        <v>3</v>
      </c>
      <c r="AE4" s="150">
        <f>E1</f>
        <v>0</v>
      </c>
      <c r="AF4" s="150"/>
      <c r="AG4" s="150"/>
      <c r="AI4" s="7"/>
      <c r="AJ4" s="7"/>
      <c r="AK4" s="7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79"/>
      <c r="BK4" s="79"/>
      <c r="BL4" s="79"/>
      <c r="BM4" s="79"/>
      <c r="BN4" s="150"/>
      <c r="BO4" s="72"/>
      <c r="BP4" s="72"/>
      <c r="BQ4" s="72"/>
      <c r="BR4" s="72"/>
      <c r="BS4" s="72"/>
      <c r="BT4" s="150"/>
      <c r="BU4" s="150"/>
      <c r="BV4" s="150"/>
    </row>
    <row r="5" spans="1:74" ht="15.75" x14ac:dyDescent="0.25">
      <c r="A5" s="1" t="s">
        <v>111</v>
      </c>
      <c r="B5" s="7"/>
      <c r="C5" s="150"/>
      <c r="D5" s="150"/>
      <c r="E5" s="150"/>
      <c r="F5" s="7" t="s">
        <v>7</v>
      </c>
      <c r="G5" s="150"/>
      <c r="H5" s="150"/>
      <c r="I5" s="150"/>
      <c r="K5" s="150"/>
      <c r="L5" s="150"/>
      <c r="M5" s="150"/>
      <c r="N5" s="150"/>
      <c r="O5" s="150"/>
      <c r="P5" s="150"/>
      <c r="Q5" s="150"/>
      <c r="R5" s="150"/>
      <c r="S5" s="7" t="s">
        <v>87</v>
      </c>
      <c r="T5" s="7"/>
      <c r="U5" s="150"/>
      <c r="V5" s="150"/>
      <c r="W5" s="150"/>
      <c r="X5" s="150"/>
      <c r="Y5" s="150"/>
      <c r="Z5" s="150"/>
      <c r="AA5" s="150"/>
      <c r="AB5" s="150"/>
      <c r="AC5" s="7"/>
      <c r="AD5" s="7" t="s">
        <v>7</v>
      </c>
      <c r="AE5" s="150"/>
      <c r="AF5" s="150"/>
      <c r="AG5" s="150"/>
      <c r="AI5" s="150"/>
      <c r="AJ5" s="150"/>
      <c r="AK5" s="150"/>
      <c r="AL5" s="150"/>
      <c r="AM5" s="150"/>
      <c r="AN5" s="150"/>
      <c r="AO5" s="150"/>
      <c r="AP5" s="150"/>
      <c r="AQ5" s="7"/>
      <c r="AR5" s="150"/>
      <c r="AS5" s="150"/>
      <c r="AT5" s="150"/>
      <c r="AU5" s="150"/>
      <c r="AV5" s="7"/>
      <c r="AW5" s="7"/>
      <c r="AX5" s="54"/>
      <c r="AY5" s="7" t="s">
        <v>4</v>
      </c>
      <c r="AZ5" s="7"/>
      <c r="BA5" s="150"/>
      <c r="BB5" s="150"/>
      <c r="BC5" s="150"/>
      <c r="BD5" s="150"/>
      <c r="BE5" s="150"/>
      <c r="BF5" s="150"/>
      <c r="BG5" s="150"/>
      <c r="BH5" s="150"/>
      <c r="BI5" s="150"/>
      <c r="BJ5" s="80" t="s">
        <v>5</v>
      </c>
      <c r="BK5" s="79"/>
      <c r="BL5" s="79"/>
      <c r="BM5" s="79"/>
      <c r="BN5" s="54"/>
      <c r="BO5" s="49" t="s">
        <v>6</v>
      </c>
      <c r="BP5" s="72"/>
      <c r="BQ5" s="72"/>
      <c r="BR5" s="72"/>
      <c r="BS5" s="72"/>
      <c r="BT5" s="150"/>
      <c r="BU5" s="150"/>
      <c r="BV5" s="150"/>
    </row>
    <row r="6" spans="1:74" ht="15.75" x14ac:dyDescent="0.25">
      <c r="A6" s="1" t="s">
        <v>43</v>
      </c>
      <c r="B6" s="7">
        <v>6</v>
      </c>
      <c r="C6" s="150"/>
      <c r="D6" s="150"/>
      <c r="E6" s="150"/>
      <c r="R6" s="150"/>
      <c r="S6" s="150">
        <f>E1</f>
        <v>0</v>
      </c>
      <c r="T6" s="150"/>
      <c r="U6" s="150"/>
      <c r="V6" s="150"/>
      <c r="W6" s="150"/>
      <c r="X6" s="150"/>
      <c r="Y6" s="150"/>
      <c r="Z6" s="150"/>
      <c r="AA6" s="150"/>
      <c r="AB6" s="150"/>
      <c r="AC6" s="150"/>
      <c r="AP6" s="150"/>
      <c r="AQ6" s="150"/>
      <c r="AR6" s="150"/>
      <c r="AS6" s="150"/>
      <c r="AT6" s="150"/>
      <c r="AU6" s="150"/>
      <c r="AV6" s="150"/>
      <c r="AW6" s="150"/>
      <c r="AX6" s="54"/>
      <c r="AY6" s="150">
        <f>E2</f>
        <v>0</v>
      </c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79">
        <f>E2</f>
        <v>0</v>
      </c>
      <c r="BK6" s="79"/>
      <c r="BL6" s="79"/>
      <c r="BM6" s="79"/>
      <c r="BN6" s="54"/>
      <c r="BO6" s="72"/>
      <c r="BP6" s="72"/>
      <c r="BQ6" s="72"/>
      <c r="BR6" s="72"/>
      <c r="BS6" s="72"/>
      <c r="BT6" s="150"/>
      <c r="BU6" s="150"/>
      <c r="BV6" s="150"/>
    </row>
    <row r="7" spans="1:74" x14ac:dyDescent="0.25">
      <c r="A7" s="150"/>
      <c r="B7" s="150"/>
      <c r="C7" s="150"/>
      <c r="D7" s="150"/>
      <c r="E7" s="150"/>
      <c r="F7" s="7" t="s">
        <v>16</v>
      </c>
      <c r="G7" s="150"/>
      <c r="H7" s="150"/>
      <c r="I7" s="150"/>
      <c r="J7" s="158" t="s">
        <v>16</v>
      </c>
      <c r="K7" s="11"/>
      <c r="L7" s="11"/>
      <c r="M7" s="11" t="s">
        <v>17</v>
      </c>
      <c r="O7" s="11"/>
      <c r="P7" s="11" t="s">
        <v>18</v>
      </c>
      <c r="Q7" s="11" t="s">
        <v>89</v>
      </c>
      <c r="R7" s="1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0"/>
      <c r="AD7" s="7" t="s">
        <v>16</v>
      </c>
      <c r="AE7" s="150"/>
      <c r="AF7" s="150"/>
      <c r="AG7" s="150"/>
      <c r="AH7" s="158" t="s">
        <v>16</v>
      </c>
      <c r="AI7" s="11"/>
      <c r="AJ7" s="11"/>
      <c r="AK7" s="11" t="s">
        <v>17</v>
      </c>
      <c r="AM7" s="11"/>
      <c r="AN7" s="11" t="s">
        <v>18</v>
      </c>
      <c r="AO7" s="11" t="s">
        <v>89</v>
      </c>
      <c r="AP7" s="150"/>
      <c r="AQ7" s="150" t="s">
        <v>42</v>
      </c>
      <c r="AR7" s="150"/>
      <c r="AS7" s="150"/>
      <c r="AT7" s="150"/>
      <c r="AU7" s="150"/>
      <c r="AV7" s="150"/>
      <c r="AW7" s="10" t="s">
        <v>42</v>
      </c>
      <c r="AX7" s="54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0"/>
      <c r="BJ7" s="80"/>
      <c r="BK7" s="79"/>
      <c r="BL7" s="79" t="s">
        <v>8</v>
      </c>
      <c r="BM7" s="79" t="s">
        <v>9</v>
      </c>
      <c r="BN7" s="54"/>
      <c r="BO7" s="49" t="s">
        <v>10</v>
      </c>
      <c r="BP7" s="72"/>
      <c r="BQ7" s="49" t="s">
        <v>2</v>
      </c>
      <c r="BR7" s="72"/>
      <c r="BS7" s="47" t="s">
        <v>11</v>
      </c>
      <c r="BT7" s="151"/>
      <c r="BU7" s="150"/>
      <c r="BV7" s="150"/>
    </row>
    <row r="8" spans="1:74" x14ac:dyDescent="0.25">
      <c r="A8" s="14" t="s">
        <v>12</v>
      </c>
      <c r="B8" s="73" t="s">
        <v>13</v>
      </c>
      <c r="C8" s="73" t="s">
        <v>7</v>
      </c>
      <c r="D8" s="73" t="s">
        <v>14</v>
      </c>
      <c r="E8" s="73" t="s">
        <v>15</v>
      </c>
      <c r="F8" s="73" t="s">
        <v>90</v>
      </c>
      <c r="G8" s="73" t="s">
        <v>93</v>
      </c>
      <c r="H8" s="73" t="s">
        <v>91</v>
      </c>
      <c r="I8" s="73" t="s">
        <v>94</v>
      </c>
      <c r="J8" s="20" t="s">
        <v>96</v>
      </c>
      <c r="K8" s="152" t="s">
        <v>17</v>
      </c>
      <c r="L8" s="152" t="s">
        <v>97</v>
      </c>
      <c r="M8" s="20" t="s">
        <v>96</v>
      </c>
      <c r="N8" s="38" t="s">
        <v>18</v>
      </c>
      <c r="O8" s="152" t="s">
        <v>97</v>
      </c>
      <c r="P8" s="20" t="s">
        <v>96</v>
      </c>
      <c r="Q8" s="20" t="s">
        <v>96</v>
      </c>
      <c r="R8" s="16"/>
      <c r="S8" s="14" t="s">
        <v>19</v>
      </c>
      <c r="T8" s="14" t="s">
        <v>20</v>
      </c>
      <c r="U8" s="14" t="s">
        <v>21</v>
      </c>
      <c r="V8" s="14" t="s">
        <v>22</v>
      </c>
      <c r="W8" s="14" t="s">
        <v>23</v>
      </c>
      <c r="X8" s="14" t="s">
        <v>24</v>
      </c>
      <c r="Y8" s="14" t="s">
        <v>25</v>
      </c>
      <c r="Z8" s="14" t="s">
        <v>26</v>
      </c>
      <c r="AA8" s="14" t="s">
        <v>27</v>
      </c>
      <c r="AB8" s="14" t="s">
        <v>28</v>
      </c>
      <c r="AC8" s="16"/>
      <c r="AD8" s="73" t="s">
        <v>90</v>
      </c>
      <c r="AE8" s="73" t="s">
        <v>93</v>
      </c>
      <c r="AF8" s="73" t="s">
        <v>91</v>
      </c>
      <c r="AG8" s="73" t="s">
        <v>94</v>
      </c>
      <c r="AH8" s="20" t="s">
        <v>96</v>
      </c>
      <c r="AI8" s="152" t="s">
        <v>17</v>
      </c>
      <c r="AJ8" s="152" t="s">
        <v>97</v>
      </c>
      <c r="AK8" s="20" t="s">
        <v>96</v>
      </c>
      <c r="AL8" s="38" t="s">
        <v>18</v>
      </c>
      <c r="AM8" s="152" t="s">
        <v>97</v>
      </c>
      <c r="AN8" s="20" t="s">
        <v>96</v>
      </c>
      <c r="AO8" s="20" t="s">
        <v>96</v>
      </c>
      <c r="AP8" s="18"/>
      <c r="AQ8" s="152" t="s">
        <v>32</v>
      </c>
      <c r="AR8" s="152" t="s">
        <v>33</v>
      </c>
      <c r="AS8" s="152" t="s">
        <v>34</v>
      </c>
      <c r="AT8" s="152" t="s">
        <v>35</v>
      </c>
      <c r="AU8" s="152" t="s">
        <v>36</v>
      </c>
      <c r="AV8" s="14" t="s">
        <v>37</v>
      </c>
      <c r="AW8" s="14" t="s">
        <v>31</v>
      </c>
      <c r="AX8" s="56"/>
      <c r="AY8" s="14" t="s">
        <v>19</v>
      </c>
      <c r="AZ8" s="14" t="s">
        <v>20</v>
      </c>
      <c r="BA8" s="14" t="s">
        <v>21</v>
      </c>
      <c r="BB8" s="14" t="s">
        <v>22</v>
      </c>
      <c r="BC8" s="14" t="s">
        <v>23</v>
      </c>
      <c r="BD8" s="14" t="s">
        <v>24</v>
      </c>
      <c r="BE8" s="14" t="s">
        <v>25</v>
      </c>
      <c r="BF8" s="14" t="s">
        <v>26</v>
      </c>
      <c r="BG8" s="14" t="s">
        <v>27</v>
      </c>
      <c r="BH8" s="14" t="s">
        <v>28</v>
      </c>
      <c r="BI8" s="16"/>
      <c r="BJ8" s="81" t="s">
        <v>29</v>
      </c>
      <c r="BK8" s="81" t="s">
        <v>9</v>
      </c>
      <c r="BL8" s="81" t="s">
        <v>30</v>
      </c>
      <c r="BM8" s="81" t="s">
        <v>31</v>
      </c>
      <c r="BN8" s="57"/>
      <c r="BO8" s="77" t="s">
        <v>38</v>
      </c>
      <c r="BP8" s="73"/>
      <c r="BQ8" s="77" t="s">
        <v>38</v>
      </c>
      <c r="BR8" s="92"/>
      <c r="BS8" s="78" t="s">
        <v>38</v>
      </c>
      <c r="BT8" s="20" t="s">
        <v>41</v>
      </c>
      <c r="BU8" s="10"/>
      <c r="BV8" s="10"/>
    </row>
    <row r="9" spans="1:74" x14ac:dyDescent="0.25">
      <c r="A9" s="10"/>
      <c r="B9" s="10"/>
      <c r="C9" s="10"/>
      <c r="D9" s="10"/>
      <c r="E9" s="10"/>
      <c r="F9" s="72"/>
      <c r="G9" s="72"/>
      <c r="H9" s="72"/>
      <c r="I9" s="72"/>
      <c r="J9" s="151"/>
      <c r="K9" s="151"/>
      <c r="L9" s="151"/>
      <c r="M9" s="151"/>
      <c r="N9" s="151"/>
      <c r="O9" s="151"/>
      <c r="P9" s="151"/>
      <c r="Q9" s="151"/>
      <c r="R9" s="16"/>
      <c r="S9" s="10"/>
      <c r="T9" s="10"/>
      <c r="U9" s="10"/>
      <c r="V9" s="10"/>
      <c r="W9" s="10"/>
      <c r="X9" s="10"/>
      <c r="Y9" s="10"/>
      <c r="Z9" s="10"/>
      <c r="AA9" s="10"/>
      <c r="AB9" s="10"/>
      <c r="AC9" s="16"/>
      <c r="AD9" s="72"/>
      <c r="AE9" s="72"/>
      <c r="AF9" s="72"/>
      <c r="AG9" s="72"/>
      <c r="AH9" s="151"/>
      <c r="AI9" s="151"/>
      <c r="AJ9" s="151"/>
      <c r="AK9" s="151"/>
      <c r="AL9" s="151"/>
      <c r="AM9" s="151"/>
      <c r="AN9" s="151"/>
      <c r="AO9" s="151"/>
      <c r="AP9" s="18"/>
      <c r="AQ9" s="151"/>
      <c r="AR9" s="151"/>
      <c r="AS9" s="151"/>
      <c r="AT9" s="151"/>
      <c r="AU9" s="151"/>
      <c r="AV9" s="10"/>
      <c r="AW9" s="10"/>
      <c r="AX9" s="56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6"/>
      <c r="BJ9" s="79"/>
      <c r="BK9" s="79"/>
      <c r="BL9" s="79"/>
      <c r="BM9" s="79"/>
      <c r="BN9" s="57"/>
      <c r="BO9" s="49"/>
      <c r="BP9" s="72"/>
      <c r="BQ9" s="49"/>
      <c r="BR9" s="89"/>
      <c r="BS9" s="47"/>
      <c r="BT9" s="12"/>
      <c r="BU9" s="150"/>
      <c r="BV9" s="150"/>
    </row>
    <row r="10" spans="1:74" x14ac:dyDescent="0.25">
      <c r="A10" s="243">
        <v>76</v>
      </c>
      <c r="B10" s="244" t="s">
        <v>140</v>
      </c>
      <c r="C10" s="245" t="s">
        <v>121</v>
      </c>
      <c r="D10" s="245" t="s">
        <v>122</v>
      </c>
      <c r="E10" s="245" t="s">
        <v>141</v>
      </c>
      <c r="F10" s="33">
        <v>6.5</v>
      </c>
      <c r="G10" s="33">
        <v>6</v>
      </c>
      <c r="H10" s="33">
        <v>7</v>
      </c>
      <c r="I10" s="33">
        <v>6.5</v>
      </c>
      <c r="J10" s="159">
        <f t="shared" ref="J10:J22" si="0">(F10+G10+H10+I10)/4</f>
        <v>6.5</v>
      </c>
      <c r="K10" s="33">
        <v>7</v>
      </c>
      <c r="L10" s="33"/>
      <c r="M10" s="159">
        <f t="shared" ref="M10:M22" si="1">K10-L10</f>
        <v>7</v>
      </c>
      <c r="N10" s="33">
        <v>6.5</v>
      </c>
      <c r="O10" s="33"/>
      <c r="P10" s="159">
        <f t="shared" ref="P10:P22" si="2">N10-O10</f>
        <v>6.5</v>
      </c>
      <c r="Q10" s="4">
        <f t="shared" ref="Q10:Q22" si="3">((J10*0.4)+(M10*0.4)+(P10*0.2))</f>
        <v>6.7</v>
      </c>
      <c r="R10" s="23"/>
      <c r="S10" s="25">
        <v>7</v>
      </c>
      <c r="T10" s="25">
        <v>6.5</v>
      </c>
      <c r="U10" s="25">
        <v>7</v>
      </c>
      <c r="V10" s="25">
        <v>6.8</v>
      </c>
      <c r="W10" s="25">
        <v>7</v>
      </c>
      <c r="X10" s="25">
        <v>6.5</v>
      </c>
      <c r="Y10" s="25">
        <v>6.8</v>
      </c>
      <c r="Z10" s="25">
        <v>5</v>
      </c>
      <c r="AA10" s="26">
        <f t="shared" ref="AA10:AA22" si="4">SUM(S10:Z10)</f>
        <v>52.599999999999994</v>
      </c>
      <c r="AB10" s="4">
        <f t="shared" ref="AB10:AB22" si="5">AA10/8</f>
        <v>6.5749999999999993</v>
      </c>
      <c r="AC10" s="23"/>
      <c r="AD10" s="33">
        <v>6.5</v>
      </c>
      <c r="AE10" s="33">
        <v>6</v>
      </c>
      <c r="AF10" s="33">
        <v>7</v>
      </c>
      <c r="AG10" s="33">
        <v>6.5</v>
      </c>
      <c r="AH10" s="159">
        <f t="shared" ref="AH10:AH22" si="6">(AD10+AE10+AF10+AG10)/4</f>
        <v>6.5</v>
      </c>
      <c r="AI10" s="33">
        <v>7</v>
      </c>
      <c r="AJ10" s="33"/>
      <c r="AK10" s="159">
        <f t="shared" ref="AK10:AK22" si="7">AI10-AJ10</f>
        <v>7</v>
      </c>
      <c r="AL10" s="33">
        <v>6.5</v>
      </c>
      <c r="AM10" s="33"/>
      <c r="AN10" s="159">
        <f t="shared" ref="AN10:AN22" si="8">AL10-AM10</f>
        <v>6.5</v>
      </c>
      <c r="AO10" s="4">
        <f t="shared" ref="AO10:AO22" si="9">((AH10*0.4)+(AK10*0.4)+(AN10*0.2))</f>
        <v>6.7</v>
      </c>
      <c r="AP10" s="154"/>
      <c r="AQ10" s="25">
        <v>7</v>
      </c>
      <c r="AR10" s="25">
        <v>7</v>
      </c>
      <c r="AS10" s="25">
        <v>6</v>
      </c>
      <c r="AT10" s="25">
        <v>5.5</v>
      </c>
      <c r="AU10" s="4">
        <f t="shared" ref="AU10:AU22" si="10">SUM((AQ10*0.3),(AR10*0.25),(AS10*0.35),(AT10*0.1))</f>
        <v>6.4999999999999991</v>
      </c>
      <c r="AV10" s="30"/>
      <c r="AW10" s="4">
        <f t="shared" ref="AW10:AW22" si="11">AU10-AV10</f>
        <v>6.4999999999999991</v>
      </c>
      <c r="AX10" s="61"/>
      <c r="AY10" s="25">
        <v>7</v>
      </c>
      <c r="AZ10" s="25">
        <v>6.8</v>
      </c>
      <c r="BA10" s="25">
        <v>7</v>
      </c>
      <c r="BB10" s="25">
        <v>8</v>
      </c>
      <c r="BC10" s="25">
        <v>7</v>
      </c>
      <c r="BD10" s="25">
        <v>7.5</v>
      </c>
      <c r="BE10" s="25">
        <v>7.8</v>
      </c>
      <c r="BF10" s="25">
        <v>5.5</v>
      </c>
      <c r="BG10" s="26">
        <f t="shared" ref="BG10:BG22" si="12">SUM(AY10:BF10)</f>
        <v>56.599999999999994</v>
      </c>
      <c r="BH10" s="4">
        <f t="shared" ref="BH10:BH22" si="13">BG10/8</f>
        <v>7.0749999999999993</v>
      </c>
      <c r="BI10" s="23"/>
      <c r="BJ10" s="82">
        <v>7.68</v>
      </c>
      <c r="BK10" s="79">
        <f t="shared" ref="BK10:BK22" si="14">BJ10</f>
        <v>7.68</v>
      </c>
      <c r="BL10" s="83"/>
      <c r="BM10" s="79">
        <f t="shared" ref="BM10:BM22" si="15">SUM(BK10-BL10)</f>
        <v>7.68</v>
      </c>
      <c r="BN10" s="61"/>
      <c r="BO10" s="79">
        <f t="shared" ref="BO10:BO22" si="16">SUM((Q10*0.25)+(AB10*0.375)+(BH10*0.375))</f>
        <v>6.7937499999999993</v>
      </c>
      <c r="BP10" s="72"/>
      <c r="BQ10" s="79">
        <f t="shared" ref="BQ10:BQ22" si="17">SUM((AO10*0.25),(AW10*0.25),(BM10*0.5))</f>
        <v>7.14</v>
      </c>
      <c r="BR10" s="72"/>
      <c r="BS10" s="80">
        <f t="shared" ref="BS10:BS22" si="18">AVERAGE(BO10:BQ10)</f>
        <v>6.9668749999999999</v>
      </c>
      <c r="BT10" s="31">
        <v>1</v>
      </c>
      <c r="BU10" s="150"/>
      <c r="BV10" s="150"/>
    </row>
    <row r="11" spans="1:74" x14ac:dyDescent="0.25">
      <c r="A11" s="243">
        <v>86</v>
      </c>
      <c r="B11" s="244" t="s">
        <v>131</v>
      </c>
      <c r="C11" s="245" t="s">
        <v>128</v>
      </c>
      <c r="D11" s="245" t="s">
        <v>129</v>
      </c>
      <c r="E11" s="245" t="s">
        <v>130</v>
      </c>
      <c r="F11" s="33">
        <v>7</v>
      </c>
      <c r="G11" s="33">
        <v>6</v>
      </c>
      <c r="H11" s="33">
        <v>7</v>
      </c>
      <c r="I11" s="33">
        <v>6</v>
      </c>
      <c r="J11" s="159">
        <f t="shared" si="0"/>
        <v>6.5</v>
      </c>
      <c r="K11" s="33">
        <v>7</v>
      </c>
      <c r="L11" s="33"/>
      <c r="M11" s="159">
        <f t="shared" si="1"/>
        <v>7</v>
      </c>
      <c r="N11" s="33">
        <v>7</v>
      </c>
      <c r="O11" s="33"/>
      <c r="P11" s="159">
        <f t="shared" si="2"/>
        <v>7</v>
      </c>
      <c r="Q11" s="4">
        <f t="shared" si="3"/>
        <v>6.8000000000000007</v>
      </c>
      <c r="R11" s="23"/>
      <c r="S11" s="25">
        <v>5.5</v>
      </c>
      <c r="T11" s="25">
        <v>6.5</v>
      </c>
      <c r="U11" s="25">
        <v>6.5</v>
      </c>
      <c r="V11" s="25">
        <v>6.8</v>
      </c>
      <c r="W11" s="25">
        <v>6.5</v>
      </c>
      <c r="X11" s="25">
        <v>6.5</v>
      </c>
      <c r="Y11" s="25">
        <v>7</v>
      </c>
      <c r="Z11" s="25">
        <v>5.5</v>
      </c>
      <c r="AA11" s="26">
        <f t="shared" si="4"/>
        <v>50.8</v>
      </c>
      <c r="AB11" s="4">
        <f t="shared" si="5"/>
        <v>6.35</v>
      </c>
      <c r="AC11" s="23"/>
      <c r="AD11" s="33">
        <v>7</v>
      </c>
      <c r="AE11" s="33">
        <v>6</v>
      </c>
      <c r="AF11" s="33">
        <v>7</v>
      </c>
      <c r="AG11" s="33">
        <v>6</v>
      </c>
      <c r="AH11" s="159">
        <f t="shared" si="6"/>
        <v>6.5</v>
      </c>
      <c r="AI11" s="33">
        <v>7</v>
      </c>
      <c r="AJ11" s="33"/>
      <c r="AK11" s="159">
        <f t="shared" si="7"/>
        <v>7</v>
      </c>
      <c r="AL11" s="33">
        <v>7</v>
      </c>
      <c r="AM11" s="33"/>
      <c r="AN11" s="159">
        <f t="shared" si="8"/>
        <v>7</v>
      </c>
      <c r="AO11" s="4">
        <f t="shared" si="9"/>
        <v>6.8000000000000007</v>
      </c>
      <c r="AP11" s="154"/>
      <c r="AQ11" s="25">
        <v>8</v>
      </c>
      <c r="AR11" s="25">
        <v>7</v>
      </c>
      <c r="AS11" s="25">
        <v>5.8</v>
      </c>
      <c r="AT11" s="25">
        <v>4.5</v>
      </c>
      <c r="AU11" s="4">
        <f t="shared" si="10"/>
        <v>6.63</v>
      </c>
      <c r="AV11" s="30"/>
      <c r="AW11" s="4">
        <f t="shared" si="11"/>
        <v>6.63</v>
      </c>
      <c r="AX11" s="61"/>
      <c r="AY11" s="25">
        <v>6</v>
      </c>
      <c r="AZ11" s="25">
        <v>6.8</v>
      </c>
      <c r="BA11" s="25">
        <v>6.8</v>
      </c>
      <c r="BB11" s="25">
        <v>8</v>
      </c>
      <c r="BC11" s="25">
        <v>7.5</v>
      </c>
      <c r="BD11" s="25">
        <v>6.5</v>
      </c>
      <c r="BE11" s="25">
        <v>7.5</v>
      </c>
      <c r="BF11" s="25">
        <v>5.8</v>
      </c>
      <c r="BG11" s="26">
        <f t="shared" si="12"/>
        <v>54.9</v>
      </c>
      <c r="BH11" s="4">
        <f t="shared" si="13"/>
        <v>6.8624999999999998</v>
      </c>
      <c r="BI11" s="23"/>
      <c r="BJ11" s="82">
        <v>7.3</v>
      </c>
      <c r="BK11" s="79">
        <f t="shared" si="14"/>
        <v>7.3</v>
      </c>
      <c r="BL11" s="83"/>
      <c r="BM11" s="79">
        <f t="shared" si="15"/>
        <v>7.3</v>
      </c>
      <c r="BN11" s="61"/>
      <c r="BO11" s="79">
        <f t="shared" si="16"/>
        <v>6.6546874999999996</v>
      </c>
      <c r="BP11" s="72"/>
      <c r="BQ11" s="79">
        <f t="shared" si="17"/>
        <v>7.0075000000000003</v>
      </c>
      <c r="BR11" s="72"/>
      <c r="BS11" s="80">
        <f t="shared" si="18"/>
        <v>6.83109375</v>
      </c>
      <c r="BT11" s="31">
        <v>2</v>
      </c>
      <c r="BU11" s="150"/>
      <c r="BV11" s="150"/>
    </row>
    <row r="12" spans="1:74" x14ac:dyDescent="0.25">
      <c r="A12" s="243">
        <v>85</v>
      </c>
      <c r="B12" s="244" t="s">
        <v>127</v>
      </c>
      <c r="C12" s="245" t="s">
        <v>128</v>
      </c>
      <c r="D12" s="245" t="s">
        <v>129</v>
      </c>
      <c r="E12" s="245" t="s">
        <v>130</v>
      </c>
      <c r="F12" s="33">
        <v>7</v>
      </c>
      <c r="G12" s="33">
        <v>6</v>
      </c>
      <c r="H12" s="33">
        <v>7</v>
      </c>
      <c r="I12" s="33">
        <v>6</v>
      </c>
      <c r="J12" s="159">
        <f t="shared" si="0"/>
        <v>6.5</v>
      </c>
      <c r="K12" s="33">
        <v>7</v>
      </c>
      <c r="L12" s="33"/>
      <c r="M12" s="159">
        <f t="shared" si="1"/>
        <v>7</v>
      </c>
      <c r="N12" s="33">
        <v>7</v>
      </c>
      <c r="O12" s="33"/>
      <c r="P12" s="159">
        <f t="shared" si="2"/>
        <v>7</v>
      </c>
      <c r="Q12" s="4">
        <f t="shared" si="3"/>
        <v>6.8000000000000007</v>
      </c>
      <c r="R12" s="23"/>
      <c r="S12" s="25">
        <v>6</v>
      </c>
      <c r="T12" s="25">
        <v>6.5</v>
      </c>
      <c r="U12" s="25">
        <v>5.8</v>
      </c>
      <c r="V12" s="25">
        <v>6.5</v>
      </c>
      <c r="W12" s="25">
        <v>6.5</v>
      </c>
      <c r="X12" s="25">
        <v>6.5</v>
      </c>
      <c r="Y12" s="25">
        <v>6</v>
      </c>
      <c r="Z12" s="25">
        <v>5.5</v>
      </c>
      <c r="AA12" s="26">
        <f t="shared" si="4"/>
        <v>49.3</v>
      </c>
      <c r="AB12" s="4">
        <f t="shared" si="5"/>
        <v>6.1624999999999996</v>
      </c>
      <c r="AC12" s="23"/>
      <c r="AD12" s="33">
        <v>7</v>
      </c>
      <c r="AE12" s="33">
        <v>6</v>
      </c>
      <c r="AF12" s="33">
        <v>7</v>
      </c>
      <c r="AG12" s="33">
        <v>6</v>
      </c>
      <c r="AH12" s="159">
        <f t="shared" si="6"/>
        <v>6.5</v>
      </c>
      <c r="AI12" s="33">
        <v>7</v>
      </c>
      <c r="AJ12" s="33"/>
      <c r="AK12" s="159">
        <f t="shared" si="7"/>
        <v>7</v>
      </c>
      <c r="AL12" s="33">
        <v>7</v>
      </c>
      <c r="AM12" s="33"/>
      <c r="AN12" s="159">
        <f t="shared" si="8"/>
        <v>7</v>
      </c>
      <c r="AO12" s="4">
        <f t="shared" si="9"/>
        <v>6.8000000000000007</v>
      </c>
      <c r="AP12" s="154"/>
      <c r="AQ12" s="25">
        <v>6</v>
      </c>
      <c r="AR12" s="25">
        <v>7</v>
      </c>
      <c r="AS12" s="25">
        <v>6</v>
      </c>
      <c r="AT12" s="25">
        <v>4</v>
      </c>
      <c r="AU12" s="4">
        <f t="shared" si="10"/>
        <v>6.05</v>
      </c>
      <c r="AV12" s="30"/>
      <c r="AW12" s="4">
        <f t="shared" si="11"/>
        <v>6.05</v>
      </c>
      <c r="AX12" s="61"/>
      <c r="AY12" s="25">
        <v>5.8</v>
      </c>
      <c r="AZ12" s="25">
        <v>6</v>
      </c>
      <c r="BA12" s="25">
        <v>5</v>
      </c>
      <c r="BB12" s="25">
        <v>7</v>
      </c>
      <c r="BC12" s="25">
        <v>7.8</v>
      </c>
      <c r="BD12" s="25">
        <v>7.2</v>
      </c>
      <c r="BE12" s="25">
        <v>6.8</v>
      </c>
      <c r="BF12" s="25">
        <v>5.5</v>
      </c>
      <c r="BG12" s="26">
        <f t="shared" si="12"/>
        <v>51.1</v>
      </c>
      <c r="BH12" s="4">
        <f t="shared" si="13"/>
        <v>6.3875000000000002</v>
      </c>
      <c r="BI12" s="23"/>
      <c r="BJ12" s="82">
        <v>7.8</v>
      </c>
      <c r="BK12" s="79">
        <f t="shared" si="14"/>
        <v>7.8</v>
      </c>
      <c r="BL12" s="83"/>
      <c r="BM12" s="79">
        <f t="shared" si="15"/>
        <v>7.8</v>
      </c>
      <c r="BN12" s="61"/>
      <c r="BO12" s="79">
        <f t="shared" si="16"/>
        <v>6.40625</v>
      </c>
      <c r="BP12" s="72"/>
      <c r="BQ12" s="79">
        <f t="shared" si="17"/>
        <v>7.1125000000000007</v>
      </c>
      <c r="BR12" s="72"/>
      <c r="BS12" s="80">
        <f t="shared" si="18"/>
        <v>6.7593750000000004</v>
      </c>
      <c r="BT12" s="31">
        <v>3</v>
      </c>
      <c r="BU12" s="150"/>
      <c r="BV12" s="150"/>
    </row>
    <row r="13" spans="1:74" x14ac:dyDescent="0.25">
      <c r="A13" s="243">
        <v>69</v>
      </c>
      <c r="B13" s="244" t="s">
        <v>142</v>
      </c>
      <c r="C13" s="245" t="s">
        <v>121</v>
      </c>
      <c r="D13" s="245" t="s">
        <v>122</v>
      </c>
      <c r="E13" s="245" t="s">
        <v>143</v>
      </c>
      <c r="F13" s="33">
        <v>6.5</v>
      </c>
      <c r="G13" s="33">
        <v>6</v>
      </c>
      <c r="H13" s="33">
        <v>7</v>
      </c>
      <c r="I13" s="33">
        <v>6.5</v>
      </c>
      <c r="J13" s="159">
        <f t="shared" si="0"/>
        <v>6.5</v>
      </c>
      <c r="K13" s="33">
        <v>7</v>
      </c>
      <c r="L13" s="33"/>
      <c r="M13" s="159">
        <f t="shared" si="1"/>
        <v>7</v>
      </c>
      <c r="N13" s="33">
        <v>6.5</v>
      </c>
      <c r="O13" s="33"/>
      <c r="P13" s="159">
        <f t="shared" si="2"/>
        <v>6.5</v>
      </c>
      <c r="Q13" s="4">
        <f t="shared" si="3"/>
        <v>6.7</v>
      </c>
      <c r="R13" s="23"/>
      <c r="S13" s="25">
        <v>6.5</v>
      </c>
      <c r="T13" s="25">
        <v>6.5</v>
      </c>
      <c r="U13" s="25">
        <v>5.5</v>
      </c>
      <c r="V13" s="25">
        <v>6.3</v>
      </c>
      <c r="W13" s="25">
        <v>6.3</v>
      </c>
      <c r="X13" s="25">
        <v>6.5</v>
      </c>
      <c r="Y13" s="25">
        <v>6</v>
      </c>
      <c r="Z13" s="25">
        <v>5.3</v>
      </c>
      <c r="AA13" s="26">
        <f t="shared" si="4"/>
        <v>48.9</v>
      </c>
      <c r="AB13" s="4">
        <f t="shared" si="5"/>
        <v>6.1124999999999998</v>
      </c>
      <c r="AC13" s="23"/>
      <c r="AD13" s="33">
        <v>6.5</v>
      </c>
      <c r="AE13" s="33">
        <v>6</v>
      </c>
      <c r="AF13" s="33">
        <v>7</v>
      </c>
      <c r="AG13" s="33">
        <v>6.5</v>
      </c>
      <c r="AH13" s="159">
        <f t="shared" si="6"/>
        <v>6.5</v>
      </c>
      <c r="AI13" s="33">
        <v>7</v>
      </c>
      <c r="AJ13" s="33"/>
      <c r="AK13" s="159">
        <f t="shared" si="7"/>
        <v>7</v>
      </c>
      <c r="AL13" s="33">
        <v>6.5</v>
      </c>
      <c r="AM13" s="33"/>
      <c r="AN13" s="159">
        <f t="shared" si="8"/>
        <v>6.5</v>
      </c>
      <c r="AO13" s="4">
        <f t="shared" si="9"/>
        <v>6.7</v>
      </c>
      <c r="AP13" s="154"/>
      <c r="AQ13" s="25">
        <v>7</v>
      </c>
      <c r="AR13" s="25">
        <v>6.5</v>
      </c>
      <c r="AS13" s="25">
        <v>5.5</v>
      </c>
      <c r="AT13" s="25">
        <v>4.5</v>
      </c>
      <c r="AU13" s="4">
        <f t="shared" si="10"/>
        <v>6.1000000000000005</v>
      </c>
      <c r="AV13" s="30">
        <v>1</v>
      </c>
      <c r="AW13" s="4">
        <f t="shared" si="11"/>
        <v>5.1000000000000005</v>
      </c>
      <c r="AX13" s="61"/>
      <c r="AY13" s="25">
        <v>7</v>
      </c>
      <c r="AZ13" s="25">
        <v>7</v>
      </c>
      <c r="BA13" s="25">
        <v>5.8</v>
      </c>
      <c r="BB13" s="25">
        <v>7.8</v>
      </c>
      <c r="BC13" s="25">
        <v>7.5</v>
      </c>
      <c r="BD13" s="25">
        <v>6.5</v>
      </c>
      <c r="BE13" s="25">
        <v>6</v>
      </c>
      <c r="BF13" s="25">
        <v>5.5</v>
      </c>
      <c r="BG13" s="26">
        <f t="shared" si="12"/>
        <v>53.1</v>
      </c>
      <c r="BH13" s="4">
        <f t="shared" si="13"/>
        <v>6.6375000000000002</v>
      </c>
      <c r="BI13" s="23"/>
      <c r="BJ13" s="82">
        <v>7.63</v>
      </c>
      <c r="BK13" s="79">
        <f t="shared" si="14"/>
        <v>7.63</v>
      </c>
      <c r="BL13" s="83"/>
      <c r="BM13" s="79">
        <f t="shared" si="15"/>
        <v>7.63</v>
      </c>
      <c r="BN13" s="61"/>
      <c r="BO13" s="79">
        <f t="shared" si="16"/>
        <v>6.4562499999999998</v>
      </c>
      <c r="BP13" s="72"/>
      <c r="BQ13" s="79">
        <f t="shared" si="17"/>
        <v>6.7650000000000006</v>
      </c>
      <c r="BR13" s="72"/>
      <c r="BS13" s="80">
        <f t="shared" si="18"/>
        <v>6.6106250000000006</v>
      </c>
      <c r="BT13" s="31">
        <v>4</v>
      </c>
      <c r="BU13" s="150"/>
      <c r="BV13" s="150"/>
    </row>
    <row r="14" spans="1:74" x14ac:dyDescent="0.25">
      <c r="A14" s="243">
        <v>79</v>
      </c>
      <c r="B14" s="244" t="s">
        <v>133</v>
      </c>
      <c r="C14" s="245" t="s">
        <v>128</v>
      </c>
      <c r="D14" s="245" t="s">
        <v>129</v>
      </c>
      <c r="E14" s="245" t="s">
        <v>130</v>
      </c>
      <c r="F14" s="33">
        <v>7</v>
      </c>
      <c r="G14" s="33">
        <v>6</v>
      </c>
      <c r="H14" s="33">
        <v>7</v>
      </c>
      <c r="I14" s="33">
        <v>6</v>
      </c>
      <c r="J14" s="159">
        <f t="shared" si="0"/>
        <v>6.5</v>
      </c>
      <c r="K14" s="33">
        <v>7</v>
      </c>
      <c r="L14" s="33"/>
      <c r="M14" s="159">
        <f t="shared" si="1"/>
        <v>7</v>
      </c>
      <c r="N14" s="33">
        <v>7</v>
      </c>
      <c r="O14" s="33"/>
      <c r="P14" s="159">
        <f t="shared" si="2"/>
        <v>7</v>
      </c>
      <c r="Q14" s="4">
        <f t="shared" si="3"/>
        <v>6.8000000000000007</v>
      </c>
      <c r="R14" s="23"/>
      <c r="S14" s="25">
        <v>4</v>
      </c>
      <c r="T14" s="25">
        <v>5.5</v>
      </c>
      <c r="U14" s="25">
        <v>6.5</v>
      </c>
      <c r="V14" s="25">
        <v>6.5</v>
      </c>
      <c r="W14" s="25">
        <v>5.5</v>
      </c>
      <c r="X14" s="25">
        <v>6</v>
      </c>
      <c r="Y14" s="25">
        <v>6.8</v>
      </c>
      <c r="Z14" s="25">
        <v>5</v>
      </c>
      <c r="AA14" s="26">
        <f t="shared" si="4"/>
        <v>45.8</v>
      </c>
      <c r="AB14" s="4">
        <f t="shared" si="5"/>
        <v>5.7249999999999996</v>
      </c>
      <c r="AC14" s="23"/>
      <c r="AD14" s="33">
        <v>7</v>
      </c>
      <c r="AE14" s="33">
        <v>6</v>
      </c>
      <c r="AF14" s="33">
        <v>7</v>
      </c>
      <c r="AG14" s="33">
        <v>6</v>
      </c>
      <c r="AH14" s="159">
        <f t="shared" si="6"/>
        <v>6.5</v>
      </c>
      <c r="AI14" s="33">
        <v>7</v>
      </c>
      <c r="AJ14" s="33"/>
      <c r="AK14" s="159">
        <f t="shared" si="7"/>
        <v>7</v>
      </c>
      <c r="AL14" s="33">
        <v>7</v>
      </c>
      <c r="AM14" s="33"/>
      <c r="AN14" s="159">
        <f t="shared" si="8"/>
        <v>7</v>
      </c>
      <c r="AO14" s="4">
        <f t="shared" si="9"/>
        <v>6.8000000000000007</v>
      </c>
      <c r="AP14" s="154"/>
      <c r="AQ14" s="25">
        <v>5</v>
      </c>
      <c r="AR14" s="25">
        <v>6.5</v>
      </c>
      <c r="AS14" s="25">
        <v>5</v>
      </c>
      <c r="AT14" s="25">
        <v>4</v>
      </c>
      <c r="AU14" s="4">
        <f t="shared" si="10"/>
        <v>5.2750000000000004</v>
      </c>
      <c r="AV14" s="30"/>
      <c r="AW14" s="4">
        <f t="shared" si="11"/>
        <v>5.2750000000000004</v>
      </c>
      <c r="AX14" s="61"/>
      <c r="AY14" s="25">
        <v>5</v>
      </c>
      <c r="AZ14" s="25">
        <v>6.8</v>
      </c>
      <c r="BA14" s="25">
        <v>6</v>
      </c>
      <c r="BB14" s="25">
        <v>6</v>
      </c>
      <c r="BC14" s="25">
        <v>7</v>
      </c>
      <c r="BD14" s="25">
        <v>6</v>
      </c>
      <c r="BE14" s="25">
        <v>6.5</v>
      </c>
      <c r="BF14" s="25">
        <v>5.8</v>
      </c>
      <c r="BG14" s="26">
        <f t="shared" si="12"/>
        <v>49.099999999999994</v>
      </c>
      <c r="BH14" s="4">
        <f t="shared" si="13"/>
        <v>6.1374999999999993</v>
      </c>
      <c r="BI14" s="23"/>
      <c r="BJ14" s="82">
        <v>7.5</v>
      </c>
      <c r="BK14" s="79">
        <f t="shared" si="14"/>
        <v>7.5</v>
      </c>
      <c r="BL14" s="83"/>
      <c r="BM14" s="79">
        <f t="shared" si="15"/>
        <v>7.5</v>
      </c>
      <c r="BN14" s="61"/>
      <c r="BO14" s="79">
        <f t="shared" si="16"/>
        <v>6.1484375</v>
      </c>
      <c r="BP14" s="72"/>
      <c r="BQ14" s="79">
        <f t="shared" si="17"/>
        <v>6.7687500000000007</v>
      </c>
      <c r="BR14" s="72"/>
      <c r="BS14" s="80">
        <f t="shared" si="18"/>
        <v>6.4585937500000004</v>
      </c>
      <c r="BT14" s="31">
        <v>5</v>
      </c>
      <c r="BU14" s="150"/>
      <c r="BV14" s="150"/>
    </row>
    <row r="15" spans="1:74" x14ac:dyDescent="0.25">
      <c r="A15" s="243">
        <v>48</v>
      </c>
      <c r="B15" s="244" t="s">
        <v>124</v>
      </c>
      <c r="C15" s="245" t="s">
        <v>121</v>
      </c>
      <c r="D15" s="245" t="s">
        <v>122</v>
      </c>
      <c r="E15" s="245" t="s">
        <v>123</v>
      </c>
      <c r="F15" s="33">
        <v>5.5</v>
      </c>
      <c r="G15" s="33">
        <v>5.5</v>
      </c>
      <c r="H15" s="33">
        <v>6</v>
      </c>
      <c r="I15" s="33">
        <v>6</v>
      </c>
      <c r="J15" s="159">
        <f t="shared" si="0"/>
        <v>5.75</v>
      </c>
      <c r="K15" s="33">
        <v>7</v>
      </c>
      <c r="L15" s="33"/>
      <c r="M15" s="159">
        <f t="shared" si="1"/>
        <v>7</v>
      </c>
      <c r="N15" s="33">
        <v>6.5</v>
      </c>
      <c r="O15" s="33"/>
      <c r="P15" s="159">
        <f t="shared" si="2"/>
        <v>6.5</v>
      </c>
      <c r="Q15" s="4">
        <f t="shared" si="3"/>
        <v>6.4</v>
      </c>
      <c r="R15" s="23"/>
      <c r="S15" s="25">
        <v>5.5</v>
      </c>
      <c r="T15" s="25">
        <v>5.5</v>
      </c>
      <c r="U15" s="25">
        <v>6</v>
      </c>
      <c r="V15" s="25">
        <v>4.5</v>
      </c>
      <c r="W15" s="25">
        <v>5.5</v>
      </c>
      <c r="X15" s="25">
        <v>5.5</v>
      </c>
      <c r="Y15" s="25">
        <v>6</v>
      </c>
      <c r="Z15" s="25">
        <v>5</v>
      </c>
      <c r="AA15" s="26">
        <f t="shared" si="4"/>
        <v>43.5</v>
      </c>
      <c r="AB15" s="4">
        <f t="shared" si="5"/>
        <v>5.4375</v>
      </c>
      <c r="AC15" s="23"/>
      <c r="AD15" s="33">
        <v>5.5</v>
      </c>
      <c r="AE15" s="33">
        <v>5.5</v>
      </c>
      <c r="AF15" s="33">
        <v>6</v>
      </c>
      <c r="AG15" s="33">
        <v>6</v>
      </c>
      <c r="AH15" s="159">
        <f t="shared" si="6"/>
        <v>5.75</v>
      </c>
      <c r="AI15" s="33">
        <v>7</v>
      </c>
      <c r="AJ15" s="33"/>
      <c r="AK15" s="159">
        <f t="shared" si="7"/>
        <v>7</v>
      </c>
      <c r="AL15" s="33">
        <v>6.5</v>
      </c>
      <c r="AM15" s="33"/>
      <c r="AN15" s="159">
        <f t="shared" si="8"/>
        <v>6.5</v>
      </c>
      <c r="AO15" s="4">
        <f t="shared" si="9"/>
        <v>6.4</v>
      </c>
      <c r="AP15" s="154"/>
      <c r="AQ15" s="25">
        <v>5</v>
      </c>
      <c r="AR15" s="25">
        <v>5.5</v>
      </c>
      <c r="AS15" s="25">
        <v>5.5</v>
      </c>
      <c r="AT15" s="25">
        <v>4.5</v>
      </c>
      <c r="AU15" s="4">
        <f t="shared" si="10"/>
        <v>5.25</v>
      </c>
      <c r="AV15" s="30"/>
      <c r="AW15" s="4">
        <f t="shared" si="11"/>
        <v>5.25</v>
      </c>
      <c r="AX15" s="61"/>
      <c r="AY15" s="25">
        <v>5</v>
      </c>
      <c r="AZ15" s="25">
        <v>7</v>
      </c>
      <c r="BA15" s="25">
        <v>7</v>
      </c>
      <c r="BB15" s="25">
        <v>5</v>
      </c>
      <c r="BC15" s="25">
        <v>7</v>
      </c>
      <c r="BD15" s="25">
        <v>6.5</v>
      </c>
      <c r="BE15" s="25">
        <v>6.2</v>
      </c>
      <c r="BF15" s="25">
        <v>5.5</v>
      </c>
      <c r="BG15" s="26">
        <f t="shared" si="12"/>
        <v>49.2</v>
      </c>
      <c r="BH15" s="4">
        <f t="shared" si="13"/>
        <v>6.15</v>
      </c>
      <c r="BI15" s="23"/>
      <c r="BJ15" s="82">
        <v>8</v>
      </c>
      <c r="BK15" s="79">
        <f t="shared" si="14"/>
        <v>8</v>
      </c>
      <c r="BL15" s="83"/>
      <c r="BM15" s="79">
        <f t="shared" si="15"/>
        <v>8</v>
      </c>
      <c r="BN15" s="61"/>
      <c r="BO15" s="79">
        <f t="shared" si="16"/>
        <v>5.9453125</v>
      </c>
      <c r="BP15" s="72"/>
      <c r="BQ15" s="79">
        <f t="shared" si="17"/>
        <v>6.9124999999999996</v>
      </c>
      <c r="BR15" s="72"/>
      <c r="BS15" s="80">
        <f t="shared" si="18"/>
        <v>6.4289062499999998</v>
      </c>
      <c r="BT15" s="31">
        <v>6</v>
      </c>
      <c r="BU15" s="150"/>
      <c r="BV15" s="150"/>
    </row>
    <row r="16" spans="1:74" x14ac:dyDescent="0.25">
      <c r="A16" s="243">
        <v>61</v>
      </c>
      <c r="B16" s="244" t="s">
        <v>125</v>
      </c>
      <c r="C16" s="245" t="s">
        <v>121</v>
      </c>
      <c r="D16" s="245" t="s">
        <v>122</v>
      </c>
      <c r="E16" s="245" t="s">
        <v>123</v>
      </c>
      <c r="F16" s="33">
        <v>5.5</v>
      </c>
      <c r="G16" s="33">
        <v>5.5</v>
      </c>
      <c r="H16" s="33">
        <v>6</v>
      </c>
      <c r="I16" s="33">
        <v>6</v>
      </c>
      <c r="J16" s="159">
        <f t="shared" si="0"/>
        <v>5.75</v>
      </c>
      <c r="K16" s="33">
        <v>7</v>
      </c>
      <c r="L16" s="33"/>
      <c r="M16" s="159">
        <f t="shared" si="1"/>
        <v>7</v>
      </c>
      <c r="N16" s="33">
        <v>6.5</v>
      </c>
      <c r="O16" s="33"/>
      <c r="P16" s="159">
        <f t="shared" si="2"/>
        <v>6.5</v>
      </c>
      <c r="Q16" s="4">
        <f t="shared" si="3"/>
        <v>6.4</v>
      </c>
      <c r="R16" s="23"/>
      <c r="S16" s="25">
        <v>5.5</v>
      </c>
      <c r="T16" s="25">
        <v>5.5</v>
      </c>
      <c r="U16" s="25">
        <v>6</v>
      </c>
      <c r="V16" s="25">
        <v>5.5</v>
      </c>
      <c r="W16" s="25">
        <v>5.3</v>
      </c>
      <c r="X16" s="25">
        <v>5.5</v>
      </c>
      <c r="Y16" s="25">
        <v>4</v>
      </c>
      <c r="Z16" s="25">
        <v>5</v>
      </c>
      <c r="AA16" s="26">
        <f t="shared" si="4"/>
        <v>42.3</v>
      </c>
      <c r="AB16" s="4">
        <f t="shared" si="5"/>
        <v>5.2874999999999996</v>
      </c>
      <c r="AC16" s="23"/>
      <c r="AD16" s="33">
        <v>5.5</v>
      </c>
      <c r="AE16" s="33">
        <v>5.5</v>
      </c>
      <c r="AF16" s="33">
        <v>6</v>
      </c>
      <c r="AG16" s="33">
        <v>6</v>
      </c>
      <c r="AH16" s="159">
        <f t="shared" si="6"/>
        <v>5.75</v>
      </c>
      <c r="AI16" s="33">
        <v>7</v>
      </c>
      <c r="AJ16" s="33"/>
      <c r="AK16" s="159">
        <f t="shared" si="7"/>
        <v>7</v>
      </c>
      <c r="AL16" s="33">
        <v>6.5</v>
      </c>
      <c r="AM16" s="33"/>
      <c r="AN16" s="159">
        <f t="shared" si="8"/>
        <v>6.5</v>
      </c>
      <c r="AO16" s="4">
        <f t="shared" si="9"/>
        <v>6.4</v>
      </c>
      <c r="AP16" s="154"/>
      <c r="AQ16" s="25">
        <v>6</v>
      </c>
      <c r="AR16" s="25">
        <v>6</v>
      </c>
      <c r="AS16" s="25">
        <v>4.5</v>
      </c>
      <c r="AT16" s="25">
        <v>4.5</v>
      </c>
      <c r="AU16" s="4">
        <f t="shared" si="10"/>
        <v>5.3250000000000002</v>
      </c>
      <c r="AV16" s="30"/>
      <c r="AW16" s="4">
        <f t="shared" si="11"/>
        <v>5.3250000000000002</v>
      </c>
      <c r="AX16" s="61"/>
      <c r="AY16" s="25">
        <v>6.8</v>
      </c>
      <c r="AZ16" s="25">
        <v>6.8</v>
      </c>
      <c r="BA16" s="25">
        <v>5</v>
      </c>
      <c r="BB16" s="25">
        <v>7</v>
      </c>
      <c r="BC16" s="25">
        <v>5</v>
      </c>
      <c r="BD16" s="25">
        <v>6</v>
      </c>
      <c r="BE16" s="25">
        <v>5.8</v>
      </c>
      <c r="BF16" s="25">
        <v>5.5</v>
      </c>
      <c r="BG16" s="26">
        <f t="shared" si="12"/>
        <v>47.9</v>
      </c>
      <c r="BH16" s="4">
        <f t="shared" si="13"/>
        <v>5.9874999999999998</v>
      </c>
      <c r="BI16" s="23"/>
      <c r="BJ16" s="82">
        <v>8</v>
      </c>
      <c r="BK16" s="79">
        <f t="shared" si="14"/>
        <v>8</v>
      </c>
      <c r="BL16" s="83"/>
      <c r="BM16" s="79">
        <f t="shared" si="15"/>
        <v>8</v>
      </c>
      <c r="BN16" s="61"/>
      <c r="BO16" s="79">
        <f t="shared" si="16"/>
        <v>5.828125</v>
      </c>
      <c r="BP16" s="72"/>
      <c r="BQ16" s="79">
        <f t="shared" si="17"/>
        <v>6.9312500000000004</v>
      </c>
      <c r="BR16" s="72"/>
      <c r="BS16" s="80">
        <f t="shared" si="18"/>
        <v>6.3796875000000002</v>
      </c>
      <c r="BT16" s="31">
        <v>7</v>
      </c>
      <c r="BU16" s="150"/>
      <c r="BV16" s="150"/>
    </row>
    <row r="17" spans="1:74" x14ac:dyDescent="0.25">
      <c r="A17" s="243">
        <v>66</v>
      </c>
      <c r="B17" s="244" t="s">
        <v>138</v>
      </c>
      <c r="C17" s="245" t="s">
        <v>135</v>
      </c>
      <c r="D17" s="245" t="s">
        <v>136</v>
      </c>
      <c r="E17" s="245" t="s">
        <v>137</v>
      </c>
      <c r="F17" s="33">
        <v>6.8</v>
      </c>
      <c r="G17" s="33">
        <v>6.7</v>
      </c>
      <c r="H17" s="33">
        <v>7</v>
      </c>
      <c r="I17" s="33">
        <v>6.8</v>
      </c>
      <c r="J17" s="159">
        <f t="shared" si="0"/>
        <v>6.8250000000000002</v>
      </c>
      <c r="K17" s="33">
        <v>7</v>
      </c>
      <c r="L17" s="33"/>
      <c r="M17" s="159">
        <f t="shared" si="1"/>
        <v>7</v>
      </c>
      <c r="N17" s="33">
        <v>6</v>
      </c>
      <c r="O17" s="33"/>
      <c r="P17" s="159">
        <f t="shared" si="2"/>
        <v>6</v>
      </c>
      <c r="Q17" s="4">
        <f t="shared" si="3"/>
        <v>6.7300000000000013</v>
      </c>
      <c r="R17" s="23"/>
      <c r="S17" s="25">
        <v>4.5</v>
      </c>
      <c r="T17" s="25">
        <v>6</v>
      </c>
      <c r="U17" s="25">
        <v>6.8</v>
      </c>
      <c r="V17" s="25">
        <v>5.3</v>
      </c>
      <c r="W17" s="25">
        <v>5.5</v>
      </c>
      <c r="X17" s="25">
        <v>5</v>
      </c>
      <c r="Y17" s="25">
        <v>5.5</v>
      </c>
      <c r="Z17" s="25">
        <v>5.5</v>
      </c>
      <c r="AA17" s="26">
        <f t="shared" si="4"/>
        <v>44.1</v>
      </c>
      <c r="AB17" s="4">
        <f t="shared" si="5"/>
        <v>5.5125000000000002</v>
      </c>
      <c r="AC17" s="23"/>
      <c r="AD17" s="33">
        <v>6.8</v>
      </c>
      <c r="AE17" s="33">
        <v>6.7</v>
      </c>
      <c r="AF17" s="33">
        <v>7</v>
      </c>
      <c r="AG17" s="33">
        <v>6.8</v>
      </c>
      <c r="AH17" s="159">
        <f t="shared" si="6"/>
        <v>6.8250000000000002</v>
      </c>
      <c r="AI17" s="33">
        <v>6.8</v>
      </c>
      <c r="AJ17" s="33"/>
      <c r="AK17" s="159">
        <f t="shared" si="7"/>
        <v>6.8</v>
      </c>
      <c r="AL17" s="33">
        <v>6</v>
      </c>
      <c r="AM17" s="33"/>
      <c r="AN17" s="159">
        <f t="shared" si="8"/>
        <v>6</v>
      </c>
      <c r="AO17" s="4">
        <f t="shared" si="9"/>
        <v>6.6500000000000012</v>
      </c>
      <c r="AP17" s="154"/>
      <c r="AQ17" s="25">
        <v>6</v>
      </c>
      <c r="AR17" s="25">
        <v>7</v>
      </c>
      <c r="AS17" s="25">
        <v>5</v>
      </c>
      <c r="AT17" s="25">
        <v>4.5</v>
      </c>
      <c r="AU17" s="4">
        <f t="shared" si="10"/>
        <v>5.75</v>
      </c>
      <c r="AV17" s="30">
        <v>1</v>
      </c>
      <c r="AW17" s="4">
        <f t="shared" si="11"/>
        <v>4.75</v>
      </c>
      <c r="AX17" s="61"/>
      <c r="AY17" s="25">
        <v>5</v>
      </c>
      <c r="AZ17" s="25">
        <v>5.5</v>
      </c>
      <c r="BA17" s="25">
        <v>5.5</v>
      </c>
      <c r="BB17" s="25">
        <v>6.8</v>
      </c>
      <c r="BC17" s="25">
        <v>6.8</v>
      </c>
      <c r="BD17" s="25">
        <v>4.8</v>
      </c>
      <c r="BE17" s="25">
        <v>6.5</v>
      </c>
      <c r="BF17" s="25">
        <v>5</v>
      </c>
      <c r="BG17" s="26">
        <f t="shared" si="12"/>
        <v>45.9</v>
      </c>
      <c r="BH17" s="4">
        <f t="shared" si="13"/>
        <v>5.7374999999999998</v>
      </c>
      <c r="BI17" s="23"/>
      <c r="BJ17" s="82">
        <v>7.33</v>
      </c>
      <c r="BK17" s="79">
        <f t="shared" si="14"/>
        <v>7.33</v>
      </c>
      <c r="BL17" s="83"/>
      <c r="BM17" s="79">
        <f t="shared" si="15"/>
        <v>7.33</v>
      </c>
      <c r="BN17" s="61"/>
      <c r="BO17" s="79">
        <f t="shared" si="16"/>
        <v>5.9012500000000001</v>
      </c>
      <c r="BP17" s="72"/>
      <c r="BQ17" s="79">
        <f t="shared" si="17"/>
        <v>6.5150000000000006</v>
      </c>
      <c r="BR17" s="72"/>
      <c r="BS17" s="80">
        <f t="shared" si="18"/>
        <v>6.2081250000000008</v>
      </c>
      <c r="BT17" s="31">
        <v>8</v>
      </c>
      <c r="BU17" s="150"/>
      <c r="BV17" s="150"/>
    </row>
    <row r="18" spans="1:74" x14ac:dyDescent="0.25">
      <c r="A18" s="243">
        <v>68</v>
      </c>
      <c r="B18" s="244" t="s">
        <v>139</v>
      </c>
      <c r="C18" s="245" t="s">
        <v>135</v>
      </c>
      <c r="D18" s="245" t="s">
        <v>136</v>
      </c>
      <c r="E18" s="245" t="s">
        <v>137</v>
      </c>
      <c r="F18" s="33">
        <v>6.8</v>
      </c>
      <c r="G18" s="33">
        <v>6.7</v>
      </c>
      <c r="H18" s="33">
        <v>7</v>
      </c>
      <c r="I18" s="33">
        <v>6.8</v>
      </c>
      <c r="J18" s="159">
        <f t="shared" si="0"/>
        <v>6.8250000000000002</v>
      </c>
      <c r="K18" s="33">
        <v>7</v>
      </c>
      <c r="L18" s="33"/>
      <c r="M18" s="159">
        <f t="shared" si="1"/>
        <v>7</v>
      </c>
      <c r="N18" s="33">
        <v>6.5</v>
      </c>
      <c r="O18" s="33"/>
      <c r="P18" s="159">
        <f t="shared" si="2"/>
        <v>6.5</v>
      </c>
      <c r="Q18" s="4">
        <f t="shared" si="3"/>
        <v>6.830000000000001</v>
      </c>
      <c r="R18" s="23"/>
      <c r="S18" s="25">
        <v>5</v>
      </c>
      <c r="T18" s="25">
        <v>5.5</v>
      </c>
      <c r="U18" s="25">
        <v>5.5</v>
      </c>
      <c r="V18" s="25">
        <v>5</v>
      </c>
      <c r="W18" s="25">
        <v>5</v>
      </c>
      <c r="X18" s="25">
        <v>5</v>
      </c>
      <c r="Y18" s="25">
        <v>6.5</v>
      </c>
      <c r="Z18" s="25">
        <v>4.5</v>
      </c>
      <c r="AA18" s="26">
        <f t="shared" si="4"/>
        <v>42</v>
      </c>
      <c r="AB18" s="4">
        <f t="shared" si="5"/>
        <v>5.25</v>
      </c>
      <c r="AC18" s="23"/>
      <c r="AD18" s="33">
        <v>6.8</v>
      </c>
      <c r="AE18" s="33">
        <v>6.7</v>
      </c>
      <c r="AF18" s="33">
        <v>7</v>
      </c>
      <c r="AG18" s="33">
        <v>6.8</v>
      </c>
      <c r="AH18" s="159">
        <f t="shared" si="6"/>
        <v>6.8250000000000002</v>
      </c>
      <c r="AI18" s="33">
        <v>7</v>
      </c>
      <c r="AJ18" s="33"/>
      <c r="AK18" s="159">
        <f t="shared" si="7"/>
        <v>7</v>
      </c>
      <c r="AL18" s="33">
        <v>6.5</v>
      </c>
      <c r="AM18" s="33"/>
      <c r="AN18" s="159">
        <f t="shared" si="8"/>
        <v>6.5</v>
      </c>
      <c r="AO18" s="4">
        <f t="shared" si="9"/>
        <v>6.830000000000001</v>
      </c>
      <c r="AP18" s="154"/>
      <c r="AQ18" s="25">
        <v>3</v>
      </c>
      <c r="AR18" s="25">
        <v>6</v>
      </c>
      <c r="AS18" s="25">
        <v>4.8</v>
      </c>
      <c r="AT18" s="25">
        <v>5.5</v>
      </c>
      <c r="AU18" s="4">
        <f t="shared" si="10"/>
        <v>4.63</v>
      </c>
      <c r="AV18" s="30"/>
      <c r="AW18" s="4">
        <f t="shared" si="11"/>
        <v>4.63</v>
      </c>
      <c r="AX18" s="61"/>
      <c r="AY18" s="25">
        <v>3</v>
      </c>
      <c r="AZ18" s="25">
        <v>5.8</v>
      </c>
      <c r="BA18" s="25">
        <v>5</v>
      </c>
      <c r="BB18" s="25">
        <v>6.8</v>
      </c>
      <c r="BC18" s="25">
        <v>6.8</v>
      </c>
      <c r="BD18" s="25">
        <v>6.8</v>
      </c>
      <c r="BE18" s="25">
        <v>5.5</v>
      </c>
      <c r="BF18" s="25">
        <v>4.8</v>
      </c>
      <c r="BG18" s="26">
        <f t="shared" si="12"/>
        <v>44.5</v>
      </c>
      <c r="BH18" s="4">
        <f t="shared" si="13"/>
        <v>5.5625</v>
      </c>
      <c r="BI18" s="23"/>
      <c r="BJ18" s="82">
        <v>6.9</v>
      </c>
      <c r="BK18" s="79">
        <f t="shared" si="14"/>
        <v>6.9</v>
      </c>
      <c r="BL18" s="83">
        <v>1</v>
      </c>
      <c r="BM18" s="79">
        <f t="shared" si="15"/>
        <v>5.9</v>
      </c>
      <c r="BN18" s="61"/>
      <c r="BO18" s="79">
        <f t="shared" si="16"/>
        <v>5.7621875000000005</v>
      </c>
      <c r="BP18" s="72"/>
      <c r="BQ18" s="79">
        <f t="shared" si="17"/>
        <v>5.8150000000000004</v>
      </c>
      <c r="BR18" s="72"/>
      <c r="BS18" s="80">
        <f t="shared" si="18"/>
        <v>5.7885937500000004</v>
      </c>
      <c r="BT18" s="31">
        <v>9</v>
      </c>
      <c r="BU18" s="150"/>
      <c r="BV18" s="150"/>
    </row>
    <row r="19" spans="1:74" x14ac:dyDescent="0.25">
      <c r="A19" s="243">
        <v>51</v>
      </c>
      <c r="B19" s="244" t="s">
        <v>126</v>
      </c>
      <c r="C19" s="245" t="s">
        <v>121</v>
      </c>
      <c r="D19" s="245" t="s">
        <v>122</v>
      </c>
      <c r="E19" s="245" t="s">
        <v>123</v>
      </c>
      <c r="F19" s="33">
        <v>5.5</v>
      </c>
      <c r="G19" s="33">
        <v>5.5</v>
      </c>
      <c r="H19" s="33">
        <v>6</v>
      </c>
      <c r="I19" s="33">
        <v>6</v>
      </c>
      <c r="J19" s="159">
        <f t="shared" si="0"/>
        <v>5.75</v>
      </c>
      <c r="K19" s="33">
        <v>7</v>
      </c>
      <c r="L19" s="33"/>
      <c r="M19" s="159">
        <f t="shared" si="1"/>
        <v>7</v>
      </c>
      <c r="N19" s="33">
        <v>6.5</v>
      </c>
      <c r="O19" s="33"/>
      <c r="P19" s="159">
        <f t="shared" si="2"/>
        <v>6.5</v>
      </c>
      <c r="Q19" s="4">
        <f t="shared" si="3"/>
        <v>6.4</v>
      </c>
      <c r="R19" s="23"/>
      <c r="S19" s="25">
        <v>5</v>
      </c>
      <c r="T19" s="25">
        <v>5</v>
      </c>
      <c r="U19" s="25">
        <v>6</v>
      </c>
      <c r="V19" s="25">
        <v>5</v>
      </c>
      <c r="W19" s="25">
        <v>5</v>
      </c>
      <c r="X19" s="25">
        <v>4.5</v>
      </c>
      <c r="Y19" s="25">
        <v>4.5</v>
      </c>
      <c r="Z19" s="25">
        <v>4.5</v>
      </c>
      <c r="AA19" s="26">
        <f t="shared" si="4"/>
        <v>39.5</v>
      </c>
      <c r="AB19" s="4">
        <f t="shared" si="5"/>
        <v>4.9375</v>
      </c>
      <c r="AC19" s="23"/>
      <c r="AD19" s="33">
        <v>5.5</v>
      </c>
      <c r="AE19" s="33">
        <v>5.5</v>
      </c>
      <c r="AF19" s="33">
        <v>6</v>
      </c>
      <c r="AG19" s="33">
        <v>6</v>
      </c>
      <c r="AH19" s="159">
        <f t="shared" si="6"/>
        <v>5.75</v>
      </c>
      <c r="AI19" s="33">
        <v>7</v>
      </c>
      <c r="AJ19" s="33"/>
      <c r="AK19" s="159">
        <f t="shared" si="7"/>
        <v>7</v>
      </c>
      <c r="AL19" s="33">
        <v>6.5</v>
      </c>
      <c r="AM19" s="33"/>
      <c r="AN19" s="159">
        <f t="shared" si="8"/>
        <v>6.5</v>
      </c>
      <c r="AO19" s="4">
        <f t="shared" si="9"/>
        <v>6.4</v>
      </c>
      <c r="AP19" s="154"/>
      <c r="AQ19" s="25">
        <v>4</v>
      </c>
      <c r="AR19" s="25">
        <v>5.5</v>
      </c>
      <c r="AS19" s="25">
        <v>4</v>
      </c>
      <c r="AT19" s="25">
        <v>3.5</v>
      </c>
      <c r="AU19" s="4">
        <f t="shared" si="10"/>
        <v>4.3250000000000002</v>
      </c>
      <c r="AV19" s="30"/>
      <c r="AW19" s="4">
        <f t="shared" si="11"/>
        <v>4.3250000000000002</v>
      </c>
      <c r="AX19" s="61"/>
      <c r="AY19" s="25">
        <v>6.2</v>
      </c>
      <c r="AZ19" s="25">
        <v>3</v>
      </c>
      <c r="BA19" s="25">
        <v>5.5</v>
      </c>
      <c r="BB19" s="25">
        <v>5.8</v>
      </c>
      <c r="BC19" s="25">
        <v>5.8</v>
      </c>
      <c r="BD19" s="25">
        <v>4.8</v>
      </c>
      <c r="BE19" s="25">
        <v>4.8</v>
      </c>
      <c r="BF19" s="25">
        <v>5.5</v>
      </c>
      <c r="BG19" s="26">
        <f t="shared" si="12"/>
        <v>41.4</v>
      </c>
      <c r="BH19" s="4">
        <f t="shared" si="13"/>
        <v>5.1749999999999998</v>
      </c>
      <c r="BI19" s="23"/>
      <c r="BJ19" s="82">
        <v>6.9</v>
      </c>
      <c r="BK19" s="79">
        <f t="shared" si="14"/>
        <v>6.9</v>
      </c>
      <c r="BL19" s="83"/>
      <c r="BM19" s="79">
        <f t="shared" si="15"/>
        <v>6.9</v>
      </c>
      <c r="BN19" s="61"/>
      <c r="BO19" s="79">
        <f t="shared" si="16"/>
        <v>5.3921875000000004</v>
      </c>
      <c r="BP19" s="72"/>
      <c r="BQ19" s="79">
        <f t="shared" si="17"/>
        <v>6.1312500000000005</v>
      </c>
      <c r="BR19" s="72"/>
      <c r="BS19" s="80">
        <f t="shared" si="18"/>
        <v>5.76171875</v>
      </c>
      <c r="BT19" s="31">
        <v>10</v>
      </c>
      <c r="BU19" s="150"/>
      <c r="BV19" s="150"/>
    </row>
    <row r="20" spans="1:74" x14ac:dyDescent="0.25">
      <c r="A20" s="243">
        <v>63</v>
      </c>
      <c r="B20" s="244" t="s">
        <v>120</v>
      </c>
      <c r="C20" s="245" t="s">
        <v>121</v>
      </c>
      <c r="D20" s="245" t="s">
        <v>122</v>
      </c>
      <c r="E20" s="245" t="s">
        <v>123</v>
      </c>
      <c r="F20" s="33">
        <v>5.5</v>
      </c>
      <c r="G20" s="33">
        <v>5.5</v>
      </c>
      <c r="H20" s="33">
        <v>6</v>
      </c>
      <c r="I20" s="33">
        <v>6</v>
      </c>
      <c r="J20" s="159">
        <f t="shared" si="0"/>
        <v>5.75</v>
      </c>
      <c r="K20" s="33">
        <v>7</v>
      </c>
      <c r="L20" s="33"/>
      <c r="M20" s="159">
        <f t="shared" si="1"/>
        <v>7</v>
      </c>
      <c r="N20" s="33">
        <v>6.5</v>
      </c>
      <c r="O20" s="33"/>
      <c r="P20" s="159">
        <f t="shared" si="2"/>
        <v>6.5</v>
      </c>
      <c r="Q20" s="4">
        <f t="shared" si="3"/>
        <v>6.4</v>
      </c>
      <c r="R20" s="23"/>
      <c r="S20" s="25">
        <v>4.5</v>
      </c>
      <c r="T20" s="25">
        <v>5</v>
      </c>
      <c r="U20" s="25">
        <v>5.8</v>
      </c>
      <c r="V20" s="25">
        <v>5.5</v>
      </c>
      <c r="W20" s="25">
        <v>5.5</v>
      </c>
      <c r="X20" s="25">
        <v>5.5</v>
      </c>
      <c r="Y20" s="25">
        <v>5.8</v>
      </c>
      <c r="Z20" s="25">
        <v>5.5</v>
      </c>
      <c r="AA20" s="26">
        <f t="shared" si="4"/>
        <v>43.1</v>
      </c>
      <c r="AB20" s="4">
        <f t="shared" si="5"/>
        <v>5.3875000000000002</v>
      </c>
      <c r="AC20" s="23"/>
      <c r="AD20" s="33">
        <v>5.5</v>
      </c>
      <c r="AE20" s="33">
        <v>5.5</v>
      </c>
      <c r="AF20" s="33">
        <v>6</v>
      </c>
      <c r="AG20" s="33">
        <v>6</v>
      </c>
      <c r="AH20" s="159">
        <f t="shared" si="6"/>
        <v>5.75</v>
      </c>
      <c r="AI20" s="33">
        <v>7</v>
      </c>
      <c r="AJ20" s="33"/>
      <c r="AK20" s="159">
        <f t="shared" si="7"/>
        <v>7</v>
      </c>
      <c r="AL20" s="33">
        <v>6.5</v>
      </c>
      <c r="AM20" s="33"/>
      <c r="AN20" s="159">
        <f t="shared" si="8"/>
        <v>6.5</v>
      </c>
      <c r="AO20" s="4">
        <f t="shared" si="9"/>
        <v>6.4</v>
      </c>
      <c r="AP20" s="154"/>
      <c r="AQ20" s="25">
        <v>7</v>
      </c>
      <c r="AR20" s="25">
        <v>6</v>
      </c>
      <c r="AS20" s="25">
        <v>5.5</v>
      </c>
      <c r="AT20" s="25">
        <v>4</v>
      </c>
      <c r="AU20" s="4">
        <f t="shared" si="10"/>
        <v>5.9250000000000007</v>
      </c>
      <c r="AV20" s="30">
        <v>1</v>
      </c>
      <c r="AW20" s="4">
        <f t="shared" si="11"/>
        <v>4.9250000000000007</v>
      </c>
      <c r="AX20" s="61"/>
      <c r="AY20" s="25">
        <v>3</v>
      </c>
      <c r="AZ20" s="25">
        <v>5.8</v>
      </c>
      <c r="BA20" s="25">
        <v>5.5</v>
      </c>
      <c r="BB20" s="25">
        <v>5</v>
      </c>
      <c r="BC20" s="25">
        <v>6</v>
      </c>
      <c r="BD20" s="25">
        <v>6</v>
      </c>
      <c r="BE20" s="25">
        <v>4</v>
      </c>
      <c r="BF20" s="25">
        <v>5.5</v>
      </c>
      <c r="BG20" s="26">
        <f t="shared" si="12"/>
        <v>40.799999999999997</v>
      </c>
      <c r="BH20" s="4">
        <f t="shared" si="13"/>
        <v>5.0999999999999996</v>
      </c>
      <c r="BI20" s="23"/>
      <c r="BJ20" s="82">
        <v>6.2</v>
      </c>
      <c r="BK20" s="79">
        <f t="shared" si="14"/>
        <v>6.2</v>
      </c>
      <c r="BL20" s="83"/>
      <c r="BM20" s="79">
        <f t="shared" si="15"/>
        <v>6.2</v>
      </c>
      <c r="BN20" s="61"/>
      <c r="BO20" s="79">
        <f t="shared" si="16"/>
        <v>5.5328125000000004</v>
      </c>
      <c r="BP20" s="72"/>
      <c r="BQ20" s="79">
        <f t="shared" si="17"/>
        <v>5.9312500000000004</v>
      </c>
      <c r="BR20" s="72"/>
      <c r="BS20" s="80">
        <f t="shared" si="18"/>
        <v>5.7320312500000004</v>
      </c>
      <c r="BT20" s="31">
        <v>11</v>
      </c>
      <c r="BU20" s="150"/>
      <c r="BV20" s="150"/>
    </row>
    <row r="21" spans="1:74" x14ac:dyDescent="0.25">
      <c r="A21" s="243">
        <v>67</v>
      </c>
      <c r="B21" s="244" t="s">
        <v>134</v>
      </c>
      <c r="C21" s="245" t="s">
        <v>135</v>
      </c>
      <c r="D21" s="245" t="s">
        <v>136</v>
      </c>
      <c r="E21" s="245" t="s">
        <v>137</v>
      </c>
      <c r="F21" s="33">
        <v>6.8</v>
      </c>
      <c r="G21" s="33">
        <v>6.7</v>
      </c>
      <c r="H21" s="33">
        <v>7</v>
      </c>
      <c r="I21" s="33">
        <v>6.8</v>
      </c>
      <c r="J21" s="159">
        <f t="shared" si="0"/>
        <v>6.8250000000000002</v>
      </c>
      <c r="K21" s="33">
        <v>7</v>
      </c>
      <c r="L21" s="33"/>
      <c r="M21" s="159">
        <f t="shared" si="1"/>
        <v>7</v>
      </c>
      <c r="N21" s="33">
        <v>6.5</v>
      </c>
      <c r="O21" s="33"/>
      <c r="P21" s="159">
        <f t="shared" si="2"/>
        <v>6.5</v>
      </c>
      <c r="Q21" s="4">
        <f t="shared" si="3"/>
        <v>6.830000000000001</v>
      </c>
      <c r="R21" s="23"/>
      <c r="S21" s="25">
        <v>4.5</v>
      </c>
      <c r="T21" s="25">
        <v>5</v>
      </c>
      <c r="U21" s="25">
        <v>4.8</v>
      </c>
      <c r="V21" s="25">
        <v>5</v>
      </c>
      <c r="W21" s="25">
        <v>4.8</v>
      </c>
      <c r="X21" s="25">
        <v>4.8</v>
      </c>
      <c r="Y21" s="25">
        <v>6.5</v>
      </c>
      <c r="Z21" s="25">
        <v>4</v>
      </c>
      <c r="AA21" s="26">
        <f t="shared" si="4"/>
        <v>39.400000000000006</v>
      </c>
      <c r="AB21" s="4">
        <f t="shared" si="5"/>
        <v>4.9250000000000007</v>
      </c>
      <c r="AC21" s="23"/>
      <c r="AD21" s="33">
        <v>6.8</v>
      </c>
      <c r="AE21" s="33">
        <v>6.7</v>
      </c>
      <c r="AF21" s="33">
        <v>7</v>
      </c>
      <c r="AG21" s="33">
        <v>6.8</v>
      </c>
      <c r="AH21" s="159">
        <f t="shared" si="6"/>
        <v>6.8250000000000002</v>
      </c>
      <c r="AI21" s="33">
        <v>7</v>
      </c>
      <c r="AJ21" s="33"/>
      <c r="AK21" s="159">
        <f t="shared" si="7"/>
        <v>7</v>
      </c>
      <c r="AL21" s="33">
        <v>6.5</v>
      </c>
      <c r="AM21" s="33"/>
      <c r="AN21" s="159">
        <f t="shared" si="8"/>
        <v>6.5</v>
      </c>
      <c r="AO21" s="4">
        <f t="shared" si="9"/>
        <v>6.830000000000001</v>
      </c>
      <c r="AP21" s="154"/>
      <c r="AQ21" s="25">
        <v>3</v>
      </c>
      <c r="AR21" s="25">
        <v>4</v>
      </c>
      <c r="AS21" s="25">
        <v>4</v>
      </c>
      <c r="AT21" s="25">
        <v>3.8</v>
      </c>
      <c r="AU21" s="4">
        <f t="shared" si="10"/>
        <v>3.6799999999999997</v>
      </c>
      <c r="AV21" s="30"/>
      <c r="AW21" s="4">
        <f t="shared" si="11"/>
        <v>3.6799999999999997</v>
      </c>
      <c r="AX21" s="61"/>
      <c r="AY21" s="25">
        <v>4</v>
      </c>
      <c r="AZ21" s="25">
        <v>5</v>
      </c>
      <c r="BA21" s="25">
        <v>5.5</v>
      </c>
      <c r="BB21" s="25">
        <v>5.8</v>
      </c>
      <c r="BC21" s="25">
        <v>6.5</v>
      </c>
      <c r="BD21" s="25">
        <v>6.5</v>
      </c>
      <c r="BE21" s="25">
        <v>6.8</v>
      </c>
      <c r="BF21" s="25">
        <v>5.5</v>
      </c>
      <c r="BG21" s="26">
        <f t="shared" si="12"/>
        <v>45.599999999999994</v>
      </c>
      <c r="BH21" s="4">
        <f t="shared" si="13"/>
        <v>5.6999999999999993</v>
      </c>
      <c r="BI21" s="23"/>
      <c r="BJ21" s="82">
        <v>6.25</v>
      </c>
      <c r="BK21" s="79">
        <f t="shared" si="14"/>
        <v>6.25</v>
      </c>
      <c r="BL21" s="83"/>
      <c r="BM21" s="79">
        <f t="shared" si="15"/>
        <v>6.25</v>
      </c>
      <c r="BN21" s="61"/>
      <c r="BO21" s="79">
        <f t="shared" si="16"/>
        <v>5.6918749999999996</v>
      </c>
      <c r="BP21" s="72"/>
      <c r="BQ21" s="79">
        <f t="shared" si="17"/>
        <v>5.7525000000000004</v>
      </c>
      <c r="BR21" s="72"/>
      <c r="BS21" s="80">
        <f t="shared" si="18"/>
        <v>5.7221875000000004</v>
      </c>
      <c r="BT21" s="31">
        <v>12</v>
      </c>
      <c r="BU21" s="150"/>
      <c r="BV21" s="150"/>
    </row>
    <row r="22" spans="1:74" x14ac:dyDescent="0.25">
      <c r="A22" s="243">
        <v>82</v>
      </c>
      <c r="B22" s="244" t="s">
        <v>132</v>
      </c>
      <c r="C22" s="245" t="s">
        <v>128</v>
      </c>
      <c r="D22" s="245" t="s">
        <v>129</v>
      </c>
      <c r="E22" s="245" t="s">
        <v>130</v>
      </c>
      <c r="F22" s="33">
        <v>7</v>
      </c>
      <c r="G22" s="33">
        <v>6</v>
      </c>
      <c r="H22" s="33">
        <v>7</v>
      </c>
      <c r="I22" s="33">
        <v>6</v>
      </c>
      <c r="J22" s="159">
        <f t="shared" si="0"/>
        <v>6.5</v>
      </c>
      <c r="K22" s="33">
        <v>7</v>
      </c>
      <c r="L22" s="33"/>
      <c r="M22" s="159">
        <f t="shared" si="1"/>
        <v>7</v>
      </c>
      <c r="N22" s="33">
        <v>7</v>
      </c>
      <c r="O22" s="33"/>
      <c r="P22" s="159">
        <f t="shared" si="2"/>
        <v>7</v>
      </c>
      <c r="Q22" s="4">
        <f t="shared" si="3"/>
        <v>6.8000000000000007</v>
      </c>
      <c r="R22" s="23"/>
      <c r="S22" s="25">
        <v>5.3</v>
      </c>
      <c r="T22" s="25">
        <v>5.5</v>
      </c>
      <c r="U22" s="25">
        <v>4</v>
      </c>
      <c r="V22" s="25">
        <v>4</v>
      </c>
      <c r="W22" s="25">
        <v>2</v>
      </c>
      <c r="X22" s="25">
        <v>2</v>
      </c>
      <c r="Y22" s="25">
        <v>6</v>
      </c>
      <c r="Z22" s="25">
        <v>4.5</v>
      </c>
      <c r="AA22" s="26">
        <f t="shared" si="4"/>
        <v>33.299999999999997</v>
      </c>
      <c r="AB22" s="4">
        <f t="shared" si="5"/>
        <v>4.1624999999999996</v>
      </c>
      <c r="AC22" s="23"/>
      <c r="AD22" s="33">
        <v>7</v>
      </c>
      <c r="AE22" s="33">
        <v>6</v>
      </c>
      <c r="AF22" s="33">
        <v>7</v>
      </c>
      <c r="AG22" s="33">
        <v>6</v>
      </c>
      <c r="AH22" s="159">
        <f t="shared" si="6"/>
        <v>6.5</v>
      </c>
      <c r="AI22" s="33">
        <v>7</v>
      </c>
      <c r="AJ22" s="33"/>
      <c r="AK22" s="159">
        <f t="shared" si="7"/>
        <v>7</v>
      </c>
      <c r="AL22" s="33">
        <v>7</v>
      </c>
      <c r="AM22" s="33"/>
      <c r="AN22" s="159">
        <f t="shared" si="8"/>
        <v>7</v>
      </c>
      <c r="AO22" s="4">
        <f t="shared" si="9"/>
        <v>6.8000000000000007</v>
      </c>
      <c r="AP22" s="154"/>
      <c r="AQ22" s="25">
        <v>5</v>
      </c>
      <c r="AR22" s="25">
        <v>5.5</v>
      </c>
      <c r="AS22" s="25">
        <v>5.5</v>
      </c>
      <c r="AT22" s="25">
        <v>4</v>
      </c>
      <c r="AU22" s="4">
        <f t="shared" si="10"/>
        <v>5.2</v>
      </c>
      <c r="AV22" s="30"/>
      <c r="AW22" s="4">
        <f t="shared" si="11"/>
        <v>5.2</v>
      </c>
      <c r="AX22" s="61"/>
      <c r="AY22" s="25">
        <v>6</v>
      </c>
      <c r="AZ22" s="25">
        <v>5</v>
      </c>
      <c r="BA22" s="25">
        <v>4</v>
      </c>
      <c r="BB22" s="25">
        <v>5</v>
      </c>
      <c r="BC22" s="25">
        <v>3</v>
      </c>
      <c r="BD22" s="25">
        <v>3</v>
      </c>
      <c r="BE22" s="25">
        <v>5.5</v>
      </c>
      <c r="BF22" s="25">
        <v>5.8</v>
      </c>
      <c r="BG22" s="26">
        <f t="shared" si="12"/>
        <v>37.299999999999997</v>
      </c>
      <c r="BH22" s="4">
        <f t="shared" si="13"/>
        <v>4.6624999999999996</v>
      </c>
      <c r="BI22" s="23"/>
      <c r="BJ22" s="82">
        <v>7.6</v>
      </c>
      <c r="BK22" s="79">
        <f t="shared" si="14"/>
        <v>7.6</v>
      </c>
      <c r="BL22" s="83">
        <v>1</v>
      </c>
      <c r="BM22" s="79">
        <f t="shared" si="15"/>
        <v>6.6</v>
      </c>
      <c r="BN22" s="61"/>
      <c r="BO22" s="79">
        <f t="shared" si="16"/>
        <v>5.0093749999999995</v>
      </c>
      <c r="BP22" s="72"/>
      <c r="BQ22" s="79">
        <f t="shared" si="17"/>
        <v>6.3</v>
      </c>
      <c r="BR22" s="72"/>
      <c r="BS22" s="80">
        <f t="shared" si="18"/>
        <v>5.6546874999999996</v>
      </c>
      <c r="BT22" s="31">
        <v>13</v>
      </c>
      <c r="BU22" s="150"/>
      <c r="BV22" s="150"/>
    </row>
  </sheetData>
  <sortState xmlns:xlrd2="http://schemas.microsoft.com/office/spreadsheetml/2017/richdata2" ref="A10:BV22">
    <sortCondition descending="1" ref="BS10:BS22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9CBB2-B65E-43C8-90E8-35D0FBA204EC}">
  <dimension ref="A1:AI11"/>
  <sheetViews>
    <sheetView topLeftCell="L1" workbookViewId="0">
      <selection activeCell="AD7" sqref="AD7"/>
    </sheetView>
  </sheetViews>
  <sheetFormatPr defaultColWidth="8.85546875" defaultRowHeight="15" x14ac:dyDescent="0.25"/>
  <cols>
    <col min="1" max="1" width="5.7109375" style="149" customWidth="1"/>
    <col min="2" max="2" width="20" style="149" customWidth="1"/>
    <col min="3" max="3" width="17.140625" style="149" customWidth="1"/>
    <col min="4" max="4" width="20" style="149" customWidth="1"/>
    <col min="5" max="5" width="14.28515625" style="149" customWidth="1"/>
    <col min="6" max="6" width="2.85546875" style="149" customWidth="1"/>
    <col min="7" max="7" width="7.5703125" style="149" customWidth="1"/>
    <col min="8" max="8" width="10.7109375" style="149" customWidth="1"/>
    <col min="9" max="9" width="10.28515625" style="149" customWidth="1"/>
    <col min="10" max="10" width="9.28515625" style="149" customWidth="1"/>
    <col min="11" max="11" width="11" style="149" customWidth="1"/>
    <col min="12" max="12" width="9" style="149" customWidth="1"/>
    <col min="13" max="20" width="8.85546875" style="149"/>
    <col min="21" max="21" width="2.85546875" style="149" customWidth="1"/>
    <col min="22" max="28" width="8.85546875" style="149"/>
    <col min="29" max="29" width="2.85546875" style="149" customWidth="1"/>
    <col min="30" max="32" width="8.85546875" style="157"/>
    <col min="33" max="33" width="2.85546875" style="149" customWidth="1"/>
    <col min="34" max="34" width="12.7109375" style="149" customWidth="1"/>
    <col min="35" max="35" width="13.7109375" style="149" customWidth="1"/>
    <col min="36" max="16384" width="8.85546875" style="149"/>
  </cols>
  <sheetData>
    <row r="1" spans="1:35" ht="15.75" x14ac:dyDescent="0.25">
      <c r="A1" s="1" t="str">
        <f>'Comp Detail'!A1</f>
        <v>Vaulting QLD State Championsip 2022</v>
      </c>
      <c r="B1" s="150"/>
      <c r="C1" s="150"/>
      <c r="D1" s="3" t="s">
        <v>0</v>
      </c>
      <c r="G1" s="223"/>
      <c r="H1" s="223"/>
      <c r="I1" s="223"/>
      <c r="J1" s="223"/>
      <c r="K1" s="223"/>
      <c r="L1" s="223"/>
      <c r="M1" s="150"/>
      <c r="N1" s="150"/>
      <c r="O1" s="150"/>
      <c r="P1" s="150"/>
      <c r="Q1" s="150"/>
      <c r="R1" s="150"/>
      <c r="S1" s="150"/>
      <c r="T1" s="150"/>
      <c r="AD1" s="72"/>
      <c r="AE1" s="72"/>
      <c r="AF1" s="72"/>
      <c r="AH1" s="5">
        <f ca="1">NOW()</f>
        <v>44885.525505902777</v>
      </c>
    </row>
    <row r="2" spans="1:35" ht="15.75" x14ac:dyDescent="0.25">
      <c r="A2" s="1"/>
      <c r="B2" s="150"/>
      <c r="C2" s="150"/>
      <c r="D2" s="3" t="s">
        <v>1</v>
      </c>
      <c r="G2" s="223"/>
      <c r="H2" s="223"/>
      <c r="I2" s="223"/>
      <c r="J2" s="223"/>
      <c r="K2" s="223"/>
      <c r="L2" s="223"/>
      <c r="M2" s="150"/>
      <c r="N2" s="150"/>
      <c r="O2" s="150"/>
      <c r="P2" s="150"/>
      <c r="Q2" s="150"/>
      <c r="R2" s="150"/>
      <c r="S2" s="150"/>
      <c r="T2" s="150"/>
      <c r="AD2" s="72"/>
      <c r="AE2" s="72"/>
      <c r="AF2" s="72"/>
      <c r="AH2" s="6">
        <f ca="1">NOW()</f>
        <v>44885.525505902777</v>
      </c>
    </row>
    <row r="3" spans="1:35" ht="15.75" x14ac:dyDescent="0.25">
      <c r="A3" s="1" t="str">
        <f>'Comp Detail'!A3</f>
        <v>19-20 Nov 22</v>
      </c>
      <c r="B3" s="150"/>
      <c r="C3" s="150"/>
      <c r="D3" s="3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AD3" s="201"/>
      <c r="AE3" s="202"/>
      <c r="AF3" s="202"/>
    </row>
    <row r="4" spans="1:35" ht="15.75" x14ac:dyDescent="0.25">
      <c r="A4" s="1"/>
      <c r="B4" s="150"/>
      <c r="C4" s="3"/>
      <c r="D4" s="150"/>
      <c r="G4" s="150"/>
      <c r="H4" s="150"/>
      <c r="I4" s="150"/>
      <c r="J4" s="150"/>
      <c r="K4" s="150"/>
      <c r="L4" s="150"/>
      <c r="N4" s="150"/>
      <c r="O4" s="150"/>
      <c r="P4" s="150"/>
      <c r="Q4" s="150"/>
      <c r="R4" s="150"/>
      <c r="S4" s="150"/>
      <c r="T4" s="150"/>
      <c r="AD4" s="201"/>
      <c r="AE4" s="202"/>
      <c r="AF4" s="202"/>
    </row>
    <row r="5" spans="1:35" ht="15.75" x14ac:dyDescent="0.25">
      <c r="A5" s="1" t="s">
        <v>116</v>
      </c>
      <c r="B5" s="7"/>
      <c r="C5" s="150"/>
      <c r="D5" s="150"/>
      <c r="U5" s="54"/>
      <c r="AC5" s="54"/>
      <c r="AD5" s="72"/>
      <c r="AE5" s="72"/>
      <c r="AF5" s="72"/>
      <c r="AG5" s="54"/>
    </row>
    <row r="6" spans="1:35" ht="15.75" x14ac:dyDescent="0.25">
      <c r="A6" s="1" t="s">
        <v>43</v>
      </c>
      <c r="B6" s="7">
        <v>14</v>
      </c>
      <c r="C6" s="150"/>
      <c r="D6" s="150"/>
      <c r="G6" s="7" t="s">
        <v>3</v>
      </c>
      <c r="H6" s="150">
        <f>E1</f>
        <v>0</v>
      </c>
      <c r="I6" s="150"/>
      <c r="J6" s="150"/>
      <c r="K6" s="150"/>
      <c r="L6" s="150"/>
      <c r="N6" s="7"/>
      <c r="O6" s="7"/>
      <c r="P6" s="7"/>
      <c r="Q6" s="150"/>
      <c r="R6" s="150"/>
      <c r="S6" s="150"/>
      <c r="T6" s="150"/>
      <c r="U6" s="54"/>
      <c r="V6" s="206" t="s">
        <v>3</v>
      </c>
      <c r="W6" s="149">
        <f>E1</f>
        <v>0</v>
      </c>
      <c r="AC6" s="54"/>
      <c r="AD6" s="49" t="s">
        <v>5</v>
      </c>
      <c r="AE6" s="72">
        <f>E2</f>
        <v>0</v>
      </c>
      <c r="AF6" s="72"/>
      <c r="AG6" s="54"/>
    </row>
    <row r="7" spans="1:35" x14ac:dyDescent="0.25">
      <c r="G7" s="7" t="s">
        <v>7</v>
      </c>
      <c r="H7" s="150"/>
      <c r="I7" s="150"/>
      <c r="J7" s="150"/>
      <c r="K7" s="150"/>
      <c r="L7" s="150"/>
      <c r="N7" s="150"/>
      <c r="O7" s="150"/>
      <c r="P7" s="150"/>
      <c r="Q7" s="150"/>
      <c r="R7" s="150"/>
      <c r="S7" s="150"/>
      <c r="T7" s="150"/>
      <c r="U7" s="54"/>
      <c r="AC7" s="54"/>
      <c r="AD7" s="72"/>
      <c r="AE7" s="72"/>
      <c r="AF7" s="72"/>
      <c r="AG7" s="54"/>
    </row>
    <row r="8" spans="1:35" x14ac:dyDescent="0.25">
      <c r="A8" s="150"/>
      <c r="B8" s="150"/>
      <c r="C8" s="150"/>
      <c r="D8" s="150"/>
      <c r="E8" s="150"/>
      <c r="F8" s="150"/>
      <c r="G8" s="7" t="s">
        <v>16</v>
      </c>
      <c r="H8" s="150"/>
      <c r="I8" s="150"/>
      <c r="J8" s="150"/>
      <c r="K8" s="150"/>
      <c r="L8" s="150"/>
      <c r="M8" s="158" t="s">
        <v>16</v>
      </c>
      <c r="N8" s="11"/>
      <c r="O8" s="11"/>
      <c r="P8" s="11" t="s">
        <v>17</v>
      </c>
      <c r="R8" s="11"/>
      <c r="S8" s="11" t="s">
        <v>18</v>
      </c>
      <c r="T8" s="11" t="s">
        <v>89</v>
      </c>
      <c r="U8" s="57"/>
      <c r="V8" s="11" t="s">
        <v>42</v>
      </c>
      <c r="W8" s="150"/>
      <c r="X8" s="150"/>
      <c r="Y8" s="150"/>
      <c r="Z8" s="150"/>
      <c r="AA8" s="150"/>
      <c r="AB8" s="150" t="s">
        <v>60</v>
      </c>
      <c r="AC8" s="57"/>
      <c r="AD8" s="49"/>
      <c r="AE8" s="49"/>
      <c r="AF8" s="72"/>
      <c r="AG8" s="54"/>
      <c r="AH8" s="11" t="s">
        <v>31</v>
      </c>
      <c r="AI8" s="150"/>
    </row>
    <row r="9" spans="1:35" x14ac:dyDescent="0.25">
      <c r="A9" s="73" t="s">
        <v>12</v>
      </c>
      <c r="B9" s="73" t="s">
        <v>13</v>
      </c>
      <c r="C9" s="73" t="s">
        <v>7</v>
      </c>
      <c r="D9" s="73" t="s">
        <v>14</v>
      </c>
      <c r="E9" s="73" t="s">
        <v>15</v>
      </c>
      <c r="F9" s="45"/>
      <c r="G9" s="73" t="s">
        <v>90</v>
      </c>
      <c r="H9" s="73" t="s">
        <v>91</v>
      </c>
      <c r="I9" s="73" t="s">
        <v>92</v>
      </c>
      <c r="J9" s="73" t="s">
        <v>93</v>
      </c>
      <c r="K9" s="73" t="s">
        <v>94</v>
      </c>
      <c r="L9" s="73" t="s">
        <v>95</v>
      </c>
      <c r="M9" s="20" t="s">
        <v>96</v>
      </c>
      <c r="N9" s="152" t="s">
        <v>17</v>
      </c>
      <c r="O9" s="152" t="s">
        <v>97</v>
      </c>
      <c r="P9" s="20" t="s">
        <v>96</v>
      </c>
      <c r="Q9" s="38" t="s">
        <v>18</v>
      </c>
      <c r="R9" s="152" t="s">
        <v>97</v>
      </c>
      <c r="S9" s="20" t="s">
        <v>96</v>
      </c>
      <c r="T9" s="20" t="s">
        <v>96</v>
      </c>
      <c r="U9" s="58"/>
      <c r="V9" s="152" t="s">
        <v>32</v>
      </c>
      <c r="W9" s="152" t="s">
        <v>33</v>
      </c>
      <c r="X9" s="152" t="s">
        <v>34</v>
      </c>
      <c r="Y9" s="152" t="s">
        <v>35</v>
      </c>
      <c r="Z9" s="152" t="s">
        <v>36</v>
      </c>
      <c r="AA9" s="14" t="s">
        <v>37</v>
      </c>
      <c r="AB9" s="14" t="s">
        <v>31</v>
      </c>
      <c r="AC9" s="58"/>
      <c r="AD9" s="90" t="s">
        <v>29</v>
      </c>
      <c r="AE9" s="90" t="s">
        <v>64</v>
      </c>
      <c r="AF9" s="127" t="s">
        <v>9</v>
      </c>
      <c r="AG9" s="56"/>
      <c r="AH9" s="19" t="s">
        <v>38</v>
      </c>
      <c r="AI9" s="14" t="s">
        <v>41</v>
      </c>
    </row>
    <row r="10" spans="1:35" ht="15.75" x14ac:dyDescent="0.25">
      <c r="A10" s="122"/>
      <c r="C10" s="123"/>
      <c r="D10" s="123"/>
      <c r="E10" s="123"/>
      <c r="F10" s="154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59"/>
      <c r="V10" s="154"/>
      <c r="W10" s="154"/>
      <c r="X10" s="154"/>
      <c r="Y10" s="154"/>
      <c r="Z10" s="154"/>
      <c r="AA10" s="154"/>
      <c r="AB10" s="154"/>
      <c r="AC10" s="59"/>
      <c r="AD10" s="93"/>
      <c r="AE10" s="93"/>
      <c r="AF10" s="93"/>
      <c r="AG10" s="54"/>
      <c r="AH10" s="46"/>
      <c r="AI10" s="23"/>
    </row>
    <row r="11" spans="1:35" ht="15.75" x14ac:dyDescent="0.25">
      <c r="A11" s="106"/>
      <c r="B11" s="97"/>
      <c r="C11" s="97"/>
      <c r="D11" s="97"/>
      <c r="E11" s="97"/>
      <c r="F11" s="62"/>
      <c r="G11" s="33"/>
      <c r="H11" s="33"/>
      <c r="I11" s="33"/>
      <c r="J11" s="33"/>
      <c r="K11" s="33"/>
      <c r="L11" s="33"/>
      <c r="M11" s="159">
        <f>SUM(G11:L11)/6</f>
        <v>0</v>
      </c>
      <c r="N11" s="33"/>
      <c r="O11" s="33"/>
      <c r="P11" s="159">
        <f>N11-O11</f>
        <v>0</v>
      </c>
      <c r="Q11" s="33"/>
      <c r="R11" s="33"/>
      <c r="S11" s="159">
        <f>Q11-R11</f>
        <v>0</v>
      </c>
      <c r="T11" s="4">
        <f>SUM((M11*0.6),(P11*0.25),(S11*0.15))</f>
        <v>0</v>
      </c>
      <c r="U11" s="68"/>
      <c r="V11" s="148"/>
      <c r="W11" s="148"/>
      <c r="X11" s="148"/>
      <c r="Y11" s="148"/>
      <c r="Z11" s="147">
        <f>SUM((V11*0.25),(W11*0.25),(X11*0.3),(Y11*0.2))</f>
        <v>0</v>
      </c>
      <c r="AA11" s="155"/>
      <c r="AB11" s="66">
        <f>Z11-AA11</f>
        <v>0</v>
      </c>
      <c r="AC11" s="68"/>
      <c r="AD11" s="238"/>
      <c r="AE11" s="239"/>
      <c r="AF11" s="240">
        <f>SUM((AD11*0.7)+(AE11*0.3))</f>
        <v>0</v>
      </c>
      <c r="AG11" s="69"/>
      <c r="AH11" s="70">
        <f>SUM((T11*0.25)+(AB11*0.25)+(AF11*0.5))</f>
        <v>0</v>
      </c>
      <c r="AI11" s="71">
        <v>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P16"/>
  <sheetViews>
    <sheetView workbookViewId="0">
      <selection activeCell="J16" sqref="J16"/>
    </sheetView>
  </sheetViews>
  <sheetFormatPr defaultRowHeight="15" x14ac:dyDescent="0.25"/>
  <cols>
    <col min="1" max="1" width="5.7109375" customWidth="1"/>
    <col min="2" max="4" width="22.85546875" customWidth="1"/>
    <col min="5" max="5" width="14.28515625" customWidth="1"/>
    <col min="6" max="6" width="7.5703125" style="149" customWidth="1"/>
    <col min="7" max="7" width="10.7109375" style="149" customWidth="1"/>
    <col min="8" max="8" width="9.28515625" style="149" customWidth="1"/>
    <col min="9" max="9" width="11" style="149" customWidth="1"/>
    <col min="10" max="17" width="8.85546875" style="149"/>
    <col min="18" max="18" width="2.85546875" customWidth="1"/>
    <col min="19" max="28" width="8.85546875" style="149"/>
    <col min="29" max="29" width="2.85546875" style="149" customWidth="1"/>
    <col min="40" max="40" width="3" customWidth="1"/>
    <col min="42" max="42" width="13.140625" customWidth="1"/>
  </cols>
  <sheetData>
    <row r="1" spans="1:42" ht="15.75" x14ac:dyDescent="0.25">
      <c r="A1" s="1" t="str">
        <f>'Comp Detail'!A1</f>
        <v>Vaulting QLD State Championsip 2022</v>
      </c>
      <c r="B1" s="2"/>
      <c r="C1" s="2"/>
      <c r="D1" s="3" t="s">
        <v>0</v>
      </c>
      <c r="E1" s="149"/>
      <c r="F1" s="205"/>
      <c r="G1" s="205"/>
      <c r="H1" s="205"/>
      <c r="I1" s="205"/>
      <c r="J1" s="150"/>
      <c r="K1" s="150"/>
      <c r="L1" s="150"/>
      <c r="M1" s="150"/>
      <c r="N1" s="150"/>
      <c r="O1" s="150"/>
      <c r="P1" s="150"/>
      <c r="Q1" s="150"/>
      <c r="AP1" s="5">
        <f ca="1">NOW()</f>
        <v>44885.525505902777</v>
      </c>
    </row>
    <row r="2" spans="1:42" ht="15.75" x14ac:dyDescent="0.25">
      <c r="A2" s="1"/>
      <c r="B2" s="2"/>
      <c r="C2" s="2"/>
      <c r="D2" s="3" t="s">
        <v>1</v>
      </c>
      <c r="E2" s="149"/>
      <c r="F2" s="205"/>
      <c r="G2" s="205"/>
      <c r="H2" s="205"/>
      <c r="I2" s="205"/>
      <c r="J2" s="150"/>
      <c r="K2" s="150"/>
      <c r="L2" s="150"/>
      <c r="M2" s="150"/>
      <c r="N2" s="150"/>
      <c r="O2" s="150"/>
      <c r="P2" s="150"/>
      <c r="Q2" s="150"/>
      <c r="AP2" s="6">
        <f ca="1">NOW()</f>
        <v>44885.525505902777</v>
      </c>
    </row>
    <row r="3" spans="1:42" ht="15.75" x14ac:dyDescent="0.25">
      <c r="A3" s="1" t="str">
        <f>'Comp Detail'!A3</f>
        <v>19-20 Nov 22</v>
      </c>
      <c r="B3" s="2"/>
      <c r="C3" s="2"/>
      <c r="D3" s="3"/>
    </row>
    <row r="4" spans="1:42" ht="15.75" x14ac:dyDescent="0.25">
      <c r="A4" s="1"/>
      <c r="B4" s="2"/>
      <c r="C4" s="3"/>
      <c r="D4" s="2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</row>
    <row r="5" spans="1:42" s="2" customFormat="1" ht="15.75" x14ac:dyDescent="0.25">
      <c r="A5" s="1" t="s">
        <v>86</v>
      </c>
      <c r="B5" s="7"/>
      <c r="F5" s="7" t="s">
        <v>3</v>
      </c>
      <c r="G5" s="150">
        <f>E1</f>
        <v>0</v>
      </c>
      <c r="H5" s="150"/>
      <c r="I5" s="150"/>
      <c r="J5" s="149"/>
      <c r="K5" s="7"/>
      <c r="L5" s="7"/>
      <c r="M5" s="7"/>
      <c r="N5" s="150"/>
      <c r="O5" s="150"/>
      <c r="P5" s="150"/>
      <c r="Q5" s="150"/>
      <c r="R5" s="54"/>
      <c r="S5" s="7" t="s">
        <v>3</v>
      </c>
      <c r="T5" s="150">
        <f>E1</f>
        <v>0</v>
      </c>
      <c r="U5" s="150"/>
      <c r="V5" s="150"/>
      <c r="W5" s="7"/>
      <c r="X5" s="150"/>
      <c r="Y5" s="7"/>
      <c r="Z5" s="150"/>
      <c r="AA5" s="150"/>
      <c r="AB5" s="150"/>
      <c r="AC5" s="54"/>
      <c r="AD5" s="7" t="s">
        <v>5</v>
      </c>
      <c r="AE5" s="2">
        <f>E2</f>
        <v>0</v>
      </c>
      <c r="AH5" s="7"/>
      <c r="AJ5" s="7"/>
      <c r="AN5" s="54"/>
    </row>
    <row r="6" spans="1:42" s="2" customFormat="1" ht="15.75" x14ac:dyDescent="0.25">
      <c r="A6" s="1" t="s">
        <v>59</v>
      </c>
      <c r="B6" s="7">
        <v>12</v>
      </c>
      <c r="F6" s="7" t="s">
        <v>7</v>
      </c>
      <c r="G6" s="150"/>
      <c r="H6" s="150"/>
      <c r="I6" s="150"/>
      <c r="J6" s="149"/>
      <c r="K6" s="150"/>
      <c r="L6" s="150"/>
      <c r="M6" s="150"/>
      <c r="N6" s="150"/>
      <c r="O6" s="150"/>
      <c r="P6" s="150"/>
      <c r="Q6" s="150"/>
      <c r="R6" s="54"/>
      <c r="U6" s="150"/>
      <c r="V6" s="150"/>
      <c r="W6" s="150"/>
      <c r="X6" s="150"/>
      <c r="Y6" s="150"/>
      <c r="Z6" s="150"/>
      <c r="AA6" s="150"/>
      <c r="AB6" s="150"/>
      <c r="AC6" s="54"/>
      <c r="AN6" s="54"/>
    </row>
    <row r="7" spans="1:42" s="2" customFormat="1" x14ac:dyDescent="0.25">
      <c r="F7" s="7" t="s">
        <v>16</v>
      </c>
      <c r="G7" s="150"/>
      <c r="H7" s="150"/>
      <c r="I7" s="150"/>
      <c r="J7" s="158" t="s">
        <v>16</v>
      </c>
      <c r="K7" s="11"/>
      <c r="L7" s="11"/>
      <c r="M7" s="11" t="s">
        <v>17</v>
      </c>
      <c r="N7" s="149"/>
      <c r="O7" s="11"/>
      <c r="P7" s="11" t="s">
        <v>18</v>
      </c>
      <c r="Q7" s="11" t="s">
        <v>89</v>
      </c>
      <c r="R7" s="57"/>
      <c r="S7" s="150"/>
      <c r="T7" s="150"/>
      <c r="U7" s="150"/>
      <c r="V7" s="150"/>
      <c r="W7" s="150"/>
      <c r="X7" s="150"/>
      <c r="Y7" s="150"/>
      <c r="Z7" s="150"/>
      <c r="AA7" s="150"/>
      <c r="AB7" s="10" t="s">
        <v>74</v>
      </c>
      <c r="AC7" s="57"/>
      <c r="AM7" s="10" t="s">
        <v>74</v>
      </c>
      <c r="AN7" s="57"/>
      <c r="AO7" s="11" t="s">
        <v>31</v>
      </c>
    </row>
    <row r="8" spans="1:42" s="2" customFormat="1" x14ac:dyDescent="0.25">
      <c r="A8" s="221" t="s">
        <v>12</v>
      </c>
      <c r="B8" s="221" t="s">
        <v>13</v>
      </c>
      <c r="C8" s="221" t="s">
        <v>7</v>
      </c>
      <c r="D8" s="221" t="s">
        <v>14</v>
      </c>
      <c r="E8" s="221" t="s">
        <v>15</v>
      </c>
      <c r="F8" s="73" t="s">
        <v>90</v>
      </c>
      <c r="G8" s="73" t="s">
        <v>93</v>
      </c>
      <c r="H8" s="73" t="s">
        <v>91</v>
      </c>
      <c r="I8" s="73" t="s">
        <v>94</v>
      </c>
      <c r="J8" s="20" t="s">
        <v>96</v>
      </c>
      <c r="K8" s="152" t="s">
        <v>17</v>
      </c>
      <c r="L8" s="152" t="s">
        <v>97</v>
      </c>
      <c r="M8" s="20" t="s">
        <v>96</v>
      </c>
      <c r="N8" s="38" t="s">
        <v>18</v>
      </c>
      <c r="O8" s="152" t="s">
        <v>97</v>
      </c>
      <c r="P8" s="20" t="s">
        <v>96</v>
      </c>
      <c r="Q8" s="20" t="s">
        <v>96</v>
      </c>
      <c r="R8" s="54"/>
      <c r="S8" s="14" t="s">
        <v>19</v>
      </c>
      <c r="T8" s="14" t="s">
        <v>20</v>
      </c>
      <c r="U8" s="14" t="s">
        <v>21</v>
      </c>
      <c r="V8" s="14" t="s">
        <v>22</v>
      </c>
      <c r="W8" s="14" t="s">
        <v>23</v>
      </c>
      <c r="X8" s="14" t="s">
        <v>24</v>
      </c>
      <c r="Y8" s="14" t="s">
        <v>25</v>
      </c>
      <c r="Z8" s="14" t="s">
        <v>75</v>
      </c>
      <c r="AA8" s="14" t="s">
        <v>76</v>
      </c>
      <c r="AB8" s="14" t="s">
        <v>77</v>
      </c>
      <c r="AC8" s="54"/>
      <c r="AD8" s="14" t="s">
        <v>19</v>
      </c>
      <c r="AE8" s="14" t="s">
        <v>20</v>
      </c>
      <c r="AF8" s="14" t="s">
        <v>21</v>
      </c>
      <c r="AG8" s="14" t="s">
        <v>22</v>
      </c>
      <c r="AH8" s="14" t="s">
        <v>23</v>
      </c>
      <c r="AI8" s="14" t="s">
        <v>24</v>
      </c>
      <c r="AJ8" s="14" t="s">
        <v>25</v>
      </c>
      <c r="AK8" s="14" t="s">
        <v>75</v>
      </c>
      <c r="AL8" s="14" t="s">
        <v>76</v>
      </c>
      <c r="AM8" s="14" t="s">
        <v>77</v>
      </c>
      <c r="AN8" s="54"/>
      <c r="AO8" s="19" t="s">
        <v>38</v>
      </c>
      <c r="AP8" s="14" t="s">
        <v>41</v>
      </c>
    </row>
    <row r="9" spans="1:42" s="2" customFormat="1" x14ac:dyDescent="0.25">
      <c r="A9" s="73"/>
      <c r="B9" s="73"/>
      <c r="C9" s="73"/>
      <c r="D9" s="73"/>
      <c r="E9" s="73"/>
      <c r="R9" s="54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54"/>
      <c r="AN9" s="54"/>
    </row>
    <row r="10" spans="1:42" s="150" customFormat="1" ht="15.75" x14ac:dyDescent="0.25">
      <c r="A10" s="122">
        <v>1</v>
      </c>
      <c r="B10" s="149"/>
      <c r="C10" s="76"/>
      <c r="D10" s="76"/>
      <c r="E10" s="76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54"/>
      <c r="S10" s="25"/>
      <c r="T10" s="25"/>
      <c r="U10" s="25"/>
      <c r="V10" s="25"/>
      <c r="W10" s="25"/>
      <c r="X10" s="25"/>
      <c r="Y10" s="25"/>
      <c r="Z10" s="25"/>
      <c r="AA10" s="4">
        <f t="shared" ref="AA10:AA15" si="0">SUM(S10:Z10)</f>
        <v>0</v>
      </c>
      <c r="AB10" s="46"/>
      <c r="AC10" s="54"/>
      <c r="AD10" s="25"/>
      <c r="AE10" s="25"/>
      <c r="AF10" s="25"/>
      <c r="AG10" s="25"/>
      <c r="AH10" s="25"/>
      <c r="AI10" s="25"/>
      <c r="AJ10" s="25"/>
      <c r="AK10" s="25"/>
      <c r="AL10" s="4">
        <f t="shared" ref="AL10:AL15" si="1">SUM(AD10:AK10)</f>
        <v>0</v>
      </c>
      <c r="AM10" s="46"/>
      <c r="AN10" s="54"/>
      <c r="AO10" s="154"/>
      <c r="AP10" s="23"/>
    </row>
    <row r="11" spans="1:42" s="150" customFormat="1" ht="15.75" x14ac:dyDescent="0.25">
      <c r="A11" s="122">
        <v>2</v>
      </c>
      <c r="B11" s="149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54"/>
      <c r="S11" s="25"/>
      <c r="T11" s="25"/>
      <c r="U11" s="25"/>
      <c r="V11" s="25"/>
      <c r="W11" s="25"/>
      <c r="X11" s="25"/>
      <c r="Y11" s="25"/>
      <c r="Z11" s="25"/>
      <c r="AA11" s="4">
        <f t="shared" si="0"/>
        <v>0</v>
      </c>
      <c r="AB11" s="46"/>
      <c r="AC11" s="54"/>
      <c r="AD11" s="25"/>
      <c r="AE11" s="25"/>
      <c r="AF11" s="25"/>
      <c r="AG11" s="25"/>
      <c r="AH11" s="25"/>
      <c r="AI11" s="25"/>
      <c r="AJ11" s="25"/>
      <c r="AK11" s="25"/>
      <c r="AL11" s="4">
        <f t="shared" si="1"/>
        <v>0</v>
      </c>
      <c r="AM11" s="46"/>
      <c r="AN11" s="54"/>
      <c r="AO11" s="154"/>
      <c r="AP11" s="23"/>
    </row>
    <row r="12" spans="1:42" s="150" customFormat="1" ht="15.75" x14ac:dyDescent="0.25">
      <c r="A12" s="122">
        <v>3</v>
      </c>
      <c r="B12" s="149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54"/>
      <c r="S12" s="25"/>
      <c r="T12" s="25"/>
      <c r="U12" s="25"/>
      <c r="V12" s="25"/>
      <c r="W12" s="25"/>
      <c r="X12" s="25"/>
      <c r="Y12" s="25"/>
      <c r="Z12" s="25"/>
      <c r="AA12" s="4">
        <f t="shared" si="0"/>
        <v>0</v>
      </c>
      <c r="AB12" s="46"/>
      <c r="AC12" s="54"/>
      <c r="AD12" s="25"/>
      <c r="AE12" s="25"/>
      <c r="AF12" s="25"/>
      <c r="AG12" s="25"/>
      <c r="AH12" s="25"/>
      <c r="AI12" s="25"/>
      <c r="AJ12" s="25"/>
      <c r="AK12" s="25"/>
      <c r="AL12" s="4">
        <f t="shared" si="1"/>
        <v>0</v>
      </c>
      <c r="AM12" s="46"/>
      <c r="AN12" s="54"/>
      <c r="AO12" s="154"/>
      <c r="AP12" s="23"/>
    </row>
    <row r="13" spans="1:42" s="150" customFormat="1" ht="15.75" x14ac:dyDescent="0.25">
      <c r="A13" s="122">
        <v>4</v>
      </c>
      <c r="B13" s="149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54"/>
      <c r="S13" s="25"/>
      <c r="T13" s="25"/>
      <c r="U13" s="25"/>
      <c r="V13" s="25"/>
      <c r="W13" s="25"/>
      <c r="X13" s="25"/>
      <c r="Y13" s="25"/>
      <c r="Z13" s="25"/>
      <c r="AA13" s="4">
        <f t="shared" si="0"/>
        <v>0</v>
      </c>
      <c r="AB13" s="46"/>
      <c r="AC13" s="54"/>
      <c r="AD13" s="25"/>
      <c r="AE13" s="25"/>
      <c r="AF13" s="25"/>
      <c r="AG13" s="25"/>
      <c r="AH13" s="25"/>
      <c r="AI13" s="25"/>
      <c r="AJ13" s="25"/>
      <c r="AK13" s="25"/>
      <c r="AL13" s="4">
        <f t="shared" si="1"/>
        <v>0</v>
      </c>
      <c r="AM13" s="46"/>
      <c r="AN13" s="54"/>
      <c r="AO13" s="154"/>
      <c r="AP13" s="23"/>
    </row>
    <row r="14" spans="1:42" s="150" customFormat="1" ht="15.75" x14ac:dyDescent="0.25">
      <c r="A14" s="122">
        <v>5</v>
      </c>
      <c r="B14" s="149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54"/>
      <c r="S14" s="25"/>
      <c r="T14" s="25"/>
      <c r="U14" s="25"/>
      <c r="V14" s="25"/>
      <c r="W14" s="25"/>
      <c r="X14" s="25"/>
      <c r="Y14" s="25"/>
      <c r="Z14" s="25"/>
      <c r="AA14" s="4">
        <f t="shared" si="0"/>
        <v>0</v>
      </c>
      <c r="AB14" s="46"/>
      <c r="AC14" s="54"/>
      <c r="AD14" s="25"/>
      <c r="AE14" s="25"/>
      <c r="AF14" s="25"/>
      <c r="AG14" s="25"/>
      <c r="AH14" s="25"/>
      <c r="AI14" s="25"/>
      <c r="AJ14" s="25"/>
      <c r="AK14" s="25"/>
      <c r="AL14" s="4">
        <f t="shared" si="1"/>
        <v>0</v>
      </c>
      <c r="AM14" s="46"/>
      <c r="AN14" s="54"/>
      <c r="AO14" s="154"/>
      <c r="AP14" s="23"/>
    </row>
    <row r="15" spans="1:42" s="150" customFormat="1" ht="15.75" x14ac:dyDescent="0.25">
      <c r="A15" s="122">
        <v>6</v>
      </c>
      <c r="B15" s="149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54"/>
      <c r="S15" s="25"/>
      <c r="T15" s="25"/>
      <c r="U15" s="25"/>
      <c r="V15" s="25"/>
      <c r="W15" s="25"/>
      <c r="X15" s="25"/>
      <c r="Y15" s="25"/>
      <c r="Z15" s="25"/>
      <c r="AA15" s="4">
        <f t="shared" si="0"/>
        <v>0</v>
      </c>
      <c r="AB15" s="46"/>
      <c r="AC15" s="54"/>
      <c r="AD15" s="25"/>
      <c r="AE15" s="25"/>
      <c r="AF15" s="25"/>
      <c r="AG15" s="25"/>
      <c r="AH15" s="25"/>
      <c r="AI15" s="25"/>
      <c r="AJ15" s="25"/>
      <c r="AK15" s="25"/>
      <c r="AL15" s="4">
        <f t="shared" si="1"/>
        <v>0</v>
      </c>
      <c r="AM15" s="46"/>
      <c r="AN15" s="54"/>
      <c r="AO15" s="154"/>
      <c r="AP15" s="23"/>
    </row>
    <row r="16" spans="1:42" s="150" customFormat="1" ht="15.75" x14ac:dyDescent="0.25">
      <c r="A16" s="124"/>
      <c r="B16" s="124"/>
      <c r="C16" s="97"/>
      <c r="D16" s="97"/>
      <c r="E16" s="97"/>
      <c r="F16" s="209"/>
      <c r="G16" s="209"/>
      <c r="H16" s="209"/>
      <c r="I16" s="209"/>
      <c r="J16" s="210">
        <f>(F16+G16+H16+I16)/4</f>
        <v>0</v>
      </c>
      <c r="K16" s="209"/>
      <c r="L16" s="209"/>
      <c r="M16" s="210">
        <f>K16-L16</f>
        <v>0</v>
      </c>
      <c r="N16" s="209"/>
      <c r="O16" s="209"/>
      <c r="P16" s="210">
        <f>N16-O16</f>
        <v>0</v>
      </c>
      <c r="Q16" s="156">
        <f>((J16*0.4)+(M16*0.4)+(P16*0.2))</f>
        <v>0</v>
      </c>
      <c r="R16" s="68"/>
      <c r="S16" s="103"/>
      <c r="T16" s="103"/>
      <c r="U16" s="103"/>
      <c r="V16" s="103"/>
      <c r="W16" s="103"/>
      <c r="X16" s="103"/>
      <c r="Y16" s="103"/>
      <c r="Z16" s="103"/>
      <c r="AA16" s="156">
        <f>SUM(AA10:AA15)</f>
        <v>0</v>
      </c>
      <c r="AB16" s="156">
        <f>(AA16/6)/8</f>
        <v>0</v>
      </c>
      <c r="AC16" s="68"/>
      <c r="AD16" s="103"/>
      <c r="AE16" s="103"/>
      <c r="AF16" s="103"/>
      <c r="AG16" s="103"/>
      <c r="AH16" s="103"/>
      <c r="AI16" s="103"/>
      <c r="AJ16" s="103"/>
      <c r="AK16" s="103"/>
      <c r="AL16" s="156">
        <f>SUM(AL10:AL15)</f>
        <v>0</v>
      </c>
      <c r="AM16" s="156">
        <f>(AL16/6)/8</f>
        <v>0</v>
      </c>
      <c r="AN16" s="104"/>
      <c r="AO16" s="156">
        <f>SUM((Q16*0.25)+(AM16*0.75))</f>
        <v>0</v>
      </c>
      <c r="AP16" s="71">
        <v>1</v>
      </c>
    </row>
  </sheetData>
  <pageMargins left="0.70866141732283472" right="0.70866141732283472" top="0.74803149606299213" bottom="0.74803149606299213" header="0.31496062992125984" footer="0.31496062992125984"/>
  <pageSetup scale="81" fitToHeight="0" orientation="portrait" r:id="rId1"/>
  <headerFooter>
    <oddFooter>&amp;CSquad Comp Pre-lim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S16"/>
  <sheetViews>
    <sheetView workbookViewId="0">
      <selection activeCell="H30" sqref="H30"/>
    </sheetView>
  </sheetViews>
  <sheetFormatPr defaultRowHeight="15" x14ac:dyDescent="0.25"/>
  <cols>
    <col min="1" max="1" width="5.7109375" customWidth="1"/>
    <col min="2" max="4" width="22.85546875" customWidth="1"/>
    <col min="5" max="5" width="14.28515625" customWidth="1"/>
    <col min="6" max="6" width="2.85546875" customWidth="1"/>
    <col min="7" max="7" width="7.5703125" style="149" customWidth="1"/>
    <col min="8" max="8" width="10.7109375" style="149" customWidth="1"/>
    <col min="9" max="9" width="10.28515625" style="149" customWidth="1"/>
    <col min="10" max="10" width="9.28515625" style="149" customWidth="1"/>
    <col min="11" max="11" width="11" style="149" customWidth="1"/>
    <col min="12" max="12" width="9" style="149" customWidth="1"/>
    <col min="13" max="20" width="8.85546875" style="149"/>
    <col min="21" max="21" width="2.85546875" customWidth="1"/>
    <col min="32" max="32" width="2.85546875" customWidth="1"/>
    <col min="33" max="42" width="8.85546875" style="149"/>
    <col min="43" max="43" width="2.85546875" style="149" customWidth="1"/>
    <col min="45" max="45" width="11.28515625" customWidth="1"/>
  </cols>
  <sheetData>
    <row r="1" spans="1:45" ht="15.75" x14ac:dyDescent="0.25">
      <c r="A1" s="1" t="str">
        <f>'Comp Detail'!A1</f>
        <v>Vaulting QLD State Championsip 2022</v>
      </c>
      <c r="B1" s="2"/>
      <c r="C1" s="2"/>
      <c r="D1" s="3" t="s">
        <v>0</v>
      </c>
      <c r="G1" s="36"/>
      <c r="H1" s="36"/>
      <c r="I1" s="36"/>
      <c r="J1" s="36"/>
      <c r="K1" s="36"/>
      <c r="L1" s="36"/>
      <c r="M1" s="150"/>
      <c r="N1" s="150"/>
      <c r="O1" s="150"/>
      <c r="P1" s="150"/>
      <c r="Q1" s="150"/>
      <c r="R1" s="150"/>
      <c r="S1" s="150"/>
      <c r="T1" s="150"/>
      <c r="AS1" s="5">
        <f ca="1">NOW()</f>
        <v>44885.525505902777</v>
      </c>
    </row>
    <row r="2" spans="1:45" ht="15.75" x14ac:dyDescent="0.25">
      <c r="A2" s="1"/>
      <c r="B2" s="2"/>
      <c r="C2" s="2"/>
      <c r="D2" s="3" t="s">
        <v>1</v>
      </c>
      <c r="G2" s="36"/>
      <c r="H2" s="36"/>
      <c r="I2" s="36"/>
      <c r="J2" s="36"/>
      <c r="K2" s="36"/>
      <c r="L2" s="36"/>
      <c r="M2" s="150"/>
      <c r="N2" s="150"/>
      <c r="O2" s="150"/>
      <c r="P2" s="150"/>
      <c r="Q2" s="150"/>
      <c r="R2" s="150"/>
      <c r="S2" s="150"/>
      <c r="T2" s="150"/>
      <c r="AS2" s="6">
        <f ca="1">NOW()</f>
        <v>44885.525505902777</v>
      </c>
    </row>
    <row r="3" spans="1:45" ht="15.75" x14ac:dyDescent="0.25">
      <c r="A3" s="1" t="str">
        <f>'Comp Detail'!A3</f>
        <v>19-20 Nov 22</v>
      </c>
      <c r="B3" s="2"/>
      <c r="C3" s="2"/>
      <c r="D3" s="3"/>
      <c r="G3" s="161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1:45" ht="15.75" x14ac:dyDescent="0.25">
      <c r="A4" s="1"/>
      <c r="B4" s="2"/>
      <c r="C4" s="3"/>
      <c r="D4" s="2"/>
      <c r="G4" s="150"/>
      <c r="H4" s="150"/>
      <c r="I4" s="150"/>
      <c r="J4" s="150"/>
      <c r="K4" s="150"/>
      <c r="L4" s="150"/>
      <c r="N4" s="150"/>
      <c r="O4" s="150"/>
      <c r="P4" s="150"/>
      <c r="Q4" s="150"/>
      <c r="R4" s="150"/>
      <c r="S4" s="150"/>
      <c r="T4" s="150"/>
    </row>
    <row r="5" spans="1:45" ht="15.75" x14ac:dyDescent="0.25">
      <c r="A5" s="1" t="s">
        <v>85</v>
      </c>
      <c r="B5" s="7"/>
      <c r="C5" s="2"/>
      <c r="D5" s="2"/>
      <c r="E5" s="2"/>
      <c r="F5" s="29"/>
      <c r="U5" s="54"/>
    </row>
    <row r="6" spans="1:45" ht="15.75" x14ac:dyDescent="0.25">
      <c r="A6" s="1" t="s">
        <v>59</v>
      </c>
      <c r="B6" s="7">
        <v>10</v>
      </c>
      <c r="C6" s="2"/>
      <c r="D6" s="2"/>
      <c r="E6" s="2"/>
      <c r="F6" s="29"/>
      <c r="G6" s="7" t="s">
        <v>3</v>
      </c>
      <c r="H6" s="150">
        <f>F1</f>
        <v>0</v>
      </c>
      <c r="I6" s="150"/>
      <c r="J6" s="150"/>
      <c r="K6" s="150"/>
      <c r="L6" s="150"/>
      <c r="N6" s="7"/>
      <c r="O6" s="7"/>
      <c r="P6" s="7"/>
      <c r="Q6" s="150"/>
      <c r="R6" s="150"/>
      <c r="S6" s="150"/>
      <c r="T6" s="150"/>
      <c r="U6" s="54"/>
      <c r="V6" s="7" t="s">
        <v>3</v>
      </c>
      <c r="W6" s="2"/>
      <c r="X6" s="2"/>
      <c r="Y6" s="2"/>
      <c r="Z6" s="7"/>
      <c r="AA6" s="2"/>
      <c r="AB6" s="2"/>
      <c r="AC6" s="7"/>
      <c r="AD6" s="2"/>
      <c r="AE6" s="2"/>
      <c r="AF6" s="54"/>
      <c r="AG6" s="7" t="s">
        <v>5</v>
      </c>
      <c r="AH6" s="150"/>
      <c r="AI6" s="150"/>
      <c r="AJ6" s="150"/>
      <c r="AK6" s="7"/>
      <c r="AL6" s="150"/>
      <c r="AM6" s="150"/>
      <c r="AN6" s="7"/>
      <c r="AO6" s="150"/>
      <c r="AP6" s="150"/>
      <c r="AQ6" s="54"/>
      <c r="AR6" s="2"/>
      <c r="AS6" s="2"/>
    </row>
    <row r="7" spans="1:45" x14ac:dyDescent="0.25">
      <c r="A7" s="2"/>
      <c r="B7" s="2"/>
      <c r="C7" s="2"/>
      <c r="D7" s="2"/>
      <c r="E7" s="2"/>
      <c r="F7" s="18"/>
      <c r="G7" s="7" t="s">
        <v>7</v>
      </c>
      <c r="H7" s="150"/>
      <c r="I7" s="150"/>
      <c r="J7" s="150"/>
      <c r="K7" s="150"/>
      <c r="L7" s="150"/>
      <c r="N7" s="150"/>
      <c r="O7" s="150"/>
      <c r="P7" s="150"/>
      <c r="Q7" s="150"/>
      <c r="R7" s="150"/>
      <c r="S7" s="150"/>
      <c r="T7" s="150"/>
      <c r="U7" s="57"/>
      <c r="V7" s="2">
        <f>E2</f>
        <v>0</v>
      </c>
      <c r="W7" s="2"/>
      <c r="X7" s="2"/>
      <c r="Y7" s="2"/>
      <c r="Z7" s="2"/>
      <c r="AA7" s="2"/>
      <c r="AB7" s="2"/>
      <c r="AC7" s="2"/>
      <c r="AD7" s="2"/>
      <c r="AE7" s="2"/>
      <c r="AF7" s="54"/>
      <c r="AG7" s="150">
        <f>E3</f>
        <v>0</v>
      </c>
      <c r="AH7" s="150"/>
      <c r="AI7" s="150"/>
      <c r="AJ7" s="150"/>
      <c r="AK7" s="150"/>
      <c r="AL7" s="150"/>
      <c r="AM7" s="150"/>
      <c r="AN7" s="150"/>
      <c r="AO7" s="150"/>
      <c r="AP7" s="150"/>
      <c r="AQ7" s="54"/>
      <c r="AR7" s="2"/>
      <c r="AS7" s="2"/>
    </row>
    <row r="8" spans="1:45" x14ac:dyDescent="0.25">
      <c r="A8" s="73" t="s">
        <v>12</v>
      </c>
      <c r="B8" s="73" t="s">
        <v>13</v>
      </c>
      <c r="C8" s="73" t="s">
        <v>7</v>
      </c>
      <c r="D8" s="73" t="s">
        <v>14</v>
      </c>
      <c r="E8" s="73" t="s">
        <v>15</v>
      </c>
      <c r="F8" s="29"/>
      <c r="G8" s="7" t="s">
        <v>16</v>
      </c>
      <c r="H8" s="150"/>
      <c r="I8" s="150"/>
      <c r="J8" s="150"/>
      <c r="K8" s="150"/>
      <c r="L8" s="150"/>
      <c r="M8" s="158" t="s">
        <v>16</v>
      </c>
      <c r="N8" s="11"/>
      <c r="O8" s="11"/>
      <c r="P8" s="11" t="s">
        <v>17</v>
      </c>
      <c r="R8" s="11"/>
      <c r="S8" s="11" t="s">
        <v>18</v>
      </c>
      <c r="T8" s="11" t="s">
        <v>89</v>
      </c>
      <c r="U8" s="54"/>
      <c r="V8" s="2"/>
      <c r="W8" s="2"/>
      <c r="X8" s="2"/>
      <c r="Y8" s="2"/>
      <c r="Z8" s="2"/>
      <c r="AA8" s="2"/>
      <c r="AB8" s="2"/>
      <c r="AC8" s="2"/>
      <c r="AD8" s="2"/>
      <c r="AE8" s="10" t="s">
        <v>74</v>
      </c>
      <c r="AF8" s="57"/>
      <c r="AG8" s="150"/>
      <c r="AH8" s="150"/>
      <c r="AI8" s="150"/>
      <c r="AJ8" s="150"/>
      <c r="AK8" s="150"/>
      <c r="AL8" s="150"/>
      <c r="AM8" s="150"/>
      <c r="AN8" s="150"/>
      <c r="AO8" s="150"/>
      <c r="AP8" s="10" t="s">
        <v>74</v>
      </c>
      <c r="AQ8" s="57"/>
      <c r="AR8" s="11" t="s">
        <v>31</v>
      </c>
      <c r="AS8" s="2"/>
    </row>
    <row r="9" spans="1:45" x14ac:dyDescent="0.25">
      <c r="A9" s="72"/>
      <c r="B9" s="72"/>
      <c r="C9" s="72"/>
      <c r="D9" s="72"/>
      <c r="E9" s="72"/>
      <c r="F9" s="29"/>
      <c r="G9" s="73" t="s">
        <v>90</v>
      </c>
      <c r="H9" s="73" t="s">
        <v>91</v>
      </c>
      <c r="I9" s="73" t="s">
        <v>92</v>
      </c>
      <c r="J9" s="73" t="s">
        <v>93</v>
      </c>
      <c r="K9" s="73" t="s">
        <v>94</v>
      </c>
      <c r="L9" s="73" t="s">
        <v>95</v>
      </c>
      <c r="M9" s="20" t="s">
        <v>96</v>
      </c>
      <c r="N9" s="152" t="s">
        <v>17</v>
      </c>
      <c r="O9" s="152" t="s">
        <v>97</v>
      </c>
      <c r="P9" s="20" t="s">
        <v>96</v>
      </c>
      <c r="Q9" s="38" t="s">
        <v>18</v>
      </c>
      <c r="R9" s="152" t="s">
        <v>97</v>
      </c>
      <c r="S9" s="20" t="s">
        <v>96</v>
      </c>
      <c r="T9" s="20" t="s">
        <v>96</v>
      </c>
      <c r="U9" s="54"/>
      <c r="V9" s="14" t="s">
        <v>19</v>
      </c>
      <c r="W9" s="14" t="s">
        <v>20</v>
      </c>
      <c r="X9" s="14" t="s">
        <v>78</v>
      </c>
      <c r="Y9" s="14" t="s">
        <v>52</v>
      </c>
      <c r="Z9" s="14" t="s">
        <v>48</v>
      </c>
      <c r="AA9" s="14" t="s">
        <v>50</v>
      </c>
      <c r="AB9" s="14" t="s">
        <v>47</v>
      </c>
      <c r="AC9" s="14" t="s">
        <v>88</v>
      </c>
      <c r="AD9" s="14" t="s">
        <v>76</v>
      </c>
      <c r="AE9" s="14" t="s">
        <v>77</v>
      </c>
      <c r="AF9" s="54"/>
      <c r="AG9" s="14" t="s">
        <v>19</v>
      </c>
      <c r="AH9" s="14" t="s">
        <v>20</v>
      </c>
      <c r="AI9" s="14" t="s">
        <v>78</v>
      </c>
      <c r="AJ9" s="14" t="s">
        <v>52</v>
      </c>
      <c r="AK9" s="14" t="s">
        <v>48</v>
      </c>
      <c r="AL9" s="14" t="s">
        <v>50</v>
      </c>
      <c r="AM9" s="14" t="s">
        <v>47</v>
      </c>
      <c r="AN9" s="14" t="s">
        <v>88</v>
      </c>
      <c r="AO9" s="14" t="s">
        <v>76</v>
      </c>
      <c r="AP9" s="14" t="s">
        <v>77</v>
      </c>
      <c r="AQ9" s="54"/>
      <c r="AR9" s="19" t="s">
        <v>38</v>
      </c>
      <c r="AS9" s="14" t="s">
        <v>41</v>
      </c>
    </row>
    <row r="10" spans="1:45" ht="15.75" x14ac:dyDescent="0.25">
      <c r="A10" s="122">
        <v>1</v>
      </c>
      <c r="B10" s="149"/>
      <c r="C10" s="76"/>
      <c r="D10" s="76"/>
      <c r="E10" s="76"/>
      <c r="F10" s="2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54"/>
      <c r="V10" s="25"/>
      <c r="W10" s="25"/>
      <c r="X10" s="25"/>
      <c r="Y10" s="25"/>
      <c r="Z10" s="25"/>
      <c r="AA10" s="25"/>
      <c r="AB10" s="25"/>
      <c r="AC10" s="25"/>
      <c r="AD10" s="4">
        <f t="shared" ref="AD10:AD15" si="0">SUM(V10:AC10)</f>
        <v>0</v>
      </c>
      <c r="AE10" s="46"/>
      <c r="AF10" s="54"/>
      <c r="AG10" s="25"/>
      <c r="AH10" s="25"/>
      <c r="AI10" s="25"/>
      <c r="AJ10" s="25"/>
      <c r="AK10" s="25"/>
      <c r="AL10" s="25"/>
      <c r="AM10" s="25"/>
      <c r="AN10" s="25"/>
      <c r="AO10" s="4">
        <f t="shared" ref="AO10:AO15" si="1">SUM(AG10:AN10)</f>
        <v>0</v>
      </c>
      <c r="AP10" s="46"/>
      <c r="AQ10" s="54"/>
      <c r="AR10" s="29"/>
      <c r="AS10" s="23"/>
    </row>
    <row r="11" spans="1:45" ht="15.75" x14ac:dyDescent="0.25">
      <c r="A11" s="122">
        <v>2</v>
      </c>
      <c r="B11" s="149"/>
      <c r="C11" s="123"/>
      <c r="D11" s="123"/>
      <c r="E11" s="123"/>
      <c r="F11" s="29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54"/>
      <c r="V11" s="25"/>
      <c r="W11" s="25"/>
      <c r="X11" s="25"/>
      <c r="Y11" s="25"/>
      <c r="Z11" s="25"/>
      <c r="AA11" s="25"/>
      <c r="AB11" s="25"/>
      <c r="AC11" s="25"/>
      <c r="AD11" s="4">
        <f t="shared" si="0"/>
        <v>0</v>
      </c>
      <c r="AE11" s="46"/>
      <c r="AF11" s="54"/>
      <c r="AG11" s="25"/>
      <c r="AH11" s="25"/>
      <c r="AI11" s="25"/>
      <c r="AJ11" s="25"/>
      <c r="AK11" s="25"/>
      <c r="AL11" s="25"/>
      <c r="AM11" s="25"/>
      <c r="AN11" s="25"/>
      <c r="AO11" s="4">
        <f t="shared" si="1"/>
        <v>0</v>
      </c>
      <c r="AP11" s="46"/>
      <c r="AQ11" s="54"/>
      <c r="AR11" s="29"/>
      <c r="AS11" s="23"/>
    </row>
    <row r="12" spans="1:45" ht="15.75" x14ac:dyDescent="0.25">
      <c r="A12" s="122">
        <v>3</v>
      </c>
      <c r="B12" s="149"/>
      <c r="C12" s="123"/>
      <c r="D12" s="123"/>
      <c r="E12" s="123"/>
      <c r="F12" s="29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54"/>
      <c r="V12" s="25"/>
      <c r="W12" s="25"/>
      <c r="X12" s="25"/>
      <c r="Y12" s="25"/>
      <c r="Z12" s="25"/>
      <c r="AA12" s="25"/>
      <c r="AB12" s="25"/>
      <c r="AC12" s="25"/>
      <c r="AD12" s="4">
        <f t="shared" si="0"/>
        <v>0</v>
      </c>
      <c r="AE12" s="46"/>
      <c r="AF12" s="54"/>
      <c r="AG12" s="25"/>
      <c r="AH12" s="25"/>
      <c r="AI12" s="25"/>
      <c r="AJ12" s="25"/>
      <c r="AK12" s="25"/>
      <c r="AL12" s="25"/>
      <c r="AM12" s="25"/>
      <c r="AN12" s="25"/>
      <c r="AO12" s="4">
        <f t="shared" si="1"/>
        <v>0</v>
      </c>
      <c r="AP12" s="46"/>
      <c r="AQ12" s="54"/>
      <c r="AR12" s="29"/>
      <c r="AS12" s="23"/>
    </row>
    <row r="13" spans="1:45" ht="15.75" x14ac:dyDescent="0.25">
      <c r="A13" s="122">
        <v>4</v>
      </c>
      <c r="B13" s="149"/>
      <c r="C13" s="123"/>
      <c r="D13" s="123"/>
      <c r="E13" s="123"/>
      <c r="F13" s="29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54"/>
      <c r="V13" s="25"/>
      <c r="W13" s="25"/>
      <c r="X13" s="25"/>
      <c r="Y13" s="25"/>
      <c r="Z13" s="25"/>
      <c r="AA13" s="25"/>
      <c r="AB13" s="25"/>
      <c r="AC13" s="25"/>
      <c r="AD13" s="4">
        <f t="shared" si="0"/>
        <v>0</v>
      </c>
      <c r="AE13" s="46"/>
      <c r="AF13" s="54"/>
      <c r="AG13" s="25"/>
      <c r="AH13" s="25"/>
      <c r="AI13" s="25"/>
      <c r="AJ13" s="25"/>
      <c r="AK13" s="25"/>
      <c r="AL13" s="25"/>
      <c r="AM13" s="25"/>
      <c r="AN13" s="25"/>
      <c r="AO13" s="4">
        <f t="shared" si="1"/>
        <v>0</v>
      </c>
      <c r="AP13" s="46"/>
      <c r="AQ13" s="54"/>
      <c r="AR13" s="29"/>
      <c r="AS13" s="23"/>
    </row>
    <row r="14" spans="1:45" ht="15.75" x14ac:dyDescent="0.25">
      <c r="A14" s="122">
        <v>5</v>
      </c>
      <c r="B14" s="149"/>
      <c r="C14" s="123"/>
      <c r="D14" s="123"/>
      <c r="E14" s="123"/>
      <c r="F14" s="29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54"/>
      <c r="V14" s="25"/>
      <c r="W14" s="25"/>
      <c r="X14" s="25"/>
      <c r="Y14" s="25"/>
      <c r="Z14" s="25"/>
      <c r="AA14" s="25"/>
      <c r="AB14" s="25"/>
      <c r="AC14" s="25"/>
      <c r="AD14" s="4">
        <f t="shared" si="0"/>
        <v>0</v>
      </c>
      <c r="AE14" s="46"/>
      <c r="AF14" s="54"/>
      <c r="AG14" s="25"/>
      <c r="AH14" s="25"/>
      <c r="AI14" s="25"/>
      <c r="AJ14" s="25"/>
      <c r="AK14" s="25"/>
      <c r="AL14" s="25"/>
      <c r="AM14" s="25"/>
      <c r="AN14" s="25"/>
      <c r="AO14" s="4">
        <f t="shared" si="1"/>
        <v>0</v>
      </c>
      <c r="AP14" s="46"/>
      <c r="AQ14" s="54"/>
      <c r="AR14" s="29"/>
      <c r="AS14" s="23"/>
    </row>
    <row r="15" spans="1:45" ht="15.75" x14ac:dyDescent="0.25">
      <c r="A15" s="122">
        <v>6</v>
      </c>
      <c r="B15" s="149"/>
      <c r="C15" s="123"/>
      <c r="D15" s="123"/>
      <c r="E15" s="123"/>
      <c r="F15" s="29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54"/>
      <c r="V15" s="25"/>
      <c r="W15" s="25"/>
      <c r="X15" s="25"/>
      <c r="Y15" s="25"/>
      <c r="Z15" s="25"/>
      <c r="AA15" s="25"/>
      <c r="AB15" s="25"/>
      <c r="AC15" s="25"/>
      <c r="AD15" s="4">
        <f t="shared" si="0"/>
        <v>0</v>
      </c>
      <c r="AE15" s="46"/>
      <c r="AF15" s="54"/>
      <c r="AG15" s="25"/>
      <c r="AH15" s="25"/>
      <c r="AI15" s="25"/>
      <c r="AJ15" s="25"/>
      <c r="AK15" s="25"/>
      <c r="AL15" s="25"/>
      <c r="AM15" s="25"/>
      <c r="AN15" s="25"/>
      <c r="AO15" s="4">
        <f t="shared" si="1"/>
        <v>0</v>
      </c>
      <c r="AP15" s="46"/>
      <c r="AQ15" s="54"/>
      <c r="AR15" s="29"/>
      <c r="AS15" s="23"/>
    </row>
    <row r="16" spans="1:45" ht="15.75" x14ac:dyDescent="0.25">
      <c r="A16" s="124"/>
      <c r="B16" s="124"/>
      <c r="C16" s="97"/>
      <c r="D16" s="97"/>
      <c r="E16" s="97"/>
      <c r="F16" s="102"/>
      <c r="G16" s="33"/>
      <c r="H16" s="33"/>
      <c r="I16" s="33"/>
      <c r="J16" s="33"/>
      <c r="K16" s="33"/>
      <c r="L16" s="33"/>
      <c r="M16" s="159">
        <f>SUM(G16:L16)/6</f>
        <v>0</v>
      </c>
      <c r="N16" s="33"/>
      <c r="O16" s="33"/>
      <c r="P16" s="159">
        <f>N16-O16</f>
        <v>0</v>
      </c>
      <c r="Q16" s="33"/>
      <c r="R16" s="33"/>
      <c r="S16" s="159">
        <f>Q16-R16</f>
        <v>0</v>
      </c>
      <c r="T16" s="4">
        <f>SUM((M16*0.6),(P16*0.25),(S16*0.15))</f>
        <v>0</v>
      </c>
      <c r="U16" s="68"/>
      <c r="V16" s="103"/>
      <c r="W16" s="103"/>
      <c r="X16" s="103"/>
      <c r="Y16" s="103"/>
      <c r="Z16" s="103"/>
      <c r="AA16" s="103"/>
      <c r="AB16" s="103"/>
      <c r="AC16" s="103"/>
      <c r="AD16" s="63">
        <f>SUM(AD10:AD15)</f>
        <v>0</v>
      </c>
      <c r="AE16" s="63">
        <f>(AD16/6)/8</f>
        <v>0</v>
      </c>
      <c r="AF16" s="104"/>
      <c r="AG16" s="103"/>
      <c r="AH16" s="103"/>
      <c r="AI16" s="103"/>
      <c r="AJ16" s="103"/>
      <c r="AK16" s="103"/>
      <c r="AL16" s="103"/>
      <c r="AM16" s="103"/>
      <c r="AN16" s="103"/>
      <c r="AO16" s="156">
        <f>SUM(AO10:AO15)</f>
        <v>0</v>
      </c>
      <c r="AP16" s="156">
        <f>(AO16/6)/8</f>
        <v>0</v>
      </c>
      <c r="AQ16" s="104"/>
      <c r="AR16" s="63">
        <f>SUM((T16*0.25)+(AE16*0.375)+(AP16*0.375))</f>
        <v>0</v>
      </c>
      <c r="AS16" s="71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&amp;CSquad Comp Advanced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F16"/>
  <sheetViews>
    <sheetView workbookViewId="0">
      <selection activeCell="K16" sqref="K16"/>
    </sheetView>
  </sheetViews>
  <sheetFormatPr defaultRowHeight="15" x14ac:dyDescent="0.25"/>
  <cols>
    <col min="1" max="1" width="5.7109375" customWidth="1"/>
    <col min="2" max="4" width="22.85546875" customWidth="1"/>
    <col min="5" max="5" width="14.28515625" customWidth="1"/>
    <col min="6" max="6" width="2.85546875" customWidth="1"/>
    <col min="7" max="7" width="7.5703125" style="149" customWidth="1"/>
    <col min="8" max="8" width="10.7109375" style="149" customWidth="1"/>
    <col min="9" max="9" width="9.28515625" style="149" customWidth="1"/>
    <col min="10" max="10" width="11" style="149" customWidth="1"/>
    <col min="11" max="18" width="8.85546875" style="149"/>
    <col min="19" max="19" width="2.85546875" customWidth="1"/>
    <col min="25" max="25" width="2.85546875" customWidth="1"/>
    <col min="30" max="30" width="2.85546875" customWidth="1"/>
    <col min="32" max="32" width="12.7109375" customWidth="1"/>
  </cols>
  <sheetData>
    <row r="1" spans="1:32" ht="15.75" x14ac:dyDescent="0.25">
      <c r="A1" s="1" t="str">
        <f>'Comp Detail'!A1</f>
        <v>Vaulting QLD State Championsip 2022</v>
      </c>
      <c r="B1" s="2"/>
      <c r="C1" s="2"/>
      <c r="D1" s="3" t="s">
        <v>0</v>
      </c>
      <c r="E1" s="149"/>
      <c r="F1" s="2"/>
      <c r="G1" s="205"/>
      <c r="H1" s="205"/>
      <c r="I1" s="205"/>
      <c r="J1" s="205"/>
      <c r="K1" s="150"/>
      <c r="L1" s="150"/>
      <c r="M1" s="150"/>
      <c r="N1" s="150"/>
      <c r="O1" s="150"/>
      <c r="P1" s="150"/>
      <c r="Q1" s="150"/>
      <c r="R1" s="150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5">
        <f ca="1">NOW()</f>
        <v>44885.525505902777</v>
      </c>
    </row>
    <row r="2" spans="1:32" ht="15.75" x14ac:dyDescent="0.25">
      <c r="A2" s="1"/>
      <c r="B2" s="2"/>
      <c r="C2" s="2"/>
      <c r="D2" s="3" t="s">
        <v>1</v>
      </c>
      <c r="E2" s="149"/>
      <c r="F2" s="2"/>
      <c r="G2" s="205"/>
      <c r="H2" s="205"/>
      <c r="I2" s="205"/>
      <c r="J2" s="205"/>
      <c r="K2" s="150"/>
      <c r="L2" s="150"/>
      <c r="M2" s="150"/>
      <c r="N2" s="150"/>
      <c r="O2" s="150"/>
      <c r="P2" s="150"/>
      <c r="Q2" s="150"/>
      <c r="R2" s="15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6">
        <f ca="1">NOW()</f>
        <v>44885.525505902777</v>
      </c>
    </row>
    <row r="3" spans="1:32" ht="15.75" x14ac:dyDescent="0.25">
      <c r="A3" s="1" t="str">
        <f>'Comp Detail'!A3</f>
        <v>19-20 Nov 22</v>
      </c>
      <c r="B3" s="2"/>
      <c r="C3" s="2"/>
      <c r="D3" s="3"/>
      <c r="E3" s="2"/>
      <c r="F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.75" x14ac:dyDescent="0.25">
      <c r="A4" s="1"/>
      <c r="B4" s="2"/>
      <c r="C4" s="2"/>
      <c r="D4" s="2"/>
      <c r="E4" s="2"/>
      <c r="F4" s="2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75" x14ac:dyDescent="0.25">
      <c r="A5" s="1" t="s">
        <v>84</v>
      </c>
      <c r="B5" s="7"/>
      <c r="C5" s="2"/>
      <c r="D5" s="2"/>
      <c r="E5" s="2"/>
      <c r="F5" s="29"/>
      <c r="G5" s="7" t="s">
        <v>3</v>
      </c>
      <c r="H5" s="150">
        <f>F1</f>
        <v>0</v>
      </c>
      <c r="I5" s="150"/>
      <c r="J5" s="150"/>
      <c r="L5" s="7"/>
      <c r="M5" s="7"/>
      <c r="N5" s="7"/>
      <c r="O5" s="150"/>
      <c r="P5" s="150"/>
      <c r="Q5" s="150"/>
      <c r="R5" s="150"/>
      <c r="S5" s="7"/>
      <c r="T5" s="2"/>
      <c r="U5" s="2"/>
      <c r="V5" s="2"/>
      <c r="W5" s="2"/>
      <c r="X5" s="7"/>
      <c r="Y5" s="54"/>
      <c r="Z5" s="7" t="s">
        <v>5</v>
      </c>
      <c r="AA5" s="2">
        <f>E2</f>
        <v>0</v>
      </c>
      <c r="AB5" s="2"/>
      <c r="AC5" s="7"/>
      <c r="AD5" s="29"/>
      <c r="AE5" s="2"/>
      <c r="AF5" s="2"/>
    </row>
    <row r="6" spans="1:32" ht="15.75" x14ac:dyDescent="0.25">
      <c r="A6" s="1" t="s">
        <v>59</v>
      </c>
      <c r="B6" s="7">
        <v>13</v>
      </c>
      <c r="C6" s="2"/>
      <c r="D6" s="2"/>
      <c r="E6" s="2"/>
      <c r="F6" s="29"/>
      <c r="G6" s="7" t="s">
        <v>7</v>
      </c>
      <c r="H6" s="150"/>
      <c r="I6" s="150"/>
      <c r="J6" s="150"/>
      <c r="L6" s="150"/>
      <c r="M6" s="150"/>
      <c r="N6" s="150"/>
      <c r="O6" s="150"/>
      <c r="P6" s="150"/>
      <c r="Q6" s="150"/>
      <c r="R6" s="150"/>
      <c r="S6" s="2"/>
      <c r="T6" s="2"/>
      <c r="U6" s="2"/>
      <c r="V6" s="2"/>
      <c r="W6" s="2"/>
      <c r="X6" s="7"/>
      <c r="Y6" s="54"/>
      <c r="Z6" s="2"/>
      <c r="AA6" s="2"/>
      <c r="AB6" s="2"/>
      <c r="AC6" s="7"/>
      <c r="AD6" s="29"/>
      <c r="AE6" s="2"/>
      <c r="AF6" s="2"/>
    </row>
    <row r="7" spans="1:32" x14ac:dyDescent="0.25">
      <c r="A7" s="2"/>
      <c r="B7" s="2"/>
      <c r="C7" s="2"/>
      <c r="D7" s="2"/>
      <c r="E7" s="2"/>
      <c r="F7" s="18"/>
      <c r="S7" s="10"/>
      <c r="T7" s="49" t="s">
        <v>42</v>
      </c>
      <c r="U7" s="2"/>
      <c r="V7" s="2"/>
      <c r="W7" s="2"/>
      <c r="X7" s="11" t="s">
        <v>42</v>
      </c>
      <c r="Y7" s="57"/>
      <c r="Z7" s="47" t="s">
        <v>9</v>
      </c>
      <c r="AA7" s="10"/>
      <c r="AB7" s="13" t="s">
        <v>8</v>
      </c>
      <c r="AC7" s="12" t="s">
        <v>9</v>
      </c>
      <c r="AD7" s="18"/>
      <c r="AE7" s="11" t="s">
        <v>11</v>
      </c>
      <c r="AF7" s="2"/>
    </row>
    <row r="8" spans="1:32" x14ac:dyDescent="0.25">
      <c r="A8" s="73" t="s">
        <v>12</v>
      </c>
      <c r="B8" s="73" t="s">
        <v>13</v>
      </c>
      <c r="C8" s="73" t="s">
        <v>7</v>
      </c>
      <c r="D8" s="73" t="s">
        <v>14</v>
      </c>
      <c r="E8" s="73" t="s">
        <v>15</v>
      </c>
      <c r="F8" s="29"/>
      <c r="G8" s="7" t="s">
        <v>16</v>
      </c>
      <c r="H8" s="150"/>
      <c r="I8" s="150"/>
      <c r="J8" s="150"/>
      <c r="K8" s="158" t="s">
        <v>16</v>
      </c>
      <c r="L8" s="11"/>
      <c r="M8" s="11"/>
      <c r="N8" s="11" t="s">
        <v>17</v>
      </c>
      <c r="P8" s="11"/>
      <c r="Q8" s="11" t="s">
        <v>18</v>
      </c>
      <c r="R8" s="11" t="s">
        <v>89</v>
      </c>
      <c r="S8" s="29"/>
      <c r="T8" s="15" t="s">
        <v>32</v>
      </c>
      <c r="U8" s="15" t="s">
        <v>33</v>
      </c>
      <c r="V8" s="15" t="s">
        <v>34</v>
      </c>
      <c r="W8" s="15" t="s">
        <v>35</v>
      </c>
      <c r="X8" s="20" t="s">
        <v>31</v>
      </c>
      <c r="Y8" s="55"/>
      <c r="Z8" s="14" t="s">
        <v>29</v>
      </c>
      <c r="AA8" s="14" t="s">
        <v>9</v>
      </c>
      <c r="AB8" s="15" t="s">
        <v>30</v>
      </c>
      <c r="AC8" s="20" t="s">
        <v>31</v>
      </c>
      <c r="AD8" s="29"/>
      <c r="AE8" s="19" t="s">
        <v>38</v>
      </c>
      <c r="AF8" s="14" t="s">
        <v>41</v>
      </c>
    </row>
    <row r="9" spans="1:32" x14ac:dyDescent="0.25">
      <c r="A9" s="72"/>
      <c r="B9" s="72"/>
      <c r="C9" s="72"/>
      <c r="D9" s="72"/>
      <c r="E9" s="72"/>
      <c r="F9" s="29"/>
      <c r="G9" s="73" t="s">
        <v>90</v>
      </c>
      <c r="H9" s="73" t="s">
        <v>93</v>
      </c>
      <c r="I9" s="73" t="s">
        <v>91</v>
      </c>
      <c r="J9" s="73" t="s">
        <v>94</v>
      </c>
      <c r="K9" s="20" t="s">
        <v>96</v>
      </c>
      <c r="L9" s="152" t="s">
        <v>17</v>
      </c>
      <c r="M9" s="152" t="s">
        <v>97</v>
      </c>
      <c r="N9" s="20" t="s">
        <v>96</v>
      </c>
      <c r="O9" s="38" t="s">
        <v>18</v>
      </c>
      <c r="P9" s="152" t="s">
        <v>97</v>
      </c>
      <c r="Q9" s="20" t="s">
        <v>96</v>
      </c>
      <c r="R9" s="20" t="s">
        <v>96</v>
      </c>
      <c r="S9" s="29"/>
      <c r="T9" s="13"/>
      <c r="U9" s="13"/>
      <c r="V9" s="13"/>
      <c r="W9" s="13"/>
      <c r="X9" s="13"/>
      <c r="Y9" s="56"/>
      <c r="Z9" s="10"/>
      <c r="AA9" s="10"/>
      <c r="AB9" s="13"/>
      <c r="AC9" s="12"/>
      <c r="AD9" s="29"/>
      <c r="AE9" s="2"/>
      <c r="AF9" s="2"/>
    </row>
    <row r="10" spans="1:32" ht="15.75" x14ac:dyDescent="0.25">
      <c r="A10" s="122">
        <v>1</v>
      </c>
      <c r="B10" s="149"/>
      <c r="C10" s="76"/>
      <c r="D10" s="76"/>
      <c r="E10" s="76"/>
      <c r="F10" s="2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29"/>
      <c r="T10" s="24"/>
      <c r="U10" s="24"/>
      <c r="V10" s="24"/>
      <c r="W10" s="24"/>
      <c r="X10" s="50"/>
      <c r="Y10" s="59"/>
      <c r="Z10" s="24"/>
      <c r="AA10" s="24"/>
      <c r="AB10" s="24"/>
      <c r="AC10" s="24"/>
      <c r="AD10" s="24"/>
      <c r="AE10" s="51"/>
      <c r="AF10" s="52"/>
    </row>
    <row r="11" spans="1:32" ht="15.75" x14ac:dyDescent="0.25">
      <c r="A11" s="122">
        <v>2</v>
      </c>
      <c r="B11" s="149"/>
      <c r="C11" s="123"/>
      <c r="D11" s="123"/>
      <c r="E11" s="123"/>
      <c r="F11" s="29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29"/>
      <c r="T11" s="29"/>
      <c r="U11" s="29"/>
      <c r="V11" s="29"/>
      <c r="W11" s="29"/>
      <c r="X11" s="29"/>
      <c r="Y11" s="54"/>
      <c r="Z11" s="29"/>
      <c r="AA11" s="29"/>
      <c r="AB11" s="29"/>
      <c r="AC11" s="29"/>
      <c r="AD11" s="29"/>
      <c r="AE11" s="52"/>
      <c r="AF11" s="52"/>
    </row>
    <row r="12" spans="1:32" ht="15.75" x14ac:dyDescent="0.25">
      <c r="A12" s="122">
        <v>3</v>
      </c>
      <c r="B12" s="149"/>
      <c r="C12" s="123"/>
      <c r="D12" s="123"/>
      <c r="E12" s="123"/>
      <c r="F12" s="29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29"/>
      <c r="T12" s="29"/>
      <c r="U12" s="29"/>
      <c r="V12" s="29"/>
      <c r="W12" s="29"/>
      <c r="X12" s="29"/>
      <c r="Y12" s="54"/>
      <c r="Z12" s="29"/>
      <c r="AA12" s="29"/>
      <c r="AB12" s="29"/>
      <c r="AC12" s="29"/>
      <c r="AD12" s="29"/>
      <c r="AE12" s="52"/>
      <c r="AF12" s="52"/>
    </row>
    <row r="13" spans="1:32" ht="15.75" x14ac:dyDescent="0.25">
      <c r="A13" s="122">
        <v>4</v>
      </c>
      <c r="B13" s="149"/>
      <c r="C13" s="123"/>
      <c r="D13" s="123"/>
      <c r="E13" s="123"/>
      <c r="F13" s="29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29"/>
      <c r="T13" s="29"/>
      <c r="U13" s="29"/>
      <c r="V13" s="29"/>
      <c r="W13" s="29"/>
      <c r="X13" s="29"/>
      <c r="Y13" s="54"/>
      <c r="Z13" s="29"/>
      <c r="AA13" s="29"/>
      <c r="AB13" s="29"/>
      <c r="AC13" s="29"/>
      <c r="AD13" s="29"/>
      <c r="AE13" s="52"/>
      <c r="AF13" s="52"/>
    </row>
    <row r="14" spans="1:32" ht="15.75" x14ac:dyDescent="0.25">
      <c r="A14" s="122">
        <v>5</v>
      </c>
      <c r="B14" s="149"/>
      <c r="C14" s="123"/>
      <c r="D14" s="123"/>
      <c r="E14" s="123"/>
      <c r="F14" s="29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29"/>
      <c r="T14" s="29"/>
      <c r="U14" s="29"/>
      <c r="V14" s="29"/>
      <c r="W14" s="29"/>
      <c r="X14" s="29"/>
      <c r="Y14" s="54"/>
      <c r="Z14" s="29"/>
      <c r="AA14" s="29"/>
      <c r="AB14" s="29"/>
      <c r="AC14" s="29"/>
      <c r="AD14" s="29"/>
      <c r="AE14" s="52"/>
      <c r="AF14" s="52"/>
    </row>
    <row r="15" spans="1:32" ht="15.75" x14ac:dyDescent="0.25">
      <c r="A15" s="122">
        <v>6</v>
      </c>
      <c r="B15" s="149"/>
      <c r="C15" s="123"/>
      <c r="D15" s="123"/>
      <c r="E15" s="123"/>
      <c r="F15" s="29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29"/>
      <c r="T15" s="29"/>
      <c r="U15" s="29"/>
      <c r="V15" s="29"/>
      <c r="W15" s="29"/>
      <c r="X15" s="29"/>
      <c r="Y15" s="54"/>
      <c r="Z15" s="29"/>
      <c r="AA15" s="29"/>
      <c r="AB15" s="29"/>
      <c r="AC15" s="29"/>
      <c r="AD15" s="29"/>
      <c r="AE15" s="52"/>
      <c r="AF15" s="52"/>
    </row>
    <row r="16" spans="1:32" ht="15.75" x14ac:dyDescent="0.25">
      <c r="A16" s="106"/>
      <c r="B16" s="106"/>
      <c r="C16" s="149"/>
      <c r="D16" s="149"/>
      <c r="E16" s="149"/>
      <c r="F16" s="102"/>
      <c r="G16" s="209"/>
      <c r="H16" s="209"/>
      <c r="I16" s="209"/>
      <c r="J16" s="209"/>
      <c r="K16" s="210">
        <f>(G16+H16+I16+J16)/4</f>
        <v>0</v>
      </c>
      <c r="L16" s="209"/>
      <c r="M16" s="209"/>
      <c r="N16" s="210">
        <f>L16-M16</f>
        <v>0</v>
      </c>
      <c r="O16" s="209"/>
      <c r="P16" s="209"/>
      <c r="Q16" s="210">
        <f>O16-P16</f>
        <v>0</v>
      </c>
      <c r="R16" s="156">
        <f>((K16*0.4)+(N16*0.4)+(Q16*0.2))</f>
        <v>0</v>
      </c>
      <c r="S16" s="105"/>
      <c r="T16" s="67"/>
      <c r="U16" s="67"/>
      <c r="V16" s="67"/>
      <c r="W16" s="67"/>
      <c r="X16" s="63">
        <f>SUM((T16*0.25),(U16*0.25),(V16*0.3),(W16*0.2))</f>
        <v>0</v>
      </c>
      <c r="Y16" s="68"/>
      <c r="Z16" s="107"/>
      <c r="AA16" s="63">
        <f>Z16</f>
        <v>0</v>
      </c>
      <c r="AB16" s="67"/>
      <c r="AC16" s="63">
        <f>AA16-AB16</f>
        <v>0</v>
      </c>
      <c r="AD16" s="64"/>
      <c r="AE16" s="63">
        <f>SUM((R16*0.25)+(X16*0.25)+(AC16*0.5))</f>
        <v>0</v>
      </c>
      <c r="AF16" s="71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&amp;CSquad Prelim Freestyle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G16"/>
  <sheetViews>
    <sheetView workbookViewId="0">
      <selection sqref="A1:XFD1048576"/>
    </sheetView>
  </sheetViews>
  <sheetFormatPr defaultRowHeight="15" x14ac:dyDescent="0.25"/>
  <cols>
    <col min="1" max="1" width="5.7109375" customWidth="1"/>
    <col min="2" max="4" width="22.85546875" customWidth="1"/>
    <col min="5" max="5" width="14.28515625" customWidth="1"/>
    <col min="6" max="6" width="2.85546875" customWidth="1"/>
    <col min="7" max="7" width="7.5703125" style="149" customWidth="1"/>
    <col min="8" max="8" width="10.7109375" style="149" customWidth="1"/>
    <col min="9" max="9" width="10.28515625" style="149" customWidth="1"/>
    <col min="10" max="10" width="9.28515625" style="149" customWidth="1"/>
    <col min="11" max="11" width="11" style="149" customWidth="1"/>
    <col min="12" max="12" width="9" style="149" customWidth="1"/>
    <col min="13" max="20" width="8.85546875" style="149"/>
    <col min="21" max="21" width="2.85546875" style="149" customWidth="1"/>
    <col min="27" max="27" width="2.85546875" customWidth="1"/>
    <col min="31" max="31" width="2.85546875" customWidth="1"/>
    <col min="33" max="33" width="11.28515625" customWidth="1"/>
  </cols>
  <sheetData>
    <row r="1" spans="1:33" ht="15.75" x14ac:dyDescent="0.25">
      <c r="A1" s="1" t="str">
        <f>'Comp Detail'!A1</f>
        <v>Vaulting QLD State Championsip 2022</v>
      </c>
      <c r="B1" s="2"/>
      <c r="C1" s="2"/>
      <c r="D1" s="3" t="s">
        <v>0</v>
      </c>
      <c r="E1" s="2"/>
      <c r="F1" s="2"/>
      <c r="G1" s="36"/>
      <c r="H1" s="36"/>
      <c r="I1" s="36"/>
      <c r="J1" s="36"/>
      <c r="K1" s="36"/>
      <c r="L1" s="36"/>
      <c r="M1" s="150"/>
      <c r="N1" s="150"/>
      <c r="O1" s="150"/>
      <c r="P1" s="150"/>
      <c r="Q1" s="150"/>
      <c r="R1" s="150"/>
      <c r="S1" s="150"/>
      <c r="T1" s="150"/>
      <c r="U1" s="150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5">
        <f ca="1">NOW()</f>
        <v>44885.525505902777</v>
      </c>
    </row>
    <row r="2" spans="1:33" ht="15.75" x14ac:dyDescent="0.25">
      <c r="A2" s="1"/>
      <c r="B2" s="2"/>
      <c r="C2" s="2"/>
      <c r="D2" s="3" t="s">
        <v>1</v>
      </c>
      <c r="E2" s="2"/>
      <c r="F2" s="2"/>
      <c r="G2" s="36"/>
      <c r="H2" s="36"/>
      <c r="I2" s="36"/>
      <c r="J2" s="36"/>
      <c r="K2" s="36"/>
      <c r="L2" s="36"/>
      <c r="M2" s="150"/>
      <c r="N2" s="150"/>
      <c r="O2" s="150"/>
      <c r="P2" s="150"/>
      <c r="Q2" s="150"/>
      <c r="R2" s="150"/>
      <c r="S2" s="150"/>
      <c r="T2" s="150"/>
      <c r="U2" s="150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>
        <f ca="1">NOW()</f>
        <v>44885.525505902777</v>
      </c>
    </row>
    <row r="3" spans="1:33" ht="15.75" x14ac:dyDescent="0.25">
      <c r="A3" s="1" t="str">
        <f>'Comp Detail'!A3</f>
        <v>19-20 Nov 22</v>
      </c>
      <c r="B3" s="2"/>
      <c r="C3" s="2"/>
      <c r="D3" s="3"/>
      <c r="E3" s="2"/>
      <c r="F3" s="2"/>
      <c r="G3" s="161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50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5.75" x14ac:dyDescent="0.25">
      <c r="A4" s="1"/>
      <c r="B4" s="2"/>
      <c r="C4" s="2"/>
      <c r="D4" s="2"/>
      <c r="E4" s="2"/>
      <c r="F4" s="2"/>
      <c r="G4" s="150"/>
      <c r="H4" s="150"/>
      <c r="I4" s="150"/>
      <c r="J4" s="150"/>
      <c r="K4" s="150"/>
      <c r="L4" s="150"/>
      <c r="N4" s="150"/>
      <c r="O4" s="150"/>
      <c r="P4" s="150"/>
      <c r="Q4" s="150"/>
      <c r="R4" s="150"/>
      <c r="S4" s="150"/>
      <c r="T4" s="150"/>
      <c r="U4" s="150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75" x14ac:dyDescent="0.25">
      <c r="A5" s="1" t="s">
        <v>83</v>
      </c>
      <c r="B5" s="7"/>
      <c r="C5" s="2"/>
      <c r="D5" s="2"/>
      <c r="E5" s="2"/>
      <c r="F5" s="53"/>
    </row>
    <row r="6" spans="1:33" ht="15.75" x14ac:dyDescent="0.25">
      <c r="A6" s="1" t="s">
        <v>59</v>
      </c>
      <c r="B6" s="7">
        <v>14</v>
      </c>
      <c r="C6" s="2"/>
      <c r="D6" s="2"/>
      <c r="E6" s="2"/>
      <c r="F6" s="53"/>
      <c r="G6" s="7" t="s">
        <v>3</v>
      </c>
      <c r="H6" s="150">
        <f>E1</f>
        <v>0</v>
      </c>
      <c r="I6" s="150"/>
      <c r="J6" s="150"/>
      <c r="K6" s="150"/>
      <c r="L6" s="150"/>
      <c r="N6" s="7"/>
      <c r="O6" s="7"/>
      <c r="P6" s="7"/>
      <c r="Q6" s="150"/>
      <c r="R6" s="150"/>
      <c r="S6" s="150"/>
      <c r="T6" s="150"/>
      <c r="U6" s="54"/>
      <c r="V6" s="2" t="s">
        <v>3</v>
      </c>
      <c r="W6" s="2"/>
      <c r="X6" s="2"/>
      <c r="Y6" s="2"/>
      <c r="Z6" s="7"/>
      <c r="AA6" s="54"/>
      <c r="AB6" s="2" t="s">
        <v>5</v>
      </c>
      <c r="AC6" s="2"/>
      <c r="AE6" s="54"/>
      <c r="AF6" s="2"/>
      <c r="AG6" s="2"/>
    </row>
    <row r="7" spans="1:33" x14ac:dyDescent="0.25">
      <c r="A7" s="2"/>
      <c r="B7" s="2"/>
      <c r="C7" s="2"/>
      <c r="D7" s="2"/>
      <c r="E7" s="2"/>
      <c r="F7" s="108"/>
      <c r="G7" s="7" t="s">
        <v>7</v>
      </c>
      <c r="H7" s="150"/>
      <c r="I7" s="150"/>
      <c r="J7" s="150"/>
      <c r="K7" s="150"/>
      <c r="L7" s="150"/>
      <c r="N7" s="150"/>
      <c r="O7" s="150"/>
      <c r="P7" s="150"/>
      <c r="Q7" s="150"/>
      <c r="R7" s="150"/>
      <c r="S7" s="150"/>
      <c r="T7" s="150"/>
      <c r="U7" s="54"/>
      <c r="V7" s="2"/>
      <c r="W7" s="2"/>
      <c r="X7" s="2"/>
      <c r="Y7" s="2"/>
      <c r="Z7" s="7"/>
      <c r="AA7" s="54"/>
      <c r="AB7" s="2"/>
      <c r="AC7" s="2"/>
      <c r="AD7" s="2"/>
      <c r="AE7" s="54"/>
      <c r="AF7" s="2"/>
      <c r="AG7" s="2"/>
    </row>
    <row r="8" spans="1:33" x14ac:dyDescent="0.25">
      <c r="A8" s="221" t="s">
        <v>12</v>
      </c>
      <c r="B8" s="221" t="s">
        <v>13</v>
      </c>
      <c r="C8" s="221" t="s">
        <v>7</v>
      </c>
      <c r="D8" s="221" t="s">
        <v>14</v>
      </c>
      <c r="E8" s="221" t="s">
        <v>15</v>
      </c>
      <c r="F8" s="53"/>
      <c r="G8" s="7" t="s">
        <v>16</v>
      </c>
      <c r="H8" s="150"/>
      <c r="I8" s="150"/>
      <c r="J8" s="150"/>
      <c r="K8" s="150"/>
      <c r="L8" s="150"/>
      <c r="M8" s="158" t="s">
        <v>16</v>
      </c>
      <c r="N8" s="11"/>
      <c r="O8" s="11"/>
      <c r="P8" s="11" t="s">
        <v>17</v>
      </c>
      <c r="R8" s="11"/>
      <c r="S8" s="11" t="s">
        <v>18</v>
      </c>
      <c r="T8" s="11" t="s">
        <v>89</v>
      </c>
      <c r="U8" s="57"/>
      <c r="V8" s="49" t="s">
        <v>42</v>
      </c>
      <c r="W8" s="2"/>
      <c r="X8" s="2"/>
      <c r="Y8" s="2"/>
      <c r="Z8" s="11" t="s">
        <v>42</v>
      </c>
      <c r="AA8" s="57"/>
      <c r="AB8" s="47" t="s">
        <v>9</v>
      </c>
      <c r="AC8" s="47"/>
      <c r="AD8" s="11" t="s">
        <v>9</v>
      </c>
      <c r="AE8" s="57"/>
      <c r="AF8" s="11" t="s">
        <v>11</v>
      </c>
      <c r="AG8" s="2"/>
    </row>
    <row r="9" spans="1:33" x14ac:dyDescent="0.25">
      <c r="A9" s="73"/>
      <c r="B9" s="73"/>
      <c r="C9" s="73"/>
      <c r="D9" s="73"/>
      <c r="E9" s="73"/>
      <c r="F9" s="109"/>
      <c r="G9" s="73" t="s">
        <v>90</v>
      </c>
      <c r="H9" s="73" t="s">
        <v>91</v>
      </c>
      <c r="I9" s="73" t="s">
        <v>92</v>
      </c>
      <c r="J9" s="73" t="s">
        <v>93</v>
      </c>
      <c r="K9" s="73" t="s">
        <v>94</v>
      </c>
      <c r="L9" s="73" t="s">
        <v>95</v>
      </c>
      <c r="M9" s="20" t="s">
        <v>96</v>
      </c>
      <c r="N9" s="152" t="s">
        <v>17</v>
      </c>
      <c r="O9" s="152" t="s">
        <v>97</v>
      </c>
      <c r="P9" s="20" t="s">
        <v>96</v>
      </c>
      <c r="Q9" s="38" t="s">
        <v>18</v>
      </c>
      <c r="R9" s="152" t="s">
        <v>97</v>
      </c>
      <c r="S9" s="20" t="s">
        <v>96</v>
      </c>
      <c r="T9" s="20" t="s">
        <v>96</v>
      </c>
      <c r="U9" s="54"/>
      <c r="V9" s="15" t="s">
        <v>32</v>
      </c>
      <c r="W9" s="15" t="s">
        <v>33</v>
      </c>
      <c r="X9" s="15" t="s">
        <v>34</v>
      </c>
      <c r="Y9" s="15" t="s">
        <v>35</v>
      </c>
      <c r="Z9" s="20" t="s">
        <v>31</v>
      </c>
      <c r="AA9" s="54"/>
      <c r="AB9" s="14" t="s">
        <v>29</v>
      </c>
      <c r="AC9" s="14" t="s">
        <v>64</v>
      </c>
      <c r="AD9" s="19" t="s">
        <v>31</v>
      </c>
      <c r="AE9" s="55"/>
      <c r="AF9" s="19" t="s">
        <v>38</v>
      </c>
      <c r="AG9" s="14" t="s">
        <v>41</v>
      </c>
    </row>
    <row r="10" spans="1:33" ht="15.75" x14ac:dyDescent="0.25">
      <c r="A10" s="122">
        <v>1</v>
      </c>
      <c r="B10" s="149"/>
      <c r="C10" s="85"/>
      <c r="D10" s="85"/>
      <c r="E10" s="85"/>
      <c r="F10" s="5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61"/>
      <c r="V10" s="110"/>
      <c r="W10" s="110"/>
      <c r="X10" s="110"/>
      <c r="Y10" s="110"/>
      <c r="Z10" s="111"/>
      <c r="AA10" s="61"/>
      <c r="AB10" s="110"/>
      <c r="AC10" s="110"/>
      <c r="AD10" s="110"/>
      <c r="AE10" s="59"/>
      <c r="AF10" s="111"/>
      <c r="AG10" s="53"/>
    </row>
    <row r="11" spans="1:33" ht="15.75" x14ac:dyDescent="0.25">
      <c r="A11" s="122">
        <v>2</v>
      </c>
      <c r="B11" s="149"/>
      <c r="C11" s="85"/>
      <c r="D11" s="85"/>
      <c r="E11" s="85"/>
      <c r="F11" s="5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54"/>
      <c r="V11" s="53"/>
      <c r="W11" s="53"/>
      <c r="X11" s="53"/>
      <c r="Y11" s="53"/>
      <c r="Z11" s="53"/>
      <c r="AA11" s="54"/>
      <c r="AB11" s="53"/>
      <c r="AC11" s="53"/>
      <c r="AD11" s="53"/>
      <c r="AE11" s="54"/>
      <c r="AF11" s="53"/>
      <c r="AG11" s="53"/>
    </row>
    <row r="12" spans="1:33" ht="15.75" x14ac:dyDescent="0.25">
      <c r="A12" s="122">
        <v>3</v>
      </c>
      <c r="B12" s="149"/>
      <c r="C12" s="85"/>
      <c r="D12" s="85"/>
      <c r="E12" s="85"/>
      <c r="F12" s="5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54"/>
      <c r="V12" s="53"/>
      <c r="W12" s="53"/>
      <c r="X12" s="53"/>
      <c r="Y12" s="53"/>
      <c r="Z12" s="53"/>
      <c r="AA12" s="54"/>
      <c r="AB12" s="53"/>
      <c r="AC12" s="53"/>
      <c r="AD12" s="53"/>
      <c r="AE12" s="54"/>
      <c r="AF12" s="53"/>
      <c r="AG12" s="53"/>
    </row>
    <row r="13" spans="1:33" ht="15.75" x14ac:dyDescent="0.25">
      <c r="A13" s="122">
        <v>4</v>
      </c>
      <c r="B13" s="149"/>
      <c r="C13" s="85"/>
      <c r="D13" s="85"/>
      <c r="E13" s="85"/>
      <c r="F13" s="5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54"/>
      <c r="V13" s="53"/>
      <c r="W13" s="53"/>
      <c r="X13" s="53"/>
      <c r="Y13" s="53"/>
      <c r="Z13" s="53"/>
      <c r="AA13" s="54"/>
      <c r="AB13" s="53"/>
      <c r="AC13" s="53"/>
      <c r="AD13" s="53"/>
      <c r="AE13" s="54"/>
      <c r="AF13" s="53"/>
      <c r="AG13" s="53"/>
    </row>
    <row r="14" spans="1:33" ht="15.75" x14ac:dyDescent="0.25">
      <c r="A14" s="122">
        <v>5</v>
      </c>
      <c r="B14" s="149"/>
      <c r="C14" s="85"/>
      <c r="D14" s="85"/>
      <c r="E14" s="85"/>
      <c r="F14" s="5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54"/>
      <c r="V14" s="53"/>
      <c r="W14" s="53"/>
      <c r="X14" s="53"/>
      <c r="Y14" s="53"/>
      <c r="Z14" s="53"/>
      <c r="AA14" s="54"/>
      <c r="AB14" s="53"/>
      <c r="AC14" s="53"/>
      <c r="AD14" s="53"/>
      <c r="AE14" s="54"/>
      <c r="AF14" s="53"/>
      <c r="AG14" s="53"/>
    </row>
    <row r="15" spans="1:33" ht="15.75" x14ac:dyDescent="0.25">
      <c r="A15" s="122">
        <v>6</v>
      </c>
      <c r="B15" s="149"/>
      <c r="C15" s="85"/>
      <c r="D15" s="85"/>
      <c r="E15" s="85"/>
      <c r="F15" s="5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54"/>
      <c r="V15" s="53"/>
      <c r="W15" s="53"/>
      <c r="X15" s="53"/>
      <c r="Y15" s="53"/>
      <c r="Z15" s="53"/>
      <c r="AA15" s="54"/>
      <c r="AB15" s="53"/>
      <c r="AC15" s="53"/>
      <c r="AD15" s="53"/>
      <c r="AE15" s="54"/>
      <c r="AF15" s="53"/>
      <c r="AG15" s="53"/>
    </row>
    <row r="16" spans="1:33" ht="15.75" x14ac:dyDescent="0.25">
      <c r="A16" s="106"/>
      <c r="B16" s="106"/>
      <c r="C16" s="97"/>
      <c r="D16" s="97"/>
      <c r="E16" s="97"/>
      <c r="F16" s="109"/>
      <c r="G16" s="209"/>
      <c r="H16" s="209"/>
      <c r="I16" s="209"/>
      <c r="J16" s="209"/>
      <c r="K16" s="209"/>
      <c r="L16" s="209"/>
      <c r="M16" s="210">
        <f>SUM(G16:L16)/6</f>
        <v>0</v>
      </c>
      <c r="N16" s="209"/>
      <c r="O16" s="209"/>
      <c r="P16" s="210">
        <f>N16-O16</f>
        <v>0</v>
      </c>
      <c r="Q16" s="209"/>
      <c r="R16" s="209"/>
      <c r="S16" s="210">
        <f>Q16-R16</f>
        <v>0</v>
      </c>
      <c r="T16" s="156">
        <f>SUM((M16*0.6),(P16*0.25),(S16*0.15))</f>
        <v>0</v>
      </c>
      <c r="U16" s="69"/>
      <c r="V16" s="67"/>
      <c r="W16" s="67"/>
      <c r="X16" s="67"/>
      <c r="Y16" s="67"/>
      <c r="Z16" s="156">
        <f>SUM((V16*0.25),(W16*0.25),(X16*0.3),(Y16*0.2))</f>
        <v>0</v>
      </c>
      <c r="AA16" s="69"/>
      <c r="AB16" s="107"/>
      <c r="AC16" s="107"/>
      <c r="AD16" s="63">
        <f>SUM((AB16*0.7),(AC16*0.3))</f>
        <v>0</v>
      </c>
      <c r="AE16" s="68"/>
      <c r="AF16" s="63">
        <f>SUM(T16*0.25)+(Z16*0.25)+(AD16*0.5)</f>
        <v>0</v>
      </c>
      <c r="AG16" s="71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&amp;CSquad Adv Freestyle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D3D7B-5E81-4E08-B1E8-6D0A1D07080E}">
  <sheetPr>
    <pageSetUpPr fitToPage="1"/>
  </sheetPr>
  <dimension ref="A1:BV28"/>
  <sheetViews>
    <sheetView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B14" sqref="B14"/>
    </sheetView>
  </sheetViews>
  <sheetFormatPr defaultColWidth="8.85546875" defaultRowHeight="15" x14ac:dyDescent="0.25"/>
  <cols>
    <col min="1" max="1" width="5.7109375" style="149" customWidth="1"/>
    <col min="2" max="2" width="20" style="149" customWidth="1"/>
    <col min="3" max="3" width="17.140625" style="149" customWidth="1"/>
    <col min="4" max="4" width="12.85546875" style="149" bestFit="1" customWidth="1"/>
    <col min="5" max="5" width="24" style="149" bestFit="1" customWidth="1"/>
    <col min="6" max="6" width="7.5703125" style="149" hidden="1" customWidth="1"/>
    <col min="7" max="7" width="10.7109375" style="149" hidden="1" customWidth="1"/>
    <col min="8" max="8" width="9.28515625" style="149" hidden="1" customWidth="1"/>
    <col min="9" max="9" width="11" style="149" hidden="1" customWidth="1"/>
    <col min="10" max="17" width="8.85546875" style="149" hidden="1" customWidth="1"/>
    <col min="18" max="18" width="3" style="149" hidden="1" customWidth="1"/>
    <col min="19" max="28" width="8.85546875" style="149" hidden="1" customWidth="1"/>
    <col min="29" max="29" width="2.85546875" style="149" hidden="1" customWidth="1"/>
    <col min="30" max="30" width="7.5703125" style="149" hidden="1" customWidth="1"/>
    <col min="31" max="31" width="10.7109375" style="149" hidden="1" customWidth="1"/>
    <col min="32" max="32" width="9.28515625" style="149" hidden="1" customWidth="1"/>
    <col min="33" max="33" width="11" style="149" hidden="1" customWidth="1"/>
    <col min="34" max="41" width="8.85546875" style="149" hidden="1" customWidth="1"/>
    <col min="42" max="42" width="2.85546875" style="149" hidden="1" customWidth="1"/>
    <col min="43" max="49" width="8.85546875" style="149" hidden="1" customWidth="1"/>
    <col min="50" max="50" width="2.85546875" style="149" hidden="1" customWidth="1"/>
    <col min="51" max="60" width="8.85546875" style="149" hidden="1" customWidth="1"/>
    <col min="61" max="61" width="3" style="149" hidden="1" customWidth="1"/>
    <col min="62" max="65" width="8.85546875" style="157" hidden="1" customWidth="1"/>
    <col min="66" max="66" width="2.85546875" style="149" hidden="1" customWidth="1"/>
    <col min="67" max="67" width="10" style="157" customWidth="1"/>
    <col min="68" max="68" width="2.85546875" style="157" customWidth="1"/>
    <col min="69" max="69" width="9.28515625" style="157" bestFit="1" customWidth="1"/>
    <col min="70" max="70" width="2.85546875" style="157" customWidth="1"/>
    <col min="71" max="71" width="8.85546875" style="157"/>
    <col min="72" max="72" width="11.5703125" style="149" bestFit="1" customWidth="1"/>
    <col min="73" max="73" width="8.85546875" style="149"/>
    <col min="74" max="74" width="10.7109375" style="149" bestFit="1" customWidth="1"/>
    <col min="75" max="16384" width="8.85546875" style="149"/>
  </cols>
  <sheetData>
    <row r="1" spans="1:74" ht="15.75" x14ac:dyDescent="0.25">
      <c r="A1" s="1" t="str">
        <f>'Comp Detail'!A1</f>
        <v>Vaulting QLD State Championsip 2022</v>
      </c>
      <c r="B1" s="150"/>
      <c r="C1" s="150"/>
      <c r="D1" s="3" t="s">
        <v>0</v>
      </c>
      <c r="E1" s="150"/>
      <c r="F1" s="242"/>
      <c r="G1" s="242"/>
      <c r="H1" s="242"/>
      <c r="I1" s="242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242"/>
      <c r="AE1" s="242"/>
      <c r="AF1" s="242"/>
      <c r="AG1" s="242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79"/>
      <c r="BK1" s="79"/>
      <c r="BL1" s="79"/>
      <c r="BM1" s="79"/>
      <c r="BN1" s="150"/>
      <c r="BO1" s="72"/>
      <c r="BP1" s="72"/>
      <c r="BQ1" s="72"/>
      <c r="BR1" s="72"/>
      <c r="BS1" s="72"/>
      <c r="BT1" s="5">
        <f ca="1">NOW()</f>
        <v>44885.525505902777</v>
      </c>
      <c r="BU1" s="150"/>
      <c r="BV1" s="150"/>
    </row>
    <row r="2" spans="1:74" ht="15.75" x14ac:dyDescent="0.25">
      <c r="A2" s="1"/>
      <c r="B2" s="150"/>
      <c r="C2" s="150"/>
      <c r="D2" s="3" t="s">
        <v>1</v>
      </c>
      <c r="E2" s="150"/>
      <c r="F2" s="242"/>
      <c r="G2" s="242"/>
      <c r="H2" s="242"/>
      <c r="I2" s="242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242"/>
      <c r="AE2" s="242"/>
      <c r="AF2" s="242"/>
      <c r="AG2" s="242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79"/>
      <c r="BK2" s="79"/>
      <c r="BL2" s="79"/>
      <c r="BM2" s="79"/>
      <c r="BN2" s="150"/>
      <c r="BO2" s="72"/>
      <c r="BP2" s="72"/>
      <c r="BQ2" s="72"/>
      <c r="BR2" s="72"/>
      <c r="BS2" s="72"/>
      <c r="BT2" s="6">
        <f ca="1">NOW()</f>
        <v>44885.525505902777</v>
      </c>
      <c r="BU2" s="150"/>
      <c r="BV2" s="150"/>
    </row>
    <row r="3" spans="1:74" ht="15.75" x14ac:dyDescent="0.25">
      <c r="A3" s="1" t="str">
        <f>'Comp Detail'!A3</f>
        <v>19-20 Nov 22</v>
      </c>
      <c r="B3" s="150"/>
      <c r="C3" s="150"/>
      <c r="D3" s="3"/>
      <c r="E3" s="150"/>
      <c r="F3" s="129" t="s">
        <v>79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8"/>
      <c r="S3" s="129"/>
      <c r="T3" s="128"/>
      <c r="U3" s="128"/>
      <c r="V3" s="128"/>
      <c r="W3" s="128"/>
      <c r="X3" s="128"/>
      <c r="Y3" s="128"/>
      <c r="Z3" s="128"/>
      <c r="AA3" s="128"/>
      <c r="AB3" s="128"/>
      <c r="AC3" s="150"/>
      <c r="AD3" s="130" t="s">
        <v>2</v>
      </c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1"/>
      <c r="AQ3" s="131"/>
      <c r="AR3" s="131"/>
      <c r="AS3" s="131"/>
      <c r="AT3" s="131"/>
      <c r="AU3" s="131"/>
      <c r="AV3" s="131"/>
      <c r="AW3" s="131"/>
      <c r="AX3" s="150"/>
      <c r="AY3" s="129" t="s">
        <v>79</v>
      </c>
      <c r="AZ3" s="128"/>
      <c r="BA3" s="128"/>
      <c r="BB3" s="128"/>
      <c r="BC3" s="128"/>
      <c r="BD3" s="128"/>
      <c r="BE3" s="128"/>
      <c r="BF3" s="128"/>
      <c r="BG3" s="128"/>
      <c r="BH3" s="128"/>
      <c r="BI3" s="150"/>
      <c r="BJ3" s="133" t="s">
        <v>2</v>
      </c>
      <c r="BK3" s="132"/>
      <c r="BL3" s="132"/>
      <c r="BM3" s="132"/>
      <c r="BN3" s="150"/>
      <c r="BO3" s="72"/>
      <c r="BP3" s="72"/>
      <c r="BQ3" s="72"/>
      <c r="BR3" s="72"/>
      <c r="BS3" s="72"/>
      <c r="BT3" s="150"/>
      <c r="BU3" s="150"/>
      <c r="BV3" s="150"/>
    </row>
    <row r="4" spans="1:74" ht="15.75" x14ac:dyDescent="0.25">
      <c r="A4" s="1"/>
      <c r="B4" s="150"/>
      <c r="C4" s="3"/>
      <c r="D4" s="150"/>
      <c r="E4" s="150"/>
      <c r="F4" s="7" t="s">
        <v>3</v>
      </c>
      <c r="G4" s="150">
        <f>E1</f>
        <v>0</v>
      </c>
      <c r="H4" s="150"/>
      <c r="I4" s="150"/>
      <c r="K4" s="7"/>
      <c r="L4" s="7"/>
      <c r="M4" s="7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7" t="s">
        <v>3</v>
      </c>
      <c r="AE4" s="150">
        <f>E1</f>
        <v>0</v>
      </c>
      <c r="AF4" s="150"/>
      <c r="AG4" s="150"/>
      <c r="AI4" s="7"/>
      <c r="AJ4" s="7"/>
      <c r="AK4" s="7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79"/>
      <c r="BK4" s="79"/>
      <c r="BL4" s="79"/>
      <c r="BM4" s="79"/>
      <c r="BN4" s="150"/>
      <c r="BO4" s="72"/>
      <c r="BP4" s="72"/>
      <c r="BQ4" s="72"/>
      <c r="BR4" s="72"/>
      <c r="BS4" s="72"/>
      <c r="BT4" s="150"/>
      <c r="BU4" s="150"/>
      <c r="BV4" s="150"/>
    </row>
    <row r="5" spans="1:74" ht="15.75" x14ac:dyDescent="0.25">
      <c r="A5" s="1" t="s">
        <v>111</v>
      </c>
      <c r="B5" s="7"/>
      <c r="C5" s="150"/>
      <c r="D5" s="150"/>
      <c r="E5" s="150"/>
      <c r="F5" s="7" t="s">
        <v>7</v>
      </c>
      <c r="G5" s="150"/>
      <c r="H5" s="150"/>
      <c r="I5" s="150"/>
      <c r="K5" s="150"/>
      <c r="L5" s="150"/>
      <c r="M5" s="150"/>
      <c r="N5" s="150"/>
      <c r="O5" s="150"/>
      <c r="P5" s="150"/>
      <c r="Q5" s="150"/>
      <c r="R5" s="150"/>
      <c r="S5" s="7" t="s">
        <v>87</v>
      </c>
      <c r="T5" s="7"/>
      <c r="U5" s="150"/>
      <c r="V5" s="150"/>
      <c r="W5" s="150"/>
      <c r="X5" s="150"/>
      <c r="Y5" s="150"/>
      <c r="Z5" s="150"/>
      <c r="AA5" s="150"/>
      <c r="AB5" s="150"/>
      <c r="AC5" s="7"/>
      <c r="AD5" s="7" t="s">
        <v>7</v>
      </c>
      <c r="AE5" s="150"/>
      <c r="AF5" s="150"/>
      <c r="AG5" s="150"/>
      <c r="AI5" s="150"/>
      <c r="AJ5" s="150"/>
      <c r="AK5" s="150"/>
      <c r="AL5" s="150"/>
      <c r="AM5" s="150"/>
      <c r="AN5" s="150"/>
      <c r="AO5" s="150"/>
      <c r="AP5" s="150"/>
      <c r="AQ5" s="7"/>
      <c r="AR5" s="150"/>
      <c r="AS5" s="150"/>
      <c r="AT5" s="150"/>
      <c r="AU5" s="150"/>
      <c r="AV5" s="7"/>
      <c r="AW5" s="7"/>
      <c r="AX5" s="54"/>
      <c r="AY5" s="7" t="s">
        <v>4</v>
      </c>
      <c r="AZ5" s="7"/>
      <c r="BA5" s="150"/>
      <c r="BB5" s="150"/>
      <c r="BC5" s="150"/>
      <c r="BD5" s="150"/>
      <c r="BE5" s="150"/>
      <c r="BF5" s="150"/>
      <c r="BG5" s="150"/>
      <c r="BH5" s="150"/>
      <c r="BI5" s="150"/>
      <c r="BJ5" s="80" t="s">
        <v>5</v>
      </c>
      <c r="BK5" s="79"/>
      <c r="BL5" s="79"/>
      <c r="BM5" s="79"/>
      <c r="BN5" s="54"/>
      <c r="BO5" s="49" t="s">
        <v>6</v>
      </c>
      <c r="BP5" s="72"/>
      <c r="BQ5" s="72"/>
      <c r="BR5" s="72"/>
      <c r="BS5" s="72"/>
      <c r="BT5" s="150"/>
      <c r="BU5" s="150"/>
      <c r="BV5" s="150"/>
    </row>
    <row r="6" spans="1:74" ht="15.75" x14ac:dyDescent="0.25">
      <c r="A6" s="1" t="s">
        <v>43</v>
      </c>
      <c r="B6" s="7">
        <v>6</v>
      </c>
      <c r="C6" s="150"/>
      <c r="D6" s="150"/>
      <c r="E6" s="150"/>
      <c r="R6" s="150"/>
      <c r="S6" s="150">
        <f>E1</f>
        <v>0</v>
      </c>
      <c r="T6" s="150"/>
      <c r="U6" s="150"/>
      <c r="V6" s="150"/>
      <c r="W6" s="150"/>
      <c r="X6" s="150"/>
      <c r="Y6" s="150"/>
      <c r="Z6" s="150"/>
      <c r="AA6" s="150"/>
      <c r="AB6" s="150"/>
      <c r="AC6" s="150"/>
      <c r="AP6" s="150"/>
      <c r="AQ6" s="150"/>
      <c r="AR6" s="150"/>
      <c r="AS6" s="150"/>
      <c r="AT6" s="150"/>
      <c r="AU6" s="150"/>
      <c r="AV6" s="150"/>
      <c r="AW6" s="150"/>
      <c r="AX6" s="54"/>
      <c r="AY6" s="150">
        <f>E2</f>
        <v>0</v>
      </c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79">
        <f>E2</f>
        <v>0</v>
      </c>
      <c r="BK6" s="79"/>
      <c r="BL6" s="79"/>
      <c r="BM6" s="79"/>
      <c r="BN6" s="54"/>
      <c r="BO6" s="72"/>
      <c r="BP6" s="72"/>
      <c r="BQ6" s="72"/>
      <c r="BR6" s="72"/>
      <c r="BS6" s="72"/>
      <c r="BT6" s="150"/>
      <c r="BU6" s="150"/>
      <c r="BV6" s="150"/>
    </row>
    <row r="7" spans="1:74" x14ac:dyDescent="0.25">
      <c r="A7" s="150"/>
      <c r="B7" s="150"/>
      <c r="C7" s="150"/>
      <c r="D7" s="150"/>
      <c r="E7" s="150"/>
      <c r="F7" s="7" t="s">
        <v>16</v>
      </c>
      <c r="G7" s="150"/>
      <c r="H7" s="150"/>
      <c r="I7" s="150"/>
      <c r="J7" s="158" t="s">
        <v>16</v>
      </c>
      <c r="K7" s="11"/>
      <c r="L7" s="11"/>
      <c r="M7" s="11" t="s">
        <v>17</v>
      </c>
      <c r="O7" s="11"/>
      <c r="P7" s="11" t="s">
        <v>18</v>
      </c>
      <c r="Q7" s="11" t="s">
        <v>89</v>
      </c>
      <c r="R7" s="1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0"/>
      <c r="AD7" s="7" t="s">
        <v>16</v>
      </c>
      <c r="AE7" s="150"/>
      <c r="AF7" s="150"/>
      <c r="AG7" s="150"/>
      <c r="AH7" s="158" t="s">
        <v>16</v>
      </c>
      <c r="AI7" s="11"/>
      <c r="AJ7" s="11"/>
      <c r="AK7" s="11" t="s">
        <v>17</v>
      </c>
      <c r="AM7" s="11"/>
      <c r="AN7" s="11" t="s">
        <v>18</v>
      </c>
      <c r="AO7" s="11" t="s">
        <v>89</v>
      </c>
      <c r="AP7" s="150"/>
      <c r="AQ7" s="150" t="s">
        <v>42</v>
      </c>
      <c r="AR7" s="150"/>
      <c r="AS7" s="150"/>
      <c r="AT7" s="150"/>
      <c r="AU7" s="150"/>
      <c r="AV7" s="150"/>
      <c r="AW7" s="10" t="s">
        <v>42</v>
      </c>
      <c r="AX7" s="54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0"/>
      <c r="BJ7" s="80"/>
      <c r="BK7" s="79"/>
      <c r="BL7" s="79" t="s">
        <v>8</v>
      </c>
      <c r="BM7" s="79" t="s">
        <v>9</v>
      </c>
      <c r="BN7" s="54"/>
      <c r="BO7" s="49" t="s">
        <v>10</v>
      </c>
      <c r="BP7" s="72"/>
      <c r="BQ7" s="49" t="s">
        <v>2</v>
      </c>
      <c r="BR7" s="72"/>
      <c r="BS7" s="47" t="s">
        <v>11</v>
      </c>
      <c r="BT7" s="151"/>
      <c r="BU7" s="150"/>
      <c r="BV7" s="150"/>
    </row>
    <row r="8" spans="1:74" x14ac:dyDescent="0.25">
      <c r="A8" s="14" t="s">
        <v>12</v>
      </c>
      <c r="B8" s="73" t="s">
        <v>13</v>
      </c>
      <c r="C8" s="73" t="s">
        <v>7</v>
      </c>
      <c r="D8" s="73" t="s">
        <v>14</v>
      </c>
      <c r="E8" s="73" t="s">
        <v>15</v>
      </c>
      <c r="F8" s="73" t="s">
        <v>90</v>
      </c>
      <c r="G8" s="73" t="s">
        <v>93</v>
      </c>
      <c r="H8" s="73" t="s">
        <v>91</v>
      </c>
      <c r="I8" s="73" t="s">
        <v>94</v>
      </c>
      <c r="J8" s="20" t="s">
        <v>96</v>
      </c>
      <c r="K8" s="152" t="s">
        <v>17</v>
      </c>
      <c r="L8" s="152" t="s">
        <v>97</v>
      </c>
      <c r="M8" s="20" t="s">
        <v>96</v>
      </c>
      <c r="N8" s="38" t="s">
        <v>18</v>
      </c>
      <c r="O8" s="152" t="s">
        <v>97</v>
      </c>
      <c r="P8" s="20" t="s">
        <v>96</v>
      </c>
      <c r="Q8" s="20" t="s">
        <v>96</v>
      </c>
      <c r="R8" s="16"/>
      <c r="S8" s="14" t="s">
        <v>19</v>
      </c>
      <c r="T8" s="14" t="s">
        <v>20</v>
      </c>
      <c r="U8" s="14" t="s">
        <v>21</v>
      </c>
      <c r="V8" s="14" t="s">
        <v>22</v>
      </c>
      <c r="W8" s="14" t="s">
        <v>23</v>
      </c>
      <c r="X8" s="14" t="s">
        <v>24</v>
      </c>
      <c r="Y8" s="14" t="s">
        <v>25</v>
      </c>
      <c r="Z8" s="14" t="s">
        <v>26</v>
      </c>
      <c r="AA8" s="14" t="s">
        <v>27</v>
      </c>
      <c r="AB8" s="14" t="s">
        <v>28</v>
      </c>
      <c r="AC8" s="16"/>
      <c r="AD8" s="73" t="s">
        <v>90</v>
      </c>
      <c r="AE8" s="73" t="s">
        <v>93</v>
      </c>
      <c r="AF8" s="73" t="s">
        <v>91</v>
      </c>
      <c r="AG8" s="73" t="s">
        <v>94</v>
      </c>
      <c r="AH8" s="20" t="s">
        <v>96</v>
      </c>
      <c r="AI8" s="152" t="s">
        <v>17</v>
      </c>
      <c r="AJ8" s="152" t="s">
        <v>97</v>
      </c>
      <c r="AK8" s="20" t="s">
        <v>96</v>
      </c>
      <c r="AL8" s="38" t="s">
        <v>18</v>
      </c>
      <c r="AM8" s="152" t="s">
        <v>97</v>
      </c>
      <c r="AN8" s="20" t="s">
        <v>96</v>
      </c>
      <c r="AO8" s="20" t="s">
        <v>96</v>
      </c>
      <c r="AP8" s="18"/>
      <c r="AQ8" s="152" t="s">
        <v>32</v>
      </c>
      <c r="AR8" s="152" t="s">
        <v>33</v>
      </c>
      <c r="AS8" s="152" t="s">
        <v>34</v>
      </c>
      <c r="AT8" s="152" t="s">
        <v>35</v>
      </c>
      <c r="AU8" s="152" t="s">
        <v>36</v>
      </c>
      <c r="AV8" s="14" t="s">
        <v>37</v>
      </c>
      <c r="AW8" s="14" t="s">
        <v>31</v>
      </c>
      <c r="AX8" s="56"/>
      <c r="AY8" s="14" t="s">
        <v>19</v>
      </c>
      <c r="AZ8" s="14" t="s">
        <v>20</v>
      </c>
      <c r="BA8" s="14" t="s">
        <v>21</v>
      </c>
      <c r="BB8" s="14" t="s">
        <v>22</v>
      </c>
      <c r="BC8" s="14" t="s">
        <v>23</v>
      </c>
      <c r="BD8" s="14" t="s">
        <v>24</v>
      </c>
      <c r="BE8" s="14" t="s">
        <v>25</v>
      </c>
      <c r="BF8" s="14" t="s">
        <v>26</v>
      </c>
      <c r="BG8" s="14" t="s">
        <v>27</v>
      </c>
      <c r="BH8" s="14" t="s">
        <v>28</v>
      </c>
      <c r="BI8" s="16"/>
      <c r="BJ8" s="81" t="s">
        <v>29</v>
      </c>
      <c r="BK8" s="81" t="s">
        <v>9</v>
      </c>
      <c r="BL8" s="81" t="s">
        <v>30</v>
      </c>
      <c r="BM8" s="81" t="s">
        <v>31</v>
      </c>
      <c r="BN8" s="57"/>
      <c r="BO8" s="77" t="s">
        <v>38</v>
      </c>
      <c r="BP8" s="73"/>
      <c r="BQ8" s="77" t="s">
        <v>38</v>
      </c>
      <c r="BR8" s="92"/>
      <c r="BS8" s="78" t="s">
        <v>38</v>
      </c>
      <c r="BT8" s="20" t="s">
        <v>41</v>
      </c>
      <c r="BU8" s="10"/>
      <c r="BV8" s="10"/>
    </row>
    <row r="9" spans="1:74" x14ac:dyDescent="0.25">
      <c r="A9" s="261"/>
      <c r="B9" s="221" t="s">
        <v>172</v>
      </c>
      <c r="C9" s="221"/>
      <c r="D9" s="221"/>
      <c r="E9" s="221"/>
      <c r="F9" s="221"/>
      <c r="G9" s="221"/>
      <c r="H9" s="221"/>
      <c r="I9" s="221"/>
      <c r="J9" s="262"/>
      <c r="K9" s="263"/>
      <c r="L9" s="263"/>
      <c r="M9" s="262"/>
      <c r="N9" s="264"/>
      <c r="O9" s="263"/>
      <c r="P9" s="262"/>
      <c r="Q9" s="262"/>
      <c r="R9" s="16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16"/>
      <c r="AD9" s="221"/>
      <c r="AE9" s="221"/>
      <c r="AF9" s="221"/>
      <c r="AG9" s="221"/>
      <c r="AH9" s="262"/>
      <c r="AI9" s="263"/>
      <c r="AJ9" s="263"/>
      <c r="AK9" s="262"/>
      <c r="AL9" s="264"/>
      <c r="AM9" s="263"/>
      <c r="AN9" s="262"/>
      <c r="AO9" s="262"/>
      <c r="AP9" s="18"/>
      <c r="AQ9" s="263"/>
      <c r="AR9" s="263"/>
      <c r="AS9" s="263"/>
      <c r="AT9" s="263"/>
      <c r="AU9" s="263"/>
      <c r="AV9" s="261"/>
      <c r="AW9" s="261"/>
      <c r="AX9" s="56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16"/>
      <c r="BJ9" s="265"/>
      <c r="BK9" s="265"/>
      <c r="BL9" s="265"/>
      <c r="BM9" s="265"/>
      <c r="BN9" s="57"/>
      <c r="BO9" s="266"/>
      <c r="BP9" s="221"/>
      <c r="BQ9" s="266"/>
      <c r="BR9" s="267"/>
      <c r="BS9" s="268"/>
      <c r="BT9" s="262"/>
      <c r="BU9" s="10"/>
      <c r="BV9" s="10"/>
    </row>
    <row r="10" spans="1:74" x14ac:dyDescent="0.25">
      <c r="A10" s="10"/>
      <c r="B10" s="10"/>
      <c r="C10" s="10"/>
      <c r="D10" s="10"/>
      <c r="E10" s="10"/>
      <c r="F10" s="72"/>
      <c r="G10" s="72"/>
      <c r="H10" s="72"/>
      <c r="I10" s="72"/>
      <c r="J10" s="151"/>
      <c r="K10" s="151"/>
      <c r="L10" s="151"/>
      <c r="M10" s="151"/>
      <c r="N10" s="151"/>
      <c r="O10" s="151"/>
      <c r="P10" s="151"/>
      <c r="Q10" s="151"/>
      <c r="R10" s="1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6"/>
      <c r="AD10" s="72"/>
      <c r="AE10" s="72"/>
      <c r="AF10" s="72"/>
      <c r="AG10" s="72"/>
      <c r="AH10" s="151"/>
      <c r="AI10" s="151"/>
      <c r="AJ10" s="151"/>
      <c r="AK10" s="151"/>
      <c r="AL10" s="151"/>
      <c r="AM10" s="151"/>
      <c r="AN10" s="151"/>
      <c r="AO10" s="151"/>
      <c r="AP10" s="18"/>
      <c r="AQ10" s="151"/>
      <c r="AR10" s="151"/>
      <c r="AS10" s="151"/>
      <c r="AT10" s="151"/>
      <c r="AU10" s="151"/>
      <c r="AV10" s="10"/>
      <c r="AW10" s="10"/>
      <c r="AX10" s="56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6"/>
      <c r="BJ10" s="79"/>
      <c r="BK10" s="79"/>
      <c r="BL10" s="79"/>
      <c r="BM10" s="79"/>
      <c r="BN10" s="57"/>
      <c r="BO10" s="49"/>
      <c r="BP10" s="72"/>
      <c r="BQ10" s="49"/>
      <c r="BR10" s="89"/>
      <c r="BS10" s="47"/>
      <c r="BT10" s="12"/>
      <c r="BU10" s="150"/>
      <c r="BV10" s="150"/>
    </row>
    <row r="11" spans="1:74" x14ac:dyDescent="0.25">
      <c r="A11" s="243">
        <v>76</v>
      </c>
      <c r="B11" s="244" t="s">
        <v>140</v>
      </c>
      <c r="C11" s="245" t="s">
        <v>121</v>
      </c>
      <c r="D11" s="245" t="s">
        <v>122</v>
      </c>
      <c r="E11" s="245" t="s">
        <v>141</v>
      </c>
      <c r="F11" s="33">
        <v>6.5</v>
      </c>
      <c r="G11" s="33">
        <v>6</v>
      </c>
      <c r="H11" s="33">
        <v>7</v>
      </c>
      <c r="I11" s="33">
        <v>6.5</v>
      </c>
      <c r="J11" s="159">
        <f t="shared" ref="J11:J17" si="0">(F11+G11+H11+I11)/4</f>
        <v>6.5</v>
      </c>
      <c r="K11" s="33">
        <v>7</v>
      </c>
      <c r="L11" s="33"/>
      <c r="M11" s="159">
        <f t="shared" ref="M11:M17" si="1">K11-L11</f>
        <v>7</v>
      </c>
      <c r="N11" s="33">
        <v>6.5</v>
      </c>
      <c r="O11" s="33"/>
      <c r="P11" s="159">
        <f t="shared" ref="P11:P17" si="2">N11-O11</f>
        <v>6.5</v>
      </c>
      <c r="Q11" s="4">
        <f t="shared" ref="Q11:Q17" si="3">((J11*0.4)+(M11*0.4)+(P11*0.2))</f>
        <v>6.7</v>
      </c>
      <c r="R11" s="23"/>
      <c r="S11" s="25">
        <v>7</v>
      </c>
      <c r="T11" s="25">
        <v>6.5</v>
      </c>
      <c r="U11" s="25">
        <v>7</v>
      </c>
      <c r="V11" s="25">
        <v>6.8</v>
      </c>
      <c r="W11" s="25">
        <v>7</v>
      </c>
      <c r="X11" s="25">
        <v>6.5</v>
      </c>
      <c r="Y11" s="25">
        <v>6.8</v>
      </c>
      <c r="Z11" s="25">
        <v>5</v>
      </c>
      <c r="AA11" s="26">
        <f t="shared" ref="AA11:AA17" si="4">SUM(S11:Z11)</f>
        <v>52.599999999999994</v>
      </c>
      <c r="AB11" s="4">
        <f t="shared" ref="AB11:AB17" si="5">AA11/8</f>
        <v>6.5749999999999993</v>
      </c>
      <c r="AC11" s="23"/>
      <c r="AD11" s="33">
        <v>6.5</v>
      </c>
      <c r="AE11" s="33">
        <v>6</v>
      </c>
      <c r="AF11" s="33">
        <v>7</v>
      </c>
      <c r="AG11" s="33">
        <v>6.5</v>
      </c>
      <c r="AH11" s="159">
        <f t="shared" ref="AH11:AH17" si="6">(AD11+AE11+AF11+AG11)/4</f>
        <v>6.5</v>
      </c>
      <c r="AI11" s="33">
        <v>7</v>
      </c>
      <c r="AJ11" s="33"/>
      <c r="AK11" s="159">
        <f t="shared" ref="AK11:AK17" si="7">AI11-AJ11</f>
        <v>7</v>
      </c>
      <c r="AL11" s="33">
        <v>6.5</v>
      </c>
      <c r="AM11" s="33"/>
      <c r="AN11" s="159">
        <f t="shared" ref="AN11:AN17" si="8">AL11-AM11</f>
        <v>6.5</v>
      </c>
      <c r="AO11" s="4">
        <f t="shared" ref="AO11:AO17" si="9">((AH11*0.4)+(AK11*0.4)+(AN11*0.2))</f>
        <v>6.7</v>
      </c>
      <c r="AP11" s="154"/>
      <c r="AQ11" s="25">
        <v>7</v>
      </c>
      <c r="AR11" s="25">
        <v>7</v>
      </c>
      <c r="AS11" s="25">
        <v>6</v>
      </c>
      <c r="AT11" s="25">
        <v>5.5</v>
      </c>
      <c r="AU11" s="4">
        <f t="shared" ref="AU11:AU17" si="10">SUM((AQ11*0.3),(AR11*0.25),(AS11*0.35),(AT11*0.1))</f>
        <v>6.4999999999999991</v>
      </c>
      <c r="AV11" s="30"/>
      <c r="AW11" s="4">
        <f t="shared" ref="AW11:AW17" si="11">AU11-AV11</f>
        <v>6.4999999999999991</v>
      </c>
      <c r="AX11" s="61"/>
      <c r="AY11" s="25">
        <v>7</v>
      </c>
      <c r="AZ11" s="25">
        <v>6.8</v>
      </c>
      <c r="BA11" s="25">
        <v>7</v>
      </c>
      <c r="BB11" s="25">
        <v>8</v>
      </c>
      <c r="BC11" s="25">
        <v>7</v>
      </c>
      <c r="BD11" s="25">
        <v>7.5</v>
      </c>
      <c r="BE11" s="25">
        <v>7.8</v>
      </c>
      <c r="BF11" s="25">
        <v>5.5</v>
      </c>
      <c r="BG11" s="26">
        <f t="shared" ref="BG11:BG17" si="12">SUM(AY11:BF11)</f>
        <v>56.599999999999994</v>
      </c>
      <c r="BH11" s="4">
        <f t="shared" ref="BH11:BH17" si="13">BG11/8</f>
        <v>7.0749999999999993</v>
      </c>
      <c r="BI11" s="23"/>
      <c r="BJ11" s="82">
        <v>7.68</v>
      </c>
      <c r="BK11" s="79">
        <f t="shared" ref="BK11:BK17" si="14">BJ11</f>
        <v>7.68</v>
      </c>
      <c r="BL11" s="83"/>
      <c r="BM11" s="79">
        <f t="shared" ref="BM11:BM17" si="15">SUM(BK11-BL11)</f>
        <v>7.68</v>
      </c>
      <c r="BN11" s="61"/>
      <c r="BO11" s="79">
        <f t="shared" ref="BO11:BO17" si="16">SUM((Q11*0.25)+(AB11*0.375)+(BH11*0.375))</f>
        <v>6.7937499999999993</v>
      </c>
      <c r="BP11" s="72"/>
      <c r="BQ11" s="79">
        <f t="shared" ref="BQ11:BQ17" si="17">SUM((AO11*0.25),(AW11*0.25),(BM11*0.5))</f>
        <v>7.14</v>
      </c>
      <c r="BR11" s="72"/>
      <c r="BS11" s="80">
        <f t="shared" ref="BS11:BS17" si="18">AVERAGE(BO11:BQ11)</f>
        <v>6.9668749999999999</v>
      </c>
      <c r="BT11" s="31">
        <v>1</v>
      </c>
      <c r="BU11" s="150"/>
      <c r="BV11" s="260">
        <v>40533</v>
      </c>
    </row>
    <row r="12" spans="1:74" x14ac:dyDescent="0.25">
      <c r="A12" s="243">
        <v>86</v>
      </c>
      <c r="B12" s="244" t="s">
        <v>131</v>
      </c>
      <c r="C12" s="245" t="s">
        <v>128</v>
      </c>
      <c r="D12" s="245" t="s">
        <v>129</v>
      </c>
      <c r="E12" s="245" t="s">
        <v>130</v>
      </c>
      <c r="F12" s="33">
        <v>7</v>
      </c>
      <c r="G12" s="33">
        <v>6</v>
      </c>
      <c r="H12" s="33">
        <v>7</v>
      </c>
      <c r="I12" s="33">
        <v>6</v>
      </c>
      <c r="J12" s="159">
        <f t="shared" si="0"/>
        <v>6.5</v>
      </c>
      <c r="K12" s="33">
        <v>7</v>
      </c>
      <c r="L12" s="33"/>
      <c r="M12" s="159">
        <f t="shared" si="1"/>
        <v>7</v>
      </c>
      <c r="N12" s="33">
        <v>7</v>
      </c>
      <c r="O12" s="33"/>
      <c r="P12" s="159">
        <f t="shared" si="2"/>
        <v>7</v>
      </c>
      <c r="Q12" s="4">
        <f t="shared" si="3"/>
        <v>6.8000000000000007</v>
      </c>
      <c r="R12" s="23"/>
      <c r="S12" s="25">
        <v>5.5</v>
      </c>
      <c r="T12" s="25">
        <v>6.5</v>
      </c>
      <c r="U12" s="25">
        <v>6.5</v>
      </c>
      <c r="V12" s="25">
        <v>6.8</v>
      </c>
      <c r="W12" s="25">
        <v>6.5</v>
      </c>
      <c r="X12" s="25">
        <v>6.5</v>
      </c>
      <c r="Y12" s="25">
        <v>7</v>
      </c>
      <c r="Z12" s="25">
        <v>5.5</v>
      </c>
      <c r="AA12" s="26">
        <f t="shared" si="4"/>
        <v>50.8</v>
      </c>
      <c r="AB12" s="4">
        <f t="shared" si="5"/>
        <v>6.35</v>
      </c>
      <c r="AC12" s="23"/>
      <c r="AD12" s="33">
        <v>7</v>
      </c>
      <c r="AE12" s="33">
        <v>6</v>
      </c>
      <c r="AF12" s="33">
        <v>7</v>
      </c>
      <c r="AG12" s="33">
        <v>6</v>
      </c>
      <c r="AH12" s="159">
        <f t="shared" si="6"/>
        <v>6.5</v>
      </c>
      <c r="AI12" s="33">
        <v>7</v>
      </c>
      <c r="AJ12" s="33"/>
      <c r="AK12" s="159">
        <f t="shared" si="7"/>
        <v>7</v>
      </c>
      <c r="AL12" s="33">
        <v>7</v>
      </c>
      <c r="AM12" s="33"/>
      <c r="AN12" s="159">
        <f t="shared" si="8"/>
        <v>7</v>
      </c>
      <c r="AO12" s="4">
        <f t="shared" si="9"/>
        <v>6.8000000000000007</v>
      </c>
      <c r="AP12" s="154"/>
      <c r="AQ12" s="25">
        <v>8</v>
      </c>
      <c r="AR12" s="25">
        <v>7</v>
      </c>
      <c r="AS12" s="25">
        <v>5.8</v>
      </c>
      <c r="AT12" s="25">
        <v>4.5</v>
      </c>
      <c r="AU12" s="4">
        <f t="shared" si="10"/>
        <v>6.63</v>
      </c>
      <c r="AV12" s="30"/>
      <c r="AW12" s="4">
        <f t="shared" si="11"/>
        <v>6.63</v>
      </c>
      <c r="AX12" s="61"/>
      <c r="AY12" s="25">
        <v>6</v>
      </c>
      <c r="AZ12" s="25">
        <v>6.8</v>
      </c>
      <c r="BA12" s="25">
        <v>6.8</v>
      </c>
      <c r="BB12" s="25">
        <v>8</v>
      </c>
      <c r="BC12" s="25">
        <v>7.5</v>
      </c>
      <c r="BD12" s="25">
        <v>6.5</v>
      </c>
      <c r="BE12" s="25">
        <v>7.5</v>
      </c>
      <c r="BF12" s="25">
        <v>5.8</v>
      </c>
      <c r="BG12" s="26">
        <f t="shared" si="12"/>
        <v>54.9</v>
      </c>
      <c r="BH12" s="4">
        <f t="shared" si="13"/>
        <v>6.8624999999999998</v>
      </c>
      <c r="BI12" s="23"/>
      <c r="BJ12" s="82">
        <v>7.3</v>
      </c>
      <c r="BK12" s="79">
        <f t="shared" si="14"/>
        <v>7.3</v>
      </c>
      <c r="BL12" s="83"/>
      <c r="BM12" s="79">
        <f t="shared" si="15"/>
        <v>7.3</v>
      </c>
      <c r="BN12" s="61"/>
      <c r="BO12" s="79">
        <f t="shared" si="16"/>
        <v>6.6546874999999996</v>
      </c>
      <c r="BP12" s="72"/>
      <c r="BQ12" s="79">
        <f t="shared" si="17"/>
        <v>7.0075000000000003</v>
      </c>
      <c r="BR12" s="72"/>
      <c r="BS12" s="80">
        <f t="shared" si="18"/>
        <v>6.83109375</v>
      </c>
      <c r="BT12" s="31">
        <v>2</v>
      </c>
      <c r="BU12" s="150"/>
      <c r="BV12" s="260">
        <v>40239</v>
      </c>
    </row>
    <row r="13" spans="1:74" x14ac:dyDescent="0.25">
      <c r="A13" s="243">
        <v>85</v>
      </c>
      <c r="B13" s="244" t="s">
        <v>127</v>
      </c>
      <c r="C13" s="245" t="s">
        <v>128</v>
      </c>
      <c r="D13" s="245" t="s">
        <v>129</v>
      </c>
      <c r="E13" s="245" t="s">
        <v>130</v>
      </c>
      <c r="F13" s="33">
        <v>7</v>
      </c>
      <c r="G13" s="33">
        <v>6</v>
      </c>
      <c r="H13" s="33">
        <v>7</v>
      </c>
      <c r="I13" s="33">
        <v>6</v>
      </c>
      <c r="J13" s="159">
        <f t="shared" si="0"/>
        <v>6.5</v>
      </c>
      <c r="K13" s="33">
        <v>7</v>
      </c>
      <c r="L13" s="33"/>
      <c r="M13" s="159">
        <f t="shared" si="1"/>
        <v>7</v>
      </c>
      <c r="N13" s="33">
        <v>7</v>
      </c>
      <c r="O13" s="33"/>
      <c r="P13" s="159">
        <f t="shared" si="2"/>
        <v>7</v>
      </c>
      <c r="Q13" s="4">
        <f t="shared" si="3"/>
        <v>6.8000000000000007</v>
      </c>
      <c r="R13" s="23"/>
      <c r="S13" s="25">
        <v>6</v>
      </c>
      <c r="T13" s="25">
        <v>6.5</v>
      </c>
      <c r="U13" s="25">
        <v>5.8</v>
      </c>
      <c r="V13" s="25">
        <v>6.5</v>
      </c>
      <c r="W13" s="25">
        <v>6.5</v>
      </c>
      <c r="X13" s="25">
        <v>6.5</v>
      </c>
      <c r="Y13" s="25">
        <v>6</v>
      </c>
      <c r="Z13" s="25">
        <v>5.5</v>
      </c>
      <c r="AA13" s="26">
        <f t="shared" si="4"/>
        <v>49.3</v>
      </c>
      <c r="AB13" s="4">
        <f t="shared" si="5"/>
        <v>6.1624999999999996</v>
      </c>
      <c r="AC13" s="23"/>
      <c r="AD13" s="33">
        <v>7</v>
      </c>
      <c r="AE13" s="33">
        <v>6</v>
      </c>
      <c r="AF13" s="33">
        <v>7</v>
      </c>
      <c r="AG13" s="33">
        <v>6</v>
      </c>
      <c r="AH13" s="159">
        <f t="shared" si="6"/>
        <v>6.5</v>
      </c>
      <c r="AI13" s="33">
        <v>7</v>
      </c>
      <c r="AJ13" s="33"/>
      <c r="AK13" s="159">
        <f t="shared" si="7"/>
        <v>7</v>
      </c>
      <c r="AL13" s="33">
        <v>7</v>
      </c>
      <c r="AM13" s="33"/>
      <c r="AN13" s="159">
        <f t="shared" si="8"/>
        <v>7</v>
      </c>
      <c r="AO13" s="4">
        <f t="shared" si="9"/>
        <v>6.8000000000000007</v>
      </c>
      <c r="AP13" s="154"/>
      <c r="AQ13" s="25">
        <v>6</v>
      </c>
      <c r="AR13" s="25">
        <v>7</v>
      </c>
      <c r="AS13" s="25">
        <v>6</v>
      </c>
      <c r="AT13" s="25">
        <v>4</v>
      </c>
      <c r="AU13" s="4">
        <f t="shared" si="10"/>
        <v>6.05</v>
      </c>
      <c r="AV13" s="30"/>
      <c r="AW13" s="4">
        <f t="shared" si="11"/>
        <v>6.05</v>
      </c>
      <c r="AX13" s="61"/>
      <c r="AY13" s="25">
        <v>5.8</v>
      </c>
      <c r="AZ13" s="25">
        <v>6</v>
      </c>
      <c r="BA13" s="25">
        <v>5</v>
      </c>
      <c r="BB13" s="25">
        <v>7</v>
      </c>
      <c r="BC13" s="25">
        <v>7.8</v>
      </c>
      <c r="BD13" s="25">
        <v>7.2</v>
      </c>
      <c r="BE13" s="25">
        <v>6.8</v>
      </c>
      <c r="BF13" s="25">
        <v>5.5</v>
      </c>
      <c r="BG13" s="26">
        <f t="shared" si="12"/>
        <v>51.1</v>
      </c>
      <c r="BH13" s="4">
        <f t="shared" si="13"/>
        <v>6.3875000000000002</v>
      </c>
      <c r="BI13" s="23"/>
      <c r="BJ13" s="82">
        <v>7.8</v>
      </c>
      <c r="BK13" s="79">
        <f t="shared" si="14"/>
        <v>7.8</v>
      </c>
      <c r="BL13" s="83"/>
      <c r="BM13" s="79">
        <f t="shared" si="15"/>
        <v>7.8</v>
      </c>
      <c r="BN13" s="61"/>
      <c r="BO13" s="79">
        <f t="shared" si="16"/>
        <v>6.40625</v>
      </c>
      <c r="BP13" s="72"/>
      <c r="BQ13" s="79">
        <f t="shared" si="17"/>
        <v>7.1125000000000007</v>
      </c>
      <c r="BR13" s="72"/>
      <c r="BS13" s="80">
        <f t="shared" si="18"/>
        <v>6.7593750000000004</v>
      </c>
      <c r="BT13" s="31">
        <v>3</v>
      </c>
      <c r="BU13" s="150"/>
      <c r="BV13" s="260">
        <v>40575</v>
      </c>
    </row>
    <row r="14" spans="1:74" x14ac:dyDescent="0.25">
      <c r="A14" s="243">
        <v>79</v>
      </c>
      <c r="B14" s="244" t="s">
        <v>133</v>
      </c>
      <c r="C14" s="245" t="s">
        <v>128</v>
      </c>
      <c r="D14" s="245" t="s">
        <v>129</v>
      </c>
      <c r="E14" s="245" t="s">
        <v>130</v>
      </c>
      <c r="F14" s="33">
        <v>7</v>
      </c>
      <c r="G14" s="33">
        <v>6</v>
      </c>
      <c r="H14" s="33">
        <v>7</v>
      </c>
      <c r="I14" s="33">
        <v>6</v>
      </c>
      <c r="J14" s="159">
        <f t="shared" si="0"/>
        <v>6.5</v>
      </c>
      <c r="K14" s="33">
        <v>7</v>
      </c>
      <c r="L14" s="33"/>
      <c r="M14" s="159">
        <f t="shared" si="1"/>
        <v>7</v>
      </c>
      <c r="N14" s="33">
        <v>7</v>
      </c>
      <c r="O14" s="33"/>
      <c r="P14" s="159">
        <f t="shared" si="2"/>
        <v>7</v>
      </c>
      <c r="Q14" s="4">
        <f t="shared" si="3"/>
        <v>6.8000000000000007</v>
      </c>
      <c r="R14" s="23"/>
      <c r="S14" s="25">
        <v>4</v>
      </c>
      <c r="T14" s="25">
        <v>5.5</v>
      </c>
      <c r="U14" s="25">
        <v>6.5</v>
      </c>
      <c r="V14" s="25">
        <v>6.5</v>
      </c>
      <c r="W14" s="25">
        <v>5.5</v>
      </c>
      <c r="X14" s="25">
        <v>6</v>
      </c>
      <c r="Y14" s="25">
        <v>6.8</v>
      </c>
      <c r="Z14" s="25">
        <v>5</v>
      </c>
      <c r="AA14" s="26">
        <f t="shared" si="4"/>
        <v>45.8</v>
      </c>
      <c r="AB14" s="4">
        <f t="shared" si="5"/>
        <v>5.7249999999999996</v>
      </c>
      <c r="AC14" s="23"/>
      <c r="AD14" s="33">
        <v>7</v>
      </c>
      <c r="AE14" s="33">
        <v>6</v>
      </c>
      <c r="AF14" s="33">
        <v>7</v>
      </c>
      <c r="AG14" s="33">
        <v>6</v>
      </c>
      <c r="AH14" s="159">
        <f t="shared" si="6"/>
        <v>6.5</v>
      </c>
      <c r="AI14" s="33">
        <v>7</v>
      </c>
      <c r="AJ14" s="33"/>
      <c r="AK14" s="159">
        <f t="shared" si="7"/>
        <v>7</v>
      </c>
      <c r="AL14" s="33">
        <v>7</v>
      </c>
      <c r="AM14" s="33"/>
      <c r="AN14" s="159">
        <f t="shared" si="8"/>
        <v>7</v>
      </c>
      <c r="AO14" s="4">
        <f t="shared" si="9"/>
        <v>6.8000000000000007</v>
      </c>
      <c r="AP14" s="154"/>
      <c r="AQ14" s="25">
        <v>5</v>
      </c>
      <c r="AR14" s="25">
        <v>6.5</v>
      </c>
      <c r="AS14" s="25">
        <v>5</v>
      </c>
      <c r="AT14" s="25">
        <v>4</v>
      </c>
      <c r="AU14" s="4">
        <f t="shared" si="10"/>
        <v>5.2750000000000004</v>
      </c>
      <c r="AV14" s="30"/>
      <c r="AW14" s="4">
        <f t="shared" si="11"/>
        <v>5.2750000000000004</v>
      </c>
      <c r="AX14" s="61"/>
      <c r="AY14" s="25">
        <v>5</v>
      </c>
      <c r="AZ14" s="25">
        <v>6.8</v>
      </c>
      <c r="BA14" s="25">
        <v>6</v>
      </c>
      <c r="BB14" s="25">
        <v>6</v>
      </c>
      <c r="BC14" s="25">
        <v>7</v>
      </c>
      <c r="BD14" s="25">
        <v>6</v>
      </c>
      <c r="BE14" s="25">
        <v>6.5</v>
      </c>
      <c r="BF14" s="25">
        <v>5.8</v>
      </c>
      <c r="BG14" s="26">
        <f t="shared" si="12"/>
        <v>49.099999999999994</v>
      </c>
      <c r="BH14" s="4">
        <f t="shared" si="13"/>
        <v>6.1374999999999993</v>
      </c>
      <c r="BI14" s="23"/>
      <c r="BJ14" s="82">
        <v>7.5</v>
      </c>
      <c r="BK14" s="79">
        <f t="shared" si="14"/>
        <v>7.5</v>
      </c>
      <c r="BL14" s="83"/>
      <c r="BM14" s="79">
        <f t="shared" si="15"/>
        <v>7.5</v>
      </c>
      <c r="BN14" s="61"/>
      <c r="BO14" s="79">
        <f t="shared" si="16"/>
        <v>6.1484375</v>
      </c>
      <c r="BP14" s="72"/>
      <c r="BQ14" s="79">
        <f t="shared" si="17"/>
        <v>6.7687500000000007</v>
      </c>
      <c r="BR14" s="72"/>
      <c r="BS14" s="80">
        <f t="shared" si="18"/>
        <v>6.4585937500000004</v>
      </c>
      <c r="BT14" s="31">
        <v>4</v>
      </c>
      <c r="BU14" s="150"/>
      <c r="BV14" s="260">
        <v>41445</v>
      </c>
    </row>
    <row r="15" spans="1:74" x14ac:dyDescent="0.25">
      <c r="A15" s="243">
        <v>68</v>
      </c>
      <c r="B15" s="244" t="s">
        <v>139</v>
      </c>
      <c r="C15" s="245" t="s">
        <v>135</v>
      </c>
      <c r="D15" s="245" t="s">
        <v>136</v>
      </c>
      <c r="E15" s="245" t="s">
        <v>137</v>
      </c>
      <c r="F15" s="33">
        <v>6.8</v>
      </c>
      <c r="G15" s="33">
        <v>6.7</v>
      </c>
      <c r="H15" s="33">
        <v>7</v>
      </c>
      <c r="I15" s="33">
        <v>6.8</v>
      </c>
      <c r="J15" s="159">
        <f t="shared" si="0"/>
        <v>6.8250000000000002</v>
      </c>
      <c r="K15" s="33">
        <v>7</v>
      </c>
      <c r="L15" s="33"/>
      <c r="M15" s="159">
        <f t="shared" si="1"/>
        <v>7</v>
      </c>
      <c r="N15" s="33">
        <v>6.5</v>
      </c>
      <c r="O15" s="33"/>
      <c r="P15" s="159">
        <f t="shared" si="2"/>
        <v>6.5</v>
      </c>
      <c r="Q15" s="4">
        <f t="shared" si="3"/>
        <v>6.830000000000001</v>
      </c>
      <c r="R15" s="23"/>
      <c r="S15" s="25">
        <v>5</v>
      </c>
      <c r="T15" s="25">
        <v>5.5</v>
      </c>
      <c r="U15" s="25">
        <v>5.5</v>
      </c>
      <c r="V15" s="25">
        <v>5</v>
      </c>
      <c r="W15" s="25">
        <v>5</v>
      </c>
      <c r="X15" s="25">
        <v>5</v>
      </c>
      <c r="Y15" s="25">
        <v>6.5</v>
      </c>
      <c r="Z15" s="25">
        <v>4.5</v>
      </c>
      <c r="AA15" s="26">
        <f t="shared" si="4"/>
        <v>42</v>
      </c>
      <c r="AB15" s="4">
        <f t="shared" si="5"/>
        <v>5.25</v>
      </c>
      <c r="AC15" s="23"/>
      <c r="AD15" s="33">
        <v>6.8</v>
      </c>
      <c r="AE15" s="33">
        <v>6.7</v>
      </c>
      <c r="AF15" s="33">
        <v>7</v>
      </c>
      <c r="AG15" s="33">
        <v>6.8</v>
      </c>
      <c r="AH15" s="159">
        <f t="shared" si="6"/>
        <v>6.8250000000000002</v>
      </c>
      <c r="AI15" s="33">
        <v>7</v>
      </c>
      <c r="AJ15" s="33"/>
      <c r="AK15" s="159">
        <f t="shared" si="7"/>
        <v>7</v>
      </c>
      <c r="AL15" s="33">
        <v>6.5</v>
      </c>
      <c r="AM15" s="33"/>
      <c r="AN15" s="159">
        <f t="shared" si="8"/>
        <v>6.5</v>
      </c>
      <c r="AO15" s="4">
        <f t="shared" si="9"/>
        <v>6.830000000000001</v>
      </c>
      <c r="AP15" s="154"/>
      <c r="AQ15" s="25">
        <v>3</v>
      </c>
      <c r="AR15" s="25">
        <v>6</v>
      </c>
      <c r="AS15" s="25">
        <v>4.8</v>
      </c>
      <c r="AT15" s="25">
        <v>5.5</v>
      </c>
      <c r="AU15" s="4">
        <f t="shared" si="10"/>
        <v>4.63</v>
      </c>
      <c r="AV15" s="30"/>
      <c r="AW15" s="4">
        <f t="shared" si="11"/>
        <v>4.63</v>
      </c>
      <c r="AX15" s="61"/>
      <c r="AY15" s="25">
        <v>3</v>
      </c>
      <c r="AZ15" s="25">
        <v>5.8</v>
      </c>
      <c r="BA15" s="25">
        <v>5</v>
      </c>
      <c r="BB15" s="25">
        <v>6.8</v>
      </c>
      <c r="BC15" s="25">
        <v>6.8</v>
      </c>
      <c r="BD15" s="25">
        <v>6.8</v>
      </c>
      <c r="BE15" s="25">
        <v>5.5</v>
      </c>
      <c r="BF15" s="25">
        <v>4.8</v>
      </c>
      <c r="BG15" s="26">
        <f t="shared" si="12"/>
        <v>44.5</v>
      </c>
      <c r="BH15" s="4">
        <f t="shared" si="13"/>
        <v>5.5625</v>
      </c>
      <c r="BI15" s="23"/>
      <c r="BJ15" s="82">
        <v>6.9</v>
      </c>
      <c r="BK15" s="79">
        <f t="shared" si="14"/>
        <v>6.9</v>
      </c>
      <c r="BL15" s="83">
        <v>1</v>
      </c>
      <c r="BM15" s="79">
        <f t="shared" si="15"/>
        <v>5.9</v>
      </c>
      <c r="BN15" s="61"/>
      <c r="BO15" s="79">
        <f t="shared" si="16"/>
        <v>5.7621875000000005</v>
      </c>
      <c r="BP15" s="72"/>
      <c r="BQ15" s="79">
        <f t="shared" si="17"/>
        <v>5.8150000000000004</v>
      </c>
      <c r="BR15" s="72"/>
      <c r="BS15" s="80">
        <f t="shared" si="18"/>
        <v>5.7885937500000004</v>
      </c>
      <c r="BT15" s="31">
        <v>5</v>
      </c>
      <c r="BU15" s="150"/>
      <c r="BV15" s="260">
        <v>40585</v>
      </c>
    </row>
    <row r="16" spans="1:74" x14ac:dyDescent="0.25">
      <c r="A16" s="243">
        <v>51</v>
      </c>
      <c r="B16" s="244" t="s">
        <v>126</v>
      </c>
      <c r="C16" s="245" t="s">
        <v>121</v>
      </c>
      <c r="D16" s="245" t="s">
        <v>122</v>
      </c>
      <c r="E16" s="245" t="s">
        <v>123</v>
      </c>
      <c r="F16" s="33">
        <v>5.5</v>
      </c>
      <c r="G16" s="33">
        <v>5.5</v>
      </c>
      <c r="H16" s="33">
        <v>6</v>
      </c>
      <c r="I16" s="33">
        <v>6</v>
      </c>
      <c r="J16" s="159">
        <f t="shared" si="0"/>
        <v>5.75</v>
      </c>
      <c r="K16" s="33">
        <v>7</v>
      </c>
      <c r="L16" s="33"/>
      <c r="M16" s="159">
        <f t="shared" si="1"/>
        <v>7</v>
      </c>
      <c r="N16" s="33">
        <v>6.5</v>
      </c>
      <c r="O16" s="33"/>
      <c r="P16" s="159">
        <f t="shared" si="2"/>
        <v>6.5</v>
      </c>
      <c r="Q16" s="4">
        <f t="shared" si="3"/>
        <v>6.4</v>
      </c>
      <c r="R16" s="23"/>
      <c r="S16" s="25">
        <v>5</v>
      </c>
      <c r="T16" s="25">
        <v>5</v>
      </c>
      <c r="U16" s="25">
        <v>6</v>
      </c>
      <c r="V16" s="25">
        <v>5</v>
      </c>
      <c r="W16" s="25">
        <v>5</v>
      </c>
      <c r="X16" s="25">
        <v>4.5</v>
      </c>
      <c r="Y16" s="25">
        <v>4.5</v>
      </c>
      <c r="Z16" s="25">
        <v>4.5</v>
      </c>
      <c r="AA16" s="26">
        <f t="shared" si="4"/>
        <v>39.5</v>
      </c>
      <c r="AB16" s="4">
        <f t="shared" si="5"/>
        <v>4.9375</v>
      </c>
      <c r="AC16" s="23"/>
      <c r="AD16" s="33">
        <v>5.5</v>
      </c>
      <c r="AE16" s="33">
        <v>5.5</v>
      </c>
      <c r="AF16" s="33">
        <v>6</v>
      </c>
      <c r="AG16" s="33">
        <v>6</v>
      </c>
      <c r="AH16" s="159">
        <f t="shared" si="6"/>
        <v>5.75</v>
      </c>
      <c r="AI16" s="33">
        <v>7</v>
      </c>
      <c r="AJ16" s="33"/>
      <c r="AK16" s="159">
        <f t="shared" si="7"/>
        <v>7</v>
      </c>
      <c r="AL16" s="33">
        <v>6.5</v>
      </c>
      <c r="AM16" s="33"/>
      <c r="AN16" s="159">
        <f t="shared" si="8"/>
        <v>6.5</v>
      </c>
      <c r="AO16" s="4">
        <f t="shared" si="9"/>
        <v>6.4</v>
      </c>
      <c r="AP16" s="154"/>
      <c r="AQ16" s="25">
        <v>4</v>
      </c>
      <c r="AR16" s="25">
        <v>5.5</v>
      </c>
      <c r="AS16" s="25">
        <v>4</v>
      </c>
      <c r="AT16" s="25">
        <v>3.5</v>
      </c>
      <c r="AU16" s="4">
        <f t="shared" si="10"/>
        <v>4.3250000000000002</v>
      </c>
      <c r="AV16" s="30"/>
      <c r="AW16" s="4">
        <f t="shared" si="11"/>
        <v>4.3250000000000002</v>
      </c>
      <c r="AX16" s="61"/>
      <c r="AY16" s="25">
        <v>6.2</v>
      </c>
      <c r="AZ16" s="25">
        <v>3</v>
      </c>
      <c r="BA16" s="25">
        <v>5.5</v>
      </c>
      <c r="BB16" s="25">
        <v>5.8</v>
      </c>
      <c r="BC16" s="25">
        <v>5.8</v>
      </c>
      <c r="BD16" s="25">
        <v>4.8</v>
      </c>
      <c r="BE16" s="25">
        <v>4.8</v>
      </c>
      <c r="BF16" s="25">
        <v>5.5</v>
      </c>
      <c r="BG16" s="26">
        <f t="shared" si="12"/>
        <v>41.4</v>
      </c>
      <c r="BH16" s="4">
        <f t="shared" si="13"/>
        <v>5.1749999999999998</v>
      </c>
      <c r="BI16" s="23"/>
      <c r="BJ16" s="82">
        <v>6.9</v>
      </c>
      <c r="BK16" s="79">
        <f t="shared" si="14"/>
        <v>6.9</v>
      </c>
      <c r="BL16" s="83"/>
      <c r="BM16" s="79">
        <f t="shared" si="15"/>
        <v>6.9</v>
      </c>
      <c r="BN16" s="61"/>
      <c r="BO16" s="79">
        <f t="shared" si="16"/>
        <v>5.3921875000000004</v>
      </c>
      <c r="BP16" s="72"/>
      <c r="BQ16" s="79">
        <f t="shared" si="17"/>
        <v>6.1312500000000005</v>
      </c>
      <c r="BR16" s="72"/>
      <c r="BS16" s="80">
        <f t="shared" si="18"/>
        <v>5.76171875</v>
      </c>
      <c r="BT16" s="31">
        <v>6</v>
      </c>
      <c r="BU16" s="150"/>
      <c r="BV16" s="260">
        <v>40669</v>
      </c>
    </row>
    <row r="17" spans="1:74" x14ac:dyDescent="0.25">
      <c r="A17" s="243">
        <v>67</v>
      </c>
      <c r="B17" s="244" t="s">
        <v>134</v>
      </c>
      <c r="C17" s="245" t="s">
        <v>135</v>
      </c>
      <c r="D17" s="245" t="s">
        <v>136</v>
      </c>
      <c r="E17" s="245" t="s">
        <v>137</v>
      </c>
      <c r="F17" s="33">
        <v>6.8</v>
      </c>
      <c r="G17" s="33">
        <v>6.7</v>
      </c>
      <c r="H17" s="33">
        <v>7</v>
      </c>
      <c r="I17" s="33">
        <v>6.8</v>
      </c>
      <c r="J17" s="159">
        <f t="shared" si="0"/>
        <v>6.8250000000000002</v>
      </c>
      <c r="K17" s="33">
        <v>7</v>
      </c>
      <c r="L17" s="33"/>
      <c r="M17" s="159">
        <f t="shared" si="1"/>
        <v>7</v>
      </c>
      <c r="N17" s="33">
        <v>6.5</v>
      </c>
      <c r="O17" s="33"/>
      <c r="P17" s="159">
        <f t="shared" si="2"/>
        <v>6.5</v>
      </c>
      <c r="Q17" s="4">
        <f t="shared" si="3"/>
        <v>6.830000000000001</v>
      </c>
      <c r="R17" s="23"/>
      <c r="S17" s="25">
        <v>4.5</v>
      </c>
      <c r="T17" s="25">
        <v>5</v>
      </c>
      <c r="U17" s="25">
        <v>4.8</v>
      </c>
      <c r="V17" s="25">
        <v>5</v>
      </c>
      <c r="W17" s="25">
        <v>4.8</v>
      </c>
      <c r="X17" s="25">
        <v>4.8</v>
      </c>
      <c r="Y17" s="25">
        <v>6.5</v>
      </c>
      <c r="Z17" s="25">
        <v>4</v>
      </c>
      <c r="AA17" s="26">
        <f t="shared" si="4"/>
        <v>39.400000000000006</v>
      </c>
      <c r="AB17" s="4">
        <f t="shared" si="5"/>
        <v>4.9250000000000007</v>
      </c>
      <c r="AC17" s="23"/>
      <c r="AD17" s="33">
        <v>6.8</v>
      </c>
      <c r="AE17" s="33">
        <v>6.7</v>
      </c>
      <c r="AF17" s="33">
        <v>7</v>
      </c>
      <c r="AG17" s="33">
        <v>6.8</v>
      </c>
      <c r="AH17" s="159">
        <f t="shared" si="6"/>
        <v>6.8250000000000002</v>
      </c>
      <c r="AI17" s="33">
        <v>7</v>
      </c>
      <c r="AJ17" s="33"/>
      <c r="AK17" s="159">
        <f t="shared" si="7"/>
        <v>7</v>
      </c>
      <c r="AL17" s="33">
        <v>6.5</v>
      </c>
      <c r="AM17" s="33"/>
      <c r="AN17" s="159">
        <f t="shared" si="8"/>
        <v>6.5</v>
      </c>
      <c r="AO17" s="4">
        <f t="shared" si="9"/>
        <v>6.830000000000001</v>
      </c>
      <c r="AP17" s="154"/>
      <c r="AQ17" s="25">
        <v>3</v>
      </c>
      <c r="AR17" s="25">
        <v>4</v>
      </c>
      <c r="AS17" s="25">
        <v>4</v>
      </c>
      <c r="AT17" s="25">
        <v>3.8</v>
      </c>
      <c r="AU17" s="4">
        <f t="shared" si="10"/>
        <v>3.6799999999999997</v>
      </c>
      <c r="AV17" s="30"/>
      <c r="AW17" s="4">
        <f t="shared" si="11"/>
        <v>3.6799999999999997</v>
      </c>
      <c r="AX17" s="61"/>
      <c r="AY17" s="25">
        <v>4</v>
      </c>
      <c r="AZ17" s="25">
        <v>5</v>
      </c>
      <c r="BA17" s="25">
        <v>5.5</v>
      </c>
      <c r="BB17" s="25">
        <v>5.8</v>
      </c>
      <c r="BC17" s="25">
        <v>6.5</v>
      </c>
      <c r="BD17" s="25">
        <v>6.5</v>
      </c>
      <c r="BE17" s="25">
        <v>6.8</v>
      </c>
      <c r="BF17" s="25">
        <v>5.5</v>
      </c>
      <c r="BG17" s="26">
        <f t="shared" si="12"/>
        <v>45.599999999999994</v>
      </c>
      <c r="BH17" s="4">
        <f t="shared" si="13"/>
        <v>5.6999999999999993</v>
      </c>
      <c r="BI17" s="23"/>
      <c r="BJ17" s="82">
        <v>6.25</v>
      </c>
      <c r="BK17" s="79">
        <f t="shared" si="14"/>
        <v>6.25</v>
      </c>
      <c r="BL17" s="83"/>
      <c r="BM17" s="79">
        <f t="shared" si="15"/>
        <v>6.25</v>
      </c>
      <c r="BN17" s="61"/>
      <c r="BO17" s="79">
        <f t="shared" si="16"/>
        <v>5.6918749999999996</v>
      </c>
      <c r="BP17" s="72"/>
      <c r="BQ17" s="79">
        <f t="shared" si="17"/>
        <v>5.7525000000000004</v>
      </c>
      <c r="BR17" s="72"/>
      <c r="BS17" s="80">
        <f t="shared" si="18"/>
        <v>5.7221875000000004</v>
      </c>
      <c r="BT17" s="31">
        <v>7</v>
      </c>
      <c r="BU17" s="150"/>
      <c r="BV17" s="260">
        <v>40315</v>
      </c>
    </row>
    <row r="21" spans="1:74" x14ac:dyDescent="0.25">
      <c r="B21" s="149" t="s">
        <v>171</v>
      </c>
    </row>
    <row r="23" spans="1:74" x14ac:dyDescent="0.25">
      <c r="A23" s="243">
        <v>69</v>
      </c>
      <c r="B23" s="244" t="s">
        <v>142</v>
      </c>
      <c r="C23" s="245" t="s">
        <v>121</v>
      </c>
      <c r="D23" s="245" t="s">
        <v>122</v>
      </c>
      <c r="E23" s="245" t="s">
        <v>143</v>
      </c>
      <c r="F23" s="33">
        <v>6.5</v>
      </c>
      <c r="G23" s="33">
        <v>6</v>
      </c>
      <c r="H23" s="33">
        <v>7</v>
      </c>
      <c r="I23" s="33">
        <v>6.5</v>
      </c>
      <c r="J23" s="159">
        <f t="shared" ref="J23:J28" si="19">(F23+G23+H23+I23)/4</f>
        <v>6.5</v>
      </c>
      <c r="K23" s="33">
        <v>7</v>
      </c>
      <c r="L23" s="33"/>
      <c r="M23" s="159">
        <f t="shared" ref="M23:M28" si="20">K23-L23</f>
        <v>7</v>
      </c>
      <c r="N23" s="33">
        <v>6.5</v>
      </c>
      <c r="O23" s="33"/>
      <c r="P23" s="159">
        <f t="shared" ref="P23:P28" si="21">N23-O23</f>
        <v>6.5</v>
      </c>
      <c r="Q23" s="4">
        <f t="shared" ref="Q23:Q28" si="22">((J23*0.4)+(M23*0.4)+(P23*0.2))</f>
        <v>6.7</v>
      </c>
      <c r="R23" s="23"/>
      <c r="S23" s="25">
        <v>6.5</v>
      </c>
      <c r="T23" s="25">
        <v>6.5</v>
      </c>
      <c r="U23" s="25">
        <v>5.5</v>
      </c>
      <c r="V23" s="25">
        <v>6.3</v>
      </c>
      <c r="W23" s="25">
        <v>6.3</v>
      </c>
      <c r="X23" s="25">
        <v>6.5</v>
      </c>
      <c r="Y23" s="25">
        <v>6</v>
      </c>
      <c r="Z23" s="25">
        <v>5.3</v>
      </c>
      <c r="AA23" s="26">
        <f t="shared" ref="AA23:AA28" si="23">SUM(S23:Z23)</f>
        <v>48.9</v>
      </c>
      <c r="AB23" s="4">
        <f t="shared" ref="AB23:AB28" si="24">AA23/8</f>
        <v>6.1124999999999998</v>
      </c>
      <c r="AC23" s="23"/>
      <c r="AD23" s="33">
        <v>6.5</v>
      </c>
      <c r="AE23" s="33">
        <v>6</v>
      </c>
      <c r="AF23" s="33">
        <v>7</v>
      </c>
      <c r="AG23" s="33">
        <v>6.5</v>
      </c>
      <c r="AH23" s="159">
        <f t="shared" ref="AH23:AH28" si="25">(AD23+AE23+AF23+AG23)/4</f>
        <v>6.5</v>
      </c>
      <c r="AI23" s="33">
        <v>7</v>
      </c>
      <c r="AJ23" s="33"/>
      <c r="AK23" s="159">
        <f t="shared" ref="AK23:AK28" si="26">AI23-AJ23</f>
        <v>7</v>
      </c>
      <c r="AL23" s="33">
        <v>6.5</v>
      </c>
      <c r="AM23" s="33"/>
      <c r="AN23" s="159">
        <f t="shared" ref="AN23:AN28" si="27">AL23-AM23</f>
        <v>6.5</v>
      </c>
      <c r="AO23" s="4">
        <f t="shared" ref="AO23:AO28" si="28">((AH23*0.4)+(AK23*0.4)+(AN23*0.2))</f>
        <v>6.7</v>
      </c>
      <c r="AP23" s="154"/>
      <c r="AQ23" s="25">
        <v>7</v>
      </c>
      <c r="AR23" s="25">
        <v>6.5</v>
      </c>
      <c r="AS23" s="25">
        <v>5.5</v>
      </c>
      <c r="AT23" s="25">
        <v>4.5</v>
      </c>
      <c r="AU23" s="4">
        <f t="shared" ref="AU23:AU28" si="29">SUM((AQ23*0.3),(AR23*0.25),(AS23*0.35),(AT23*0.1))</f>
        <v>6.1000000000000005</v>
      </c>
      <c r="AV23" s="30">
        <v>1</v>
      </c>
      <c r="AW23" s="4">
        <f t="shared" ref="AW23:AW28" si="30">AU23-AV23</f>
        <v>5.1000000000000005</v>
      </c>
      <c r="AX23" s="61"/>
      <c r="AY23" s="25">
        <v>7</v>
      </c>
      <c r="AZ23" s="25">
        <v>7</v>
      </c>
      <c r="BA23" s="25">
        <v>5.8</v>
      </c>
      <c r="BB23" s="25">
        <v>7.8</v>
      </c>
      <c r="BC23" s="25">
        <v>7.5</v>
      </c>
      <c r="BD23" s="25">
        <v>6.5</v>
      </c>
      <c r="BE23" s="25">
        <v>6</v>
      </c>
      <c r="BF23" s="25">
        <v>5.5</v>
      </c>
      <c r="BG23" s="26">
        <f t="shared" ref="BG23:BG28" si="31">SUM(AY23:BF23)</f>
        <v>53.1</v>
      </c>
      <c r="BH23" s="4">
        <f t="shared" ref="BH23:BH28" si="32">BG23/8</f>
        <v>6.6375000000000002</v>
      </c>
      <c r="BI23" s="23"/>
      <c r="BJ23" s="82">
        <v>7.63</v>
      </c>
      <c r="BK23" s="79">
        <f t="shared" ref="BK23:BK28" si="33">BJ23</f>
        <v>7.63</v>
      </c>
      <c r="BL23" s="83"/>
      <c r="BM23" s="79">
        <f t="shared" ref="BM23:BM28" si="34">SUM(BK23-BL23)</f>
        <v>7.63</v>
      </c>
      <c r="BN23" s="61"/>
      <c r="BO23" s="79">
        <f t="shared" ref="BO23:BO28" si="35">SUM((Q23*0.25)+(AB23*0.375)+(BH23*0.375))</f>
        <v>6.4562499999999998</v>
      </c>
      <c r="BP23" s="72"/>
      <c r="BQ23" s="79">
        <f t="shared" ref="BQ23:BQ28" si="36">SUM((AO23*0.25),(AW23*0.25),(BM23*0.5))</f>
        <v>6.7650000000000006</v>
      </c>
      <c r="BR23" s="72"/>
      <c r="BS23" s="80">
        <f t="shared" ref="BS23:BS28" si="37">AVERAGE(BO23:BQ23)</f>
        <v>6.6106250000000006</v>
      </c>
      <c r="BT23" s="31">
        <v>1</v>
      </c>
      <c r="BU23" s="150"/>
      <c r="BV23" s="260">
        <v>40078</v>
      </c>
    </row>
    <row r="24" spans="1:74" x14ac:dyDescent="0.25">
      <c r="A24" s="243">
        <v>48</v>
      </c>
      <c r="B24" s="244" t="s">
        <v>124</v>
      </c>
      <c r="C24" s="245" t="s">
        <v>121</v>
      </c>
      <c r="D24" s="245" t="s">
        <v>122</v>
      </c>
      <c r="E24" s="245" t="s">
        <v>123</v>
      </c>
      <c r="F24" s="33">
        <v>5.5</v>
      </c>
      <c r="G24" s="33">
        <v>5.5</v>
      </c>
      <c r="H24" s="33">
        <v>6</v>
      </c>
      <c r="I24" s="33">
        <v>6</v>
      </c>
      <c r="J24" s="159">
        <f t="shared" si="19"/>
        <v>5.75</v>
      </c>
      <c r="K24" s="33">
        <v>7</v>
      </c>
      <c r="L24" s="33"/>
      <c r="M24" s="159">
        <f t="shared" si="20"/>
        <v>7</v>
      </c>
      <c r="N24" s="33">
        <v>6.5</v>
      </c>
      <c r="O24" s="33"/>
      <c r="P24" s="159">
        <f t="shared" si="21"/>
        <v>6.5</v>
      </c>
      <c r="Q24" s="4">
        <f t="shared" si="22"/>
        <v>6.4</v>
      </c>
      <c r="R24" s="23"/>
      <c r="S24" s="25">
        <v>5.5</v>
      </c>
      <c r="T24" s="25">
        <v>5.5</v>
      </c>
      <c r="U24" s="25">
        <v>6</v>
      </c>
      <c r="V24" s="25">
        <v>4.5</v>
      </c>
      <c r="W24" s="25">
        <v>5.5</v>
      </c>
      <c r="X24" s="25">
        <v>5.5</v>
      </c>
      <c r="Y24" s="25">
        <v>6</v>
      </c>
      <c r="Z24" s="25">
        <v>5</v>
      </c>
      <c r="AA24" s="26">
        <f t="shared" si="23"/>
        <v>43.5</v>
      </c>
      <c r="AB24" s="4">
        <f t="shared" si="24"/>
        <v>5.4375</v>
      </c>
      <c r="AC24" s="23"/>
      <c r="AD24" s="33">
        <v>5.5</v>
      </c>
      <c r="AE24" s="33">
        <v>5.5</v>
      </c>
      <c r="AF24" s="33">
        <v>6</v>
      </c>
      <c r="AG24" s="33">
        <v>6</v>
      </c>
      <c r="AH24" s="159">
        <f t="shared" si="25"/>
        <v>5.75</v>
      </c>
      <c r="AI24" s="33">
        <v>7</v>
      </c>
      <c r="AJ24" s="33"/>
      <c r="AK24" s="159">
        <f t="shared" si="26"/>
        <v>7</v>
      </c>
      <c r="AL24" s="33">
        <v>6.5</v>
      </c>
      <c r="AM24" s="33"/>
      <c r="AN24" s="159">
        <f t="shared" si="27"/>
        <v>6.5</v>
      </c>
      <c r="AO24" s="4">
        <f t="shared" si="28"/>
        <v>6.4</v>
      </c>
      <c r="AP24" s="154"/>
      <c r="AQ24" s="25">
        <v>5</v>
      </c>
      <c r="AR24" s="25">
        <v>5.5</v>
      </c>
      <c r="AS24" s="25">
        <v>5.5</v>
      </c>
      <c r="AT24" s="25">
        <v>4.5</v>
      </c>
      <c r="AU24" s="4">
        <f t="shared" si="29"/>
        <v>5.25</v>
      </c>
      <c r="AV24" s="30"/>
      <c r="AW24" s="4">
        <f t="shared" si="30"/>
        <v>5.25</v>
      </c>
      <c r="AX24" s="61"/>
      <c r="AY24" s="25">
        <v>5</v>
      </c>
      <c r="AZ24" s="25">
        <v>7</v>
      </c>
      <c r="BA24" s="25">
        <v>7</v>
      </c>
      <c r="BB24" s="25">
        <v>5</v>
      </c>
      <c r="BC24" s="25">
        <v>7</v>
      </c>
      <c r="BD24" s="25">
        <v>6.5</v>
      </c>
      <c r="BE24" s="25">
        <v>6.2</v>
      </c>
      <c r="BF24" s="25">
        <v>5.5</v>
      </c>
      <c r="BG24" s="26">
        <f t="shared" si="31"/>
        <v>49.2</v>
      </c>
      <c r="BH24" s="4">
        <f t="shared" si="32"/>
        <v>6.15</v>
      </c>
      <c r="BI24" s="23"/>
      <c r="BJ24" s="82">
        <v>8</v>
      </c>
      <c r="BK24" s="79">
        <f t="shared" si="33"/>
        <v>8</v>
      </c>
      <c r="BL24" s="83"/>
      <c r="BM24" s="79">
        <f t="shared" si="34"/>
        <v>8</v>
      </c>
      <c r="BN24" s="61"/>
      <c r="BO24" s="79">
        <f t="shared" si="35"/>
        <v>5.9453125</v>
      </c>
      <c r="BP24" s="72"/>
      <c r="BQ24" s="79">
        <f t="shared" si="36"/>
        <v>6.9124999999999996</v>
      </c>
      <c r="BR24" s="72"/>
      <c r="BS24" s="80">
        <f t="shared" si="37"/>
        <v>6.4289062499999998</v>
      </c>
      <c r="BT24" s="31">
        <v>2</v>
      </c>
      <c r="BU24" s="150"/>
      <c r="BV24" s="260">
        <v>39555</v>
      </c>
    </row>
    <row r="25" spans="1:74" x14ac:dyDescent="0.25">
      <c r="A25" s="243">
        <v>61</v>
      </c>
      <c r="B25" s="244" t="s">
        <v>125</v>
      </c>
      <c r="C25" s="245" t="s">
        <v>121</v>
      </c>
      <c r="D25" s="245" t="s">
        <v>122</v>
      </c>
      <c r="E25" s="245" t="s">
        <v>123</v>
      </c>
      <c r="F25" s="33">
        <v>5.5</v>
      </c>
      <c r="G25" s="33">
        <v>5.5</v>
      </c>
      <c r="H25" s="33">
        <v>6</v>
      </c>
      <c r="I25" s="33">
        <v>6</v>
      </c>
      <c r="J25" s="159">
        <f t="shared" si="19"/>
        <v>5.75</v>
      </c>
      <c r="K25" s="33">
        <v>7</v>
      </c>
      <c r="L25" s="33"/>
      <c r="M25" s="159">
        <f t="shared" si="20"/>
        <v>7</v>
      </c>
      <c r="N25" s="33">
        <v>6.5</v>
      </c>
      <c r="O25" s="33"/>
      <c r="P25" s="159">
        <f t="shared" si="21"/>
        <v>6.5</v>
      </c>
      <c r="Q25" s="4">
        <f t="shared" si="22"/>
        <v>6.4</v>
      </c>
      <c r="R25" s="23"/>
      <c r="S25" s="25">
        <v>5.5</v>
      </c>
      <c r="T25" s="25">
        <v>5.5</v>
      </c>
      <c r="U25" s="25">
        <v>6</v>
      </c>
      <c r="V25" s="25">
        <v>5.5</v>
      </c>
      <c r="W25" s="25">
        <v>5.3</v>
      </c>
      <c r="X25" s="25">
        <v>5.5</v>
      </c>
      <c r="Y25" s="25">
        <v>4</v>
      </c>
      <c r="Z25" s="25">
        <v>5</v>
      </c>
      <c r="AA25" s="26">
        <f t="shared" si="23"/>
        <v>42.3</v>
      </c>
      <c r="AB25" s="4">
        <f t="shared" si="24"/>
        <v>5.2874999999999996</v>
      </c>
      <c r="AC25" s="23"/>
      <c r="AD25" s="33">
        <v>5.5</v>
      </c>
      <c r="AE25" s="33">
        <v>5.5</v>
      </c>
      <c r="AF25" s="33">
        <v>6</v>
      </c>
      <c r="AG25" s="33">
        <v>6</v>
      </c>
      <c r="AH25" s="159">
        <f t="shared" si="25"/>
        <v>5.75</v>
      </c>
      <c r="AI25" s="33">
        <v>7</v>
      </c>
      <c r="AJ25" s="33"/>
      <c r="AK25" s="159">
        <f t="shared" si="26"/>
        <v>7</v>
      </c>
      <c r="AL25" s="33">
        <v>6.5</v>
      </c>
      <c r="AM25" s="33"/>
      <c r="AN25" s="159">
        <f t="shared" si="27"/>
        <v>6.5</v>
      </c>
      <c r="AO25" s="4">
        <f t="shared" si="28"/>
        <v>6.4</v>
      </c>
      <c r="AP25" s="154"/>
      <c r="AQ25" s="25">
        <v>6</v>
      </c>
      <c r="AR25" s="25">
        <v>6</v>
      </c>
      <c r="AS25" s="25">
        <v>4.5</v>
      </c>
      <c r="AT25" s="25">
        <v>4.5</v>
      </c>
      <c r="AU25" s="4">
        <f t="shared" si="29"/>
        <v>5.3250000000000002</v>
      </c>
      <c r="AV25" s="30"/>
      <c r="AW25" s="4">
        <f t="shared" si="30"/>
        <v>5.3250000000000002</v>
      </c>
      <c r="AX25" s="61"/>
      <c r="AY25" s="25">
        <v>6.8</v>
      </c>
      <c r="AZ25" s="25">
        <v>6.8</v>
      </c>
      <c r="BA25" s="25">
        <v>5</v>
      </c>
      <c r="BB25" s="25">
        <v>7</v>
      </c>
      <c r="BC25" s="25">
        <v>5</v>
      </c>
      <c r="BD25" s="25">
        <v>6</v>
      </c>
      <c r="BE25" s="25">
        <v>5.8</v>
      </c>
      <c r="BF25" s="25">
        <v>5.5</v>
      </c>
      <c r="BG25" s="26">
        <f t="shared" si="31"/>
        <v>47.9</v>
      </c>
      <c r="BH25" s="4">
        <f t="shared" si="32"/>
        <v>5.9874999999999998</v>
      </c>
      <c r="BI25" s="23"/>
      <c r="BJ25" s="82">
        <v>8</v>
      </c>
      <c r="BK25" s="79">
        <f t="shared" si="33"/>
        <v>8</v>
      </c>
      <c r="BL25" s="83"/>
      <c r="BM25" s="79">
        <f t="shared" si="34"/>
        <v>8</v>
      </c>
      <c r="BN25" s="61"/>
      <c r="BO25" s="79">
        <f t="shared" si="35"/>
        <v>5.828125</v>
      </c>
      <c r="BP25" s="72"/>
      <c r="BQ25" s="79">
        <f t="shared" si="36"/>
        <v>6.9312500000000004</v>
      </c>
      <c r="BR25" s="72"/>
      <c r="BS25" s="80">
        <f t="shared" si="37"/>
        <v>6.3796875000000002</v>
      </c>
      <c r="BT25" s="31">
        <v>3</v>
      </c>
      <c r="BU25" s="150"/>
      <c r="BV25" s="260">
        <v>39666</v>
      </c>
    </row>
    <row r="26" spans="1:74" x14ac:dyDescent="0.25">
      <c r="A26" s="243">
        <v>66</v>
      </c>
      <c r="B26" s="244" t="s">
        <v>138</v>
      </c>
      <c r="C26" s="245" t="s">
        <v>135</v>
      </c>
      <c r="D26" s="245" t="s">
        <v>136</v>
      </c>
      <c r="E26" s="245" t="s">
        <v>137</v>
      </c>
      <c r="F26" s="33">
        <v>6.8</v>
      </c>
      <c r="G26" s="33">
        <v>6.7</v>
      </c>
      <c r="H26" s="33">
        <v>7</v>
      </c>
      <c r="I26" s="33">
        <v>6.8</v>
      </c>
      <c r="J26" s="159">
        <f t="shared" si="19"/>
        <v>6.8250000000000002</v>
      </c>
      <c r="K26" s="33">
        <v>7</v>
      </c>
      <c r="L26" s="33"/>
      <c r="M26" s="159">
        <f t="shared" si="20"/>
        <v>7</v>
      </c>
      <c r="N26" s="33">
        <v>6</v>
      </c>
      <c r="O26" s="33"/>
      <c r="P26" s="159">
        <f t="shared" si="21"/>
        <v>6</v>
      </c>
      <c r="Q26" s="4">
        <f t="shared" si="22"/>
        <v>6.7300000000000013</v>
      </c>
      <c r="R26" s="23"/>
      <c r="S26" s="25">
        <v>4.5</v>
      </c>
      <c r="T26" s="25">
        <v>6</v>
      </c>
      <c r="U26" s="25">
        <v>6.8</v>
      </c>
      <c r="V26" s="25">
        <v>5.3</v>
      </c>
      <c r="W26" s="25">
        <v>5.5</v>
      </c>
      <c r="X26" s="25">
        <v>5</v>
      </c>
      <c r="Y26" s="25">
        <v>5.5</v>
      </c>
      <c r="Z26" s="25">
        <v>5.5</v>
      </c>
      <c r="AA26" s="26">
        <f t="shared" si="23"/>
        <v>44.1</v>
      </c>
      <c r="AB26" s="4">
        <f t="shared" si="24"/>
        <v>5.5125000000000002</v>
      </c>
      <c r="AC26" s="23"/>
      <c r="AD26" s="33">
        <v>6.8</v>
      </c>
      <c r="AE26" s="33">
        <v>6.7</v>
      </c>
      <c r="AF26" s="33">
        <v>7</v>
      </c>
      <c r="AG26" s="33">
        <v>6.8</v>
      </c>
      <c r="AH26" s="159">
        <f t="shared" si="25"/>
        <v>6.8250000000000002</v>
      </c>
      <c r="AI26" s="33">
        <v>6.8</v>
      </c>
      <c r="AJ26" s="33"/>
      <c r="AK26" s="159">
        <f t="shared" si="26"/>
        <v>6.8</v>
      </c>
      <c r="AL26" s="33">
        <v>6</v>
      </c>
      <c r="AM26" s="33"/>
      <c r="AN26" s="159">
        <f t="shared" si="27"/>
        <v>6</v>
      </c>
      <c r="AO26" s="4">
        <f t="shared" si="28"/>
        <v>6.6500000000000012</v>
      </c>
      <c r="AP26" s="154"/>
      <c r="AQ26" s="25">
        <v>6</v>
      </c>
      <c r="AR26" s="25">
        <v>7</v>
      </c>
      <c r="AS26" s="25">
        <v>5</v>
      </c>
      <c r="AT26" s="25">
        <v>4.5</v>
      </c>
      <c r="AU26" s="4">
        <f t="shared" si="29"/>
        <v>5.75</v>
      </c>
      <c r="AV26" s="30">
        <v>1</v>
      </c>
      <c r="AW26" s="4">
        <f t="shared" si="30"/>
        <v>4.75</v>
      </c>
      <c r="AX26" s="61"/>
      <c r="AY26" s="25">
        <v>5</v>
      </c>
      <c r="AZ26" s="25">
        <v>5.5</v>
      </c>
      <c r="BA26" s="25">
        <v>5.5</v>
      </c>
      <c r="BB26" s="25">
        <v>6.8</v>
      </c>
      <c r="BC26" s="25">
        <v>6.8</v>
      </c>
      <c r="BD26" s="25">
        <v>4.8</v>
      </c>
      <c r="BE26" s="25">
        <v>6.5</v>
      </c>
      <c r="BF26" s="25">
        <v>5</v>
      </c>
      <c r="BG26" s="26">
        <f t="shared" si="31"/>
        <v>45.9</v>
      </c>
      <c r="BH26" s="4">
        <f t="shared" si="32"/>
        <v>5.7374999999999998</v>
      </c>
      <c r="BI26" s="23"/>
      <c r="BJ26" s="82">
        <v>7.33</v>
      </c>
      <c r="BK26" s="79">
        <f t="shared" si="33"/>
        <v>7.33</v>
      </c>
      <c r="BL26" s="83"/>
      <c r="BM26" s="79">
        <f t="shared" si="34"/>
        <v>7.33</v>
      </c>
      <c r="BN26" s="61"/>
      <c r="BO26" s="79">
        <f t="shared" si="35"/>
        <v>5.9012500000000001</v>
      </c>
      <c r="BP26" s="72"/>
      <c r="BQ26" s="79">
        <f t="shared" si="36"/>
        <v>6.5150000000000006</v>
      </c>
      <c r="BR26" s="72"/>
      <c r="BS26" s="80">
        <f t="shared" si="37"/>
        <v>6.2081250000000008</v>
      </c>
      <c r="BT26" s="31">
        <v>4</v>
      </c>
      <c r="BU26" s="150"/>
      <c r="BV26" s="260">
        <v>39448</v>
      </c>
    </row>
    <row r="27" spans="1:74" x14ac:dyDescent="0.25">
      <c r="A27" s="243">
        <v>63</v>
      </c>
      <c r="B27" s="244" t="s">
        <v>120</v>
      </c>
      <c r="C27" s="245" t="s">
        <v>121</v>
      </c>
      <c r="D27" s="245" t="s">
        <v>122</v>
      </c>
      <c r="E27" s="245" t="s">
        <v>123</v>
      </c>
      <c r="F27" s="33">
        <v>5.5</v>
      </c>
      <c r="G27" s="33">
        <v>5.5</v>
      </c>
      <c r="H27" s="33">
        <v>6</v>
      </c>
      <c r="I27" s="33">
        <v>6</v>
      </c>
      <c r="J27" s="159">
        <f t="shared" si="19"/>
        <v>5.75</v>
      </c>
      <c r="K27" s="33">
        <v>7</v>
      </c>
      <c r="L27" s="33"/>
      <c r="M27" s="159">
        <f t="shared" si="20"/>
        <v>7</v>
      </c>
      <c r="N27" s="33">
        <v>6.5</v>
      </c>
      <c r="O27" s="33"/>
      <c r="P27" s="159">
        <f t="shared" si="21"/>
        <v>6.5</v>
      </c>
      <c r="Q27" s="4">
        <f t="shared" si="22"/>
        <v>6.4</v>
      </c>
      <c r="R27" s="23"/>
      <c r="S27" s="25">
        <v>4.5</v>
      </c>
      <c r="T27" s="25">
        <v>5</v>
      </c>
      <c r="U27" s="25">
        <v>5.8</v>
      </c>
      <c r="V27" s="25">
        <v>5.5</v>
      </c>
      <c r="W27" s="25">
        <v>5.5</v>
      </c>
      <c r="X27" s="25">
        <v>5.5</v>
      </c>
      <c r="Y27" s="25">
        <v>5.8</v>
      </c>
      <c r="Z27" s="25">
        <v>5.5</v>
      </c>
      <c r="AA27" s="26">
        <f t="shared" si="23"/>
        <v>43.1</v>
      </c>
      <c r="AB27" s="4">
        <f t="shared" si="24"/>
        <v>5.3875000000000002</v>
      </c>
      <c r="AC27" s="23"/>
      <c r="AD27" s="33">
        <v>5.5</v>
      </c>
      <c r="AE27" s="33">
        <v>5.5</v>
      </c>
      <c r="AF27" s="33">
        <v>6</v>
      </c>
      <c r="AG27" s="33">
        <v>6</v>
      </c>
      <c r="AH27" s="159">
        <f t="shared" si="25"/>
        <v>5.75</v>
      </c>
      <c r="AI27" s="33">
        <v>7</v>
      </c>
      <c r="AJ27" s="33"/>
      <c r="AK27" s="159">
        <f t="shared" si="26"/>
        <v>7</v>
      </c>
      <c r="AL27" s="33">
        <v>6.5</v>
      </c>
      <c r="AM27" s="33"/>
      <c r="AN27" s="159">
        <f t="shared" si="27"/>
        <v>6.5</v>
      </c>
      <c r="AO27" s="4">
        <f t="shared" si="28"/>
        <v>6.4</v>
      </c>
      <c r="AP27" s="154"/>
      <c r="AQ27" s="25">
        <v>7</v>
      </c>
      <c r="AR27" s="25">
        <v>6</v>
      </c>
      <c r="AS27" s="25">
        <v>5.5</v>
      </c>
      <c r="AT27" s="25">
        <v>4</v>
      </c>
      <c r="AU27" s="4">
        <f t="shared" si="29"/>
        <v>5.9250000000000007</v>
      </c>
      <c r="AV27" s="30">
        <v>1</v>
      </c>
      <c r="AW27" s="4">
        <f t="shared" si="30"/>
        <v>4.9250000000000007</v>
      </c>
      <c r="AX27" s="61"/>
      <c r="AY27" s="25">
        <v>3</v>
      </c>
      <c r="AZ27" s="25">
        <v>5.8</v>
      </c>
      <c r="BA27" s="25">
        <v>5.5</v>
      </c>
      <c r="BB27" s="25">
        <v>5</v>
      </c>
      <c r="BC27" s="25">
        <v>6</v>
      </c>
      <c r="BD27" s="25">
        <v>6</v>
      </c>
      <c r="BE27" s="25">
        <v>4</v>
      </c>
      <c r="BF27" s="25">
        <v>5.5</v>
      </c>
      <c r="BG27" s="26">
        <f t="shared" si="31"/>
        <v>40.799999999999997</v>
      </c>
      <c r="BH27" s="4">
        <f t="shared" si="32"/>
        <v>5.0999999999999996</v>
      </c>
      <c r="BI27" s="23"/>
      <c r="BJ27" s="82">
        <v>6.2</v>
      </c>
      <c r="BK27" s="79">
        <f t="shared" si="33"/>
        <v>6.2</v>
      </c>
      <c r="BL27" s="83"/>
      <c r="BM27" s="79">
        <f t="shared" si="34"/>
        <v>6.2</v>
      </c>
      <c r="BN27" s="61"/>
      <c r="BO27" s="79">
        <f t="shared" si="35"/>
        <v>5.5328125000000004</v>
      </c>
      <c r="BP27" s="72"/>
      <c r="BQ27" s="79">
        <f t="shared" si="36"/>
        <v>5.9312500000000004</v>
      </c>
      <c r="BR27" s="72"/>
      <c r="BS27" s="80">
        <f t="shared" si="37"/>
        <v>5.7320312500000004</v>
      </c>
      <c r="BT27" s="31">
        <v>5</v>
      </c>
      <c r="BU27" s="150"/>
      <c r="BV27" s="260">
        <v>39827</v>
      </c>
    </row>
    <row r="28" spans="1:74" x14ac:dyDescent="0.25">
      <c r="A28" s="243">
        <v>82</v>
      </c>
      <c r="B28" s="244" t="s">
        <v>132</v>
      </c>
      <c r="C28" s="245" t="s">
        <v>128</v>
      </c>
      <c r="D28" s="245" t="s">
        <v>129</v>
      </c>
      <c r="E28" s="245" t="s">
        <v>130</v>
      </c>
      <c r="F28" s="33">
        <v>7</v>
      </c>
      <c r="G28" s="33">
        <v>6</v>
      </c>
      <c r="H28" s="33">
        <v>7</v>
      </c>
      <c r="I28" s="33">
        <v>6</v>
      </c>
      <c r="J28" s="159">
        <f t="shared" si="19"/>
        <v>6.5</v>
      </c>
      <c r="K28" s="33">
        <v>7</v>
      </c>
      <c r="L28" s="33"/>
      <c r="M28" s="159">
        <f t="shared" si="20"/>
        <v>7</v>
      </c>
      <c r="N28" s="33">
        <v>7</v>
      </c>
      <c r="O28" s="33"/>
      <c r="P28" s="159">
        <f t="shared" si="21"/>
        <v>7</v>
      </c>
      <c r="Q28" s="4">
        <f t="shared" si="22"/>
        <v>6.8000000000000007</v>
      </c>
      <c r="R28" s="23"/>
      <c r="S28" s="25">
        <v>5.3</v>
      </c>
      <c r="T28" s="25">
        <v>5.5</v>
      </c>
      <c r="U28" s="25">
        <v>4</v>
      </c>
      <c r="V28" s="25">
        <v>4</v>
      </c>
      <c r="W28" s="25">
        <v>2</v>
      </c>
      <c r="X28" s="25">
        <v>2</v>
      </c>
      <c r="Y28" s="25">
        <v>6</v>
      </c>
      <c r="Z28" s="25">
        <v>4.5</v>
      </c>
      <c r="AA28" s="26">
        <f t="shared" si="23"/>
        <v>33.299999999999997</v>
      </c>
      <c r="AB28" s="4">
        <f t="shared" si="24"/>
        <v>4.1624999999999996</v>
      </c>
      <c r="AC28" s="23"/>
      <c r="AD28" s="33">
        <v>7</v>
      </c>
      <c r="AE28" s="33">
        <v>6</v>
      </c>
      <c r="AF28" s="33">
        <v>7</v>
      </c>
      <c r="AG28" s="33">
        <v>6</v>
      </c>
      <c r="AH28" s="159">
        <f t="shared" si="25"/>
        <v>6.5</v>
      </c>
      <c r="AI28" s="33">
        <v>7</v>
      </c>
      <c r="AJ28" s="33"/>
      <c r="AK28" s="159">
        <f t="shared" si="26"/>
        <v>7</v>
      </c>
      <c r="AL28" s="33">
        <v>7</v>
      </c>
      <c r="AM28" s="33"/>
      <c r="AN28" s="159">
        <f t="shared" si="27"/>
        <v>7</v>
      </c>
      <c r="AO28" s="4">
        <f t="shared" si="28"/>
        <v>6.8000000000000007</v>
      </c>
      <c r="AP28" s="154"/>
      <c r="AQ28" s="25">
        <v>5</v>
      </c>
      <c r="AR28" s="25">
        <v>5.5</v>
      </c>
      <c r="AS28" s="25">
        <v>5.5</v>
      </c>
      <c r="AT28" s="25">
        <v>4</v>
      </c>
      <c r="AU28" s="4">
        <f t="shared" si="29"/>
        <v>5.2</v>
      </c>
      <c r="AV28" s="30"/>
      <c r="AW28" s="4">
        <f t="shared" si="30"/>
        <v>5.2</v>
      </c>
      <c r="AX28" s="61"/>
      <c r="AY28" s="25">
        <v>6</v>
      </c>
      <c r="AZ28" s="25">
        <v>5</v>
      </c>
      <c r="BA28" s="25">
        <v>4</v>
      </c>
      <c r="BB28" s="25">
        <v>5</v>
      </c>
      <c r="BC28" s="25">
        <v>3</v>
      </c>
      <c r="BD28" s="25">
        <v>3</v>
      </c>
      <c r="BE28" s="25">
        <v>5.5</v>
      </c>
      <c r="BF28" s="25">
        <v>5.8</v>
      </c>
      <c r="BG28" s="26">
        <f t="shared" si="31"/>
        <v>37.299999999999997</v>
      </c>
      <c r="BH28" s="4">
        <f t="shared" si="32"/>
        <v>4.6624999999999996</v>
      </c>
      <c r="BI28" s="23"/>
      <c r="BJ28" s="82">
        <v>7.6</v>
      </c>
      <c r="BK28" s="79">
        <f t="shared" si="33"/>
        <v>7.6</v>
      </c>
      <c r="BL28" s="83">
        <v>1</v>
      </c>
      <c r="BM28" s="79">
        <f t="shared" si="34"/>
        <v>6.6</v>
      </c>
      <c r="BN28" s="61"/>
      <c r="BO28" s="79">
        <f t="shared" si="35"/>
        <v>5.0093749999999995</v>
      </c>
      <c r="BP28" s="72"/>
      <c r="BQ28" s="79">
        <f t="shared" si="36"/>
        <v>6.3</v>
      </c>
      <c r="BR28" s="72"/>
      <c r="BS28" s="80">
        <f t="shared" si="37"/>
        <v>5.6546874999999996</v>
      </c>
      <c r="BT28" s="31">
        <v>6</v>
      </c>
      <c r="BU28" s="150"/>
      <c r="BV28" s="260">
        <v>38684</v>
      </c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V14"/>
  <sheetViews>
    <sheetView topLeftCell="A2" workbookViewId="0">
      <pane xSplit="2" topLeftCell="C1" activePane="topRight" state="frozen"/>
      <selection pane="topRight" activeCell="I22" sqref="I22"/>
    </sheetView>
  </sheetViews>
  <sheetFormatPr defaultRowHeight="15" x14ac:dyDescent="0.25"/>
  <cols>
    <col min="1" max="1" width="5.7109375" customWidth="1"/>
    <col min="2" max="2" width="20" style="75" customWidth="1"/>
    <col min="3" max="3" width="17.140625" style="75" customWidth="1"/>
    <col min="4" max="4" width="14" style="75" customWidth="1"/>
    <col min="5" max="5" width="18.42578125" style="75" bestFit="1" customWidth="1"/>
    <col min="6" max="6" width="7.5703125" style="149" customWidth="1"/>
    <col min="7" max="7" width="10.7109375" style="149" customWidth="1"/>
    <col min="8" max="8" width="10.28515625" style="149" customWidth="1"/>
    <col min="9" max="9" width="9.28515625" style="149" customWidth="1"/>
    <col min="10" max="10" width="11" style="149" customWidth="1"/>
    <col min="11" max="11" width="9" style="149" customWidth="1"/>
    <col min="12" max="19" width="9.140625" style="149" customWidth="1"/>
    <col min="20" max="20" width="2.85546875" customWidth="1"/>
    <col min="21" max="30" width="9.140625" customWidth="1"/>
    <col min="31" max="31" width="2.85546875" customWidth="1"/>
    <col min="32" max="41" width="9.140625" style="149" customWidth="1"/>
    <col min="42" max="42" width="2.85546875" style="149" customWidth="1"/>
    <col min="43" max="43" width="7.5703125" style="149" customWidth="1"/>
    <col min="44" max="44" width="10.7109375" style="149" customWidth="1"/>
    <col min="45" max="45" width="9.28515625" style="149" customWidth="1"/>
    <col min="46" max="46" width="11" style="149" customWidth="1"/>
    <col min="47" max="54" width="9.140625" style="149" customWidth="1"/>
    <col min="55" max="55" width="2.85546875" customWidth="1"/>
    <col min="56" max="62" width="9.140625" customWidth="1"/>
    <col min="63" max="63" width="2.85546875" style="149" customWidth="1"/>
    <col min="64" max="67" width="9.140625" style="75" customWidth="1"/>
    <col min="68" max="68" width="2.85546875" style="75" customWidth="1"/>
    <col min="69" max="69" width="11.42578125" style="75" customWidth="1"/>
    <col min="70" max="70" width="3" style="75" customWidth="1"/>
    <col min="71" max="71" width="10" style="75" customWidth="1"/>
    <col min="72" max="72" width="2.85546875" style="75" customWidth="1"/>
    <col min="73" max="73" width="9.140625" style="75"/>
    <col min="74" max="74" width="12.5703125" customWidth="1"/>
  </cols>
  <sheetData>
    <row r="1" spans="1:74" ht="15.75" x14ac:dyDescent="0.25">
      <c r="A1" s="1" t="str">
        <f>'Comp Detail'!A1</f>
        <v>Vaulting QLD State Championsip 2022</v>
      </c>
      <c r="B1" s="72"/>
      <c r="C1" s="72"/>
      <c r="D1" s="72" t="s">
        <v>0</v>
      </c>
      <c r="E1" s="72"/>
      <c r="F1" s="205"/>
      <c r="G1" s="205"/>
      <c r="H1" s="205"/>
      <c r="I1" s="205"/>
      <c r="J1" s="205"/>
      <c r="K1" s="205"/>
      <c r="L1" s="150"/>
      <c r="M1" s="150"/>
      <c r="N1" s="150"/>
      <c r="O1" s="150"/>
      <c r="P1" s="150"/>
      <c r="Q1" s="150"/>
      <c r="R1" s="150"/>
      <c r="S1" s="15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205"/>
      <c r="AR1" s="205"/>
      <c r="AS1" s="205"/>
      <c r="AT1" s="205"/>
      <c r="AU1" s="150"/>
      <c r="AV1" s="150"/>
      <c r="AW1" s="150"/>
      <c r="AX1" s="150"/>
      <c r="AY1" s="150"/>
      <c r="AZ1" s="150"/>
      <c r="BA1" s="150"/>
      <c r="BB1" s="150"/>
      <c r="BC1" s="2"/>
      <c r="BD1" s="2"/>
      <c r="BE1" s="2"/>
      <c r="BF1" s="2"/>
      <c r="BG1" s="2"/>
      <c r="BH1" s="2"/>
      <c r="BI1" s="2"/>
      <c r="BJ1" s="2"/>
      <c r="BK1" s="150"/>
      <c r="BL1" s="79"/>
      <c r="BM1" s="79"/>
      <c r="BN1" s="79"/>
      <c r="BO1" s="79"/>
      <c r="BP1" s="72"/>
      <c r="BQ1" s="72"/>
      <c r="BR1" s="72"/>
      <c r="BS1" s="72"/>
      <c r="BT1" s="72"/>
      <c r="BU1" s="72"/>
      <c r="BV1" s="5">
        <f ca="1">NOW()</f>
        <v>44885.525505902777</v>
      </c>
    </row>
    <row r="2" spans="1:74" ht="15.75" x14ac:dyDescent="0.25">
      <c r="A2" s="1"/>
      <c r="B2" s="72"/>
      <c r="C2" s="72"/>
      <c r="D2" s="72" t="s">
        <v>1</v>
      </c>
      <c r="E2" s="72"/>
      <c r="F2" s="205"/>
      <c r="G2" s="205"/>
      <c r="H2" s="205"/>
      <c r="I2" s="205"/>
      <c r="J2" s="205"/>
      <c r="K2" s="205"/>
      <c r="L2" s="150"/>
      <c r="M2" s="150"/>
      <c r="N2" s="150"/>
      <c r="O2" s="150"/>
      <c r="P2" s="150"/>
      <c r="Q2" s="150"/>
      <c r="R2" s="150"/>
      <c r="S2" s="150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205"/>
      <c r="AR2" s="205"/>
      <c r="AS2" s="205"/>
      <c r="AT2" s="205"/>
      <c r="AU2" s="150"/>
      <c r="AV2" s="150"/>
      <c r="AW2" s="150"/>
      <c r="AX2" s="150"/>
      <c r="AY2" s="150"/>
      <c r="AZ2" s="150"/>
      <c r="BA2" s="150"/>
      <c r="BB2" s="150"/>
      <c r="BC2" s="2"/>
      <c r="BD2" s="2"/>
      <c r="BE2" s="2"/>
      <c r="BF2" s="2"/>
      <c r="BG2" s="2"/>
      <c r="BH2" s="2"/>
      <c r="BI2" s="2"/>
      <c r="BJ2" s="2"/>
      <c r="BK2" s="150"/>
      <c r="BL2" s="79"/>
      <c r="BM2" s="79"/>
      <c r="BN2" s="79"/>
      <c r="BO2" s="79"/>
      <c r="BP2" s="72"/>
      <c r="BQ2" s="72"/>
      <c r="BR2" s="72"/>
      <c r="BS2" s="72"/>
      <c r="BT2" s="72"/>
      <c r="BU2" s="72"/>
      <c r="BV2" s="6">
        <f ca="1">NOW()</f>
        <v>44885.525505902777</v>
      </c>
    </row>
    <row r="3" spans="1:74" ht="15.75" x14ac:dyDescent="0.25">
      <c r="A3" s="1" t="str">
        <f>'Comp Detail'!A3</f>
        <v>19-20 Nov 22</v>
      </c>
      <c r="B3" s="72"/>
      <c r="C3" s="72"/>
      <c r="D3" s="72"/>
      <c r="E3" s="72"/>
      <c r="T3" s="161"/>
      <c r="U3" s="161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1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BC3" s="160"/>
      <c r="BD3" s="160"/>
      <c r="BE3" s="160"/>
      <c r="BF3" s="160"/>
      <c r="BG3" s="160"/>
      <c r="BH3" s="160"/>
      <c r="BI3" s="160"/>
      <c r="BJ3" s="160"/>
      <c r="BK3" s="160"/>
      <c r="BM3" s="200"/>
      <c r="BN3" s="200"/>
      <c r="BO3" s="200"/>
      <c r="BP3" s="72"/>
      <c r="BQ3" s="72"/>
      <c r="BR3" s="72"/>
      <c r="BS3" s="72"/>
      <c r="BT3" s="72"/>
      <c r="BU3" s="72"/>
      <c r="BV3" s="2"/>
    </row>
    <row r="4" spans="1:74" s="149" customFormat="1" ht="15.75" x14ac:dyDescent="0.25">
      <c r="A4" s="1"/>
      <c r="B4" s="72"/>
      <c r="C4" s="72"/>
      <c r="D4" s="72"/>
      <c r="E4" s="72"/>
      <c r="F4" s="129" t="s">
        <v>79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61"/>
      <c r="U4" s="129"/>
      <c r="V4" s="128"/>
      <c r="W4" s="128"/>
      <c r="X4" s="128"/>
      <c r="Y4" s="128"/>
      <c r="Z4" s="128"/>
      <c r="AA4" s="128"/>
      <c r="AB4" s="128"/>
      <c r="AC4" s="128"/>
      <c r="AD4" s="128"/>
      <c r="AE4" s="129"/>
      <c r="AF4" s="129"/>
      <c r="AG4" s="128"/>
      <c r="AH4" s="128"/>
      <c r="AI4" s="128"/>
      <c r="AJ4" s="128"/>
      <c r="AK4" s="128"/>
      <c r="AL4" s="128"/>
      <c r="AM4" s="128"/>
      <c r="AN4" s="128"/>
      <c r="AO4" s="128"/>
      <c r="AP4" s="150"/>
      <c r="AQ4" s="130" t="s">
        <v>2</v>
      </c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1"/>
      <c r="BD4" s="131"/>
      <c r="BE4" s="131"/>
      <c r="BF4" s="131"/>
      <c r="BG4" s="131"/>
      <c r="BH4" s="131"/>
      <c r="BI4" s="131"/>
      <c r="BJ4" s="131"/>
      <c r="BK4" s="131"/>
      <c r="BL4" s="133"/>
      <c r="BM4" s="133"/>
      <c r="BN4" s="133"/>
      <c r="BO4" s="133"/>
      <c r="BP4" s="72"/>
      <c r="BQ4" s="72"/>
      <c r="BR4" s="72"/>
      <c r="BS4" s="72"/>
      <c r="BT4" s="72"/>
      <c r="BU4" s="72"/>
      <c r="BV4" s="150"/>
    </row>
    <row r="5" spans="1:74" ht="15.75" x14ac:dyDescent="0.25">
      <c r="A5" s="1"/>
      <c r="B5" s="72"/>
      <c r="C5" s="72"/>
      <c r="D5" s="72"/>
      <c r="E5" s="72"/>
      <c r="F5" s="7" t="s">
        <v>3</v>
      </c>
      <c r="G5" s="150">
        <f>E1</f>
        <v>0</v>
      </c>
      <c r="H5" s="150"/>
      <c r="I5" s="150"/>
      <c r="J5" s="150"/>
      <c r="K5" s="150"/>
      <c r="M5" s="7"/>
      <c r="N5" s="7"/>
      <c r="O5" s="7"/>
      <c r="P5" s="150"/>
      <c r="Q5" s="150"/>
      <c r="R5" s="150"/>
      <c r="S5" s="150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7" t="s">
        <v>3</v>
      </c>
      <c r="AR5" s="150">
        <f>E1</f>
        <v>0</v>
      </c>
      <c r="AS5" s="150"/>
      <c r="AT5" s="150"/>
      <c r="AV5" s="7"/>
      <c r="AW5" s="7"/>
      <c r="AX5" s="7"/>
      <c r="AY5" s="150"/>
      <c r="AZ5" s="150"/>
      <c r="BA5" s="150"/>
      <c r="BB5" s="150"/>
      <c r="BC5" s="2"/>
      <c r="BD5" s="2"/>
      <c r="BE5" s="2"/>
      <c r="BF5" s="2"/>
      <c r="BG5" s="2"/>
      <c r="BH5" s="2"/>
      <c r="BI5" s="2"/>
      <c r="BJ5" s="2"/>
      <c r="BK5" s="150"/>
      <c r="BL5" s="79"/>
      <c r="BM5" s="79"/>
      <c r="BN5" s="79"/>
      <c r="BO5" s="79"/>
      <c r="BP5" s="72"/>
      <c r="BQ5" s="72"/>
      <c r="BR5" s="72"/>
      <c r="BS5" s="72"/>
      <c r="BT5" s="72"/>
      <c r="BU5" s="72"/>
      <c r="BV5" s="2"/>
    </row>
    <row r="6" spans="1:74" ht="15.75" x14ac:dyDescent="0.25">
      <c r="A6" s="1" t="s">
        <v>44</v>
      </c>
      <c r="B6" s="49"/>
      <c r="C6" s="72"/>
      <c r="D6" s="72"/>
      <c r="E6" s="72"/>
      <c r="F6" s="7" t="s">
        <v>7</v>
      </c>
      <c r="G6" s="150"/>
      <c r="H6" s="150"/>
      <c r="I6" s="150"/>
      <c r="J6" s="150"/>
      <c r="K6" s="150"/>
      <c r="M6" s="150"/>
      <c r="N6" s="150"/>
      <c r="O6" s="150"/>
      <c r="P6" s="150"/>
      <c r="Q6" s="150"/>
      <c r="R6" s="150"/>
      <c r="S6" s="150"/>
      <c r="T6" s="2"/>
      <c r="U6" s="7" t="s">
        <v>112</v>
      </c>
      <c r="V6" s="150">
        <f>E1</f>
        <v>0</v>
      </c>
      <c r="W6" s="2"/>
      <c r="X6" s="2"/>
      <c r="Y6" s="2"/>
      <c r="Z6" s="2"/>
      <c r="AA6" s="2"/>
      <c r="AB6" s="2"/>
      <c r="AC6" s="2"/>
      <c r="AD6" s="2"/>
      <c r="AE6" s="7"/>
      <c r="AF6" s="7" t="s">
        <v>1</v>
      </c>
      <c r="AG6" s="150">
        <f>E3</f>
        <v>0</v>
      </c>
      <c r="AH6" s="150"/>
      <c r="AI6" s="150"/>
      <c r="AJ6" s="150"/>
      <c r="AK6" s="150"/>
      <c r="AL6" s="150"/>
      <c r="AM6" s="150"/>
      <c r="AN6" s="150"/>
      <c r="AO6" s="150"/>
      <c r="AP6" s="7"/>
      <c r="AQ6" s="7" t="s">
        <v>7</v>
      </c>
      <c r="AR6" s="150"/>
      <c r="AS6" s="150"/>
      <c r="AT6" s="150"/>
      <c r="AV6" s="150"/>
      <c r="AW6" s="150"/>
      <c r="AX6" s="150"/>
      <c r="AY6" s="150"/>
      <c r="AZ6" s="150"/>
      <c r="BA6" s="150"/>
      <c r="BB6" s="150"/>
      <c r="BC6" s="2"/>
      <c r="BD6" s="7" t="s">
        <v>3</v>
      </c>
      <c r="BE6" s="2">
        <f>E1</f>
        <v>0</v>
      </c>
      <c r="BF6" s="2"/>
      <c r="BG6" s="2"/>
      <c r="BH6" s="2"/>
      <c r="BI6" s="7"/>
      <c r="BJ6" s="7"/>
      <c r="BK6" s="150"/>
      <c r="BL6" s="80" t="s">
        <v>5</v>
      </c>
      <c r="BM6" s="79">
        <f>E2</f>
        <v>0</v>
      </c>
      <c r="BN6" s="79"/>
      <c r="BO6" s="79"/>
      <c r="BP6" s="84"/>
      <c r="BQ6" s="49" t="s">
        <v>6</v>
      </c>
      <c r="BR6" s="72"/>
      <c r="BS6" s="72"/>
      <c r="BT6" s="72"/>
      <c r="BU6" s="72"/>
      <c r="BV6" s="2"/>
    </row>
    <row r="7" spans="1:74" ht="15.75" x14ac:dyDescent="0.25">
      <c r="A7" s="1" t="s">
        <v>43</v>
      </c>
      <c r="B7" s="143">
        <v>5</v>
      </c>
      <c r="C7" s="72"/>
      <c r="D7" s="72"/>
      <c r="E7" s="72"/>
      <c r="T7" s="2"/>
      <c r="V7" s="2"/>
      <c r="W7" s="2"/>
      <c r="X7" s="2"/>
      <c r="Y7" s="2"/>
      <c r="Z7" s="2"/>
      <c r="AA7" s="2"/>
      <c r="AB7" s="2"/>
      <c r="AC7" s="2"/>
      <c r="AD7" s="2"/>
      <c r="AE7" s="2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BC7" s="2"/>
      <c r="BD7" s="2"/>
      <c r="BE7" s="2"/>
      <c r="BF7" s="2"/>
      <c r="BG7" s="2"/>
      <c r="BH7" s="2"/>
      <c r="BI7" s="2"/>
      <c r="BJ7" s="2"/>
      <c r="BK7" s="150"/>
      <c r="BM7" s="79"/>
      <c r="BN7" s="79"/>
      <c r="BO7" s="79"/>
      <c r="BP7" s="84"/>
      <c r="BQ7" s="72"/>
      <c r="BR7" s="72"/>
      <c r="BS7" s="72"/>
      <c r="BT7" s="72"/>
      <c r="BU7" s="72"/>
      <c r="BV7" s="2"/>
    </row>
    <row r="8" spans="1:74" x14ac:dyDescent="0.25">
      <c r="A8" s="2"/>
      <c r="B8" s="72"/>
      <c r="C8" s="72"/>
      <c r="D8" s="72"/>
      <c r="E8" s="72"/>
      <c r="F8" s="7" t="s">
        <v>16</v>
      </c>
      <c r="G8" s="150"/>
      <c r="H8" s="150"/>
      <c r="I8" s="150"/>
      <c r="J8" s="150"/>
      <c r="K8" s="150"/>
      <c r="L8" s="158" t="s">
        <v>16</v>
      </c>
      <c r="M8" s="11"/>
      <c r="N8" s="11"/>
      <c r="O8" s="11" t="s">
        <v>17</v>
      </c>
      <c r="Q8" s="11"/>
      <c r="R8" s="11" t="s">
        <v>18</v>
      </c>
      <c r="S8" s="11" t="s">
        <v>89</v>
      </c>
      <c r="T8" s="10"/>
      <c r="U8" s="2"/>
      <c r="V8" s="2"/>
      <c r="W8" s="2"/>
      <c r="X8" s="2"/>
      <c r="Y8" s="2"/>
      <c r="Z8" s="2"/>
      <c r="AA8" s="2"/>
      <c r="AB8" s="2"/>
      <c r="AC8" s="2"/>
      <c r="AD8" s="2"/>
      <c r="AE8" s="1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0"/>
      <c r="AQ8" s="7" t="s">
        <v>16</v>
      </c>
      <c r="AR8" s="150"/>
      <c r="AS8" s="150"/>
      <c r="AT8" s="150"/>
      <c r="AU8" s="158" t="s">
        <v>16</v>
      </c>
      <c r="AV8" s="11"/>
      <c r="AW8" s="11"/>
      <c r="AX8" s="11" t="s">
        <v>17</v>
      </c>
      <c r="AZ8" s="11"/>
      <c r="BA8" s="11" t="s">
        <v>18</v>
      </c>
      <c r="BB8" s="11" t="s">
        <v>89</v>
      </c>
      <c r="BC8" s="2"/>
      <c r="BD8" s="2" t="s">
        <v>42</v>
      </c>
      <c r="BE8" s="2"/>
      <c r="BF8" s="2"/>
      <c r="BG8" s="2"/>
      <c r="BH8" s="2"/>
      <c r="BI8" s="2"/>
      <c r="BJ8" s="10" t="s">
        <v>42</v>
      </c>
      <c r="BK8" s="150"/>
      <c r="BL8" s="80"/>
      <c r="BM8" s="79"/>
      <c r="BN8" s="79" t="s">
        <v>8</v>
      </c>
      <c r="BO8" s="79" t="s">
        <v>9</v>
      </c>
      <c r="BP8" s="84"/>
      <c r="BQ8" s="49" t="s">
        <v>10</v>
      </c>
      <c r="BR8" s="72"/>
      <c r="BS8" s="49" t="s">
        <v>2</v>
      </c>
      <c r="BT8" s="112"/>
      <c r="BU8" s="47" t="s">
        <v>11</v>
      </c>
      <c r="BV8" s="13"/>
    </row>
    <row r="9" spans="1:74" x14ac:dyDescent="0.25">
      <c r="A9" s="14" t="s">
        <v>12</v>
      </c>
      <c r="B9" s="73" t="s">
        <v>13</v>
      </c>
      <c r="C9" s="73" t="s">
        <v>7</v>
      </c>
      <c r="D9" s="73" t="s">
        <v>14</v>
      </c>
      <c r="E9" s="73" t="s">
        <v>15</v>
      </c>
      <c r="F9" s="73" t="s">
        <v>90</v>
      </c>
      <c r="G9" s="73" t="s">
        <v>91</v>
      </c>
      <c r="H9" s="73" t="s">
        <v>92</v>
      </c>
      <c r="I9" s="73" t="s">
        <v>93</v>
      </c>
      <c r="J9" s="73" t="s">
        <v>94</v>
      </c>
      <c r="K9" s="73" t="s">
        <v>95</v>
      </c>
      <c r="L9" s="20" t="s">
        <v>96</v>
      </c>
      <c r="M9" s="152" t="s">
        <v>17</v>
      </c>
      <c r="N9" s="152" t="s">
        <v>97</v>
      </c>
      <c r="O9" s="20" t="s">
        <v>96</v>
      </c>
      <c r="P9" s="38" t="s">
        <v>18</v>
      </c>
      <c r="Q9" s="152" t="s">
        <v>97</v>
      </c>
      <c r="R9" s="20" t="s">
        <v>96</v>
      </c>
      <c r="S9" s="20" t="s">
        <v>96</v>
      </c>
      <c r="T9" s="16"/>
      <c r="U9" s="14" t="s">
        <v>19</v>
      </c>
      <c r="V9" s="14" t="s">
        <v>20</v>
      </c>
      <c r="W9" s="14" t="s">
        <v>21</v>
      </c>
      <c r="X9" s="14" t="s">
        <v>22</v>
      </c>
      <c r="Y9" s="14" t="s">
        <v>23</v>
      </c>
      <c r="Z9" s="14" t="s">
        <v>24</v>
      </c>
      <c r="AA9" s="14" t="s">
        <v>25</v>
      </c>
      <c r="AB9" s="14" t="s">
        <v>26</v>
      </c>
      <c r="AC9" s="14" t="s">
        <v>27</v>
      </c>
      <c r="AD9" s="14" t="s">
        <v>28</v>
      </c>
      <c r="AE9" s="16"/>
      <c r="AF9" s="14" t="s">
        <v>19</v>
      </c>
      <c r="AG9" s="14" t="s">
        <v>20</v>
      </c>
      <c r="AH9" s="14" t="s">
        <v>21</v>
      </c>
      <c r="AI9" s="14" t="s">
        <v>22</v>
      </c>
      <c r="AJ9" s="14" t="s">
        <v>23</v>
      </c>
      <c r="AK9" s="14" t="s">
        <v>24</v>
      </c>
      <c r="AL9" s="14" t="s">
        <v>25</v>
      </c>
      <c r="AM9" s="14" t="s">
        <v>26</v>
      </c>
      <c r="AN9" s="14" t="s">
        <v>27</v>
      </c>
      <c r="AO9" s="14" t="s">
        <v>28</v>
      </c>
      <c r="AP9" s="16"/>
      <c r="AQ9" s="73" t="s">
        <v>90</v>
      </c>
      <c r="AR9" s="73" t="s">
        <v>93</v>
      </c>
      <c r="AS9" s="73" t="s">
        <v>91</v>
      </c>
      <c r="AT9" s="73" t="s">
        <v>94</v>
      </c>
      <c r="AU9" s="20" t="s">
        <v>96</v>
      </c>
      <c r="AV9" s="152" t="s">
        <v>17</v>
      </c>
      <c r="AW9" s="152" t="s">
        <v>97</v>
      </c>
      <c r="AX9" s="20" t="s">
        <v>96</v>
      </c>
      <c r="AY9" s="38" t="s">
        <v>18</v>
      </c>
      <c r="AZ9" s="152" t="s">
        <v>97</v>
      </c>
      <c r="BA9" s="20" t="s">
        <v>96</v>
      </c>
      <c r="BB9" s="20" t="s">
        <v>96</v>
      </c>
      <c r="BC9" s="18"/>
      <c r="BD9" s="15" t="s">
        <v>32</v>
      </c>
      <c r="BE9" s="15" t="s">
        <v>33</v>
      </c>
      <c r="BF9" s="15" t="s">
        <v>34</v>
      </c>
      <c r="BG9" s="15" t="s">
        <v>35</v>
      </c>
      <c r="BH9" s="15" t="s">
        <v>36</v>
      </c>
      <c r="BI9" s="14" t="s">
        <v>37</v>
      </c>
      <c r="BJ9" s="14" t="s">
        <v>31</v>
      </c>
      <c r="BK9" s="18"/>
      <c r="BL9" s="81" t="s">
        <v>29</v>
      </c>
      <c r="BM9" s="81" t="s">
        <v>9</v>
      </c>
      <c r="BN9" s="81" t="s">
        <v>30</v>
      </c>
      <c r="BO9" s="81" t="s">
        <v>31</v>
      </c>
      <c r="BP9" s="84"/>
      <c r="BQ9" s="77" t="s">
        <v>38</v>
      </c>
      <c r="BR9" s="73"/>
      <c r="BS9" s="77" t="s">
        <v>38</v>
      </c>
      <c r="BT9" s="113"/>
      <c r="BU9" s="78" t="s">
        <v>38</v>
      </c>
      <c r="BV9" s="20" t="s">
        <v>41</v>
      </c>
    </row>
    <row r="10" spans="1:74" x14ac:dyDescent="0.25">
      <c r="A10" s="10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151"/>
      <c r="M10" s="151"/>
      <c r="N10" s="151"/>
      <c r="O10" s="151"/>
      <c r="P10" s="151"/>
      <c r="Q10" s="151"/>
      <c r="R10" s="151"/>
      <c r="S10" s="151"/>
      <c r="T10" s="16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6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6"/>
      <c r="AQ10" s="72"/>
      <c r="AR10" s="72"/>
      <c r="AS10" s="72"/>
      <c r="AT10" s="72"/>
      <c r="AU10" s="151"/>
      <c r="AV10" s="151"/>
      <c r="AW10" s="151"/>
      <c r="AX10" s="151"/>
      <c r="AY10" s="151"/>
      <c r="AZ10" s="151"/>
      <c r="BA10" s="151"/>
      <c r="BB10" s="151"/>
      <c r="BC10" s="18"/>
      <c r="BD10" s="13"/>
      <c r="BE10" s="13"/>
      <c r="BF10" s="13"/>
      <c r="BG10" s="13"/>
      <c r="BH10" s="13"/>
      <c r="BI10" s="10"/>
      <c r="BJ10" s="10"/>
      <c r="BK10" s="18"/>
      <c r="BL10" s="79"/>
      <c r="BM10" s="79"/>
      <c r="BN10" s="79"/>
      <c r="BO10" s="79"/>
      <c r="BP10" s="84"/>
      <c r="BQ10" s="49"/>
      <c r="BR10" s="72"/>
      <c r="BS10" s="49"/>
      <c r="BT10" s="114"/>
      <c r="BU10" s="47"/>
      <c r="BV10" s="12"/>
    </row>
    <row r="11" spans="1:74" s="149" customFormat="1" x14ac:dyDescent="0.25">
      <c r="A11" s="243">
        <v>89</v>
      </c>
      <c r="B11" s="245" t="s">
        <v>148</v>
      </c>
      <c r="C11" s="245" t="s">
        <v>128</v>
      </c>
      <c r="D11" s="245" t="s">
        <v>129</v>
      </c>
      <c r="E11" s="245" t="s">
        <v>130</v>
      </c>
      <c r="F11" s="33">
        <v>5</v>
      </c>
      <c r="G11" s="33">
        <v>7</v>
      </c>
      <c r="H11" s="33">
        <v>5</v>
      </c>
      <c r="I11" s="33">
        <v>6</v>
      </c>
      <c r="J11" s="33">
        <v>6.5</v>
      </c>
      <c r="K11" s="33">
        <v>5.5</v>
      </c>
      <c r="L11" s="159">
        <f t="shared" ref="L11:L13" si="0">SUM(F11:K11)/6</f>
        <v>5.833333333333333</v>
      </c>
      <c r="M11" s="33">
        <v>7</v>
      </c>
      <c r="N11" s="33"/>
      <c r="O11" s="159">
        <f t="shared" ref="O11:O13" si="1">M11-N11</f>
        <v>7</v>
      </c>
      <c r="P11" s="33">
        <v>7.8</v>
      </c>
      <c r="Q11" s="33"/>
      <c r="R11" s="159">
        <f t="shared" ref="R11:R13" si="2">P11-Q11</f>
        <v>7.8</v>
      </c>
      <c r="S11" s="4">
        <f t="shared" ref="S11:S13" si="3">SUM((L11*0.6),(O11*0.25),(R11*0.15))</f>
        <v>6.42</v>
      </c>
      <c r="T11" s="23"/>
      <c r="U11" s="25">
        <v>4.8</v>
      </c>
      <c r="V11" s="25">
        <v>5</v>
      </c>
      <c r="W11" s="25">
        <v>5.8</v>
      </c>
      <c r="X11" s="25">
        <v>6.2</v>
      </c>
      <c r="Y11" s="25">
        <v>6.2</v>
      </c>
      <c r="Z11" s="25">
        <v>6.2</v>
      </c>
      <c r="AA11" s="25">
        <v>5.8</v>
      </c>
      <c r="AB11" s="25">
        <v>5.5</v>
      </c>
      <c r="AC11" s="26">
        <f t="shared" ref="AC11:AC13" si="4">SUM(U11:AB11)</f>
        <v>45.5</v>
      </c>
      <c r="AD11" s="4">
        <f t="shared" ref="AD11:AD13" si="5">AC11/8</f>
        <v>5.6875</v>
      </c>
      <c r="AE11" s="23"/>
      <c r="AF11" s="25">
        <v>4</v>
      </c>
      <c r="AG11" s="25">
        <v>6</v>
      </c>
      <c r="AH11" s="25">
        <v>6.5</v>
      </c>
      <c r="AI11" s="25">
        <v>5</v>
      </c>
      <c r="AJ11" s="25">
        <v>6</v>
      </c>
      <c r="AK11" s="25">
        <v>6</v>
      </c>
      <c r="AL11" s="25">
        <v>6.5</v>
      </c>
      <c r="AM11" s="25">
        <v>5.3</v>
      </c>
      <c r="AN11" s="26">
        <f t="shared" ref="AN11:AN13" si="6">SUM(AF11:AM11)</f>
        <v>45.3</v>
      </c>
      <c r="AO11" s="4">
        <f t="shared" ref="AO11:AO13" si="7">AN11/8</f>
        <v>5.6624999999999996</v>
      </c>
      <c r="AP11" s="23"/>
      <c r="AQ11" s="33">
        <v>6.5</v>
      </c>
      <c r="AR11" s="33">
        <v>6.5</v>
      </c>
      <c r="AS11" s="33">
        <v>7.5</v>
      </c>
      <c r="AT11" s="33">
        <v>7</v>
      </c>
      <c r="AU11" s="159">
        <f t="shared" ref="AU11:AU13" si="8">(AQ11+AR11+AS11+AT11)/4</f>
        <v>6.875</v>
      </c>
      <c r="AV11" s="33">
        <v>8</v>
      </c>
      <c r="AW11" s="33"/>
      <c r="AX11" s="159">
        <f t="shared" ref="AX11:AX13" si="9">AV11-AW11</f>
        <v>8</v>
      </c>
      <c r="AY11" s="33">
        <v>8</v>
      </c>
      <c r="AZ11" s="33"/>
      <c r="BA11" s="159">
        <f>AY11-AZ11</f>
        <v>8</v>
      </c>
      <c r="BB11" s="4">
        <f t="shared" ref="BB11:BB13" si="10">((AU11*0.4)+(AX11*0.4)+(BA11*0.2))</f>
        <v>7.5500000000000007</v>
      </c>
      <c r="BC11" s="154"/>
      <c r="BD11" s="25">
        <v>6.8</v>
      </c>
      <c r="BE11" s="25">
        <v>6</v>
      </c>
      <c r="BF11" s="25">
        <v>7</v>
      </c>
      <c r="BG11" s="25">
        <v>7.5</v>
      </c>
      <c r="BH11" s="4">
        <f t="shared" ref="BH11:BH13" si="11">SUM((BD11*0.3),(BE11*0.25),(BF11*0.35),(BG11*0.1))</f>
        <v>6.74</v>
      </c>
      <c r="BI11" s="30"/>
      <c r="BJ11" s="4">
        <f t="shared" ref="BJ11:BJ13" si="12">BH11-BI11</f>
        <v>6.74</v>
      </c>
      <c r="BK11" s="154"/>
      <c r="BL11" s="82">
        <v>8.6</v>
      </c>
      <c r="BM11" s="79">
        <f t="shared" ref="BM11:BM13" si="13">BL11</f>
        <v>8.6</v>
      </c>
      <c r="BN11" s="83"/>
      <c r="BO11" s="79">
        <f t="shared" ref="BO11:BO13" si="14">SUM(BM11-BN11)</f>
        <v>8.6</v>
      </c>
      <c r="BP11" s="86"/>
      <c r="BQ11" s="79">
        <f t="shared" ref="BQ11:BQ13" si="15">SUM(S11*0.25)+(AD11*0.375)+(AO11*0.375)</f>
        <v>5.8612500000000001</v>
      </c>
      <c r="BR11" s="72"/>
      <c r="BS11" s="79">
        <f t="shared" ref="BS11:BS13" si="16">SUM((BB11*0.25),(BJ11*0.25),(BO11*0.5))</f>
        <v>7.8725000000000005</v>
      </c>
      <c r="BT11" s="112"/>
      <c r="BU11" s="80">
        <f t="shared" ref="BU11:BU13" si="17">AVERAGE(BQ11:BS11)</f>
        <v>6.8668750000000003</v>
      </c>
      <c r="BV11" s="31">
        <f>RANK(BU11,BU$11:BU$1008)</f>
        <v>1</v>
      </c>
    </row>
    <row r="12" spans="1:74" s="149" customFormat="1" x14ac:dyDescent="0.25">
      <c r="A12" s="243">
        <v>88</v>
      </c>
      <c r="B12" s="245" t="s">
        <v>149</v>
      </c>
      <c r="C12" s="245" t="s">
        <v>128</v>
      </c>
      <c r="D12" s="245" t="s">
        <v>129</v>
      </c>
      <c r="E12" s="245" t="s">
        <v>130</v>
      </c>
      <c r="F12" s="33">
        <v>5</v>
      </c>
      <c r="G12" s="33">
        <v>7</v>
      </c>
      <c r="H12" s="33">
        <v>5</v>
      </c>
      <c r="I12" s="33">
        <v>6</v>
      </c>
      <c r="J12" s="33">
        <v>6.5</v>
      </c>
      <c r="K12" s="33">
        <v>5.5</v>
      </c>
      <c r="L12" s="159">
        <f t="shared" si="0"/>
        <v>5.833333333333333</v>
      </c>
      <c r="M12" s="33">
        <v>7</v>
      </c>
      <c r="N12" s="33"/>
      <c r="O12" s="159">
        <f t="shared" si="1"/>
        <v>7</v>
      </c>
      <c r="P12" s="269">
        <v>7.8</v>
      </c>
      <c r="Q12" s="33"/>
      <c r="R12" s="159">
        <f t="shared" si="2"/>
        <v>7.8</v>
      </c>
      <c r="S12" s="4">
        <f t="shared" si="3"/>
        <v>6.42</v>
      </c>
      <c r="T12" s="23"/>
      <c r="U12" s="25">
        <v>4.5</v>
      </c>
      <c r="V12" s="25">
        <v>5</v>
      </c>
      <c r="W12" s="25">
        <v>5</v>
      </c>
      <c r="X12" s="25">
        <v>6.8</v>
      </c>
      <c r="Y12" s="25">
        <v>6</v>
      </c>
      <c r="Z12" s="25">
        <v>6</v>
      </c>
      <c r="AA12" s="25">
        <v>5.8</v>
      </c>
      <c r="AB12" s="25">
        <v>5.5</v>
      </c>
      <c r="AC12" s="26">
        <f t="shared" si="4"/>
        <v>44.599999999999994</v>
      </c>
      <c r="AD12" s="4">
        <f t="shared" si="5"/>
        <v>5.5749999999999993</v>
      </c>
      <c r="AE12" s="23"/>
      <c r="AF12" s="25">
        <v>4</v>
      </c>
      <c r="AG12" s="25">
        <v>6</v>
      </c>
      <c r="AH12" s="25">
        <v>6</v>
      </c>
      <c r="AI12" s="25">
        <v>4.5</v>
      </c>
      <c r="AJ12" s="25">
        <v>6</v>
      </c>
      <c r="AK12" s="25">
        <v>5</v>
      </c>
      <c r="AL12" s="25">
        <v>5.3</v>
      </c>
      <c r="AM12" s="25">
        <v>4.5</v>
      </c>
      <c r="AN12" s="26">
        <f t="shared" si="6"/>
        <v>41.3</v>
      </c>
      <c r="AO12" s="4">
        <f t="shared" si="7"/>
        <v>5.1624999999999996</v>
      </c>
      <c r="AP12" s="23"/>
      <c r="AQ12" s="33">
        <v>6.5</v>
      </c>
      <c r="AR12" s="33">
        <v>6.5</v>
      </c>
      <c r="AS12" s="33">
        <v>7.5</v>
      </c>
      <c r="AT12" s="33">
        <v>7</v>
      </c>
      <c r="AU12" s="159">
        <f t="shared" si="8"/>
        <v>6.875</v>
      </c>
      <c r="AV12" s="33">
        <v>8</v>
      </c>
      <c r="AW12" s="33"/>
      <c r="AX12" s="159">
        <f t="shared" si="9"/>
        <v>8</v>
      </c>
      <c r="AY12" s="33">
        <v>8</v>
      </c>
      <c r="AZ12" s="33"/>
      <c r="BA12" s="159">
        <f>AY12-AZ12</f>
        <v>8</v>
      </c>
      <c r="BB12" s="4">
        <f t="shared" si="10"/>
        <v>7.5500000000000007</v>
      </c>
      <c r="BC12" s="154"/>
      <c r="BD12" s="25">
        <v>6.5</v>
      </c>
      <c r="BE12" s="25">
        <v>6</v>
      </c>
      <c r="BF12" s="25">
        <v>6.8</v>
      </c>
      <c r="BG12" s="25">
        <v>6.8</v>
      </c>
      <c r="BH12" s="4">
        <f t="shared" si="11"/>
        <v>6.51</v>
      </c>
      <c r="BI12" s="30"/>
      <c r="BJ12" s="4">
        <f t="shared" si="12"/>
        <v>6.51</v>
      </c>
      <c r="BK12" s="154"/>
      <c r="BL12" s="82">
        <v>8.4</v>
      </c>
      <c r="BM12" s="79">
        <f t="shared" si="13"/>
        <v>8.4</v>
      </c>
      <c r="BN12" s="83"/>
      <c r="BO12" s="79">
        <f t="shared" si="14"/>
        <v>8.4</v>
      </c>
      <c r="BP12" s="86"/>
      <c r="BQ12" s="79">
        <f t="shared" si="15"/>
        <v>5.6315624999999994</v>
      </c>
      <c r="BR12" s="72"/>
      <c r="BS12" s="79">
        <f t="shared" si="16"/>
        <v>7.7149999999999999</v>
      </c>
      <c r="BT12" s="112"/>
      <c r="BU12" s="80">
        <f t="shared" si="17"/>
        <v>6.6732812499999996</v>
      </c>
      <c r="BV12" s="31">
        <f>RANK(BU12,BU$11:BU$1008)</f>
        <v>2</v>
      </c>
    </row>
    <row r="13" spans="1:74" s="149" customFormat="1" x14ac:dyDescent="0.25">
      <c r="A13" s="243">
        <v>77</v>
      </c>
      <c r="B13" s="245" t="s">
        <v>150</v>
      </c>
      <c r="C13" s="245" t="s">
        <v>128</v>
      </c>
      <c r="D13" s="245" t="s">
        <v>129</v>
      </c>
      <c r="E13" s="245" t="s">
        <v>130</v>
      </c>
      <c r="F13" s="33">
        <v>5</v>
      </c>
      <c r="G13" s="33">
        <v>7</v>
      </c>
      <c r="H13" s="33">
        <v>5</v>
      </c>
      <c r="I13" s="33">
        <v>6</v>
      </c>
      <c r="J13" s="33">
        <v>6.5</v>
      </c>
      <c r="K13" s="33">
        <v>5.5</v>
      </c>
      <c r="L13" s="159">
        <f t="shared" si="0"/>
        <v>5.833333333333333</v>
      </c>
      <c r="M13" s="33">
        <v>7</v>
      </c>
      <c r="N13" s="33"/>
      <c r="O13" s="159">
        <f t="shared" si="1"/>
        <v>7</v>
      </c>
      <c r="P13" s="33">
        <v>7.8</v>
      </c>
      <c r="Q13" s="33"/>
      <c r="R13" s="159">
        <f t="shared" si="2"/>
        <v>7.8</v>
      </c>
      <c r="S13" s="4">
        <f t="shared" si="3"/>
        <v>6.42</v>
      </c>
      <c r="T13" s="23"/>
      <c r="U13" s="25">
        <v>5.8</v>
      </c>
      <c r="V13" s="25">
        <v>6</v>
      </c>
      <c r="W13" s="25">
        <v>5</v>
      </c>
      <c r="X13" s="25">
        <v>6</v>
      </c>
      <c r="Y13" s="25">
        <v>6</v>
      </c>
      <c r="Z13" s="25">
        <v>6</v>
      </c>
      <c r="AA13" s="25">
        <v>5.8</v>
      </c>
      <c r="AB13" s="25">
        <v>5.8</v>
      </c>
      <c r="AC13" s="26">
        <f t="shared" si="4"/>
        <v>46.399999999999991</v>
      </c>
      <c r="AD13" s="4">
        <f t="shared" si="5"/>
        <v>5.7999999999999989</v>
      </c>
      <c r="AE13" s="23"/>
      <c r="AF13" s="25">
        <v>5.3</v>
      </c>
      <c r="AG13" s="25">
        <v>6</v>
      </c>
      <c r="AH13" s="25">
        <v>6.5</v>
      </c>
      <c r="AI13" s="25">
        <v>5.3</v>
      </c>
      <c r="AJ13" s="25">
        <v>6</v>
      </c>
      <c r="AK13" s="25">
        <v>6</v>
      </c>
      <c r="AL13" s="25">
        <v>6</v>
      </c>
      <c r="AM13" s="25">
        <v>5</v>
      </c>
      <c r="AN13" s="26">
        <f t="shared" si="6"/>
        <v>46.1</v>
      </c>
      <c r="AO13" s="4">
        <f t="shared" si="7"/>
        <v>5.7625000000000002</v>
      </c>
      <c r="AP13" s="23"/>
      <c r="AQ13" s="33">
        <v>6.5</v>
      </c>
      <c r="AR13" s="33">
        <v>6.5</v>
      </c>
      <c r="AS13" s="33">
        <v>7.5</v>
      </c>
      <c r="AT13" s="33">
        <v>7</v>
      </c>
      <c r="AU13" s="159">
        <f t="shared" si="8"/>
        <v>6.875</v>
      </c>
      <c r="AV13" s="33">
        <v>8</v>
      </c>
      <c r="AW13" s="33"/>
      <c r="AX13" s="159">
        <f t="shared" si="9"/>
        <v>8</v>
      </c>
      <c r="AY13" s="33">
        <v>8</v>
      </c>
      <c r="AZ13" s="33"/>
      <c r="BA13" s="159">
        <f>AY13-AZ13</f>
        <v>8</v>
      </c>
      <c r="BB13" s="4">
        <f t="shared" si="10"/>
        <v>7.5500000000000007</v>
      </c>
      <c r="BC13" s="154"/>
      <c r="BD13" s="25">
        <v>5.8</v>
      </c>
      <c r="BE13" s="25">
        <v>5</v>
      </c>
      <c r="BF13" s="25">
        <v>6.8</v>
      </c>
      <c r="BG13" s="25">
        <v>6.2</v>
      </c>
      <c r="BH13" s="4">
        <f t="shared" si="11"/>
        <v>5.99</v>
      </c>
      <c r="BI13" s="30">
        <v>1</v>
      </c>
      <c r="BJ13" s="4">
        <f t="shared" si="12"/>
        <v>4.99</v>
      </c>
      <c r="BK13" s="154"/>
      <c r="BL13" s="82">
        <v>8</v>
      </c>
      <c r="BM13" s="79">
        <f t="shared" si="13"/>
        <v>8</v>
      </c>
      <c r="BN13" s="83"/>
      <c r="BO13" s="79">
        <f t="shared" si="14"/>
        <v>8</v>
      </c>
      <c r="BP13" s="86"/>
      <c r="BQ13" s="79">
        <f t="shared" si="15"/>
        <v>5.9409375000000004</v>
      </c>
      <c r="BR13" s="72"/>
      <c r="BS13" s="79">
        <f t="shared" si="16"/>
        <v>7.1349999999999998</v>
      </c>
      <c r="BT13" s="112"/>
      <c r="BU13" s="80">
        <f t="shared" si="17"/>
        <v>6.5379687500000001</v>
      </c>
      <c r="BV13" s="31">
        <f>RANK(BU13,BU$11:BU$1008)</f>
        <v>3</v>
      </c>
    </row>
    <row r="14" spans="1:74" x14ac:dyDescent="0.25">
      <c r="A14" s="243">
        <v>91</v>
      </c>
      <c r="B14" s="244" t="s">
        <v>144</v>
      </c>
      <c r="C14" s="245" t="s">
        <v>145</v>
      </c>
      <c r="D14" s="245" t="s">
        <v>146</v>
      </c>
      <c r="E14" s="245" t="s">
        <v>147</v>
      </c>
      <c r="F14" s="33">
        <v>7</v>
      </c>
      <c r="G14" s="33">
        <v>6</v>
      </c>
      <c r="H14" s="33">
        <v>6</v>
      </c>
      <c r="I14" s="33">
        <v>6</v>
      </c>
      <c r="J14" s="33">
        <v>6</v>
      </c>
      <c r="K14" s="33">
        <v>5.8</v>
      </c>
      <c r="L14" s="159">
        <f>SUM(F14:K14)/6</f>
        <v>6.1333333333333329</v>
      </c>
      <c r="M14" s="33">
        <v>7</v>
      </c>
      <c r="N14" s="33"/>
      <c r="O14" s="159">
        <f>M14-N14</f>
        <v>7</v>
      </c>
      <c r="P14" s="33">
        <v>7.5</v>
      </c>
      <c r="Q14" s="33"/>
      <c r="R14" s="159">
        <f>P14-Q14</f>
        <v>7.5</v>
      </c>
      <c r="S14" s="4">
        <f>SUM((L14*0.6),(O14*0.25),(R14*0.15))</f>
        <v>6.5549999999999997</v>
      </c>
      <c r="T14" s="23"/>
      <c r="U14" s="25">
        <v>5.8</v>
      </c>
      <c r="V14" s="25">
        <v>6</v>
      </c>
      <c r="W14" s="25">
        <v>5</v>
      </c>
      <c r="X14" s="25">
        <v>5.5</v>
      </c>
      <c r="Y14" s="25">
        <v>5</v>
      </c>
      <c r="Z14" s="25">
        <v>3</v>
      </c>
      <c r="AA14" s="25">
        <v>5.5</v>
      </c>
      <c r="AB14" s="25">
        <v>5</v>
      </c>
      <c r="AC14" s="26">
        <f t="shared" ref="AC14" si="18">SUM(U14:AB14)</f>
        <v>40.799999999999997</v>
      </c>
      <c r="AD14" s="4">
        <f t="shared" ref="AD14" si="19">AC14/8</f>
        <v>5.0999999999999996</v>
      </c>
      <c r="AE14" s="23"/>
      <c r="AF14" s="25">
        <v>4.5</v>
      </c>
      <c r="AG14" s="25">
        <v>6.3</v>
      </c>
      <c r="AH14" s="25">
        <v>5.5</v>
      </c>
      <c r="AI14" s="25">
        <v>5</v>
      </c>
      <c r="AJ14" s="25">
        <v>3</v>
      </c>
      <c r="AK14" s="25">
        <v>3</v>
      </c>
      <c r="AL14" s="25">
        <v>4</v>
      </c>
      <c r="AM14" s="25">
        <v>4.5</v>
      </c>
      <c r="AN14" s="26">
        <f t="shared" ref="AN14" si="20">SUM(AF14:AM14)</f>
        <v>35.799999999999997</v>
      </c>
      <c r="AO14" s="4">
        <f t="shared" ref="AO14" si="21">AN14/8</f>
        <v>4.4749999999999996</v>
      </c>
      <c r="AP14" s="23"/>
      <c r="AQ14" s="33">
        <v>6.5</v>
      </c>
      <c r="AR14" s="33">
        <v>6.7</v>
      </c>
      <c r="AS14" s="33">
        <v>6</v>
      </c>
      <c r="AT14" s="33">
        <v>7</v>
      </c>
      <c r="AU14" s="159">
        <f>(AQ14+AR14+AS14+AT14)/4</f>
        <v>6.55</v>
      </c>
      <c r="AV14" s="33">
        <v>7</v>
      </c>
      <c r="AW14" s="33"/>
      <c r="AX14" s="159">
        <f>AV14-AW14</f>
        <v>7</v>
      </c>
      <c r="AY14" s="33">
        <v>7.8</v>
      </c>
      <c r="AZ14" s="33"/>
      <c r="BA14" s="159">
        <f>AY14-AZ14</f>
        <v>7.8</v>
      </c>
      <c r="BB14" s="4">
        <f>((AU14*0.4)+(AX14*0.4)+(BA14*0.2))</f>
        <v>6.98</v>
      </c>
      <c r="BC14" s="29"/>
      <c r="BD14" s="25">
        <v>5.8</v>
      </c>
      <c r="BE14" s="25">
        <v>5.2</v>
      </c>
      <c r="BF14" s="25">
        <v>6</v>
      </c>
      <c r="BG14" s="25">
        <v>5.5</v>
      </c>
      <c r="BH14" s="4">
        <f>SUM((BD14*0.3),(BE14*0.25),(BF14*0.35),(BG14*0.1))</f>
        <v>5.6899999999999995</v>
      </c>
      <c r="BI14" s="30"/>
      <c r="BJ14" s="4">
        <f>BH14-BI14</f>
        <v>5.6899999999999995</v>
      </c>
      <c r="BK14" s="154"/>
      <c r="BL14" s="82">
        <v>8</v>
      </c>
      <c r="BM14" s="79">
        <f t="shared" ref="BM14" si="22">BL14</f>
        <v>8</v>
      </c>
      <c r="BN14" s="83"/>
      <c r="BO14" s="79">
        <f>SUM(BM14-BN14)</f>
        <v>8</v>
      </c>
      <c r="BP14" s="86"/>
      <c r="BQ14" s="79">
        <f>SUM(S14*0.25)+(AD14*0.375)+(AO14*0.375)</f>
        <v>5.2293749999999992</v>
      </c>
      <c r="BR14" s="72"/>
      <c r="BS14" s="79">
        <f>SUM((BB14*0.25),(BJ14*0.25),(BO14*0.5))</f>
        <v>7.1675000000000004</v>
      </c>
      <c r="BT14" s="112"/>
      <c r="BU14" s="80">
        <f>AVERAGE(BQ14:BS14)</f>
        <v>6.1984374999999998</v>
      </c>
      <c r="BV14" s="31">
        <f>RANK(BU14,BU$11:BU$1008)</f>
        <v>4</v>
      </c>
    </row>
  </sheetData>
  <pageMargins left="0.70866141732283472" right="0.70866141732283472" top="0.74803149606299213" bottom="0.74803149606299213" header="0.31496062992125984" footer="0.31496062992125984"/>
  <pageSetup scale="99" fitToHeight="0" orientation="landscape" r:id="rId1"/>
  <headerFooter>
    <oddFooter>&amp;CPre Novice Individual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T17"/>
  <sheetViews>
    <sheetView workbookViewId="0">
      <pane xSplit="2" topLeftCell="D1" activePane="topRight" state="frozen"/>
      <selection pane="topRight" activeCell="E1" sqref="E1:BO1048576"/>
    </sheetView>
  </sheetViews>
  <sheetFormatPr defaultRowHeight="15" x14ac:dyDescent="0.25"/>
  <cols>
    <col min="1" max="1" width="5.7109375" customWidth="1"/>
    <col min="2" max="2" width="20" customWidth="1"/>
    <col min="3" max="3" width="17.140625" customWidth="1"/>
    <col min="4" max="4" width="20" customWidth="1"/>
    <col min="5" max="5" width="20.7109375" customWidth="1"/>
    <col min="6" max="6" width="7.5703125" style="149" customWidth="1"/>
    <col min="7" max="7" width="10.7109375" style="149" customWidth="1"/>
    <col min="8" max="8" width="10.28515625" style="149" customWidth="1"/>
    <col min="9" max="9" width="9.28515625" style="149" customWidth="1"/>
    <col min="10" max="10" width="11" style="149" customWidth="1"/>
    <col min="11" max="11" width="9" style="149" customWidth="1"/>
    <col min="12" max="19" width="9.140625" style="149" customWidth="1"/>
    <col min="20" max="20" width="2.85546875" customWidth="1"/>
    <col min="21" max="29" width="9.140625" customWidth="1"/>
    <col min="30" max="30" width="2.85546875" customWidth="1"/>
    <col min="31" max="39" width="9.140625" style="149" customWidth="1"/>
    <col min="40" max="40" width="2.85546875" style="149" customWidth="1"/>
    <col min="41" max="41" width="7.5703125" style="149" customWidth="1"/>
    <col min="42" max="42" width="10.7109375" style="149" customWidth="1"/>
    <col min="43" max="43" width="9.28515625" style="149" customWidth="1"/>
    <col min="44" max="44" width="11" style="149" customWidth="1"/>
    <col min="45" max="52" width="9.140625" style="149" customWidth="1"/>
    <col min="53" max="53" width="2.85546875" style="149" customWidth="1"/>
    <col min="54" max="60" width="9.140625" customWidth="1"/>
    <col min="61" max="61" width="2.85546875" customWidth="1"/>
    <col min="62" max="65" width="9.140625" customWidth="1"/>
    <col min="66" max="66" width="2.85546875" customWidth="1"/>
    <col min="67" max="67" width="11.42578125" customWidth="1"/>
    <col min="68" max="68" width="2.85546875" customWidth="1"/>
    <col min="69" max="69" width="10" customWidth="1"/>
    <col min="70" max="70" width="2.7109375" customWidth="1"/>
    <col min="72" max="72" width="12.28515625" customWidth="1"/>
  </cols>
  <sheetData>
    <row r="1" spans="1:72" ht="15.75" x14ac:dyDescent="0.25">
      <c r="A1" s="1" t="str">
        <f>'Comp Detail'!A1</f>
        <v>Vaulting QLD State Championsip 2022</v>
      </c>
      <c r="B1" s="2"/>
      <c r="C1" s="2"/>
      <c r="D1" s="72" t="s">
        <v>0</v>
      </c>
      <c r="E1" s="72"/>
      <c r="F1" s="36"/>
      <c r="G1" s="36"/>
      <c r="H1" s="36"/>
      <c r="I1" s="36"/>
      <c r="J1" s="36"/>
      <c r="K1" s="36"/>
      <c r="L1" s="150"/>
      <c r="M1" s="150"/>
      <c r="N1" s="150"/>
      <c r="O1" s="150"/>
      <c r="P1" s="150"/>
      <c r="Q1" s="150"/>
      <c r="R1" s="150"/>
      <c r="S1" s="15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205"/>
      <c r="AP1" s="205"/>
      <c r="AQ1" s="205"/>
      <c r="AR1" s="205"/>
      <c r="AS1" s="150"/>
      <c r="AT1" s="150"/>
      <c r="AU1" s="150"/>
      <c r="AV1" s="150"/>
      <c r="AW1" s="150"/>
      <c r="AX1" s="150"/>
      <c r="AY1" s="150"/>
      <c r="AZ1" s="150"/>
      <c r="BA1" s="150"/>
      <c r="BB1" s="2"/>
      <c r="BC1" s="2"/>
      <c r="BD1" s="2"/>
      <c r="BE1" s="2"/>
      <c r="BF1" s="2"/>
      <c r="BG1" s="2"/>
      <c r="BH1" s="2"/>
      <c r="BI1" s="2"/>
      <c r="BJ1" s="4"/>
      <c r="BK1" s="4"/>
      <c r="BL1" s="4"/>
      <c r="BM1" s="4"/>
      <c r="BN1" s="2"/>
      <c r="BO1" s="2"/>
      <c r="BP1" s="2"/>
      <c r="BQ1" s="2"/>
      <c r="BR1" s="2"/>
      <c r="BS1" s="2"/>
      <c r="BT1" s="5">
        <f ca="1">NOW()</f>
        <v>44885.525505902777</v>
      </c>
    </row>
    <row r="2" spans="1:72" ht="15.75" x14ac:dyDescent="0.25">
      <c r="A2" s="1"/>
      <c r="B2" s="2"/>
      <c r="C2" s="2"/>
      <c r="D2" s="72" t="s">
        <v>1</v>
      </c>
      <c r="E2" s="72"/>
      <c r="F2" s="36"/>
      <c r="G2" s="36"/>
      <c r="H2" s="36"/>
      <c r="I2" s="36"/>
      <c r="J2" s="36"/>
      <c r="K2" s="36"/>
      <c r="L2" s="150"/>
      <c r="M2" s="150"/>
      <c r="N2" s="150"/>
      <c r="O2" s="150"/>
      <c r="P2" s="150"/>
      <c r="Q2" s="150"/>
      <c r="R2" s="150"/>
      <c r="S2" s="150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205"/>
      <c r="AP2" s="205"/>
      <c r="AQ2" s="205"/>
      <c r="AR2" s="205"/>
      <c r="AS2" s="150"/>
      <c r="AT2" s="150"/>
      <c r="AU2" s="150"/>
      <c r="AV2" s="150"/>
      <c r="AW2" s="150"/>
      <c r="AX2" s="150"/>
      <c r="AY2" s="150"/>
      <c r="AZ2" s="150"/>
      <c r="BA2" s="150"/>
      <c r="BB2" s="2"/>
      <c r="BC2" s="2"/>
      <c r="BD2" s="2"/>
      <c r="BE2" s="2"/>
      <c r="BF2" s="2"/>
      <c r="BG2" s="2"/>
      <c r="BH2" s="2"/>
      <c r="BI2" s="2"/>
      <c r="BJ2" s="4"/>
      <c r="BK2" s="4"/>
      <c r="BL2" s="4"/>
      <c r="BM2" s="4"/>
      <c r="BN2" s="2"/>
      <c r="BO2" s="2"/>
      <c r="BP2" s="2"/>
      <c r="BQ2" s="2"/>
      <c r="BR2" s="2"/>
      <c r="BS2" s="2"/>
      <c r="BT2" s="6">
        <f ca="1">NOW()</f>
        <v>44885.525505902777</v>
      </c>
    </row>
    <row r="3" spans="1:72" ht="15.75" x14ac:dyDescent="0.25">
      <c r="A3" s="1" t="str">
        <f>'Comp Detail'!A3</f>
        <v>19-20 Nov 22</v>
      </c>
      <c r="B3" s="2"/>
      <c r="C3" s="2"/>
      <c r="D3" s="72"/>
      <c r="E3" s="72"/>
      <c r="BN3" s="2"/>
      <c r="BO3" s="2"/>
      <c r="BP3" s="2"/>
      <c r="BQ3" s="2"/>
      <c r="BR3" s="2"/>
      <c r="BS3" s="2"/>
      <c r="BT3" s="2"/>
    </row>
    <row r="4" spans="1:72" ht="15.75" x14ac:dyDescent="0.25">
      <c r="A4" s="1"/>
      <c r="B4" s="2"/>
      <c r="C4" s="3"/>
      <c r="D4" s="2"/>
      <c r="E4" s="2"/>
      <c r="F4" s="129" t="s">
        <v>79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8"/>
      <c r="U4" s="129"/>
      <c r="V4" s="128"/>
      <c r="W4" s="128"/>
      <c r="X4" s="128"/>
      <c r="Y4" s="128"/>
      <c r="Z4" s="128"/>
      <c r="AA4" s="128"/>
      <c r="AB4" s="128"/>
      <c r="AC4" s="128"/>
      <c r="AD4" s="129"/>
      <c r="AE4" s="129"/>
      <c r="AF4" s="128"/>
      <c r="AG4" s="128"/>
      <c r="AH4" s="128"/>
      <c r="AI4" s="128"/>
      <c r="AJ4" s="128"/>
      <c r="AK4" s="128"/>
      <c r="AL4" s="128"/>
      <c r="AM4" s="128"/>
      <c r="AN4" s="150"/>
      <c r="AO4" s="130" t="s">
        <v>2</v>
      </c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1"/>
      <c r="BB4" s="131"/>
      <c r="BC4" s="131"/>
      <c r="BD4" s="131"/>
      <c r="BE4" s="131"/>
      <c r="BF4" s="131"/>
      <c r="BG4" s="131"/>
      <c r="BH4" s="131"/>
      <c r="BI4" s="131"/>
      <c r="BJ4" s="134" t="s">
        <v>2</v>
      </c>
      <c r="BK4" s="135"/>
      <c r="BL4" s="135"/>
      <c r="BM4" s="135"/>
      <c r="BN4" s="2"/>
      <c r="BO4" s="2"/>
      <c r="BP4" s="2"/>
      <c r="BQ4" s="2"/>
      <c r="BR4" s="2"/>
      <c r="BS4" s="2"/>
      <c r="BT4" s="2"/>
    </row>
    <row r="5" spans="1:72" ht="15.75" x14ac:dyDescent="0.25">
      <c r="A5" s="1" t="s">
        <v>45</v>
      </c>
      <c r="B5" s="7"/>
      <c r="C5" s="2"/>
      <c r="D5" s="2"/>
      <c r="E5" s="2"/>
      <c r="F5" s="7" t="s">
        <v>3</v>
      </c>
      <c r="G5" s="150">
        <f>E1</f>
        <v>0</v>
      </c>
      <c r="H5" s="150"/>
      <c r="I5" s="150"/>
      <c r="J5" s="150"/>
      <c r="K5" s="150"/>
      <c r="M5" s="7"/>
      <c r="N5" s="7"/>
      <c r="O5" s="7"/>
      <c r="P5" s="150"/>
      <c r="Q5" s="150"/>
      <c r="R5" s="150"/>
      <c r="S5" s="150"/>
      <c r="T5" s="2"/>
      <c r="U5" s="7" t="s">
        <v>0</v>
      </c>
      <c r="V5" s="7"/>
      <c r="W5" s="2"/>
      <c r="X5" s="2"/>
      <c r="Y5" s="2"/>
      <c r="Z5" s="2"/>
      <c r="AA5" s="2"/>
      <c r="AB5" s="2"/>
      <c r="AC5" s="2"/>
      <c r="AD5" s="7"/>
      <c r="AE5" s="7" t="s">
        <v>1</v>
      </c>
      <c r="AF5" s="7"/>
      <c r="AG5" s="150"/>
      <c r="AH5" s="150"/>
      <c r="AI5" s="150"/>
      <c r="AJ5" s="150"/>
      <c r="AK5" s="150"/>
      <c r="AL5" s="150"/>
      <c r="AM5" s="150"/>
      <c r="AN5" s="7"/>
      <c r="AO5" s="7" t="s">
        <v>3</v>
      </c>
      <c r="AP5" s="150">
        <f>E1</f>
        <v>0</v>
      </c>
      <c r="AQ5" s="150"/>
      <c r="AR5" s="150"/>
      <c r="AT5" s="7"/>
      <c r="AU5" s="7"/>
      <c r="AV5" s="7"/>
      <c r="AW5" s="150"/>
      <c r="AX5" s="150"/>
      <c r="AY5" s="150"/>
      <c r="AZ5" s="150"/>
      <c r="BA5" s="150"/>
      <c r="BB5" s="7" t="s">
        <v>3</v>
      </c>
      <c r="BC5" s="2"/>
      <c r="BD5" s="2"/>
      <c r="BE5" s="2"/>
      <c r="BF5" s="2"/>
      <c r="BG5" s="7"/>
      <c r="BH5" s="7"/>
      <c r="BI5" s="2"/>
      <c r="BJ5" s="8" t="s">
        <v>5</v>
      </c>
      <c r="BK5" s="4"/>
      <c r="BL5" s="4"/>
      <c r="BM5" s="4"/>
      <c r="BN5" s="54"/>
      <c r="BO5" s="7" t="s">
        <v>6</v>
      </c>
      <c r="BP5" s="2"/>
      <c r="BQ5" s="2"/>
      <c r="BR5" s="2"/>
      <c r="BS5" s="2"/>
      <c r="BT5" s="2"/>
    </row>
    <row r="6" spans="1:72" ht="15.75" x14ac:dyDescent="0.25">
      <c r="A6" s="1" t="s">
        <v>43</v>
      </c>
      <c r="B6" s="7">
        <v>4</v>
      </c>
      <c r="C6" s="2"/>
      <c r="D6" s="2"/>
      <c r="E6" s="2"/>
      <c r="F6" s="7" t="s">
        <v>7</v>
      </c>
      <c r="G6" s="150"/>
      <c r="H6" s="150"/>
      <c r="I6" s="150"/>
      <c r="J6" s="150"/>
      <c r="K6" s="150"/>
      <c r="M6" s="150"/>
      <c r="N6" s="150"/>
      <c r="O6" s="150"/>
      <c r="P6" s="150"/>
      <c r="Q6" s="150"/>
      <c r="R6" s="150"/>
      <c r="S6" s="150"/>
      <c r="T6" s="2"/>
      <c r="U6" s="2">
        <f>E1</f>
        <v>0</v>
      </c>
      <c r="V6" s="2"/>
      <c r="W6" s="2"/>
      <c r="X6" s="2"/>
      <c r="Y6" s="2"/>
      <c r="Z6" s="2"/>
      <c r="AA6" s="2"/>
      <c r="AB6" s="2"/>
      <c r="AC6" s="2"/>
      <c r="AD6" s="2"/>
      <c r="AE6" s="150">
        <f>E2</f>
        <v>0</v>
      </c>
      <c r="AF6" s="150"/>
      <c r="AG6" s="150"/>
      <c r="AH6" s="150"/>
      <c r="AI6" s="150"/>
      <c r="AJ6" s="150"/>
      <c r="AK6" s="150"/>
      <c r="AL6" s="150"/>
      <c r="AM6" s="150"/>
      <c r="AN6" s="150"/>
      <c r="AO6" s="7" t="s">
        <v>7</v>
      </c>
      <c r="AP6" s="150"/>
      <c r="AQ6" s="150"/>
      <c r="AR6" s="150"/>
      <c r="AT6" s="150"/>
      <c r="AU6" s="150"/>
      <c r="AV6" s="150"/>
      <c r="AW6" s="150"/>
      <c r="AX6" s="150"/>
      <c r="AY6" s="150"/>
      <c r="AZ6" s="150"/>
      <c r="BA6" s="150"/>
      <c r="BB6" s="2">
        <f>E1</f>
        <v>0</v>
      </c>
      <c r="BC6" s="2"/>
      <c r="BD6" s="2"/>
      <c r="BE6" s="2"/>
      <c r="BF6" s="2"/>
      <c r="BG6" s="2"/>
      <c r="BH6" s="2"/>
      <c r="BI6" s="2"/>
      <c r="BJ6" s="4">
        <f>E2</f>
        <v>0</v>
      </c>
      <c r="BK6" s="4"/>
      <c r="BL6" s="4"/>
      <c r="BM6" s="4"/>
      <c r="BN6" s="54"/>
      <c r="BO6" s="2"/>
      <c r="BP6" s="2"/>
      <c r="BQ6" s="2"/>
      <c r="BR6" s="2"/>
      <c r="BS6" s="2"/>
      <c r="BT6" s="2"/>
    </row>
    <row r="7" spans="1:72" x14ac:dyDescent="0.25">
      <c r="A7" s="2"/>
      <c r="B7" s="2"/>
      <c r="C7" s="2"/>
      <c r="D7" s="2"/>
      <c r="E7" s="2"/>
      <c r="F7" s="7" t="s">
        <v>16</v>
      </c>
      <c r="G7" s="150"/>
      <c r="H7" s="150"/>
      <c r="I7" s="150"/>
      <c r="J7" s="150"/>
      <c r="K7" s="150"/>
      <c r="L7" s="158" t="s">
        <v>16</v>
      </c>
      <c r="M7" s="11"/>
      <c r="N7" s="11"/>
      <c r="O7" s="11" t="s">
        <v>17</v>
      </c>
      <c r="Q7" s="11"/>
      <c r="R7" s="11" t="s">
        <v>18</v>
      </c>
      <c r="S7" s="11" t="s">
        <v>89</v>
      </c>
      <c r="T7" s="10"/>
      <c r="U7" s="2"/>
      <c r="V7" s="2"/>
      <c r="W7" s="2"/>
      <c r="X7" s="2"/>
      <c r="Y7" s="2"/>
      <c r="Z7" s="2"/>
      <c r="AA7" s="2"/>
      <c r="AB7" s="2"/>
      <c r="AC7" s="2"/>
      <c r="AD7" s="10"/>
      <c r="AE7" s="150"/>
      <c r="AF7" s="150"/>
      <c r="AG7" s="150"/>
      <c r="AH7" s="150"/>
      <c r="AI7" s="150"/>
      <c r="AJ7" s="150"/>
      <c r="AK7" s="150"/>
      <c r="AL7" s="150"/>
      <c r="AM7" s="150"/>
      <c r="AN7" s="10"/>
      <c r="AO7" s="7" t="s">
        <v>16</v>
      </c>
      <c r="AP7" s="150"/>
      <c r="AQ7" s="150"/>
      <c r="AR7" s="150"/>
      <c r="AS7" s="158" t="s">
        <v>16</v>
      </c>
      <c r="AT7" s="11"/>
      <c r="AU7" s="11"/>
      <c r="AV7" s="11" t="s">
        <v>17</v>
      </c>
      <c r="AX7" s="11"/>
      <c r="AY7" s="11" t="s">
        <v>18</v>
      </c>
      <c r="AZ7" s="11" t="s">
        <v>89</v>
      </c>
      <c r="BA7" s="10"/>
      <c r="BB7" s="2" t="s">
        <v>42</v>
      </c>
      <c r="BC7" s="2"/>
      <c r="BD7" s="2"/>
      <c r="BE7" s="2"/>
      <c r="BF7" s="2"/>
      <c r="BG7" s="2"/>
      <c r="BH7" s="10" t="s">
        <v>42</v>
      </c>
      <c r="BI7" s="10"/>
      <c r="BJ7" s="8"/>
      <c r="BK7" s="4"/>
      <c r="BL7" s="4" t="s">
        <v>8</v>
      </c>
      <c r="BM7" s="4" t="s">
        <v>9</v>
      </c>
      <c r="BN7" s="54"/>
      <c r="BO7" s="11" t="s">
        <v>10</v>
      </c>
      <c r="BP7" s="2"/>
      <c r="BQ7" s="11" t="s">
        <v>2</v>
      </c>
      <c r="BR7" s="115"/>
      <c r="BS7" s="12" t="s">
        <v>11</v>
      </c>
      <c r="BT7" s="13"/>
    </row>
    <row r="8" spans="1:72" x14ac:dyDescent="0.25">
      <c r="A8" s="73" t="s">
        <v>12</v>
      </c>
      <c r="B8" s="73" t="s">
        <v>13</v>
      </c>
      <c r="C8" s="73" t="s">
        <v>7</v>
      </c>
      <c r="D8" s="73" t="s">
        <v>14</v>
      </c>
      <c r="E8" s="73" t="s">
        <v>15</v>
      </c>
      <c r="F8" s="73" t="s">
        <v>90</v>
      </c>
      <c r="G8" s="73" t="s">
        <v>91</v>
      </c>
      <c r="H8" s="73" t="s">
        <v>92</v>
      </c>
      <c r="I8" s="73" t="s">
        <v>93</v>
      </c>
      <c r="J8" s="73" t="s">
        <v>94</v>
      </c>
      <c r="K8" s="73" t="s">
        <v>95</v>
      </c>
      <c r="L8" s="20" t="s">
        <v>96</v>
      </c>
      <c r="M8" s="152" t="s">
        <v>17</v>
      </c>
      <c r="N8" s="152" t="s">
        <v>97</v>
      </c>
      <c r="O8" s="20" t="s">
        <v>96</v>
      </c>
      <c r="P8" s="38" t="s">
        <v>18</v>
      </c>
      <c r="Q8" s="152" t="s">
        <v>97</v>
      </c>
      <c r="R8" s="20" t="s">
        <v>96</v>
      </c>
      <c r="S8" s="20" t="s">
        <v>96</v>
      </c>
      <c r="T8" s="16"/>
      <c r="U8" s="14" t="s">
        <v>19</v>
      </c>
      <c r="V8" s="14" t="s">
        <v>20</v>
      </c>
      <c r="W8" s="14" t="s">
        <v>46</v>
      </c>
      <c r="X8" s="14" t="s">
        <v>47</v>
      </c>
      <c r="Y8" s="14" t="s">
        <v>48</v>
      </c>
      <c r="Z8" s="14" t="s">
        <v>49</v>
      </c>
      <c r="AA8" s="14" t="s">
        <v>50</v>
      </c>
      <c r="AB8" s="14" t="s">
        <v>27</v>
      </c>
      <c r="AC8" s="14" t="s">
        <v>28</v>
      </c>
      <c r="AD8" s="16"/>
      <c r="AE8" s="14" t="s">
        <v>19</v>
      </c>
      <c r="AF8" s="14" t="s">
        <v>20</v>
      </c>
      <c r="AG8" s="14" t="s">
        <v>46</v>
      </c>
      <c r="AH8" s="14" t="s">
        <v>47</v>
      </c>
      <c r="AI8" s="14" t="s">
        <v>48</v>
      </c>
      <c r="AJ8" s="14" t="s">
        <v>49</v>
      </c>
      <c r="AK8" s="14" t="s">
        <v>50</v>
      </c>
      <c r="AL8" s="14" t="s">
        <v>27</v>
      </c>
      <c r="AM8" s="14" t="s">
        <v>28</v>
      </c>
      <c r="AN8" s="16"/>
      <c r="AO8" s="73" t="s">
        <v>90</v>
      </c>
      <c r="AP8" s="73" t="s">
        <v>93</v>
      </c>
      <c r="AQ8" s="73" t="s">
        <v>91</v>
      </c>
      <c r="AR8" s="73" t="s">
        <v>94</v>
      </c>
      <c r="AS8" s="20" t="s">
        <v>96</v>
      </c>
      <c r="AT8" s="152" t="s">
        <v>17</v>
      </c>
      <c r="AU8" s="152" t="s">
        <v>97</v>
      </c>
      <c r="AV8" s="20" t="s">
        <v>96</v>
      </c>
      <c r="AW8" s="38" t="s">
        <v>18</v>
      </c>
      <c r="AX8" s="152" t="s">
        <v>97</v>
      </c>
      <c r="AY8" s="20" t="s">
        <v>96</v>
      </c>
      <c r="AZ8" s="20" t="s">
        <v>96</v>
      </c>
      <c r="BA8" s="16"/>
      <c r="BB8" s="15" t="s">
        <v>32</v>
      </c>
      <c r="BC8" s="15" t="s">
        <v>33</v>
      </c>
      <c r="BD8" s="15" t="s">
        <v>34</v>
      </c>
      <c r="BE8" s="15" t="s">
        <v>35</v>
      </c>
      <c r="BF8" s="15" t="s">
        <v>36</v>
      </c>
      <c r="BG8" s="14" t="s">
        <v>37</v>
      </c>
      <c r="BH8" s="14" t="s">
        <v>31</v>
      </c>
      <c r="BI8" s="16"/>
      <c r="BJ8" s="17" t="s">
        <v>29</v>
      </c>
      <c r="BK8" s="17" t="s">
        <v>9</v>
      </c>
      <c r="BL8" s="17" t="s">
        <v>30</v>
      </c>
      <c r="BM8" s="17" t="s">
        <v>31</v>
      </c>
      <c r="BN8" s="57"/>
      <c r="BO8" s="19" t="s">
        <v>38</v>
      </c>
      <c r="BP8" s="14"/>
      <c r="BQ8" s="19" t="s">
        <v>38</v>
      </c>
      <c r="BR8" s="116"/>
      <c r="BS8" s="20" t="s">
        <v>38</v>
      </c>
      <c r="BT8" s="20" t="s">
        <v>41</v>
      </c>
    </row>
    <row r="9" spans="1:72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151"/>
      <c r="M9" s="151"/>
      <c r="N9" s="151"/>
      <c r="O9" s="151"/>
      <c r="P9" s="151"/>
      <c r="Q9" s="151"/>
      <c r="R9" s="151"/>
      <c r="S9" s="151"/>
      <c r="T9" s="16"/>
      <c r="U9" s="10"/>
      <c r="V9" s="10"/>
      <c r="W9" s="10"/>
      <c r="X9" s="10"/>
      <c r="Y9" s="10"/>
      <c r="Z9" s="10"/>
      <c r="AA9" s="10"/>
      <c r="AB9" s="10"/>
      <c r="AC9" s="10"/>
      <c r="AD9" s="16"/>
      <c r="AE9" s="10"/>
      <c r="AF9" s="10"/>
      <c r="AG9" s="10"/>
      <c r="AH9" s="10"/>
      <c r="AI9" s="10"/>
      <c r="AJ9" s="10"/>
      <c r="AK9" s="10"/>
      <c r="AL9" s="10"/>
      <c r="AM9" s="10"/>
      <c r="AN9" s="16"/>
      <c r="AO9" s="72"/>
      <c r="AP9" s="72"/>
      <c r="AQ9" s="72"/>
      <c r="AR9" s="72"/>
      <c r="AS9" s="151"/>
      <c r="AT9" s="151"/>
      <c r="AU9" s="151"/>
      <c r="AV9" s="151"/>
      <c r="AW9" s="151"/>
      <c r="AX9" s="151"/>
      <c r="AY9" s="151"/>
      <c r="AZ9" s="151"/>
      <c r="BA9" s="16"/>
      <c r="BB9" s="13"/>
      <c r="BC9" s="13"/>
      <c r="BD9" s="13"/>
      <c r="BE9" s="13"/>
      <c r="BF9" s="13"/>
      <c r="BG9" s="10"/>
      <c r="BH9" s="10"/>
      <c r="BI9" s="16"/>
      <c r="BJ9" s="21"/>
      <c r="BK9" s="21"/>
      <c r="BL9" s="21"/>
      <c r="BM9" s="21"/>
      <c r="BN9" s="57"/>
      <c r="BO9" s="11"/>
      <c r="BP9" s="10"/>
      <c r="BQ9" s="11"/>
      <c r="BR9" s="117"/>
      <c r="BS9" s="12"/>
      <c r="BT9" s="12"/>
    </row>
    <row r="10" spans="1:72" s="149" customFormat="1" x14ac:dyDescent="0.25">
      <c r="A10" s="246">
        <v>78</v>
      </c>
      <c r="B10" s="244" t="s">
        <v>151</v>
      </c>
      <c r="C10" s="244" t="s">
        <v>128</v>
      </c>
      <c r="D10" s="244" t="s">
        <v>129</v>
      </c>
      <c r="E10" s="244" t="s">
        <v>130</v>
      </c>
      <c r="F10" s="33">
        <v>6</v>
      </c>
      <c r="G10" s="33">
        <v>6.8</v>
      </c>
      <c r="H10" s="33">
        <v>5</v>
      </c>
      <c r="I10" s="33">
        <v>6.8</v>
      </c>
      <c r="J10" s="33">
        <v>6</v>
      </c>
      <c r="K10" s="33">
        <v>5</v>
      </c>
      <c r="L10" s="159">
        <f>SUM(F10:K10)/6</f>
        <v>5.9333333333333336</v>
      </c>
      <c r="M10" s="33">
        <v>7</v>
      </c>
      <c r="N10" s="33"/>
      <c r="O10" s="159">
        <f>M10-N10</f>
        <v>7</v>
      </c>
      <c r="P10" s="33">
        <v>7.8</v>
      </c>
      <c r="Q10" s="33"/>
      <c r="R10" s="159">
        <f>P10-Q10</f>
        <v>7.8</v>
      </c>
      <c r="S10" s="4">
        <f>SUM((L10*0.6),(O10*0.25),(R10*0.15))</f>
        <v>6.48</v>
      </c>
      <c r="T10" s="23"/>
      <c r="U10" s="25">
        <v>5</v>
      </c>
      <c r="V10" s="25">
        <v>6</v>
      </c>
      <c r="W10" s="25">
        <v>6</v>
      </c>
      <c r="X10" s="25">
        <v>6</v>
      </c>
      <c r="Y10" s="25">
        <v>6.5</v>
      </c>
      <c r="Z10" s="25">
        <v>5.8</v>
      </c>
      <c r="AA10" s="25">
        <v>6</v>
      </c>
      <c r="AB10" s="26">
        <f>SUM(U10:AA10)</f>
        <v>41.3</v>
      </c>
      <c r="AC10" s="4">
        <f>AB10/7</f>
        <v>5.8999999999999995</v>
      </c>
      <c r="AD10" s="23"/>
      <c r="AE10" s="25">
        <v>4.5</v>
      </c>
      <c r="AF10" s="25">
        <v>6.5</v>
      </c>
      <c r="AG10" s="25">
        <v>5.5</v>
      </c>
      <c r="AH10" s="25">
        <v>6</v>
      </c>
      <c r="AI10" s="25">
        <v>6.5</v>
      </c>
      <c r="AJ10" s="25">
        <v>6.8</v>
      </c>
      <c r="AK10" s="25">
        <v>5</v>
      </c>
      <c r="AL10" s="26">
        <f>SUM(AE10:AK10)</f>
        <v>40.799999999999997</v>
      </c>
      <c r="AM10" s="4">
        <f>AL10/7</f>
        <v>5.8285714285714283</v>
      </c>
      <c r="AN10" s="23"/>
      <c r="AO10" s="33">
        <v>6.5</v>
      </c>
      <c r="AP10" s="33">
        <v>6.5</v>
      </c>
      <c r="AQ10" s="33">
        <v>7</v>
      </c>
      <c r="AR10" s="33">
        <v>7</v>
      </c>
      <c r="AS10" s="159">
        <f>(AO10+AP10+AQ10+AR10)/4</f>
        <v>6.75</v>
      </c>
      <c r="AT10" s="33">
        <v>8</v>
      </c>
      <c r="AU10" s="33"/>
      <c r="AV10" s="159">
        <f>AT10-AU10</f>
        <v>8</v>
      </c>
      <c r="AW10" s="33">
        <v>8</v>
      </c>
      <c r="AX10" s="33"/>
      <c r="AY10" s="159">
        <f>AW10-AX10</f>
        <v>8</v>
      </c>
      <c r="AZ10" s="4">
        <f t="shared" ref="AZ10:AZ12" si="0">((AS10*0.4)+(AV10*0.4)+(AY10*0.2))</f>
        <v>7.5</v>
      </c>
      <c r="BA10" s="23"/>
      <c r="BB10" s="25">
        <v>7</v>
      </c>
      <c r="BC10" s="25">
        <v>6.8</v>
      </c>
      <c r="BD10" s="25">
        <v>7.5</v>
      </c>
      <c r="BE10" s="25">
        <v>6.8</v>
      </c>
      <c r="BF10" s="4">
        <f>SUM((BB10*0.3),(BC10*0.25),(BD10*0.35),(BE10*0.1))</f>
        <v>7.1049999999999995</v>
      </c>
      <c r="BG10" s="30">
        <v>0</v>
      </c>
      <c r="BH10" s="4">
        <f>BF10-BG10</f>
        <v>7.1049999999999995</v>
      </c>
      <c r="BI10" s="23"/>
      <c r="BJ10" s="27">
        <v>8.5</v>
      </c>
      <c r="BK10" s="4">
        <f>BJ10</f>
        <v>8.5</v>
      </c>
      <c r="BL10" s="28"/>
      <c r="BM10" s="4">
        <f>SUM(BK10-BL10)</f>
        <v>8.5</v>
      </c>
      <c r="BN10" s="61"/>
      <c r="BO10" s="4">
        <f>SUM((S10*0.25)+(AC10*0.375)+(AM10*0.375))</f>
        <v>6.0182142857142855</v>
      </c>
      <c r="BP10" s="150"/>
      <c r="BQ10" s="4">
        <f>(AZ10*0.25)+(BM10*0.5)+(BH10*0.25)</f>
        <v>7.9012500000000001</v>
      </c>
      <c r="BR10" s="115"/>
      <c r="BS10" s="8">
        <f>AVERAGE(BO10:BQ10)</f>
        <v>6.9597321428571428</v>
      </c>
      <c r="BT10" s="31">
        <v>1</v>
      </c>
    </row>
    <row r="11" spans="1:72" s="149" customFormat="1" x14ac:dyDescent="0.25">
      <c r="A11" s="246">
        <v>98</v>
      </c>
      <c r="B11" s="244" t="s">
        <v>154</v>
      </c>
      <c r="C11" s="244" t="s">
        <v>121</v>
      </c>
      <c r="D11" s="244" t="s">
        <v>122</v>
      </c>
      <c r="E11" s="244" t="s">
        <v>155</v>
      </c>
      <c r="F11" s="33">
        <v>7</v>
      </c>
      <c r="G11" s="33">
        <v>7</v>
      </c>
      <c r="H11" s="33">
        <v>5.5</v>
      </c>
      <c r="I11" s="33">
        <v>6.8</v>
      </c>
      <c r="J11" s="33">
        <v>7</v>
      </c>
      <c r="K11" s="33">
        <v>5.5</v>
      </c>
      <c r="L11" s="159">
        <f>SUM(F11:K11)/6</f>
        <v>6.4666666666666659</v>
      </c>
      <c r="M11" s="33">
        <v>7.5</v>
      </c>
      <c r="N11" s="33"/>
      <c r="O11" s="159">
        <f>M11-N11</f>
        <v>7.5</v>
      </c>
      <c r="P11" s="33">
        <v>7.8</v>
      </c>
      <c r="Q11" s="33"/>
      <c r="R11" s="159">
        <f>P11-Q11</f>
        <v>7.8</v>
      </c>
      <c r="S11" s="4">
        <f>SUM((L11*0.6),(O11*0.25),(R11*0.15))</f>
        <v>6.9249999999999989</v>
      </c>
      <c r="T11" s="23"/>
      <c r="U11" s="25">
        <v>3.8</v>
      </c>
      <c r="V11" s="25">
        <v>6.8</v>
      </c>
      <c r="W11" s="25">
        <v>5</v>
      </c>
      <c r="X11" s="25">
        <v>0</v>
      </c>
      <c r="Y11" s="25">
        <v>4.8</v>
      </c>
      <c r="Z11" s="25">
        <v>5.5</v>
      </c>
      <c r="AA11" s="25">
        <v>5.8</v>
      </c>
      <c r="AB11" s="26">
        <f>SUM(U11:AA11)</f>
        <v>31.7</v>
      </c>
      <c r="AC11" s="4">
        <f>AB11/7</f>
        <v>4.5285714285714285</v>
      </c>
      <c r="AD11" s="23"/>
      <c r="AE11" s="25">
        <v>4</v>
      </c>
      <c r="AF11" s="25">
        <v>6.5</v>
      </c>
      <c r="AG11" s="25">
        <v>5.8</v>
      </c>
      <c r="AH11" s="25">
        <v>0</v>
      </c>
      <c r="AI11" s="25">
        <v>4.5</v>
      </c>
      <c r="AJ11" s="25">
        <v>5.5</v>
      </c>
      <c r="AK11" s="25">
        <v>4.5</v>
      </c>
      <c r="AL11" s="26">
        <f>SUM(AE11:AK11)</f>
        <v>30.8</v>
      </c>
      <c r="AM11" s="4">
        <f>AL11/7</f>
        <v>4.4000000000000004</v>
      </c>
      <c r="AN11" s="23"/>
      <c r="AO11" s="33">
        <v>6.5</v>
      </c>
      <c r="AP11" s="33">
        <v>6.5</v>
      </c>
      <c r="AQ11" s="33">
        <v>7.5</v>
      </c>
      <c r="AR11" s="33">
        <v>7</v>
      </c>
      <c r="AS11" s="159">
        <f>(AO11+AP11+AQ11+AR11)/4</f>
        <v>6.875</v>
      </c>
      <c r="AT11" s="33">
        <v>8</v>
      </c>
      <c r="AU11" s="33"/>
      <c r="AV11" s="159">
        <f>AT11-AU11</f>
        <v>8</v>
      </c>
      <c r="AW11" s="33">
        <v>8</v>
      </c>
      <c r="AX11" s="33"/>
      <c r="AY11" s="159">
        <f>AW11-AX11</f>
        <v>8</v>
      </c>
      <c r="AZ11" s="4">
        <f>((AS11*0.4)+(AV11*0.4)+(AY11*0.2))</f>
        <v>7.5500000000000007</v>
      </c>
      <c r="BA11" s="23"/>
      <c r="BB11" s="25">
        <v>6.8</v>
      </c>
      <c r="BC11" s="25">
        <v>6</v>
      </c>
      <c r="BD11" s="25">
        <v>7</v>
      </c>
      <c r="BE11" s="25">
        <v>7</v>
      </c>
      <c r="BF11" s="4">
        <f>SUM((BB11*0.3),(BC11*0.25),(BD11*0.35),(BE11*0.1))</f>
        <v>6.69</v>
      </c>
      <c r="BG11" s="30">
        <v>0</v>
      </c>
      <c r="BH11" s="4">
        <f>BF11-BG11</f>
        <v>6.69</v>
      </c>
      <c r="BI11" s="23"/>
      <c r="BJ11" s="27">
        <v>9.1</v>
      </c>
      <c r="BK11" s="4">
        <f>BJ11</f>
        <v>9.1</v>
      </c>
      <c r="BL11" s="28"/>
      <c r="BM11" s="4">
        <f>SUM(BK11-BL11)</f>
        <v>9.1</v>
      </c>
      <c r="BN11" s="61"/>
      <c r="BO11" s="4">
        <f>SUM((S11*0.25)+(AC11*0.375)+(AM11*0.375))</f>
        <v>5.0794642857142858</v>
      </c>
      <c r="BP11" s="150"/>
      <c r="BQ11" s="4">
        <f>(AZ11*0.25)+(BM11*0.5)+(BH11*0.25)</f>
        <v>8.11</v>
      </c>
      <c r="BR11" s="115"/>
      <c r="BS11" s="8">
        <f>AVERAGE(BO11:BQ11)</f>
        <v>6.5947321428571426</v>
      </c>
      <c r="BT11" s="31">
        <v>2</v>
      </c>
    </row>
    <row r="12" spans="1:72" s="149" customFormat="1" x14ac:dyDescent="0.25">
      <c r="A12" s="246">
        <v>65</v>
      </c>
      <c r="B12" s="244" t="s">
        <v>152</v>
      </c>
      <c r="C12" s="244" t="s">
        <v>121</v>
      </c>
      <c r="D12" s="244" t="s">
        <v>122</v>
      </c>
      <c r="E12" s="244" t="s">
        <v>153</v>
      </c>
      <c r="F12" s="33">
        <v>7</v>
      </c>
      <c r="G12" s="33">
        <v>7</v>
      </c>
      <c r="H12" s="33">
        <v>5.5</v>
      </c>
      <c r="I12" s="33">
        <v>6.8</v>
      </c>
      <c r="J12" s="33">
        <v>7</v>
      </c>
      <c r="K12" s="33">
        <v>5.5</v>
      </c>
      <c r="L12" s="159">
        <f t="shared" ref="L12" si="1">SUM(F12:K12)/6</f>
        <v>6.4666666666666659</v>
      </c>
      <c r="M12" s="33">
        <v>7.5</v>
      </c>
      <c r="N12" s="33"/>
      <c r="O12" s="159">
        <f t="shared" ref="O12" si="2">M12-N12</f>
        <v>7.5</v>
      </c>
      <c r="P12" s="33">
        <v>7.8</v>
      </c>
      <c r="Q12" s="33"/>
      <c r="R12" s="159">
        <f t="shared" ref="R12" si="3">P12-Q12</f>
        <v>7.8</v>
      </c>
      <c r="S12" s="4">
        <f t="shared" ref="S12" si="4">SUM((L12*0.6),(O12*0.25),(R12*0.15))</f>
        <v>6.9249999999999989</v>
      </c>
      <c r="T12" s="23"/>
      <c r="U12" s="25">
        <v>5</v>
      </c>
      <c r="V12" s="25">
        <v>5</v>
      </c>
      <c r="W12" s="25">
        <v>5.5</v>
      </c>
      <c r="X12" s="25">
        <v>4</v>
      </c>
      <c r="Y12" s="25">
        <v>5.5</v>
      </c>
      <c r="Z12" s="25">
        <v>5</v>
      </c>
      <c r="AA12" s="25">
        <v>5.5</v>
      </c>
      <c r="AB12" s="26">
        <f t="shared" ref="AB12" si="5">SUM(U12:AA12)</f>
        <v>35.5</v>
      </c>
      <c r="AC12" s="4">
        <f t="shared" ref="AC12" si="6">AB12/7</f>
        <v>5.0714285714285712</v>
      </c>
      <c r="AD12" s="23"/>
      <c r="AE12" s="25">
        <v>5.5</v>
      </c>
      <c r="AF12" s="25">
        <v>6</v>
      </c>
      <c r="AG12" s="25">
        <v>6</v>
      </c>
      <c r="AH12" s="25">
        <v>2.5</v>
      </c>
      <c r="AI12" s="25">
        <v>5</v>
      </c>
      <c r="AJ12" s="25">
        <v>5</v>
      </c>
      <c r="AK12" s="25">
        <v>4.5</v>
      </c>
      <c r="AL12" s="26">
        <f t="shared" ref="AL12" si="7">SUM(AE12:AK12)</f>
        <v>34.5</v>
      </c>
      <c r="AM12" s="4">
        <f t="shared" ref="AM12" si="8">AL12/7</f>
        <v>4.9285714285714288</v>
      </c>
      <c r="AN12" s="23"/>
      <c r="AO12" s="33">
        <v>6.5</v>
      </c>
      <c r="AP12" s="33">
        <v>6.5</v>
      </c>
      <c r="AQ12" s="33">
        <v>7.5</v>
      </c>
      <c r="AR12" s="33">
        <v>7</v>
      </c>
      <c r="AS12" s="159">
        <f t="shared" ref="AS12" si="9">(AO12+AP12+AQ12+AR12)/4</f>
        <v>6.875</v>
      </c>
      <c r="AT12" s="33">
        <v>8</v>
      </c>
      <c r="AU12" s="33"/>
      <c r="AV12" s="159">
        <f t="shared" ref="AV12" si="10">AT12-AU12</f>
        <v>8</v>
      </c>
      <c r="AW12" s="33">
        <v>8</v>
      </c>
      <c r="AX12" s="33"/>
      <c r="AY12" s="159">
        <f>AW12-AX12</f>
        <v>8</v>
      </c>
      <c r="AZ12" s="4">
        <f t="shared" si="0"/>
        <v>7.5500000000000007</v>
      </c>
      <c r="BA12" s="23"/>
      <c r="BB12" s="25">
        <v>6.8</v>
      </c>
      <c r="BC12" s="25">
        <v>6</v>
      </c>
      <c r="BD12" s="25">
        <v>6.8</v>
      </c>
      <c r="BE12" s="25">
        <v>6.5</v>
      </c>
      <c r="BF12" s="4">
        <f t="shared" ref="BF12" si="11">SUM((BB12*0.3),(BC12*0.25),(BD12*0.35),(BE12*0.1))</f>
        <v>6.57</v>
      </c>
      <c r="BG12" s="30">
        <v>0</v>
      </c>
      <c r="BH12" s="4">
        <f t="shared" ref="BH12" si="12">BF12-BG12</f>
        <v>6.57</v>
      </c>
      <c r="BI12" s="23"/>
      <c r="BJ12" s="27">
        <v>7.4</v>
      </c>
      <c r="BK12" s="4">
        <f t="shared" ref="BK12" si="13">BJ12</f>
        <v>7.4</v>
      </c>
      <c r="BL12" s="28"/>
      <c r="BM12" s="4">
        <f t="shared" ref="BM12" si="14">SUM(BK12-BL12)</f>
        <v>7.4</v>
      </c>
      <c r="BN12" s="61"/>
      <c r="BO12" s="4">
        <f t="shared" ref="BO12" si="15">SUM((S12*0.25)+(AC12*0.375)+(AM12*0.375))</f>
        <v>5.4812499999999993</v>
      </c>
      <c r="BP12" s="150"/>
      <c r="BQ12" s="4">
        <f t="shared" ref="BQ12" si="16">(AZ12*0.25)+(BM12*0.5)+(BH12*0.25)</f>
        <v>7.23</v>
      </c>
      <c r="BR12" s="115"/>
      <c r="BS12" s="8">
        <f t="shared" ref="BS12" si="17">AVERAGE(BO12:BQ12)</f>
        <v>6.3556249999999999</v>
      </c>
      <c r="BT12" s="31">
        <v>3</v>
      </c>
    </row>
    <row r="17" spans="38:38" x14ac:dyDescent="0.25">
      <c r="AL17" s="159">
        <f>AJ17-AK17</f>
        <v>0</v>
      </c>
    </row>
  </sheetData>
  <sortState xmlns:xlrd2="http://schemas.microsoft.com/office/spreadsheetml/2017/richdata2" ref="A10:BT10">
    <sortCondition descending="1" ref="BS10"/>
  </sortState>
  <pageMargins left="0.70866141732283472" right="0.70866141732283472" top="0.74803149606299213" bottom="0.74803149606299213" header="0.31496062992125984" footer="0.31496062992125984"/>
  <pageSetup scale="93" fitToHeight="0" orientation="landscape" r:id="rId1"/>
  <headerFooter>
    <oddFooter>&amp;CNovice Individual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V12"/>
  <sheetViews>
    <sheetView workbookViewId="0">
      <pane xSplit="2" topLeftCell="C1" activePane="topRight" state="frozen"/>
      <selection pane="topRight" activeCell="E1" sqref="E1:BQ1048576"/>
    </sheetView>
  </sheetViews>
  <sheetFormatPr defaultRowHeight="15" x14ac:dyDescent="0.25"/>
  <cols>
    <col min="1" max="1" width="5.7109375" customWidth="1"/>
    <col min="2" max="2" width="20" customWidth="1"/>
    <col min="3" max="3" width="17.140625" customWidth="1"/>
    <col min="4" max="4" width="20" customWidth="1"/>
    <col min="5" max="5" width="18.5703125" customWidth="1"/>
    <col min="6" max="6" width="7.5703125" style="149" customWidth="1"/>
    <col min="7" max="7" width="10.7109375" style="149" customWidth="1"/>
    <col min="8" max="8" width="10.28515625" style="149" customWidth="1"/>
    <col min="9" max="9" width="9.28515625" style="149" customWidth="1"/>
    <col min="10" max="10" width="11" style="149" customWidth="1"/>
    <col min="11" max="11" width="9" style="149" customWidth="1"/>
    <col min="12" max="19" width="9.140625" style="149" customWidth="1"/>
    <col min="20" max="20" width="2.85546875" customWidth="1"/>
    <col min="21" max="29" width="9.140625" customWidth="1"/>
    <col min="30" max="30" width="2.85546875" customWidth="1"/>
    <col min="31" max="39" width="9.140625" customWidth="1"/>
    <col min="40" max="40" width="2.85546875" customWidth="1"/>
    <col min="41" max="41" width="7.5703125" style="149" customWidth="1"/>
    <col min="42" max="42" width="10.7109375" style="149" customWidth="1"/>
    <col min="43" max="43" width="10.28515625" style="149" customWidth="1"/>
    <col min="44" max="44" width="9.28515625" style="149" customWidth="1"/>
    <col min="45" max="45" width="11" style="149" customWidth="1"/>
    <col min="46" max="46" width="9" style="149" customWidth="1"/>
    <col min="47" max="54" width="9.140625" style="149" customWidth="1"/>
    <col min="55" max="55" width="2.85546875" style="149" customWidth="1"/>
    <col min="56" max="62" width="9.140625" customWidth="1"/>
    <col min="63" max="63" width="2.85546875" customWidth="1"/>
    <col min="64" max="67" width="9.140625" customWidth="1"/>
    <col min="68" max="68" width="2.85546875" customWidth="1"/>
    <col min="69" max="69" width="13" customWidth="1"/>
    <col min="70" max="70" width="2.85546875" customWidth="1"/>
    <col min="72" max="72" width="2.85546875" customWidth="1"/>
    <col min="74" max="74" width="13.140625" customWidth="1"/>
  </cols>
  <sheetData>
    <row r="1" spans="1:74" ht="15.75" x14ac:dyDescent="0.25">
      <c r="A1" s="1" t="str">
        <f>'Comp Detail'!A1</f>
        <v>Vaulting QLD State Championsip 2022</v>
      </c>
      <c r="B1" s="2"/>
      <c r="C1" s="2"/>
      <c r="D1" s="3" t="s">
        <v>105</v>
      </c>
      <c r="E1" s="2"/>
      <c r="F1" s="36"/>
      <c r="G1" s="36"/>
      <c r="H1" s="36"/>
      <c r="I1" s="36"/>
      <c r="J1" s="36"/>
      <c r="K1" s="36"/>
      <c r="L1" s="150"/>
      <c r="M1" s="150"/>
      <c r="N1" s="150"/>
      <c r="O1" s="150"/>
      <c r="P1" s="150"/>
      <c r="Q1" s="150"/>
      <c r="R1" s="150"/>
      <c r="S1" s="15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6"/>
      <c r="AP1" s="36"/>
      <c r="AQ1" s="36"/>
      <c r="AR1" s="36"/>
      <c r="AS1" s="36"/>
      <c r="AT1" s="36"/>
      <c r="AU1" s="150"/>
      <c r="AV1" s="150"/>
      <c r="AW1" s="150"/>
      <c r="AX1" s="150"/>
      <c r="AY1" s="150"/>
      <c r="AZ1" s="150"/>
      <c r="BA1" s="150"/>
      <c r="BB1" s="150"/>
      <c r="BC1" s="150"/>
      <c r="BD1" s="2"/>
      <c r="BE1" s="2"/>
      <c r="BF1" s="2"/>
      <c r="BG1" s="2"/>
      <c r="BH1" s="2"/>
      <c r="BI1" s="2"/>
      <c r="BJ1" s="2"/>
      <c r="BK1" s="2"/>
      <c r="BL1" s="4"/>
      <c r="BM1" s="4"/>
      <c r="BN1" s="4"/>
      <c r="BO1" s="4"/>
      <c r="BP1" s="2"/>
      <c r="BR1" s="2"/>
      <c r="BS1" s="2"/>
      <c r="BT1" s="2"/>
      <c r="BU1" s="2"/>
      <c r="BV1" s="5">
        <f ca="1">NOW()</f>
        <v>44885.525505902777</v>
      </c>
    </row>
    <row r="2" spans="1:74" ht="15.75" x14ac:dyDescent="0.25">
      <c r="A2" s="1"/>
      <c r="B2" s="2"/>
      <c r="C2" s="2"/>
      <c r="D2" s="3"/>
      <c r="E2" s="2"/>
      <c r="F2" s="36"/>
      <c r="G2" s="36"/>
      <c r="H2" s="36"/>
      <c r="I2" s="36"/>
      <c r="J2" s="36"/>
      <c r="K2" s="36"/>
      <c r="L2" s="150"/>
      <c r="M2" s="150"/>
      <c r="N2" s="150"/>
      <c r="O2" s="150"/>
      <c r="P2" s="150"/>
      <c r="Q2" s="150"/>
      <c r="R2" s="150"/>
      <c r="S2" s="150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36"/>
      <c r="AP2" s="36"/>
      <c r="AQ2" s="36"/>
      <c r="AR2" s="36"/>
      <c r="AS2" s="36"/>
      <c r="AT2" s="36"/>
      <c r="AU2" s="150"/>
      <c r="AV2" s="150"/>
      <c r="AW2" s="150"/>
      <c r="AX2" s="150"/>
      <c r="AY2" s="150"/>
      <c r="AZ2" s="150"/>
      <c r="BA2" s="150"/>
      <c r="BB2" s="150"/>
      <c r="BC2" s="150"/>
      <c r="BD2" s="2"/>
      <c r="BE2" s="2"/>
      <c r="BF2" s="2"/>
      <c r="BG2" s="2"/>
      <c r="BH2" s="2"/>
      <c r="BI2" s="2"/>
      <c r="BJ2" s="2"/>
      <c r="BK2" s="2"/>
      <c r="BL2" s="4"/>
      <c r="BM2" s="4"/>
      <c r="BN2" s="4"/>
      <c r="BO2" s="4"/>
      <c r="BP2" s="2"/>
      <c r="BR2" s="2"/>
      <c r="BS2" s="2"/>
      <c r="BT2" s="2"/>
      <c r="BU2" s="2"/>
      <c r="BV2" s="6">
        <f ca="1">NOW()</f>
        <v>44885.525505902777</v>
      </c>
    </row>
    <row r="3" spans="1:74" ht="15.75" x14ac:dyDescent="0.25">
      <c r="A3" s="1" t="str">
        <f>'Comp Detail'!A3</f>
        <v>19-20 Nov 22</v>
      </c>
      <c r="B3" s="2"/>
      <c r="C3" s="2"/>
      <c r="D3" s="3"/>
      <c r="E3" s="2"/>
      <c r="BP3" s="2"/>
      <c r="BQ3" s="2"/>
      <c r="BR3" s="2"/>
      <c r="BS3" s="2"/>
      <c r="BT3" s="2"/>
      <c r="BU3" s="2"/>
      <c r="BV3" s="2"/>
    </row>
    <row r="4" spans="1:74" ht="15.75" x14ac:dyDescent="0.25">
      <c r="A4" s="1"/>
      <c r="B4" s="2"/>
      <c r="C4" s="3"/>
      <c r="D4" s="2"/>
      <c r="E4" s="2"/>
      <c r="F4" s="129" t="s">
        <v>79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8"/>
      <c r="U4" s="129"/>
      <c r="V4" s="128"/>
      <c r="W4" s="128"/>
      <c r="X4" s="128"/>
      <c r="Y4" s="128"/>
      <c r="Z4" s="128"/>
      <c r="AA4" s="128"/>
      <c r="AB4" s="128"/>
      <c r="AC4" s="128"/>
      <c r="AD4" s="2"/>
      <c r="AE4" s="129" t="s">
        <v>79</v>
      </c>
      <c r="AF4" s="128"/>
      <c r="AG4" s="128"/>
      <c r="AH4" s="128"/>
      <c r="AI4" s="128"/>
      <c r="AJ4" s="128"/>
      <c r="AK4" s="128"/>
      <c r="AL4" s="128"/>
      <c r="AM4" s="128"/>
      <c r="AN4" s="2"/>
      <c r="AO4" s="130" t="s">
        <v>2</v>
      </c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1"/>
      <c r="BD4" s="131"/>
      <c r="BE4" s="131"/>
      <c r="BF4" s="131"/>
      <c r="BG4" s="131"/>
      <c r="BH4" s="131"/>
      <c r="BI4" s="131"/>
      <c r="BJ4" s="131"/>
      <c r="BK4" s="131"/>
      <c r="BL4" s="134" t="s">
        <v>2</v>
      </c>
      <c r="BM4" s="135"/>
      <c r="BN4" s="135"/>
      <c r="BO4" s="135"/>
      <c r="BP4" s="2"/>
      <c r="BQ4" s="2"/>
      <c r="BR4" s="2"/>
      <c r="BS4" s="2"/>
      <c r="BT4" s="2"/>
      <c r="BU4" s="2"/>
      <c r="BV4" s="2"/>
    </row>
    <row r="5" spans="1:74" ht="15.75" x14ac:dyDescent="0.25">
      <c r="A5" s="1" t="s">
        <v>51</v>
      </c>
      <c r="B5" s="7"/>
      <c r="C5" s="2"/>
      <c r="D5" s="2"/>
      <c r="E5" s="2"/>
      <c r="F5" s="7" t="s">
        <v>3</v>
      </c>
      <c r="G5" s="150"/>
      <c r="H5" s="150"/>
      <c r="I5" s="150"/>
      <c r="J5" s="150"/>
      <c r="K5" s="150"/>
      <c r="M5" s="7"/>
      <c r="N5" s="7"/>
      <c r="O5" s="7"/>
      <c r="P5" s="150"/>
      <c r="Q5" s="150"/>
      <c r="R5" s="150"/>
      <c r="S5" s="150"/>
      <c r="T5" s="2"/>
      <c r="U5" s="7" t="s">
        <v>0</v>
      </c>
      <c r="V5" s="7"/>
      <c r="W5" s="2"/>
      <c r="X5" s="2"/>
      <c r="Y5" s="2"/>
      <c r="Z5" s="2"/>
      <c r="AA5" s="2"/>
      <c r="AB5" s="2"/>
      <c r="AC5" s="2"/>
      <c r="AD5" s="2"/>
      <c r="AE5" s="7" t="s">
        <v>1</v>
      </c>
      <c r="AF5" s="7"/>
      <c r="AG5" s="2"/>
      <c r="AH5" s="2"/>
      <c r="AI5" s="2"/>
      <c r="AJ5" s="2"/>
      <c r="AK5" s="2"/>
      <c r="AL5" s="2"/>
      <c r="AM5" s="2"/>
      <c r="AN5" s="7"/>
      <c r="AO5" s="7" t="s">
        <v>3</v>
      </c>
      <c r="AP5" s="150"/>
      <c r="AQ5" s="150"/>
      <c r="AR5" s="150"/>
      <c r="AS5" s="150"/>
      <c r="AT5" s="150"/>
      <c r="AV5" s="7"/>
      <c r="AW5" s="7"/>
      <c r="AX5" s="7"/>
      <c r="AY5" s="150"/>
      <c r="AZ5" s="150"/>
      <c r="BA5" s="150"/>
      <c r="BB5" s="150"/>
      <c r="BC5" s="150"/>
      <c r="BD5" s="7" t="s">
        <v>3</v>
      </c>
      <c r="BE5" s="2"/>
      <c r="BF5" s="2"/>
      <c r="BG5" s="2"/>
      <c r="BH5" s="2"/>
      <c r="BI5" s="7"/>
      <c r="BJ5" s="7"/>
      <c r="BK5" s="2"/>
      <c r="BL5" s="8" t="s">
        <v>5</v>
      </c>
      <c r="BM5" s="4"/>
      <c r="BN5" s="4"/>
      <c r="BO5" s="4"/>
      <c r="BP5" s="54"/>
      <c r="BQ5" s="7" t="s">
        <v>6</v>
      </c>
      <c r="BR5" s="2"/>
      <c r="BS5" s="2"/>
      <c r="BT5" s="2"/>
      <c r="BU5" s="2"/>
      <c r="BV5" s="2"/>
    </row>
    <row r="6" spans="1:74" ht="15.75" x14ac:dyDescent="0.25">
      <c r="A6" s="1" t="s">
        <v>43</v>
      </c>
      <c r="B6" s="7">
        <v>3</v>
      </c>
      <c r="C6" s="2"/>
      <c r="D6" s="2"/>
      <c r="E6" s="2"/>
      <c r="F6" s="7" t="s">
        <v>7</v>
      </c>
      <c r="G6" s="150"/>
      <c r="H6" s="150"/>
      <c r="I6" s="150"/>
      <c r="J6" s="150"/>
      <c r="K6" s="150"/>
      <c r="M6" s="150"/>
      <c r="N6" s="150"/>
      <c r="O6" s="150"/>
      <c r="P6" s="150"/>
      <c r="Q6" s="150"/>
      <c r="R6" s="150"/>
      <c r="S6" s="150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7" t="s">
        <v>7</v>
      </c>
      <c r="AP6" s="150"/>
      <c r="AQ6" s="150"/>
      <c r="AR6" s="150"/>
      <c r="AS6" s="150"/>
      <c r="AT6" s="150"/>
      <c r="AV6" s="150"/>
      <c r="AW6" s="150"/>
      <c r="AX6" s="150"/>
      <c r="AY6" s="150"/>
      <c r="AZ6" s="150"/>
      <c r="BA6" s="150"/>
      <c r="BB6" s="150"/>
      <c r="BC6" s="150"/>
      <c r="BD6" s="2"/>
      <c r="BE6" s="2"/>
      <c r="BF6" s="2"/>
      <c r="BG6" s="2"/>
      <c r="BH6" s="2"/>
      <c r="BI6" s="2"/>
      <c r="BJ6" s="2"/>
      <c r="BK6" s="2"/>
      <c r="BL6" s="4"/>
      <c r="BM6" s="4"/>
      <c r="BN6" s="4"/>
      <c r="BO6" s="4"/>
      <c r="BP6" s="54"/>
      <c r="BQ6" s="2"/>
      <c r="BR6" s="2"/>
      <c r="BS6" s="2"/>
      <c r="BT6" s="2"/>
      <c r="BU6" s="2"/>
      <c r="BV6" s="2"/>
    </row>
    <row r="7" spans="1:74" x14ac:dyDescent="0.25">
      <c r="A7" s="2"/>
      <c r="B7" s="2"/>
      <c r="C7" s="2"/>
      <c r="D7" s="2"/>
      <c r="E7" s="2"/>
      <c r="F7" s="7" t="s">
        <v>16</v>
      </c>
      <c r="G7" s="150"/>
      <c r="H7" s="150"/>
      <c r="I7" s="150"/>
      <c r="J7" s="150"/>
      <c r="K7" s="150"/>
      <c r="L7" s="158" t="s">
        <v>16</v>
      </c>
      <c r="M7" s="11"/>
      <c r="N7" s="11"/>
      <c r="O7" s="11" t="s">
        <v>17</v>
      </c>
      <c r="Q7" s="11"/>
      <c r="R7" s="11" t="s">
        <v>18</v>
      </c>
      <c r="S7" s="11" t="s">
        <v>89</v>
      </c>
      <c r="T7" s="10"/>
      <c r="U7" s="2"/>
      <c r="V7" s="2"/>
      <c r="W7" s="2"/>
      <c r="X7" s="2"/>
      <c r="Y7" s="2"/>
      <c r="Z7" s="2"/>
      <c r="AA7" s="2"/>
      <c r="AB7" s="2"/>
      <c r="AC7" s="2"/>
      <c r="AD7" s="10"/>
      <c r="AE7" s="2"/>
      <c r="AF7" s="2"/>
      <c r="AG7" s="2"/>
      <c r="AH7" s="2"/>
      <c r="AI7" s="2"/>
      <c r="AJ7" s="2"/>
      <c r="AK7" s="2"/>
      <c r="AL7" s="2"/>
      <c r="AM7" s="2"/>
      <c r="AN7" s="10"/>
      <c r="AO7" s="7" t="s">
        <v>16</v>
      </c>
      <c r="AP7" s="150"/>
      <c r="AQ7" s="150"/>
      <c r="AR7" s="150"/>
      <c r="AS7" s="150"/>
      <c r="AT7" s="150"/>
      <c r="AU7" s="158" t="s">
        <v>16</v>
      </c>
      <c r="AV7" s="11"/>
      <c r="AW7" s="11"/>
      <c r="AX7" s="11" t="s">
        <v>17</v>
      </c>
      <c r="AZ7" s="11"/>
      <c r="BA7" s="11" t="s">
        <v>18</v>
      </c>
      <c r="BB7" s="11" t="s">
        <v>89</v>
      </c>
      <c r="BC7" s="150"/>
      <c r="BD7" s="2" t="s">
        <v>42</v>
      </c>
      <c r="BE7" s="2"/>
      <c r="BF7" s="2"/>
      <c r="BG7" s="2"/>
      <c r="BH7" s="2"/>
      <c r="BI7" s="2"/>
      <c r="BJ7" s="10" t="s">
        <v>42</v>
      </c>
      <c r="BK7" s="2"/>
      <c r="BL7" s="8"/>
      <c r="BM7" s="4"/>
      <c r="BN7" s="4" t="s">
        <v>8</v>
      </c>
      <c r="BO7" s="4" t="s">
        <v>9</v>
      </c>
      <c r="BP7" s="54"/>
      <c r="BQ7" s="11" t="s">
        <v>10</v>
      </c>
      <c r="BR7" s="2"/>
      <c r="BS7" s="11" t="s">
        <v>2</v>
      </c>
      <c r="BT7" s="115"/>
      <c r="BU7" s="12" t="s">
        <v>11</v>
      </c>
      <c r="BV7" s="13"/>
    </row>
    <row r="8" spans="1:74" x14ac:dyDescent="0.25">
      <c r="A8" s="73" t="s">
        <v>12</v>
      </c>
      <c r="B8" s="73" t="s">
        <v>13</v>
      </c>
      <c r="C8" s="73" t="s">
        <v>7</v>
      </c>
      <c r="D8" s="73" t="s">
        <v>14</v>
      </c>
      <c r="E8" s="73" t="s">
        <v>15</v>
      </c>
      <c r="F8" s="73" t="s">
        <v>90</v>
      </c>
      <c r="G8" s="73" t="s">
        <v>91</v>
      </c>
      <c r="H8" s="73" t="s">
        <v>92</v>
      </c>
      <c r="I8" s="73" t="s">
        <v>93</v>
      </c>
      <c r="J8" s="73" t="s">
        <v>94</v>
      </c>
      <c r="K8" s="73" t="s">
        <v>95</v>
      </c>
      <c r="L8" s="20" t="s">
        <v>96</v>
      </c>
      <c r="M8" s="152" t="s">
        <v>17</v>
      </c>
      <c r="N8" s="152" t="s">
        <v>97</v>
      </c>
      <c r="O8" s="20" t="s">
        <v>96</v>
      </c>
      <c r="P8" s="38" t="s">
        <v>18</v>
      </c>
      <c r="Q8" s="152" t="s">
        <v>97</v>
      </c>
      <c r="R8" s="20" t="s">
        <v>96</v>
      </c>
      <c r="S8" s="20" t="s">
        <v>96</v>
      </c>
      <c r="T8" s="16"/>
      <c r="U8" s="14" t="s">
        <v>19</v>
      </c>
      <c r="V8" s="14" t="s">
        <v>20</v>
      </c>
      <c r="W8" s="14" t="s">
        <v>46</v>
      </c>
      <c r="X8" s="14" t="s">
        <v>47</v>
      </c>
      <c r="Y8" s="14" t="s">
        <v>48</v>
      </c>
      <c r="Z8" s="14" t="s">
        <v>49</v>
      </c>
      <c r="AA8" s="14" t="s">
        <v>50</v>
      </c>
      <c r="AB8" s="14" t="s">
        <v>27</v>
      </c>
      <c r="AC8" s="14" t="s">
        <v>28</v>
      </c>
      <c r="AD8" s="16"/>
      <c r="AE8" s="14" t="s">
        <v>19</v>
      </c>
      <c r="AF8" s="14" t="s">
        <v>20</v>
      </c>
      <c r="AG8" s="14" t="s">
        <v>46</v>
      </c>
      <c r="AH8" s="14" t="s">
        <v>47</v>
      </c>
      <c r="AI8" s="14" t="s">
        <v>48</v>
      </c>
      <c r="AJ8" s="14" t="s">
        <v>49</v>
      </c>
      <c r="AK8" s="14" t="s">
        <v>50</v>
      </c>
      <c r="AL8" s="14" t="s">
        <v>27</v>
      </c>
      <c r="AM8" s="14" t="s">
        <v>28</v>
      </c>
      <c r="AN8" s="16"/>
      <c r="AO8" s="73" t="s">
        <v>90</v>
      </c>
      <c r="AP8" s="73" t="s">
        <v>91</v>
      </c>
      <c r="AQ8" s="73" t="s">
        <v>92</v>
      </c>
      <c r="AR8" s="73" t="s">
        <v>93</v>
      </c>
      <c r="AS8" s="73" t="s">
        <v>94</v>
      </c>
      <c r="AT8" s="73" t="s">
        <v>95</v>
      </c>
      <c r="AU8" s="20" t="s">
        <v>96</v>
      </c>
      <c r="AV8" s="152" t="s">
        <v>17</v>
      </c>
      <c r="AW8" s="152" t="s">
        <v>97</v>
      </c>
      <c r="AX8" s="20" t="s">
        <v>96</v>
      </c>
      <c r="AY8" s="38" t="s">
        <v>18</v>
      </c>
      <c r="AZ8" s="152" t="s">
        <v>97</v>
      </c>
      <c r="BA8" s="20" t="s">
        <v>96</v>
      </c>
      <c r="BB8" s="20" t="s">
        <v>96</v>
      </c>
      <c r="BC8" s="18"/>
      <c r="BD8" s="15" t="s">
        <v>32</v>
      </c>
      <c r="BE8" s="15" t="s">
        <v>33</v>
      </c>
      <c r="BF8" s="15" t="s">
        <v>34</v>
      </c>
      <c r="BG8" s="15" t="s">
        <v>35</v>
      </c>
      <c r="BH8" s="15" t="s">
        <v>36</v>
      </c>
      <c r="BI8" s="14" t="s">
        <v>37</v>
      </c>
      <c r="BJ8" s="14" t="s">
        <v>31</v>
      </c>
      <c r="BK8" s="18"/>
      <c r="BL8" s="17" t="s">
        <v>29</v>
      </c>
      <c r="BM8" s="17" t="s">
        <v>9</v>
      </c>
      <c r="BN8" s="17" t="s">
        <v>30</v>
      </c>
      <c r="BO8" s="17" t="s">
        <v>31</v>
      </c>
      <c r="BP8" s="57"/>
      <c r="BQ8" s="19" t="s">
        <v>38</v>
      </c>
      <c r="BR8" s="14"/>
      <c r="BS8" s="19" t="s">
        <v>38</v>
      </c>
      <c r="BT8" s="116"/>
      <c r="BU8" s="20" t="s">
        <v>38</v>
      </c>
      <c r="BV8" s="20" t="s">
        <v>41</v>
      </c>
    </row>
    <row r="9" spans="1:74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151"/>
      <c r="M9" s="151"/>
      <c r="N9" s="151"/>
      <c r="O9" s="151"/>
      <c r="P9" s="151"/>
      <c r="Q9" s="151"/>
      <c r="R9" s="151"/>
      <c r="S9" s="151"/>
      <c r="T9" s="16"/>
      <c r="U9" s="10"/>
      <c r="V9" s="10"/>
      <c r="W9" s="10"/>
      <c r="X9" s="10"/>
      <c r="Y9" s="10"/>
      <c r="Z9" s="10"/>
      <c r="AA9" s="10"/>
      <c r="AB9" s="10"/>
      <c r="AC9" s="10"/>
      <c r="AD9" s="16"/>
      <c r="AE9" s="10"/>
      <c r="AF9" s="10"/>
      <c r="AG9" s="10"/>
      <c r="AH9" s="10"/>
      <c r="AI9" s="10"/>
      <c r="AJ9" s="10"/>
      <c r="AK9" s="10"/>
      <c r="AL9" s="10"/>
      <c r="AM9" s="10"/>
      <c r="AN9" s="16"/>
      <c r="AO9" s="72"/>
      <c r="AP9" s="72"/>
      <c r="AQ9" s="72"/>
      <c r="AR9" s="72"/>
      <c r="AS9" s="72"/>
      <c r="AT9" s="72"/>
      <c r="AU9" s="151"/>
      <c r="AV9" s="151"/>
      <c r="AW9" s="151"/>
      <c r="AX9" s="151"/>
      <c r="AY9" s="151"/>
      <c r="AZ9" s="151"/>
      <c r="BA9" s="151"/>
      <c r="BB9" s="151"/>
      <c r="BC9" s="18"/>
      <c r="BD9" s="13"/>
      <c r="BE9" s="13"/>
      <c r="BF9" s="13"/>
      <c r="BG9" s="13"/>
      <c r="BH9" s="13"/>
      <c r="BI9" s="10"/>
      <c r="BJ9" s="10"/>
      <c r="BK9" s="18"/>
      <c r="BL9" s="21"/>
      <c r="BM9" s="21"/>
      <c r="BN9" s="21"/>
      <c r="BO9" s="21"/>
      <c r="BP9" s="57"/>
      <c r="BQ9" s="11"/>
      <c r="BR9" s="10"/>
      <c r="BS9" s="11"/>
      <c r="BT9" s="117"/>
      <c r="BU9" s="12"/>
      <c r="BV9" s="12"/>
    </row>
    <row r="10" spans="1:74" s="149" customFormat="1" x14ac:dyDescent="0.25">
      <c r="A10" s="243">
        <v>84</v>
      </c>
      <c r="B10" s="245" t="s">
        <v>160</v>
      </c>
      <c r="C10" s="245" t="s">
        <v>157</v>
      </c>
      <c r="D10" s="245" t="s">
        <v>158</v>
      </c>
      <c r="E10" s="245" t="s">
        <v>130</v>
      </c>
      <c r="F10" s="33">
        <v>7</v>
      </c>
      <c r="G10" s="33">
        <v>7</v>
      </c>
      <c r="H10" s="33">
        <v>6</v>
      </c>
      <c r="I10" s="33">
        <v>6</v>
      </c>
      <c r="J10" s="33">
        <v>7</v>
      </c>
      <c r="K10" s="33">
        <v>6</v>
      </c>
      <c r="L10" s="159">
        <f>SUM(F10:K10)/6</f>
        <v>6.5</v>
      </c>
      <c r="M10" s="33">
        <v>8</v>
      </c>
      <c r="N10" s="33"/>
      <c r="O10" s="159">
        <f>M10-N10</f>
        <v>8</v>
      </c>
      <c r="P10" s="33">
        <v>8</v>
      </c>
      <c r="Q10" s="33"/>
      <c r="R10" s="159">
        <f>P10-Q10</f>
        <v>8</v>
      </c>
      <c r="S10" s="4">
        <f>SUM((L10*0.6),(O10*0.25),(R10*0.15))</f>
        <v>7.1000000000000005</v>
      </c>
      <c r="T10" s="23"/>
      <c r="U10" s="25">
        <v>6.5</v>
      </c>
      <c r="V10" s="25">
        <v>5</v>
      </c>
      <c r="W10" s="25">
        <v>5</v>
      </c>
      <c r="X10" s="25">
        <v>5.8</v>
      </c>
      <c r="Y10" s="25">
        <v>6.5</v>
      </c>
      <c r="Z10" s="25">
        <v>6.8</v>
      </c>
      <c r="AA10" s="25">
        <v>6.8</v>
      </c>
      <c r="AB10" s="26">
        <f>SUM(U10:AA10)</f>
        <v>42.4</v>
      </c>
      <c r="AC10" s="4">
        <f>AB10/7</f>
        <v>6.0571428571428569</v>
      </c>
      <c r="AD10" s="23"/>
      <c r="AE10" s="25">
        <v>6.5</v>
      </c>
      <c r="AF10" s="25">
        <v>6.5</v>
      </c>
      <c r="AG10" s="25">
        <v>5.8</v>
      </c>
      <c r="AH10" s="25">
        <v>6.5</v>
      </c>
      <c r="AI10" s="25">
        <v>6.5</v>
      </c>
      <c r="AJ10" s="25">
        <v>6.5</v>
      </c>
      <c r="AK10" s="25">
        <v>6</v>
      </c>
      <c r="AL10" s="26">
        <f>SUM(AE10:AK10)</f>
        <v>44.3</v>
      </c>
      <c r="AM10" s="4">
        <f>AL10/7</f>
        <v>6.3285714285714283</v>
      </c>
      <c r="AN10" s="23"/>
      <c r="AO10" s="33">
        <v>7</v>
      </c>
      <c r="AP10" s="33">
        <v>7.8</v>
      </c>
      <c r="AQ10" s="33">
        <v>5</v>
      </c>
      <c r="AR10" s="33">
        <v>6</v>
      </c>
      <c r="AS10" s="33">
        <v>7.5</v>
      </c>
      <c r="AT10" s="33">
        <v>5</v>
      </c>
      <c r="AU10" s="159">
        <f>SUM(AO10:AT10)/6</f>
        <v>6.3833333333333329</v>
      </c>
      <c r="AV10" s="33">
        <v>8</v>
      </c>
      <c r="AW10" s="33"/>
      <c r="AX10" s="159">
        <f>AV10-AW10</f>
        <v>8</v>
      </c>
      <c r="AY10" s="33">
        <v>8.5</v>
      </c>
      <c r="AZ10" s="33"/>
      <c r="BA10" s="159">
        <f>AY10-AZ10</f>
        <v>8.5</v>
      </c>
      <c r="BB10" s="4">
        <f>SUM((AU10*0.6),(AX10*0.25),(BA10*0.15))</f>
        <v>7.1050000000000004</v>
      </c>
      <c r="BC10" s="154"/>
      <c r="BD10" s="25">
        <v>6.8</v>
      </c>
      <c r="BE10" s="25">
        <v>6</v>
      </c>
      <c r="BF10" s="25">
        <v>6.8</v>
      </c>
      <c r="BG10" s="25">
        <v>6.8</v>
      </c>
      <c r="BH10" s="4">
        <f>SUM((BD10*0.3),(BE10*0.25),(BF10*0.35),(BG10*0.1))</f>
        <v>6.6</v>
      </c>
      <c r="BI10" s="30"/>
      <c r="BJ10" s="4">
        <f>BH10-BI10</f>
        <v>6.6</v>
      </c>
      <c r="BK10" s="154"/>
      <c r="BL10" s="27">
        <v>7.8</v>
      </c>
      <c r="BM10" s="4">
        <f>BL10</f>
        <v>7.8</v>
      </c>
      <c r="BN10" s="28"/>
      <c r="BO10" s="4">
        <f>SUM(BM10-BN10)</f>
        <v>7.8</v>
      </c>
      <c r="BP10" s="61"/>
      <c r="BQ10" s="4">
        <f>SUM((S10*0.25)+(AC10*0.375)+(AM10*0.375))</f>
        <v>6.4196428571428577</v>
      </c>
      <c r="BR10" s="150"/>
      <c r="BS10" s="4">
        <f>SUM((BB10*0.25),(BJ10*0.25),(BO10*0.5))</f>
        <v>7.3262499999999999</v>
      </c>
      <c r="BT10" s="115"/>
      <c r="BU10" s="8">
        <f>AVERAGE(BQ10:BS10)</f>
        <v>6.8729464285714288</v>
      </c>
      <c r="BV10" s="31">
        <v>1</v>
      </c>
    </row>
    <row r="11" spans="1:74" x14ac:dyDescent="0.25">
      <c r="A11" s="243">
        <v>83</v>
      </c>
      <c r="B11" s="245" t="s">
        <v>156</v>
      </c>
      <c r="C11" s="245" t="s">
        <v>157</v>
      </c>
      <c r="D11" s="245" t="s">
        <v>158</v>
      </c>
      <c r="E11" s="245" t="s">
        <v>130</v>
      </c>
      <c r="F11" s="33">
        <v>7</v>
      </c>
      <c r="G11" s="33">
        <v>7</v>
      </c>
      <c r="H11" s="33">
        <v>6</v>
      </c>
      <c r="I11" s="33">
        <v>6</v>
      </c>
      <c r="J11" s="33">
        <v>7</v>
      </c>
      <c r="K11" s="33">
        <v>6</v>
      </c>
      <c r="L11" s="159">
        <f>SUM(F11:K11)/6</f>
        <v>6.5</v>
      </c>
      <c r="M11" s="33">
        <v>8</v>
      </c>
      <c r="N11" s="33"/>
      <c r="O11" s="159">
        <f>M11-N11</f>
        <v>8</v>
      </c>
      <c r="P11" s="33">
        <v>8</v>
      </c>
      <c r="Q11" s="33"/>
      <c r="R11" s="159">
        <f>P11-Q11</f>
        <v>8</v>
      </c>
      <c r="S11" s="4">
        <f>SUM((L11*0.6),(O11*0.25),(R11*0.15))</f>
        <v>7.1000000000000005</v>
      </c>
      <c r="T11" s="23"/>
      <c r="U11" s="25">
        <v>6.5</v>
      </c>
      <c r="V11" s="25">
        <v>6.5</v>
      </c>
      <c r="W11" s="25">
        <v>5.8</v>
      </c>
      <c r="X11" s="25">
        <v>5</v>
      </c>
      <c r="Y11" s="25">
        <v>5.8</v>
      </c>
      <c r="Z11" s="25">
        <v>6</v>
      </c>
      <c r="AA11" s="25">
        <v>6</v>
      </c>
      <c r="AB11" s="26">
        <f>SUM(U11:AA11)</f>
        <v>41.6</v>
      </c>
      <c r="AC11" s="4">
        <f>AB11/7</f>
        <v>5.9428571428571431</v>
      </c>
      <c r="AD11" s="23"/>
      <c r="AE11" s="25">
        <v>6</v>
      </c>
      <c r="AF11" s="25">
        <v>6.5</v>
      </c>
      <c r="AG11" s="25">
        <v>6</v>
      </c>
      <c r="AH11" s="25">
        <v>6</v>
      </c>
      <c r="AI11" s="25">
        <v>6</v>
      </c>
      <c r="AJ11" s="25">
        <v>6.5</v>
      </c>
      <c r="AK11" s="25">
        <v>5.5</v>
      </c>
      <c r="AL11" s="26">
        <f>SUM(AE11:AK11)</f>
        <v>42.5</v>
      </c>
      <c r="AM11" s="4">
        <f>AL11/7</f>
        <v>6.0714285714285712</v>
      </c>
      <c r="AN11" s="23"/>
      <c r="AO11" s="33">
        <v>7</v>
      </c>
      <c r="AP11" s="33">
        <v>7.8</v>
      </c>
      <c r="AQ11" s="33">
        <v>5</v>
      </c>
      <c r="AR11" s="33">
        <v>6</v>
      </c>
      <c r="AS11" s="33">
        <v>7.5</v>
      </c>
      <c r="AT11" s="33">
        <v>5</v>
      </c>
      <c r="AU11" s="159">
        <f>SUM(AO11:AT11)/6</f>
        <v>6.3833333333333329</v>
      </c>
      <c r="AV11" s="33">
        <v>8</v>
      </c>
      <c r="AW11" s="33"/>
      <c r="AX11" s="159">
        <f>AV11-AW11</f>
        <v>8</v>
      </c>
      <c r="AY11" s="33">
        <v>8.5</v>
      </c>
      <c r="AZ11" s="33"/>
      <c r="BA11" s="159">
        <f>AY11-AZ11</f>
        <v>8.5</v>
      </c>
      <c r="BB11" s="4">
        <f>SUM((AU11*0.6),(AX11*0.25),(BA11*0.15))</f>
        <v>7.1050000000000004</v>
      </c>
      <c r="BC11" s="154"/>
      <c r="BD11" s="25">
        <v>6</v>
      </c>
      <c r="BE11" s="25">
        <v>6.5</v>
      </c>
      <c r="BF11" s="25">
        <v>6.8</v>
      </c>
      <c r="BG11" s="25">
        <v>6.8</v>
      </c>
      <c r="BH11" s="4">
        <f>SUM((BD11*0.3),(BE11*0.25),(BF11*0.35),(BG11*0.1))</f>
        <v>6.4849999999999994</v>
      </c>
      <c r="BI11" s="30"/>
      <c r="BJ11" s="4">
        <f>BH11-BI11</f>
        <v>6.4849999999999994</v>
      </c>
      <c r="BK11" s="29"/>
      <c r="BL11" s="27">
        <v>7.4</v>
      </c>
      <c r="BM11" s="4">
        <f>BL11</f>
        <v>7.4</v>
      </c>
      <c r="BN11" s="28"/>
      <c r="BO11" s="4">
        <f>SUM(BM11-BN11)</f>
        <v>7.4</v>
      </c>
      <c r="BP11" s="61"/>
      <c r="BQ11" s="4">
        <f>SUM((S11*0.25)+(AC11*0.375)+(AM11*0.375))</f>
        <v>6.2803571428571434</v>
      </c>
      <c r="BR11" s="2"/>
      <c r="BS11" s="4">
        <f>SUM((BB11*0.25),(BJ11*0.25),(BO11*0.5))</f>
        <v>7.0975000000000001</v>
      </c>
      <c r="BT11" s="115"/>
      <c r="BU11" s="8">
        <f>AVERAGE(BQ11:BS11)</f>
        <v>6.6889285714285718</v>
      </c>
      <c r="BV11" s="31">
        <v>2</v>
      </c>
    </row>
    <row r="12" spans="1:74" s="149" customFormat="1" x14ac:dyDescent="0.25">
      <c r="A12" s="243">
        <v>81</v>
      </c>
      <c r="B12" s="245" t="s">
        <v>159</v>
      </c>
      <c r="C12" s="245" t="s">
        <v>157</v>
      </c>
      <c r="D12" s="245" t="s">
        <v>158</v>
      </c>
      <c r="E12" s="245" t="s">
        <v>130</v>
      </c>
      <c r="F12" s="33">
        <v>7</v>
      </c>
      <c r="G12" s="33">
        <v>7</v>
      </c>
      <c r="H12" s="33">
        <v>6</v>
      </c>
      <c r="I12" s="33">
        <v>6</v>
      </c>
      <c r="J12" s="33">
        <v>7</v>
      </c>
      <c r="K12" s="33">
        <v>6</v>
      </c>
      <c r="L12" s="159">
        <f t="shared" ref="L12" si="0">SUM(F12:K12)/6</f>
        <v>6.5</v>
      </c>
      <c r="M12" s="33">
        <v>8</v>
      </c>
      <c r="N12" s="33"/>
      <c r="O12" s="159">
        <f t="shared" ref="O12" si="1">M12-N12</f>
        <v>8</v>
      </c>
      <c r="P12" s="33">
        <v>8</v>
      </c>
      <c r="Q12" s="33"/>
      <c r="R12" s="159">
        <f t="shared" ref="R12" si="2">P12-Q12</f>
        <v>8</v>
      </c>
      <c r="S12" s="4">
        <f t="shared" ref="S12" si="3">SUM((L12*0.6),(O12*0.25),(R12*0.15))</f>
        <v>7.1000000000000005</v>
      </c>
      <c r="T12" s="23"/>
      <c r="U12" s="25">
        <v>6</v>
      </c>
      <c r="V12" s="25">
        <v>4.8</v>
      </c>
      <c r="W12" s="25">
        <v>5</v>
      </c>
      <c r="X12" s="25">
        <v>5</v>
      </c>
      <c r="Y12" s="25">
        <v>5.8</v>
      </c>
      <c r="Z12" s="25">
        <v>5.8</v>
      </c>
      <c r="AA12" s="25">
        <v>6</v>
      </c>
      <c r="AB12" s="26">
        <f t="shared" ref="AB12" si="4">SUM(U12:AA12)</f>
        <v>38.4</v>
      </c>
      <c r="AC12" s="4">
        <f t="shared" ref="AC12" si="5">AB12/7</f>
        <v>5.4857142857142858</v>
      </c>
      <c r="AD12" s="23"/>
      <c r="AE12" s="25">
        <v>6.5</v>
      </c>
      <c r="AF12" s="25">
        <v>6.5</v>
      </c>
      <c r="AG12" s="25">
        <v>6.3</v>
      </c>
      <c r="AH12" s="25">
        <v>3</v>
      </c>
      <c r="AI12" s="25">
        <v>5.5</v>
      </c>
      <c r="AJ12" s="25">
        <v>7</v>
      </c>
      <c r="AK12" s="25">
        <v>5.5</v>
      </c>
      <c r="AL12" s="26">
        <f t="shared" ref="AL12" si="6">SUM(AE12:AK12)</f>
        <v>40.299999999999997</v>
      </c>
      <c r="AM12" s="4">
        <f t="shared" ref="AM12" si="7">AL12/7</f>
        <v>5.7571428571428571</v>
      </c>
      <c r="AN12" s="23"/>
      <c r="AO12" s="33">
        <v>7</v>
      </c>
      <c r="AP12" s="33">
        <v>7.8</v>
      </c>
      <c r="AQ12" s="33">
        <v>5</v>
      </c>
      <c r="AR12" s="33">
        <v>6</v>
      </c>
      <c r="AS12" s="33">
        <v>7.5</v>
      </c>
      <c r="AT12" s="33">
        <v>5</v>
      </c>
      <c r="AU12" s="159">
        <f t="shared" ref="AU12" si="8">SUM(AO12:AT12)/6</f>
        <v>6.3833333333333329</v>
      </c>
      <c r="AV12" s="33">
        <v>8</v>
      </c>
      <c r="AW12" s="33"/>
      <c r="AX12" s="159">
        <f t="shared" ref="AX12" si="9">AV12-AW12</f>
        <v>8</v>
      </c>
      <c r="AY12" s="33">
        <v>8.5</v>
      </c>
      <c r="AZ12" s="33"/>
      <c r="BA12" s="159">
        <f t="shared" ref="BA12" si="10">AY12-AZ12</f>
        <v>8.5</v>
      </c>
      <c r="BB12" s="4">
        <f t="shared" ref="BB12" si="11">SUM((AU12*0.6),(AX12*0.25),(BA12*0.15))</f>
        <v>7.1050000000000004</v>
      </c>
      <c r="BC12" s="154"/>
      <c r="BD12" s="25">
        <v>6.5</v>
      </c>
      <c r="BE12" s="25">
        <v>6.5</v>
      </c>
      <c r="BF12" s="25">
        <v>6.8</v>
      </c>
      <c r="BG12" s="25">
        <v>6</v>
      </c>
      <c r="BH12" s="4">
        <f t="shared" ref="BH12" si="12">SUM((BD12*0.3),(BE12*0.25),(BF12*0.35),(BG12*0.1))</f>
        <v>6.5549999999999997</v>
      </c>
      <c r="BI12" s="30">
        <v>1</v>
      </c>
      <c r="BJ12" s="4">
        <f t="shared" ref="BJ12" si="13">BH12-BI12</f>
        <v>5.5549999999999997</v>
      </c>
      <c r="BK12" s="154"/>
      <c r="BL12" s="27">
        <v>7.6</v>
      </c>
      <c r="BM12" s="4">
        <f t="shared" ref="BM12" si="14">BL12</f>
        <v>7.6</v>
      </c>
      <c r="BN12" s="28"/>
      <c r="BO12" s="4">
        <f t="shared" ref="BO12" si="15">SUM(BM12-BN12)</f>
        <v>7.6</v>
      </c>
      <c r="BP12" s="61"/>
      <c r="BQ12" s="4">
        <f t="shared" ref="BQ12" si="16">SUM((S12*0.25)+(AC12*0.375)+(AM12*0.375))</f>
        <v>5.9910714285714288</v>
      </c>
      <c r="BR12" s="150"/>
      <c r="BS12" s="4">
        <f t="shared" ref="BS12" si="17">SUM((BB12*0.25),(BJ12*0.25),(BO12*0.5))</f>
        <v>6.9649999999999999</v>
      </c>
      <c r="BT12" s="115"/>
      <c r="BU12" s="8">
        <f t="shared" ref="BU12" si="18">AVERAGE(BQ12:BS12)</f>
        <v>6.4780357142857143</v>
      </c>
      <c r="BV12" s="31">
        <v>3</v>
      </c>
    </row>
  </sheetData>
  <sortState xmlns:xlrd2="http://schemas.microsoft.com/office/spreadsheetml/2017/richdata2" ref="A11:BV11">
    <sortCondition descending="1" ref="BU11"/>
  </sortState>
  <pageMargins left="0.70866141732283472" right="0.70866141732283472" top="0.74803149606299213" bottom="0.74803149606299213" header="0.31496062992125984" footer="0.31496062992125984"/>
  <pageSetup scale="93" fitToHeight="0" orientation="landscape" r:id="rId1"/>
  <headerFooter>
    <oddFooter>&amp;CIntermediate Individual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E23"/>
  <sheetViews>
    <sheetView workbookViewId="0">
      <selection activeCell="E1" sqref="E1:CY1048576"/>
    </sheetView>
  </sheetViews>
  <sheetFormatPr defaultRowHeight="15" x14ac:dyDescent="0.25"/>
  <cols>
    <col min="1" max="1" width="5.7109375" customWidth="1"/>
    <col min="2" max="4" width="17.140625" customWidth="1"/>
    <col min="5" max="5" width="17.85546875" customWidth="1"/>
    <col min="6" max="6" width="7.5703125" style="149" customWidth="1"/>
    <col min="7" max="7" width="10.7109375" style="149" customWidth="1"/>
    <col min="8" max="8" width="10.28515625" style="149" customWidth="1"/>
    <col min="9" max="9" width="9.28515625" style="149" customWidth="1"/>
    <col min="10" max="10" width="11" style="149" customWidth="1"/>
    <col min="11" max="11" width="9" style="149" customWidth="1"/>
    <col min="12" max="19" width="9.140625" style="149" customWidth="1"/>
    <col min="20" max="20" width="2.85546875" customWidth="1"/>
    <col min="21" max="30" width="9.140625" customWidth="1"/>
    <col min="31" max="31" width="2.85546875" customWidth="1"/>
    <col min="32" max="41" width="9.140625" customWidth="1"/>
    <col min="42" max="42" width="2.85546875" customWidth="1"/>
    <col min="43" max="43" width="7.5703125" style="149" customWidth="1"/>
    <col min="44" max="44" width="10.7109375" style="149" customWidth="1"/>
    <col min="45" max="45" width="10.28515625" style="149" customWidth="1"/>
    <col min="46" max="46" width="9.28515625" style="149" customWidth="1"/>
    <col min="47" max="47" width="11" style="149" customWidth="1"/>
    <col min="48" max="48" width="9" style="149" customWidth="1"/>
    <col min="49" max="56" width="9.140625" style="149" customWidth="1"/>
    <col min="57" max="57" width="2.85546875" customWidth="1"/>
    <col min="58" max="64" width="9.140625" customWidth="1"/>
    <col min="65" max="65" width="2.85546875" customWidth="1"/>
    <col min="66" max="68" width="9.140625" customWidth="1"/>
    <col min="69" max="69" width="2.85546875" customWidth="1"/>
    <col min="70" max="70" width="9.140625" customWidth="1"/>
    <col min="71" max="71" width="2.85546875" customWidth="1"/>
    <col min="72" max="72" width="9.140625" customWidth="1"/>
    <col min="73" max="73" width="2.85546875" customWidth="1"/>
    <col min="74" max="74" width="9.140625" customWidth="1"/>
    <col min="75" max="75" width="2.85546875" customWidth="1"/>
    <col min="76" max="76" width="7.5703125" style="149" customWidth="1"/>
    <col min="77" max="77" width="10.7109375" style="149" customWidth="1"/>
    <col min="78" max="78" width="10.28515625" style="149" customWidth="1"/>
    <col min="79" max="79" width="9.28515625" style="149" customWidth="1"/>
    <col min="80" max="80" width="11" style="149" customWidth="1"/>
    <col min="81" max="81" width="9" style="149" customWidth="1"/>
    <col min="82" max="89" width="9.140625" style="149" customWidth="1"/>
    <col min="90" max="90" width="2.85546875" style="149" customWidth="1"/>
    <col min="91" max="97" width="9.140625" style="149" customWidth="1"/>
    <col min="98" max="98" width="2.85546875" style="149" customWidth="1"/>
    <col min="99" max="101" width="9.140625" style="149" customWidth="1"/>
    <col min="102" max="102" width="3.28515625" style="75" customWidth="1"/>
    <col min="103" max="103" width="13.42578125" style="75" customWidth="1"/>
    <col min="104" max="104" width="2.28515625" style="157" customWidth="1"/>
    <col min="105" max="105" width="12.85546875" style="75" customWidth="1"/>
    <col min="106" max="106" width="2.85546875" style="75" customWidth="1"/>
    <col min="107" max="107" width="7.140625" style="75" customWidth="1"/>
    <col min="108" max="108" width="9.140625" style="75"/>
    <col min="109" max="109" width="12.7109375" customWidth="1"/>
  </cols>
  <sheetData>
    <row r="1" spans="1:109" ht="15.75" x14ac:dyDescent="0.25">
      <c r="A1" s="1" t="str">
        <f>'Comp Detail'!A1</f>
        <v>Vaulting QLD State Championsip 2022</v>
      </c>
      <c r="B1" s="2"/>
      <c r="C1" s="2"/>
      <c r="D1" s="3" t="s">
        <v>105</v>
      </c>
      <c r="E1" s="2"/>
      <c r="F1" s="36"/>
      <c r="G1" s="36"/>
      <c r="H1" s="36"/>
      <c r="I1" s="36"/>
      <c r="J1" s="36"/>
      <c r="K1" s="36"/>
      <c r="L1" s="150"/>
      <c r="M1" s="150"/>
      <c r="N1" s="150"/>
      <c r="O1" s="150"/>
      <c r="P1" s="150"/>
      <c r="Q1" s="150"/>
      <c r="R1" s="150"/>
      <c r="S1" s="15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6"/>
      <c r="AR1" s="36"/>
      <c r="AS1" s="36"/>
      <c r="AT1" s="36"/>
      <c r="AU1" s="36"/>
      <c r="AV1" s="36"/>
      <c r="AW1" s="150"/>
      <c r="AX1" s="150"/>
      <c r="AY1" s="150"/>
      <c r="AZ1" s="150"/>
      <c r="BA1" s="150"/>
      <c r="BB1" s="150"/>
      <c r="BC1" s="150"/>
      <c r="BD1" s="150"/>
      <c r="BE1" s="2"/>
      <c r="BF1" s="2"/>
      <c r="BG1" s="2"/>
      <c r="BH1" s="2"/>
      <c r="BI1" s="2"/>
      <c r="BJ1" s="2"/>
      <c r="BK1" s="2"/>
      <c r="BL1" s="2"/>
      <c r="BM1" s="2"/>
      <c r="BN1" s="4"/>
      <c r="BO1" s="4"/>
      <c r="BP1" s="4"/>
      <c r="BQ1" s="2"/>
      <c r="BR1" s="2"/>
      <c r="BS1" s="2"/>
      <c r="BT1" s="2"/>
      <c r="BU1" s="2"/>
      <c r="BV1" s="2"/>
      <c r="BW1" s="2"/>
      <c r="BX1" s="190"/>
      <c r="BY1" s="190"/>
      <c r="BZ1" s="190"/>
      <c r="CA1" s="190"/>
      <c r="CB1" s="190"/>
      <c r="CC1" s="19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4"/>
      <c r="CV1" s="4"/>
      <c r="CW1" s="4"/>
      <c r="DE1" s="5">
        <f ca="1">NOW()</f>
        <v>44885.525505902777</v>
      </c>
    </row>
    <row r="2" spans="1:109" ht="15.75" x14ac:dyDescent="0.25">
      <c r="A2" s="1"/>
      <c r="B2" s="2"/>
      <c r="C2" s="2"/>
      <c r="D2" s="3"/>
      <c r="E2" s="2"/>
      <c r="F2" s="36"/>
      <c r="G2" s="36"/>
      <c r="H2" s="36"/>
      <c r="I2" s="36"/>
      <c r="J2" s="36"/>
      <c r="K2" s="36"/>
      <c r="L2" s="150"/>
      <c r="M2" s="150"/>
      <c r="N2" s="150"/>
      <c r="O2" s="150"/>
      <c r="P2" s="150"/>
      <c r="Q2" s="150"/>
      <c r="R2" s="150"/>
      <c r="S2" s="150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36"/>
      <c r="AR2" s="36"/>
      <c r="AS2" s="36"/>
      <c r="AT2" s="36"/>
      <c r="AU2" s="36"/>
      <c r="AV2" s="36"/>
      <c r="AW2" s="150"/>
      <c r="AX2" s="150"/>
      <c r="AY2" s="150"/>
      <c r="AZ2" s="150"/>
      <c r="BA2" s="150"/>
      <c r="BB2" s="150"/>
      <c r="BC2" s="150"/>
      <c r="BD2" s="150"/>
      <c r="BE2" s="2"/>
      <c r="BF2" s="2"/>
      <c r="BG2" s="2"/>
      <c r="BH2" s="2"/>
      <c r="BI2" s="2"/>
      <c r="BJ2" s="2"/>
      <c r="BK2" s="2"/>
      <c r="BL2" s="2"/>
      <c r="BM2" s="2"/>
      <c r="BN2" s="4"/>
      <c r="BO2" s="4"/>
      <c r="BP2" s="4"/>
      <c r="BQ2" s="2"/>
      <c r="BR2" s="2"/>
      <c r="BS2" s="2"/>
      <c r="BT2" s="2"/>
      <c r="BU2" s="2"/>
      <c r="BV2" s="2"/>
      <c r="BW2" s="2"/>
      <c r="BX2" s="190"/>
      <c r="BY2" s="190"/>
      <c r="BZ2" s="190"/>
      <c r="CA2" s="190"/>
      <c r="CB2" s="190"/>
      <c r="CC2" s="19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4"/>
      <c r="CV2" s="4"/>
      <c r="CW2" s="4"/>
      <c r="DE2" s="6">
        <f ca="1">NOW()</f>
        <v>44885.525505902777</v>
      </c>
    </row>
    <row r="3" spans="1:109" s="149" customFormat="1" ht="15.75" x14ac:dyDescent="0.25">
      <c r="A3" s="1" t="str">
        <f>'Comp Detail'!A3</f>
        <v>19-20 Nov 22</v>
      </c>
      <c r="B3" s="150"/>
      <c r="C3" s="150"/>
      <c r="D3" s="3"/>
      <c r="E3" s="150"/>
      <c r="CX3" s="75"/>
      <c r="CY3" s="75"/>
      <c r="CZ3" s="157"/>
      <c r="DA3" s="75"/>
      <c r="DB3" s="75"/>
      <c r="DC3" s="75"/>
      <c r="DD3" s="75"/>
      <c r="DE3"/>
    </row>
    <row r="4" spans="1:109" s="149" customFormat="1" ht="15.75" x14ac:dyDescent="0.25">
      <c r="A4" s="1"/>
      <c r="B4" s="150"/>
      <c r="C4" s="150"/>
      <c r="D4" s="3"/>
      <c r="E4" s="150"/>
      <c r="F4" s="129" t="s">
        <v>79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8"/>
      <c r="U4" s="129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9"/>
      <c r="AG4" s="128"/>
      <c r="AH4" s="128"/>
      <c r="AI4" s="128"/>
      <c r="AJ4" s="128"/>
      <c r="AK4" s="128"/>
      <c r="AL4" s="128"/>
      <c r="AM4" s="128"/>
      <c r="AN4" s="128"/>
      <c r="AO4" s="128"/>
      <c r="AP4" s="2"/>
      <c r="AQ4" s="130" t="s">
        <v>106</v>
      </c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1"/>
      <c r="BF4" s="131"/>
      <c r="BG4" s="131"/>
      <c r="BH4" s="131"/>
      <c r="BI4" s="131"/>
      <c r="BJ4" s="131"/>
      <c r="BK4" s="131"/>
      <c r="BL4" s="131"/>
      <c r="BM4" s="130"/>
      <c r="BN4" s="134" t="s">
        <v>2</v>
      </c>
      <c r="BO4" s="134"/>
      <c r="BP4" s="135"/>
      <c r="BQ4" s="131"/>
      <c r="BR4" s="160"/>
      <c r="BS4" s="160"/>
      <c r="BT4" s="160"/>
      <c r="BU4" s="160"/>
      <c r="BV4" s="160"/>
      <c r="BW4" s="60"/>
      <c r="BX4" s="130" t="s">
        <v>107</v>
      </c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1"/>
      <c r="CM4" s="131"/>
      <c r="CN4" s="131"/>
      <c r="CO4" s="131"/>
      <c r="CP4" s="131"/>
      <c r="CQ4" s="131"/>
      <c r="CR4" s="131"/>
      <c r="CS4" s="131"/>
      <c r="CT4" s="130"/>
      <c r="CU4" s="134" t="s">
        <v>2</v>
      </c>
      <c r="CV4" s="134"/>
      <c r="CW4" s="135"/>
      <c r="CX4" s="75"/>
      <c r="CY4" s="75"/>
      <c r="CZ4" s="157"/>
      <c r="DA4" s="75"/>
      <c r="DB4" s="75"/>
      <c r="DC4" s="75"/>
      <c r="DD4" s="75"/>
      <c r="DE4"/>
    </row>
    <row r="5" spans="1:109" ht="15.75" x14ac:dyDescent="0.25">
      <c r="A5" s="1" t="s">
        <v>56</v>
      </c>
      <c r="B5" s="2"/>
      <c r="C5" s="3"/>
      <c r="D5" s="2"/>
      <c r="E5" s="2"/>
      <c r="F5" s="7" t="s">
        <v>3</v>
      </c>
      <c r="G5" s="150"/>
      <c r="H5" s="150"/>
      <c r="I5" s="150"/>
      <c r="J5" s="150"/>
      <c r="K5" s="150"/>
      <c r="M5" s="7"/>
      <c r="N5" s="7"/>
      <c r="O5" s="7"/>
      <c r="P5" s="150"/>
      <c r="Q5" s="150"/>
      <c r="R5" s="150"/>
      <c r="S5" s="150"/>
      <c r="T5" s="7"/>
      <c r="U5" s="7" t="s">
        <v>3</v>
      </c>
      <c r="V5" s="150"/>
      <c r="W5" s="2"/>
      <c r="X5" s="2"/>
      <c r="Y5" s="2"/>
      <c r="Z5" s="2"/>
      <c r="AA5" s="2"/>
      <c r="AB5" s="2"/>
      <c r="AC5" s="2"/>
      <c r="AD5" s="2"/>
      <c r="AE5" s="60"/>
      <c r="AF5" s="7" t="s">
        <v>1</v>
      </c>
      <c r="AG5" s="7"/>
      <c r="AH5" s="2"/>
      <c r="AI5" s="2"/>
      <c r="AJ5" s="2"/>
      <c r="AK5" s="2"/>
      <c r="AL5" s="2"/>
      <c r="AM5" s="2"/>
      <c r="AN5" s="2"/>
      <c r="AO5" s="2"/>
      <c r="AP5" s="2"/>
      <c r="AQ5" s="7" t="s">
        <v>3</v>
      </c>
      <c r="AR5" s="150"/>
      <c r="AS5" s="150"/>
      <c r="AT5" s="150"/>
      <c r="AU5" s="150"/>
      <c r="AV5" s="150"/>
      <c r="AX5" s="7"/>
      <c r="AY5" s="7"/>
      <c r="AZ5" s="7"/>
      <c r="BA5" s="150"/>
      <c r="BB5" s="150"/>
      <c r="BC5" s="150"/>
      <c r="BD5" s="150"/>
      <c r="BE5" s="2"/>
      <c r="BF5" s="7" t="s">
        <v>0</v>
      </c>
      <c r="BG5" s="2">
        <f>E2</f>
        <v>0</v>
      </c>
      <c r="BH5" s="2"/>
      <c r="BI5" s="2"/>
      <c r="BJ5" s="2"/>
      <c r="BK5" s="7"/>
      <c r="BL5" s="7"/>
      <c r="BM5" s="2"/>
      <c r="BN5" s="8" t="s">
        <v>5</v>
      </c>
      <c r="BO5" s="8"/>
      <c r="BP5" s="4"/>
      <c r="BQ5" s="2"/>
      <c r="BR5" s="2"/>
      <c r="BS5" s="2"/>
      <c r="BT5" s="2"/>
      <c r="BU5" s="2"/>
      <c r="BV5" s="2"/>
      <c r="BW5" s="54"/>
      <c r="BX5" s="7" t="s">
        <v>3</v>
      </c>
      <c r="BY5" s="150"/>
      <c r="BZ5" s="150"/>
      <c r="CA5" s="150"/>
      <c r="CB5" s="150"/>
      <c r="CC5" s="150"/>
      <c r="CE5" s="7"/>
      <c r="CF5" s="7"/>
      <c r="CG5" s="7"/>
      <c r="CH5" s="150"/>
      <c r="CI5" s="150"/>
      <c r="CJ5" s="150"/>
      <c r="CK5" s="150"/>
      <c r="CL5" s="150"/>
      <c r="CM5" s="7" t="s">
        <v>0</v>
      </c>
      <c r="CN5" s="150"/>
      <c r="CO5" s="150"/>
      <c r="CP5" s="150"/>
      <c r="CQ5" s="150"/>
      <c r="CR5" s="7"/>
      <c r="CS5" s="7"/>
      <c r="CT5" s="150"/>
      <c r="CU5" s="8" t="s">
        <v>5</v>
      </c>
      <c r="CV5" s="4"/>
      <c r="CW5" s="4"/>
      <c r="CX5" s="84"/>
      <c r="CY5" s="119"/>
      <c r="CZ5" s="119"/>
      <c r="DA5" s="118"/>
      <c r="DB5" s="118"/>
      <c r="DC5" s="118"/>
      <c r="DD5" s="72"/>
      <c r="DE5" s="2"/>
    </row>
    <row r="6" spans="1:109" ht="15.75" x14ac:dyDescent="0.25">
      <c r="A6" s="1" t="s">
        <v>43</v>
      </c>
      <c r="B6" s="7">
        <v>2</v>
      </c>
      <c r="C6" s="3"/>
      <c r="D6" s="2"/>
      <c r="E6" s="2"/>
      <c r="F6" s="7" t="s">
        <v>7</v>
      </c>
      <c r="G6" s="150"/>
      <c r="H6" s="150"/>
      <c r="I6" s="150"/>
      <c r="J6" s="150"/>
      <c r="K6" s="150"/>
      <c r="M6" s="150"/>
      <c r="N6" s="150"/>
      <c r="O6" s="150"/>
      <c r="P6" s="150"/>
      <c r="Q6" s="150"/>
      <c r="R6" s="150"/>
      <c r="S6" s="150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60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7" t="s">
        <v>7</v>
      </c>
      <c r="AR6" s="150"/>
      <c r="AS6" s="150"/>
      <c r="AT6" s="150"/>
      <c r="AU6" s="150"/>
      <c r="AV6" s="150"/>
      <c r="AX6" s="150"/>
      <c r="AY6" s="150"/>
      <c r="AZ6" s="150"/>
      <c r="BA6" s="150"/>
      <c r="BB6" s="150"/>
      <c r="BC6" s="150"/>
      <c r="BD6" s="150"/>
      <c r="BE6" s="2"/>
      <c r="BF6" s="2"/>
      <c r="BG6" s="2"/>
      <c r="BH6" s="2"/>
      <c r="BI6" s="2"/>
      <c r="BJ6" s="2"/>
      <c r="BK6" s="2"/>
      <c r="BL6" s="2"/>
      <c r="BM6" s="2"/>
      <c r="BN6" s="4">
        <f>E1</f>
        <v>0</v>
      </c>
      <c r="BO6" s="4"/>
      <c r="BP6" s="4"/>
      <c r="BQ6" s="2"/>
      <c r="BR6" s="7" t="s">
        <v>72</v>
      </c>
      <c r="BS6" s="2"/>
      <c r="BT6" s="2"/>
      <c r="BU6" s="2"/>
      <c r="BV6" s="2"/>
      <c r="BW6" s="54"/>
      <c r="BX6" s="7" t="s">
        <v>7</v>
      </c>
      <c r="BY6" s="150"/>
      <c r="BZ6" s="150"/>
      <c r="CA6" s="150"/>
      <c r="CB6" s="150"/>
      <c r="CC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4"/>
      <c r="CV6" s="4"/>
      <c r="CW6" s="4"/>
      <c r="CX6" s="84"/>
      <c r="CY6" s="119" t="s">
        <v>72</v>
      </c>
      <c r="CZ6" s="119"/>
      <c r="DA6" s="119"/>
      <c r="DB6" s="119"/>
      <c r="DC6" s="119" t="s">
        <v>73</v>
      </c>
      <c r="DD6" s="72"/>
      <c r="DE6" s="2"/>
    </row>
    <row r="7" spans="1:109" ht="15.75" x14ac:dyDescent="0.25">
      <c r="A7" s="1"/>
      <c r="B7" s="2"/>
      <c r="C7" s="3"/>
      <c r="D7" s="2"/>
      <c r="E7" s="2"/>
      <c r="F7" s="7" t="s">
        <v>16</v>
      </c>
      <c r="G7" s="150"/>
      <c r="H7" s="150"/>
      <c r="I7" s="150"/>
      <c r="J7" s="150"/>
      <c r="K7" s="150"/>
      <c r="L7" s="158" t="s">
        <v>16</v>
      </c>
      <c r="M7" s="11"/>
      <c r="N7" s="11"/>
      <c r="O7" s="11" t="s">
        <v>17</v>
      </c>
      <c r="Q7" s="11"/>
      <c r="R7" s="11" t="s">
        <v>18</v>
      </c>
      <c r="S7" s="11" t="s">
        <v>89</v>
      </c>
      <c r="T7" s="10"/>
      <c r="U7" s="2"/>
      <c r="V7" s="2"/>
      <c r="W7" s="2"/>
      <c r="X7" s="2"/>
      <c r="Y7" s="2"/>
      <c r="Z7" s="2"/>
      <c r="AA7" s="2"/>
      <c r="AB7" s="2"/>
      <c r="AC7" s="2"/>
      <c r="AD7" s="2"/>
      <c r="AE7" s="60"/>
      <c r="AF7" s="2"/>
      <c r="AG7" s="2"/>
      <c r="AH7" s="2"/>
      <c r="AI7" s="2"/>
      <c r="AJ7" s="2"/>
      <c r="AK7" s="2"/>
      <c r="AL7" s="2"/>
      <c r="AM7" s="2"/>
      <c r="AN7" s="2"/>
      <c r="AO7" s="2"/>
      <c r="AP7" s="10"/>
      <c r="AQ7" s="7" t="s">
        <v>16</v>
      </c>
      <c r="AR7" s="150"/>
      <c r="AS7" s="150"/>
      <c r="AT7" s="150"/>
      <c r="AU7" s="150"/>
      <c r="AV7" s="150"/>
      <c r="AW7" s="158" t="s">
        <v>16</v>
      </c>
      <c r="AX7" s="11"/>
      <c r="AY7" s="11"/>
      <c r="AZ7" s="11" t="s">
        <v>17</v>
      </c>
      <c r="BB7" s="11"/>
      <c r="BC7" s="11" t="s">
        <v>18</v>
      </c>
      <c r="BD7" s="11" t="s">
        <v>89</v>
      </c>
      <c r="BE7" s="2"/>
      <c r="BF7" s="2" t="s">
        <v>42</v>
      </c>
      <c r="BG7" s="2"/>
      <c r="BH7" s="2"/>
      <c r="BI7" s="2"/>
      <c r="BJ7" s="2"/>
      <c r="BK7" s="2"/>
      <c r="BL7" s="10" t="s">
        <v>42</v>
      </c>
      <c r="BM7" s="10"/>
      <c r="BN7" s="8"/>
      <c r="BO7" s="8"/>
      <c r="BP7" s="4"/>
      <c r="BQ7" s="2"/>
      <c r="BR7" s="11" t="s">
        <v>10</v>
      </c>
      <c r="BS7" s="2"/>
      <c r="BT7" s="11" t="s">
        <v>2</v>
      </c>
      <c r="BU7" s="11"/>
      <c r="BV7" s="11" t="s">
        <v>11</v>
      </c>
      <c r="BW7" s="54"/>
      <c r="BX7" s="7" t="s">
        <v>16</v>
      </c>
      <c r="BY7" s="150"/>
      <c r="BZ7" s="150"/>
      <c r="CA7" s="150"/>
      <c r="CB7" s="150"/>
      <c r="CC7" s="150"/>
      <c r="CD7" s="158" t="s">
        <v>16</v>
      </c>
      <c r="CE7" s="11"/>
      <c r="CF7" s="11"/>
      <c r="CG7" s="11" t="s">
        <v>17</v>
      </c>
      <c r="CI7" s="11"/>
      <c r="CJ7" s="11" t="s">
        <v>18</v>
      </c>
      <c r="CK7" s="11" t="s">
        <v>89</v>
      </c>
      <c r="CL7" s="150"/>
      <c r="CM7" s="150" t="s">
        <v>42</v>
      </c>
      <c r="CN7" s="150"/>
      <c r="CO7" s="150"/>
      <c r="CP7" s="150"/>
      <c r="CQ7" s="150"/>
      <c r="CR7" s="150"/>
      <c r="CS7" s="10" t="s">
        <v>42</v>
      </c>
      <c r="CT7" s="10"/>
      <c r="CU7" s="8"/>
      <c r="CV7" s="8"/>
      <c r="CW7" s="4"/>
      <c r="CX7" s="84"/>
      <c r="CY7" s="119" t="s">
        <v>39</v>
      </c>
      <c r="CZ7" s="119"/>
      <c r="DA7" s="119" t="s">
        <v>40</v>
      </c>
      <c r="DB7" s="119"/>
      <c r="DC7" s="119" t="s">
        <v>40</v>
      </c>
      <c r="DD7" s="219" t="s">
        <v>11</v>
      </c>
      <c r="DE7" s="13"/>
    </row>
    <row r="8" spans="1:109" x14ac:dyDescent="0.25">
      <c r="A8" s="73" t="s">
        <v>12</v>
      </c>
      <c r="B8" s="73" t="s">
        <v>13</v>
      </c>
      <c r="C8" s="73" t="s">
        <v>7</v>
      </c>
      <c r="D8" s="73" t="s">
        <v>14</v>
      </c>
      <c r="E8" s="73" t="s">
        <v>15</v>
      </c>
      <c r="F8" s="73" t="s">
        <v>90</v>
      </c>
      <c r="G8" s="73" t="s">
        <v>91</v>
      </c>
      <c r="H8" s="73" t="s">
        <v>92</v>
      </c>
      <c r="I8" s="73" t="s">
        <v>93</v>
      </c>
      <c r="J8" s="73" t="s">
        <v>94</v>
      </c>
      <c r="K8" s="73" t="s">
        <v>95</v>
      </c>
      <c r="L8" s="20" t="s">
        <v>96</v>
      </c>
      <c r="M8" s="152" t="s">
        <v>17</v>
      </c>
      <c r="N8" s="152" t="s">
        <v>97</v>
      </c>
      <c r="O8" s="20" t="s">
        <v>96</v>
      </c>
      <c r="P8" s="38" t="s">
        <v>18</v>
      </c>
      <c r="Q8" s="152" t="s">
        <v>97</v>
      </c>
      <c r="R8" s="20" t="s">
        <v>96</v>
      </c>
      <c r="S8" s="20" t="s">
        <v>96</v>
      </c>
      <c r="T8" s="16"/>
      <c r="U8" s="14" t="s">
        <v>19</v>
      </c>
      <c r="V8" s="14" t="s">
        <v>20</v>
      </c>
      <c r="W8" s="14" t="s">
        <v>46</v>
      </c>
      <c r="X8" s="14" t="s">
        <v>52</v>
      </c>
      <c r="Y8" s="14" t="s">
        <v>53</v>
      </c>
      <c r="Z8" s="14" t="s">
        <v>54</v>
      </c>
      <c r="AA8" s="14" t="s">
        <v>47</v>
      </c>
      <c r="AB8" s="14" t="s">
        <v>55</v>
      </c>
      <c r="AC8" s="14" t="s">
        <v>27</v>
      </c>
      <c r="AD8" s="14" t="s">
        <v>28</v>
      </c>
      <c r="AE8" s="16"/>
      <c r="AF8" s="14" t="s">
        <v>19</v>
      </c>
      <c r="AG8" s="14" t="s">
        <v>20</v>
      </c>
      <c r="AH8" s="14" t="s">
        <v>46</v>
      </c>
      <c r="AI8" s="14" t="s">
        <v>52</v>
      </c>
      <c r="AJ8" s="14" t="s">
        <v>53</v>
      </c>
      <c r="AK8" s="14" t="s">
        <v>54</v>
      </c>
      <c r="AL8" s="14" t="s">
        <v>47</v>
      </c>
      <c r="AM8" s="14" t="s">
        <v>55</v>
      </c>
      <c r="AN8" s="14" t="s">
        <v>27</v>
      </c>
      <c r="AO8" s="14" t="s">
        <v>28</v>
      </c>
      <c r="AP8" s="16"/>
      <c r="AQ8" s="73" t="s">
        <v>90</v>
      </c>
      <c r="AR8" s="73" t="s">
        <v>91</v>
      </c>
      <c r="AS8" s="73" t="s">
        <v>92</v>
      </c>
      <c r="AT8" s="73" t="s">
        <v>93</v>
      </c>
      <c r="AU8" s="73" t="s">
        <v>94</v>
      </c>
      <c r="AV8" s="73" t="s">
        <v>95</v>
      </c>
      <c r="AW8" s="20" t="s">
        <v>96</v>
      </c>
      <c r="AX8" s="152" t="s">
        <v>17</v>
      </c>
      <c r="AY8" s="152" t="s">
        <v>97</v>
      </c>
      <c r="AZ8" s="20" t="s">
        <v>96</v>
      </c>
      <c r="BA8" s="38" t="s">
        <v>18</v>
      </c>
      <c r="BB8" s="152" t="s">
        <v>97</v>
      </c>
      <c r="BC8" s="20" t="s">
        <v>96</v>
      </c>
      <c r="BD8" s="20" t="s">
        <v>96</v>
      </c>
      <c r="BE8" s="18"/>
      <c r="BF8" s="15" t="s">
        <v>32</v>
      </c>
      <c r="BG8" s="15" t="s">
        <v>33</v>
      </c>
      <c r="BH8" s="15" t="s">
        <v>34</v>
      </c>
      <c r="BI8" s="15" t="s">
        <v>35</v>
      </c>
      <c r="BJ8" s="15" t="s">
        <v>36</v>
      </c>
      <c r="BK8" s="14" t="s">
        <v>37</v>
      </c>
      <c r="BL8" s="14" t="s">
        <v>31</v>
      </c>
      <c r="BM8" s="16"/>
      <c r="BN8" s="17" t="s">
        <v>29</v>
      </c>
      <c r="BO8" s="17" t="s">
        <v>64</v>
      </c>
      <c r="BP8" s="126" t="s">
        <v>9</v>
      </c>
      <c r="BQ8" s="18"/>
      <c r="BR8" s="19" t="s">
        <v>38</v>
      </c>
      <c r="BS8" s="14"/>
      <c r="BT8" s="19" t="s">
        <v>38</v>
      </c>
      <c r="BU8" s="19"/>
      <c r="BV8" s="19" t="s">
        <v>38</v>
      </c>
      <c r="BW8" s="55"/>
      <c r="BX8" s="73" t="s">
        <v>90</v>
      </c>
      <c r="BY8" s="73" t="s">
        <v>91</v>
      </c>
      <c r="BZ8" s="73" t="s">
        <v>92</v>
      </c>
      <c r="CA8" s="73" t="s">
        <v>93</v>
      </c>
      <c r="CB8" s="73" t="s">
        <v>94</v>
      </c>
      <c r="CC8" s="73" t="s">
        <v>95</v>
      </c>
      <c r="CD8" s="20" t="s">
        <v>96</v>
      </c>
      <c r="CE8" s="152" t="s">
        <v>17</v>
      </c>
      <c r="CF8" s="152" t="s">
        <v>97</v>
      </c>
      <c r="CG8" s="20" t="s">
        <v>96</v>
      </c>
      <c r="CH8" s="38" t="s">
        <v>18</v>
      </c>
      <c r="CI8" s="152" t="s">
        <v>97</v>
      </c>
      <c r="CJ8" s="20" t="s">
        <v>96</v>
      </c>
      <c r="CK8" s="20" t="s">
        <v>96</v>
      </c>
      <c r="CL8" s="18"/>
      <c r="CM8" s="152" t="s">
        <v>32</v>
      </c>
      <c r="CN8" s="152" t="s">
        <v>33</v>
      </c>
      <c r="CO8" s="152" t="s">
        <v>34</v>
      </c>
      <c r="CP8" s="152" t="s">
        <v>35</v>
      </c>
      <c r="CQ8" s="152" t="s">
        <v>36</v>
      </c>
      <c r="CR8" s="14" t="s">
        <v>37</v>
      </c>
      <c r="CS8" s="14" t="s">
        <v>31</v>
      </c>
      <c r="CT8" s="16"/>
      <c r="CU8" s="17" t="s">
        <v>29</v>
      </c>
      <c r="CV8" s="17" t="s">
        <v>64</v>
      </c>
      <c r="CW8" s="126" t="s">
        <v>9</v>
      </c>
      <c r="CX8" s="84"/>
      <c r="CY8" s="120" t="s">
        <v>38</v>
      </c>
      <c r="CZ8" s="120"/>
      <c r="DA8" s="120" t="s">
        <v>38</v>
      </c>
      <c r="DB8" s="120"/>
      <c r="DC8" s="120" t="s">
        <v>38</v>
      </c>
      <c r="DD8" s="220" t="s">
        <v>38</v>
      </c>
      <c r="DE8" s="20" t="s">
        <v>41</v>
      </c>
    </row>
    <row r="9" spans="1:109" ht="15.75" x14ac:dyDescent="0.25">
      <c r="A9" s="1"/>
      <c r="B9" s="7"/>
      <c r="C9" s="2"/>
      <c r="D9" s="2"/>
      <c r="E9" s="2"/>
      <c r="F9" s="72"/>
      <c r="G9" s="72"/>
      <c r="H9" s="72"/>
      <c r="I9" s="72"/>
      <c r="J9" s="72"/>
      <c r="K9" s="72"/>
      <c r="L9" s="151"/>
      <c r="M9" s="151"/>
      <c r="N9" s="151"/>
      <c r="O9" s="151"/>
      <c r="P9" s="151"/>
      <c r="Q9" s="151"/>
      <c r="R9" s="151"/>
      <c r="S9" s="151"/>
      <c r="T9" s="16"/>
      <c r="U9" s="10"/>
      <c r="V9" s="10"/>
      <c r="W9" s="10"/>
      <c r="X9" s="10"/>
      <c r="Y9" s="10"/>
      <c r="Z9" s="10"/>
      <c r="AA9" s="10"/>
      <c r="AB9" s="10"/>
      <c r="AC9" s="10"/>
      <c r="AD9" s="10"/>
      <c r="AE9" s="16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6"/>
      <c r="AQ9" s="72"/>
      <c r="AR9" s="72"/>
      <c r="AS9" s="72"/>
      <c r="AT9" s="72"/>
      <c r="AU9" s="72"/>
      <c r="AV9" s="72"/>
      <c r="AW9" s="151"/>
      <c r="AX9" s="151"/>
      <c r="AY9" s="151"/>
      <c r="AZ9" s="151"/>
      <c r="BA9" s="151"/>
      <c r="BB9" s="151"/>
      <c r="BC9" s="151"/>
      <c r="BD9" s="151"/>
      <c r="BE9" s="18"/>
      <c r="BF9" s="13"/>
      <c r="BG9" s="13"/>
      <c r="BH9" s="13"/>
      <c r="BI9" s="13"/>
      <c r="BJ9" s="13"/>
      <c r="BK9" s="10"/>
      <c r="BL9" s="10"/>
      <c r="BM9" s="16"/>
      <c r="BN9" s="21"/>
      <c r="BO9" s="21"/>
      <c r="BP9" s="21"/>
      <c r="BQ9" s="18"/>
      <c r="BR9" s="11"/>
      <c r="BS9" s="10"/>
      <c r="BT9" s="11"/>
      <c r="BU9" s="11"/>
      <c r="BV9" s="11"/>
      <c r="BW9" s="56"/>
      <c r="BX9" s="72"/>
      <c r="BY9" s="72"/>
      <c r="BZ9" s="72"/>
      <c r="CA9" s="72"/>
      <c r="CB9" s="72"/>
      <c r="CC9" s="72"/>
      <c r="CD9" s="151"/>
      <c r="CE9" s="151"/>
      <c r="CF9" s="151"/>
      <c r="CG9" s="151"/>
      <c r="CH9" s="151"/>
      <c r="CI9" s="151"/>
      <c r="CJ9" s="151"/>
      <c r="CK9" s="151"/>
      <c r="CL9" s="18"/>
      <c r="CM9" s="151"/>
      <c r="CN9" s="151"/>
      <c r="CO9" s="151"/>
      <c r="CP9" s="151"/>
      <c r="CQ9" s="151"/>
      <c r="CR9" s="10"/>
      <c r="CS9" s="10"/>
      <c r="CT9" s="16"/>
      <c r="CU9" s="21"/>
      <c r="CV9" s="21"/>
      <c r="CW9" s="21"/>
      <c r="CX9" s="84"/>
      <c r="CY9" s="118"/>
      <c r="CZ9" s="118"/>
      <c r="DA9" s="118"/>
      <c r="DB9" s="118"/>
      <c r="DC9" s="118"/>
      <c r="DD9" s="47"/>
      <c r="DE9" s="12"/>
    </row>
    <row r="10" spans="1:109" x14ac:dyDescent="0.25">
      <c r="A10" s="243">
        <v>87</v>
      </c>
      <c r="B10" s="245" t="s">
        <v>129</v>
      </c>
      <c r="C10" s="245" t="s">
        <v>157</v>
      </c>
      <c r="D10" s="245" t="s">
        <v>158</v>
      </c>
      <c r="E10" s="245" t="s">
        <v>130</v>
      </c>
      <c r="F10" s="33">
        <v>7</v>
      </c>
      <c r="G10" s="33">
        <v>7</v>
      </c>
      <c r="H10" s="33">
        <v>5.8</v>
      </c>
      <c r="I10" s="33">
        <v>6.8</v>
      </c>
      <c r="J10" s="33">
        <v>6.8</v>
      </c>
      <c r="K10" s="33">
        <v>5.8</v>
      </c>
      <c r="L10" s="159">
        <f>SUM(F10:K10)/6</f>
        <v>6.5333333333333323</v>
      </c>
      <c r="M10" s="33">
        <v>7</v>
      </c>
      <c r="N10" s="33"/>
      <c r="O10" s="159">
        <f>M10-N10</f>
        <v>7</v>
      </c>
      <c r="P10" s="33">
        <v>7.8</v>
      </c>
      <c r="Q10" s="33"/>
      <c r="R10" s="159">
        <f>P10-Q10</f>
        <v>7.8</v>
      </c>
      <c r="S10" s="4">
        <f>SUM((L10*0.6),(O10*0.25),(R10*0.15))</f>
        <v>6.839999999999999</v>
      </c>
      <c r="T10" s="23"/>
      <c r="U10" s="25">
        <v>7</v>
      </c>
      <c r="V10" s="25">
        <v>6.8</v>
      </c>
      <c r="W10" s="25">
        <v>6.5</v>
      </c>
      <c r="X10" s="25">
        <v>6.8</v>
      </c>
      <c r="Y10" s="25">
        <v>7</v>
      </c>
      <c r="Z10" s="25">
        <v>6.5</v>
      </c>
      <c r="AA10" s="25">
        <v>7.9</v>
      </c>
      <c r="AB10" s="25">
        <v>7.5</v>
      </c>
      <c r="AC10" s="26">
        <f>SUM(U10:AB10)</f>
        <v>56</v>
      </c>
      <c r="AD10" s="4">
        <f>AC10/8</f>
        <v>7</v>
      </c>
      <c r="AE10" s="16"/>
      <c r="AF10" s="25">
        <v>6.3</v>
      </c>
      <c r="AG10" s="25">
        <v>7.5</v>
      </c>
      <c r="AH10" s="25">
        <v>6</v>
      </c>
      <c r="AI10" s="25">
        <v>6.8</v>
      </c>
      <c r="AJ10" s="25">
        <v>6.8</v>
      </c>
      <c r="AK10" s="25">
        <v>5.8</v>
      </c>
      <c r="AL10" s="25">
        <v>8</v>
      </c>
      <c r="AM10" s="25">
        <v>5.5</v>
      </c>
      <c r="AN10" s="26">
        <f>SUM(AF10:AM10)</f>
        <v>52.699999999999996</v>
      </c>
      <c r="AO10" s="4">
        <f>AN10/8</f>
        <v>6.5874999999999995</v>
      </c>
      <c r="AP10" s="23"/>
      <c r="AQ10" s="33">
        <v>7</v>
      </c>
      <c r="AR10" s="33">
        <v>7</v>
      </c>
      <c r="AS10" s="33">
        <v>5.8</v>
      </c>
      <c r="AT10" s="33">
        <v>6.8</v>
      </c>
      <c r="AU10" s="33">
        <v>6.8</v>
      </c>
      <c r="AV10" s="33">
        <v>5.8</v>
      </c>
      <c r="AW10" s="159">
        <f>SUM(AQ10:AV10)/6</f>
        <v>6.5333333333333323</v>
      </c>
      <c r="AX10" s="33">
        <v>7</v>
      </c>
      <c r="AY10" s="33"/>
      <c r="AZ10" s="159">
        <f>AX10-AY10</f>
        <v>7</v>
      </c>
      <c r="BA10" s="33">
        <v>7.8</v>
      </c>
      <c r="BB10" s="33"/>
      <c r="BC10" s="159">
        <f>BA10-BB10</f>
        <v>7.8</v>
      </c>
      <c r="BD10" s="4">
        <f>SUM((AW10*0.6),(AZ10*0.25),(BC10*0.15))</f>
        <v>6.839999999999999</v>
      </c>
      <c r="BE10" s="29"/>
      <c r="BF10" s="25">
        <v>7</v>
      </c>
      <c r="BG10" s="25">
        <v>7</v>
      </c>
      <c r="BH10" s="25">
        <v>7</v>
      </c>
      <c r="BI10" s="25">
        <v>6.5</v>
      </c>
      <c r="BJ10" s="4">
        <f>SUM((BF10*0.2),(BG10*0.15),(BH10*0.35),(BI10*0.3))</f>
        <v>6.8500000000000005</v>
      </c>
      <c r="BK10" s="30"/>
      <c r="BL10" s="4">
        <f>BJ10-BK10</f>
        <v>6.8500000000000005</v>
      </c>
      <c r="BM10" s="23"/>
      <c r="BN10" s="27">
        <v>7.7</v>
      </c>
      <c r="BO10" s="27">
        <v>4.0999999999999996</v>
      </c>
      <c r="BP10" s="4">
        <f>SUM((BN10*0.7),(BO10*0.3))</f>
        <v>6.6199999999999992</v>
      </c>
      <c r="BQ10" s="24"/>
      <c r="BR10" s="4">
        <f>SUM((S10*0.25)+(AD10*0.375)+(AO10*0.375))</f>
        <v>6.8053124999999994</v>
      </c>
      <c r="BS10" s="2"/>
      <c r="BT10" s="4">
        <f>SUM((BD10*0.25),(BL10*0.25),(BP10*0.5))</f>
        <v>6.7324999999999999</v>
      </c>
      <c r="BU10" s="4"/>
      <c r="BV10" s="4">
        <f>(BR10+BT10)/2</f>
        <v>6.7689062499999997</v>
      </c>
      <c r="BW10" s="54"/>
      <c r="BX10" s="33">
        <v>7</v>
      </c>
      <c r="BY10" s="33">
        <v>7</v>
      </c>
      <c r="BZ10" s="33">
        <v>5</v>
      </c>
      <c r="CA10" s="33">
        <v>6.5</v>
      </c>
      <c r="CB10" s="33">
        <v>7</v>
      </c>
      <c r="CC10" s="33">
        <v>5</v>
      </c>
      <c r="CD10" s="159">
        <f>SUM(BX10:CC10)/6</f>
        <v>6.25</v>
      </c>
      <c r="CE10" s="33">
        <v>8</v>
      </c>
      <c r="CF10" s="33"/>
      <c r="CG10" s="159">
        <f>CE10-CF10</f>
        <v>8</v>
      </c>
      <c r="CH10" s="33">
        <v>8</v>
      </c>
      <c r="CI10" s="33"/>
      <c r="CJ10" s="159">
        <f>CH10-CI10</f>
        <v>8</v>
      </c>
      <c r="CK10" s="4">
        <f>SUM((CD10*0.6),(CG10*0.25),(CJ10*0.15))</f>
        <v>6.95</v>
      </c>
      <c r="CL10" s="154"/>
      <c r="CM10" s="25">
        <v>7.5</v>
      </c>
      <c r="CN10" s="25">
        <v>7</v>
      </c>
      <c r="CO10" s="25">
        <v>7.8</v>
      </c>
      <c r="CP10" s="25">
        <v>7</v>
      </c>
      <c r="CQ10" s="4">
        <f>SUM((CM10*0.2),(CN10*0.15),(CO10*0.35),(CP10*0.3))</f>
        <v>7.379999999999999</v>
      </c>
      <c r="CR10" s="30"/>
      <c r="CS10" s="4">
        <f>CQ10-CR10</f>
        <v>7.379999999999999</v>
      </c>
      <c r="CT10" s="23"/>
      <c r="CU10" s="27">
        <v>8.6999999999999993</v>
      </c>
      <c r="CV10" s="27">
        <v>5</v>
      </c>
      <c r="CW10" s="4">
        <f>SUM((CU10*0.7),(CV10*0.3))</f>
        <v>7.589999999999999</v>
      </c>
      <c r="CX10" s="84"/>
      <c r="CY10" s="121">
        <f>BR10</f>
        <v>6.8053124999999994</v>
      </c>
      <c r="CZ10" s="121"/>
      <c r="DA10" s="121">
        <f>BT10</f>
        <v>6.7324999999999999</v>
      </c>
      <c r="DB10" s="118"/>
      <c r="DC10" s="4">
        <f>SUM((CK10*0.25),(CS10*0.25),(CW10*0.5))</f>
        <v>7.3774999999999995</v>
      </c>
      <c r="DD10" s="218">
        <f>(CY10+DA10+DC10)/3</f>
        <v>6.9717708333333333</v>
      </c>
      <c r="DE10" s="31">
        <f>RANK(DD10,DD$5:DD$1006)</f>
        <v>1</v>
      </c>
    </row>
    <row r="11" spans="1:109" x14ac:dyDescent="0.25">
      <c r="A11" s="74"/>
      <c r="B11" s="74"/>
      <c r="C11" s="74"/>
      <c r="D11" s="74"/>
      <c r="E11" s="74"/>
    </row>
    <row r="18" spans="1:75" ht="15.75" x14ac:dyDescent="0.25">
      <c r="A18" s="1"/>
      <c r="B18" s="7"/>
      <c r="C18" s="2"/>
      <c r="D18" s="2"/>
      <c r="E18" s="2"/>
      <c r="BW18" s="2"/>
    </row>
    <row r="19" spans="1:75" ht="15.75" x14ac:dyDescent="0.25">
      <c r="A19" s="1"/>
      <c r="B19" s="9"/>
      <c r="C19" s="2"/>
      <c r="D19" s="2"/>
      <c r="E19" s="2"/>
      <c r="BW19" s="2"/>
    </row>
    <row r="20" spans="1:75" x14ac:dyDescent="0.25">
      <c r="A20" s="2"/>
      <c r="B20" s="2"/>
      <c r="C20" s="2"/>
      <c r="D20" s="2"/>
      <c r="E20" s="2"/>
      <c r="BW20" s="2"/>
    </row>
    <row r="21" spans="1:75" x14ac:dyDescent="0.25">
      <c r="A21" s="10"/>
      <c r="B21" s="10"/>
      <c r="C21" s="10"/>
      <c r="D21" s="10"/>
      <c r="E21" s="10"/>
      <c r="BW21" s="15"/>
    </row>
    <row r="22" spans="1:75" x14ac:dyDescent="0.25">
      <c r="A22" s="10"/>
      <c r="B22" s="10"/>
      <c r="C22" s="10"/>
      <c r="D22" s="10"/>
      <c r="E22" s="10"/>
      <c r="BW22" s="13"/>
    </row>
    <row r="23" spans="1:75" x14ac:dyDescent="0.25">
      <c r="A23" s="22"/>
      <c r="B23" s="22"/>
      <c r="C23" s="22"/>
      <c r="D23" s="22"/>
      <c r="E23" s="22"/>
      <c r="BW23" s="2"/>
    </row>
  </sheetData>
  <sortState xmlns:xlrd2="http://schemas.microsoft.com/office/spreadsheetml/2017/richdata2" ref="A10:DE10">
    <sortCondition ref="DE10"/>
  </sortState>
  <pageMargins left="0.70866141732283472" right="0.70866141732283472" top="0.74803149606299213" bottom="0.74803149606299213" header="0.31496062992125984" footer="0.31496062992125984"/>
  <pageSetup scale="90" fitToHeight="0" orientation="landscape" r:id="rId1"/>
  <headerFooter>
    <oddFooter>&amp;CAdvanced Individual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F11"/>
  <sheetViews>
    <sheetView workbookViewId="0">
      <selection activeCell="E1" sqref="E1:CW1048576"/>
    </sheetView>
  </sheetViews>
  <sheetFormatPr defaultRowHeight="15" x14ac:dyDescent="0.25"/>
  <cols>
    <col min="1" max="1" width="5.7109375" customWidth="1"/>
    <col min="2" max="2" width="20" customWidth="1"/>
    <col min="3" max="3" width="17.140625" customWidth="1"/>
    <col min="4" max="4" width="20" customWidth="1"/>
    <col min="5" max="5" width="14.28515625" customWidth="1"/>
    <col min="6" max="6" width="7.5703125" style="149" customWidth="1"/>
    <col min="7" max="7" width="10.7109375" style="149" customWidth="1"/>
    <col min="8" max="8" width="10.28515625" style="149" customWidth="1"/>
    <col min="9" max="9" width="9.28515625" style="149" customWidth="1"/>
    <col min="10" max="10" width="11" style="149" customWidth="1"/>
    <col min="11" max="11" width="9" style="149" customWidth="1"/>
    <col min="12" max="19" width="9.140625" style="149" customWidth="1"/>
    <col min="20" max="20" width="2.85546875" customWidth="1"/>
    <col min="21" max="29" width="9.140625" customWidth="1"/>
    <col min="30" max="30" width="8.85546875" customWidth="1"/>
    <col min="31" max="31" width="2.85546875" style="149" customWidth="1"/>
    <col min="32" max="40" width="9.140625" customWidth="1"/>
    <col min="41" max="41" width="8.85546875" customWidth="1"/>
    <col min="42" max="42" width="2.85546875" customWidth="1"/>
    <col min="43" max="43" width="7.5703125" style="149" customWidth="1"/>
    <col min="44" max="44" width="10.7109375" style="149" customWidth="1"/>
    <col min="45" max="45" width="10.28515625" style="149" customWidth="1"/>
    <col min="46" max="46" width="9.28515625" style="149" customWidth="1"/>
    <col min="47" max="47" width="11" style="149" customWidth="1"/>
    <col min="48" max="48" width="9" style="149" customWidth="1"/>
    <col min="49" max="49" width="9.140625" style="149" customWidth="1"/>
    <col min="50" max="51" width="8.85546875" style="149" customWidth="1"/>
    <col min="52" max="52" width="9.140625" style="149" customWidth="1"/>
    <col min="53" max="54" width="8.85546875" style="149" customWidth="1"/>
    <col min="55" max="56" width="9.140625" style="149" customWidth="1"/>
    <col min="57" max="57" width="2.85546875" customWidth="1"/>
    <col min="58" max="61" width="9.140625" customWidth="1"/>
    <col min="62" max="62" width="12.28515625" customWidth="1"/>
    <col min="63" max="63" width="9.140625" customWidth="1"/>
    <col min="64" max="64" width="2.85546875" customWidth="1"/>
    <col min="65" max="72" width="9.140625" customWidth="1"/>
    <col min="73" max="73" width="2.85546875" customWidth="1"/>
    <col min="74" max="74" width="7.5703125" style="149" customWidth="1"/>
    <col min="75" max="75" width="10.7109375" style="149" customWidth="1"/>
    <col min="76" max="76" width="10.28515625" style="149" customWidth="1"/>
    <col min="77" max="77" width="9.28515625" style="149" customWidth="1"/>
    <col min="78" max="78" width="11" style="149" customWidth="1"/>
    <col min="79" max="79" width="9" style="149" customWidth="1"/>
    <col min="80" max="87" width="9.140625" style="149" customWidth="1"/>
    <col min="88" max="88" width="2.85546875" customWidth="1"/>
    <col min="89" max="95" width="9.140625" customWidth="1"/>
    <col min="96" max="96" width="2.85546875" customWidth="1"/>
    <col min="97" max="99" width="9.140625" style="75" customWidth="1"/>
    <col min="100" max="100" width="2.85546875" style="75" customWidth="1"/>
    <col min="101" max="101" width="7.7109375" style="75" customWidth="1"/>
    <col min="102" max="102" width="2.85546875" style="75" customWidth="1"/>
    <col min="103" max="103" width="7.85546875" style="75" customWidth="1"/>
    <col min="104" max="104" width="2.85546875" style="75" customWidth="1"/>
    <col min="105" max="105" width="11.28515625" style="75" customWidth="1"/>
    <col min="106" max="106" width="2.7109375" style="75" customWidth="1"/>
    <col min="107" max="107" width="9.140625" style="75"/>
    <col min="108" max="108" width="11.42578125" style="75" customWidth="1"/>
    <col min="109" max="109" width="9.140625" style="75"/>
  </cols>
  <sheetData>
    <row r="1" spans="1:110" ht="15.75" x14ac:dyDescent="0.25">
      <c r="A1" s="1" t="str">
        <f>'Comp Detail'!A1</f>
        <v>Vaulting QLD State Championsip 2022</v>
      </c>
      <c r="B1" s="2"/>
      <c r="C1" s="2"/>
      <c r="D1" s="3" t="s">
        <v>105</v>
      </c>
      <c r="E1" s="36"/>
      <c r="F1" s="36"/>
      <c r="G1" s="36"/>
      <c r="H1" s="36"/>
      <c r="I1" s="36"/>
      <c r="J1" s="36"/>
      <c r="K1" s="36"/>
      <c r="L1" s="150"/>
      <c r="M1" s="150"/>
      <c r="N1" s="150"/>
      <c r="O1" s="150"/>
      <c r="P1" s="150"/>
      <c r="Q1" s="150"/>
      <c r="R1" s="150"/>
      <c r="S1" s="15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50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6"/>
      <c r="AR1" s="36"/>
      <c r="AS1" s="36"/>
      <c r="AT1" s="36"/>
      <c r="AU1" s="36"/>
      <c r="AV1" s="36"/>
      <c r="AW1" s="150"/>
      <c r="AX1" s="150"/>
      <c r="AY1" s="150"/>
      <c r="AZ1" s="150"/>
      <c r="BA1" s="150"/>
      <c r="BB1" s="150"/>
      <c r="BC1" s="150"/>
      <c r="BD1" s="150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36"/>
      <c r="BW1" s="36"/>
      <c r="BX1" s="36"/>
      <c r="BY1" s="36"/>
      <c r="BZ1" s="36"/>
      <c r="CA1" s="36"/>
      <c r="CB1" s="150"/>
      <c r="CC1" s="150"/>
      <c r="CD1" s="150"/>
      <c r="CE1" s="150"/>
      <c r="CF1" s="150"/>
      <c r="CG1" s="150"/>
      <c r="CH1" s="150"/>
      <c r="CI1" s="150"/>
      <c r="CJ1" s="2"/>
      <c r="CK1" s="2"/>
      <c r="CL1" s="2"/>
      <c r="CM1" s="2"/>
      <c r="CN1" s="2"/>
      <c r="CO1" s="2"/>
      <c r="CP1" s="2"/>
      <c r="CQ1" s="2"/>
      <c r="CR1" s="2"/>
      <c r="CS1" s="72"/>
      <c r="CT1" s="72"/>
      <c r="CU1" s="72"/>
      <c r="CV1" s="72"/>
      <c r="CW1" s="72"/>
      <c r="CX1" s="72"/>
      <c r="CY1" s="72"/>
      <c r="CZ1" s="72"/>
      <c r="DA1" s="87"/>
      <c r="DB1" s="72"/>
      <c r="DC1" s="72"/>
      <c r="DD1" s="87">
        <f ca="1">NOW()</f>
        <v>44885.525505902777</v>
      </c>
    </row>
    <row r="2" spans="1:110" ht="15.75" x14ac:dyDescent="0.25">
      <c r="A2" s="1"/>
      <c r="B2" s="2"/>
      <c r="C2" s="2"/>
      <c r="D2" s="3"/>
      <c r="E2" s="36"/>
      <c r="F2" s="36"/>
      <c r="G2" s="36"/>
      <c r="H2" s="36"/>
      <c r="I2" s="36"/>
      <c r="J2" s="36"/>
      <c r="K2" s="36"/>
      <c r="L2" s="150"/>
      <c r="M2" s="150"/>
      <c r="N2" s="150"/>
      <c r="O2" s="150"/>
      <c r="P2" s="150"/>
      <c r="Q2" s="150"/>
      <c r="R2" s="150"/>
      <c r="S2" s="15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36"/>
      <c r="AR2" s="36"/>
      <c r="AS2" s="36"/>
      <c r="AT2" s="36"/>
      <c r="AU2" s="36"/>
      <c r="AV2" s="36"/>
      <c r="AW2" s="150"/>
      <c r="AX2" s="150"/>
      <c r="AY2" s="150"/>
      <c r="AZ2" s="150"/>
      <c r="BA2" s="150"/>
      <c r="BB2" s="150"/>
      <c r="BC2" s="150"/>
      <c r="BD2" s="150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36"/>
      <c r="BW2" s="36"/>
      <c r="BX2" s="36"/>
      <c r="BY2" s="36"/>
      <c r="BZ2" s="36"/>
      <c r="CA2" s="36"/>
      <c r="CB2" s="150"/>
      <c r="CC2" s="150"/>
      <c r="CD2" s="150"/>
      <c r="CE2" s="150"/>
      <c r="CF2" s="150"/>
      <c r="CG2" s="150"/>
      <c r="CH2" s="150"/>
      <c r="CI2" s="150"/>
      <c r="CJ2" s="2"/>
      <c r="CK2" s="2"/>
      <c r="CL2" s="2"/>
      <c r="CM2" s="2"/>
      <c r="CN2" s="2"/>
      <c r="CO2" s="2"/>
      <c r="CP2" s="2"/>
      <c r="CQ2" s="2"/>
      <c r="CR2" s="2"/>
      <c r="CS2" s="72"/>
      <c r="CT2" s="72"/>
      <c r="CU2" s="72"/>
      <c r="CV2" s="72"/>
      <c r="CW2" s="72"/>
      <c r="CX2" s="72"/>
      <c r="CY2" s="72"/>
      <c r="CZ2" s="72"/>
      <c r="DA2" s="88"/>
      <c r="DB2" s="72"/>
      <c r="DC2" s="72"/>
      <c r="DD2" s="88">
        <f ca="1">NOW()</f>
        <v>44885.525505902777</v>
      </c>
    </row>
    <row r="3" spans="1:110" ht="15.75" x14ac:dyDescent="0.25">
      <c r="A3" s="1" t="str">
        <f>'Comp Detail'!A3</f>
        <v>19-20 Nov 22</v>
      </c>
      <c r="B3" s="2"/>
      <c r="C3" s="2"/>
      <c r="D3" s="3"/>
      <c r="E3" s="36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1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G3" s="161"/>
      <c r="AH3" s="161"/>
      <c r="AI3" s="161"/>
      <c r="AJ3" s="161"/>
      <c r="AK3" s="161"/>
      <c r="AL3" s="161"/>
      <c r="AM3" s="161"/>
      <c r="AN3" s="161"/>
      <c r="AO3" s="161"/>
      <c r="AP3" s="2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0"/>
      <c r="BF3" s="161"/>
      <c r="BG3" s="160"/>
      <c r="BH3" s="160"/>
      <c r="BI3" s="160"/>
      <c r="BJ3" s="160"/>
      <c r="BK3" s="160"/>
      <c r="BL3" s="2"/>
      <c r="BN3" s="160"/>
      <c r="BO3" s="160"/>
      <c r="BP3" s="160"/>
      <c r="BQ3" s="160"/>
      <c r="BR3" s="160"/>
      <c r="BS3" s="160"/>
      <c r="BT3" s="160"/>
      <c r="BU3" s="160"/>
      <c r="BV3" s="199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0"/>
      <c r="CL3" s="160"/>
      <c r="CM3" s="160"/>
      <c r="CN3" s="160"/>
      <c r="CO3" s="160"/>
      <c r="CP3" s="160"/>
      <c r="CQ3" s="160"/>
      <c r="CR3" s="2"/>
      <c r="CS3" s="201"/>
      <c r="CT3" s="202"/>
      <c r="CU3" s="202"/>
      <c r="CV3" s="72"/>
      <c r="CW3" s="72"/>
      <c r="CX3" s="72"/>
      <c r="CY3" s="72"/>
      <c r="CZ3" s="72"/>
      <c r="DA3" s="72"/>
      <c r="DB3" s="72"/>
      <c r="DC3" s="72"/>
      <c r="DD3" s="72"/>
    </row>
    <row r="4" spans="1:110" s="149" customFormat="1" ht="15.75" x14ac:dyDescent="0.25">
      <c r="A4" s="1"/>
      <c r="B4" s="150"/>
      <c r="C4" s="150"/>
      <c r="D4" s="3"/>
      <c r="E4" s="190"/>
      <c r="F4" s="139" t="s">
        <v>79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39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50"/>
      <c r="AQ4" s="137" t="s">
        <v>57</v>
      </c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8"/>
      <c r="BF4" s="137"/>
      <c r="BG4" s="138"/>
      <c r="BH4" s="138"/>
      <c r="BI4" s="138"/>
      <c r="BJ4" s="138"/>
      <c r="BK4" s="138"/>
      <c r="BL4" s="138"/>
      <c r="BM4" s="137"/>
      <c r="BN4" s="138"/>
      <c r="BO4" s="138"/>
      <c r="BP4" s="138"/>
      <c r="BQ4" s="138"/>
      <c r="BR4" s="138"/>
      <c r="BS4" s="138"/>
      <c r="BT4" s="138"/>
      <c r="BU4" s="150"/>
      <c r="BV4" s="136" t="s">
        <v>2</v>
      </c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60"/>
      <c r="CK4" s="136"/>
      <c r="CL4" s="131"/>
      <c r="CM4" s="131"/>
      <c r="CN4" s="131"/>
      <c r="CO4" s="131"/>
      <c r="CP4" s="131"/>
      <c r="CQ4" s="131"/>
      <c r="CR4" s="150"/>
      <c r="CS4" s="141"/>
      <c r="CT4" s="142"/>
      <c r="CU4" s="142"/>
      <c r="CV4" s="72"/>
      <c r="CW4" s="72"/>
      <c r="CX4" s="72"/>
      <c r="CY4" s="72"/>
      <c r="CZ4" s="72"/>
      <c r="DA4" s="72"/>
      <c r="DB4" s="72"/>
      <c r="DC4" s="72"/>
      <c r="DD4" s="72"/>
      <c r="DE4" s="157"/>
    </row>
    <row r="5" spans="1:110" ht="15.75" x14ac:dyDescent="0.25">
      <c r="A5" s="1"/>
      <c r="B5" s="2"/>
      <c r="C5" s="2"/>
      <c r="D5" s="36"/>
      <c r="E5" s="2"/>
      <c r="F5" s="150"/>
      <c r="G5" s="150"/>
      <c r="H5" s="150"/>
      <c r="I5" s="150"/>
      <c r="J5" s="150"/>
      <c r="K5" s="150"/>
      <c r="M5" s="150"/>
      <c r="N5" s="150"/>
      <c r="O5" s="150"/>
      <c r="P5" s="150"/>
      <c r="Q5" s="150"/>
      <c r="R5" s="150"/>
      <c r="S5" s="150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150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50"/>
      <c r="AR5" s="150"/>
      <c r="AS5" s="150"/>
      <c r="AT5" s="150"/>
      <c r="AU5" s="150"/>
      <c r="AV5" s="150"/>
      <c r="AY5" s="150"/>
      <c r="AZ5" s="150"/>
      <c r="BA5" s="150"/>
      <c r="BB5" s="150"/>
      <c r="BC5" s="150"/>
      <c r="BD5" s="150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150"/>
      <c r="BW5" s="150"/>
      <c r="BX5" s="150"/>
      <c r="BY5" s="150"/>
      <c r="BZ5" s="150"/>
      <c r="CA5" s="150"/>
      <c r="CC5" s="150"/>
      <c r="CD5" s="150"/>
      <c r="CE5" s="150"/>
      <c r="CF5" s="150"/>
      <c r="CG5" s="150"/>
      <c r="CH5" s="150"/>
      <c r="CI5" s="150"/>
      <c r="CJ5" s="2"/>
      <c r="CK5" s="2"/>
      <c r="CL5" s="2"/>
      <c r="CM5" s="2"/>
      <c r="CN5" s="2"/>
      <c r="CO5" s="2"/>
      <c r="CP5" s="2"/>
      <c r="CQ5" s="2"/>
      <c r="CR5" s="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</row>
    <row r="6" spans="1:110" ht="15.75" x14ac:dyDescent="0.25">
      <c r="A6" s="35" t="s">
        <v>58</v>
      </c>
      <c r="B6" s="7"/>
      <c r="C6" s="2"/>
      <c r="D6" s="2"/>
      <c r="E6" s="2"/>
      <c r="F6" s="7" t="s">
        <v>3</v>
      </c>
      <c r="G6" s="150">
        <f>E1</f>
        <v>0</v>
      </c>
      <c r="H6" s="150"/>
      <c r="I6" s="150"/>
      <c r="J6" s="150"/>
      <c r="K6" s="150"/>
      <c r="M6" s="7"/>
      <c r="N6" s="7"/>
      <c r="O6" s="7"/>
      <c r="P6" s="150"/>
      <c r="Q6" s="150"/>
      <c r="R6" s="150"/>
      <c r="S6" s="150"/>
      <c r="T6" s="2"/>
      <c r="U6" s="7" t="s">
        <v>3</v>
      </c>
      <c r="V6" s="2"/>
      <c r="W6" s="2"/>
      <c r="X6" s="2"/>
      <c r="Y6" s="2"/>
      <c r="Z6" s="2"/>
      <c r="AA6" s="2"/>
      <c r="AB6" s="2"/>
      <c r="AC6" s="2"/>
      <c r="AD6" s="2"/>
      <c r="AE6" s="150"/>
      <c r="AF6" s="7" t="s">
        <v>1</v>
      </c>
      <c r="AG6" s="2"/>
      <c r="AH6" s="2"/>
      <c r="AI6" s="2"/>
      <c r="AJ6" s="2"/>
      <c r="AK6" s="2"/>
      <c r="AL6" s="2"/>
      <c r="AM6" s="2"/>
      <c r="AN6" s="2"/>
      <c r="AO6" s="2"/>
      <c r="AP6" s="2"/>
      <c r="AQ6" s="7" t="s">
        <v>3</v>
      </c>
      <c r="AR6" s="150"/>
      <c r="AS6" s="150"/>
      <c r="AT6" s="150"/>
      <c r="AU6" s="150"/>
      <c r="AV6" s="150"/>
      <c r="AY6" s="7"/>
      <c r="AZ6" s="7"/>
      <c r="BA6" s="7"/>
      <c r="BB6" s="150"/>
      <c r="BC6" s="150"/>
      <c r="BD6" s="150"/>
      <c r="BE6" s="2"/>
      <c r="BF6" s="7" t="s">
        <v>0</v>
      </c>
      <c r="BG6" s="2"/>
      <c r="BH6" s="2"/>
      <c r="BI6" s="2"/>
      <c r="BJ6" s="2"/>
      <c r="BK6" s="2"/>
      <c r="BL6" s="2"/>
      <c r="BM6" s="7" t="s">
        <v>1</v>
      </c>
      <c r="BN6" s="2"/>
      <c r="BO6" s="2"/>
      <c r="BP6" s="2"/>
      <c r="BQ6" s="2"/>
      <c r="BR6" s="2"/>
      <c r="BS6" s="2"/>
      <c r="BT6" s="2"/>
      <c r="BU6" s="2"/>
      <c r="BV6" s="7" t="s">
        <v>3</v>
      </c>
      <c r="BW6" s="150"/>
      <c r="BX6" s="150"/>
      <c r="BY6" s="150"/>
      <c r="BZ6" s="150"/>
      <c r="CA6" s="150"/>
      <c r="CC6" s="7"/>
      <c r="CD6" s="7"/>
      <c r="CE6" s="7"/>
      <c r="CF6" s="150"/>
      <c r="CG6" s="150"/>
      <c r="CH6" s="150"/>
      <c r="CI6" s="150"/>
      <c r="CJ6" s="2"/>
      <c r="CK6" s="7" t="s">
        <v>3</v>
      </c>
      <c r="CL6" s="2"/>
      <c r="CM6" s="2"/>
      <c r="CN6" s="2"/>
      <c r="CO6" s="2"/>
      <c r="CP6" s="2"/>
      <c r="CQ6" s="2"/>
      <c r="CR6" s="54"/>
      <c r="CS6" s="49" t="s">
        <v>5</v>
      </c>
      <c r="CT6" s="72"/>
      <c r="CU6" s="72"/>
      <c r="CV6" s="72"/>
      <c r="CW6" s="49" t="s">
        <v>6</v>
      </c>
      <c r="CX6" s="72"/>
      <c r="CY6" s="72"/>
      <c r="CZ6" s="72"/>
      <c r="DA6" s="72"/>
      <c r="DB6" s="72"/>
      <c r="DC6" s="72"/>
      <c r="DD6" s="72"/>
    </row>
    <row r="7" spans="1:110" ht="15.75" x14ac:dyDescent="0.25">
      <c r="A7" s="1" t="s">
        <v>59</v>
      </c>
      <c r="B7" s="7">
        <v>1</v>
      </c>
      <c r="C7" s="2"/>
      <c r="D7" s="2"/>
      <c r="E7" s="2"/>
      <c r="F7" s="7" t="s">
        <v>7</v>
      </c>
      <c r="G7" s="150"/>
      <c r="H7" s="150"/>
      <c r="I7" s="150"/>
      <c r="J7" s="150"/>
      <c r="K7" s="150"/>
      <c r="M7" s="150"/>
      <c r="N7" s="150"/>
      <c r="O7" s="150"/>
      <c r="P7" s="150"/>
      <c r="Q7" s="150"/>
      <c r="R7" s="150"/>
      <c r="S7" s="150"/>
      <c r="T7" s="39"/>
      <c r="U7" s="2"/>
      <c r="V7" s="2"/>
      <c r="W7" s="2"/>
      <c r="X7" s="2"/>
      <c r="Y7" s="2"/>
      <c r="Z7" s="2"/>
      <c r="AA7" s="2"/>
      <c r="AB7" s="2"/>
      <c r="AC7" s="2"/>
      <c r="AD7" s="2"/>
      <c r="AE7" s="39"/>
      <c r="AF7" s="2"/>
      <c r="AG7" s="2"/>
      <c r="AH7" s="2"/>
      <c r="AI7" s="2"/>
      <c r="AJ7" s="2"/>
      <c r="AK7" s="2"/>
      <c r="AL7" s="2"/>
      <c r="AM7" s="2"/>
      <c r="AN7" s="2"/>
      <c r="AO7" s="2"/>
      <c r="AP7" s="39"/>
      <c r="AQ7" s="7" t="s">
        <v>7</v>
      </c>
      <c r="AR7" s="150"/>
      <c r="AS7" s="150"/>
      <c r="AT7" s="150"/>
      <c r="AU7" s="150"/>
      <c r="AV7" s="150"/>
      <c r="AY7" s="150"/>
      <c r="AZ7" s="150"/>
      <c r="BA7" s="150"/>
      <c r="BB7" s="150"/>
      <c r="BC7" s="150"/>
      <c r="BD7" s="150"/>
      <c r="BE7" s="39"/>
      <c r="BF7" s="2"/>
      <c r="BG7" s="2"/>
      <c r="BH7" s="2"/>
      <c r="BI7" s="2"/>
      <c r="BJ7" s="2"/>
      <c r="BK7" s="2"/>
      <c r="BL7" s="39"/>
      <c r="BM7" s="2"/>
      <c r="BN7" s="2"/>
      <c r="BO7" s="2"/>
      <c r="BP7" s="2"/>
      <c r="BQ7" s="2"/>
      <c r="BR7" s="2"/>
      <c r="BS7" s="2"/>
      <c r="BT7" s="2"/>
      <c r="BU7" s="39"/>
      <c r="BV7" s="7" t="s">
        <v>7</v>
      </c>
      <c r="BW7" s="150"/>
      <c r="BX7" s="150"/>
      <c r="BY7" s="150"/>
      <c r="BZ7" s="150"/>
      <c r="CA7" s="150"/>
      <c r="CC7" s="150"/>
      <c r="CD7" s="150"/>
      <c r="CE7" s="150"/>
      <c r="CF7" s="150"/>
      <c r="CG7" s="150"/>
      <c r="CH7" s="150"/>
      <c r="CI7" s="150"/>
      <c r="CJ7" s="39"/>
      <c r="CK7" s="2"/>
      <c r="CL7" s="2"/>
      <c r="CM7" s="2"/>
      <c r="CN7" s="2"/>
      <c r="CO7" s="2"/>
      <c r="CP7" s="2"/>
      <c r="CQ7" s="2"/>
      <c r="CR7" s="54"/>
      <c r="CS7" s="72"/>
      <c r="CT7" s="72"/>
      <c r="CU7" s="72"/>
      <c r="CV7" s="84"/>
      <c r="CW7" s="49"/>
      <c r="CX7" s="72"/>
      <c r="CY7" s="49" t="s">
        <v>82</v>
      </c>
      <c r="CZ7" s="72"/>
      <c r="DA7" s="72"/>
      <c r="DB7" s="72"/>
      <c r="DC7" s="72"/>
      <c r="DD7" s="72"/>
    </row>
    <row r="8" spans="1:110" x14ac:dyDescent="0.25">
      <c r="A8" s="2"/>
      <c r="B8" s="2"/>
      <c r="C8" s="2"/>
      <c r="D8" s="2"/>
      <c r="E8" s="2"/>
      <c r="F8" s="7" t="s">
        <v>16</v>
      </c>
      <c r="G8" s="150"/>
      <c r="H8" s="150"/>
      <c r="I8" s="150"/>
      <c r="J8" s="150"/>
      <c r="K8" s="150"/>
      <c r="L8" s="158" t="s">
        <v>16</v>
      </c>
      <c r="M8" s="11"/>
      <c r="N8" s="11"/>
      <c r="O8" s="11" t="s">
        <v>17</v>
      </c>
      <c r="Q8" s="11"/>
      <c r="R8" s="11" t="s">
        <v>18</v>
      </c>
      <c r="S8" s="11" t="s">
        <v>89</v>
      </c>
      <c r="T8" s="42"/>
      <c r="U8" s="2"/>
      <c r="V8" s="2"/>
      <c r="W8" s="2"/>
      <c r="X8" s="2"/>
      <c r="Y8" s="2"/>
      <c r="Z8" s="2"/>
      <c r="AA8" s="2"/>
      <c r="AB8" s="2"/>
      <c r="AC8" s="2"/>
      <c r="AD8" s="2"/>
      <c r="AE8" s="42"/>
      <c r="AF8" s="2"/>
      <c r="AG8" s="2"/>
      <c r="AH8" s="2"/>
      <c r="AI8" s="2"/>
      <c r="AJ8" s="2"/>
      <c r="AK8" s="2"/>
      <c r="AL8" s="2"/>
      <c r="AM8" s="2"/>
      <c r="AN8" s="2"/>
      <c r="AO8" s="2"/>
      <c r="AP8" s="42"/>
      <c r="AQ8" s="7" t="s">
        <v>16</v>
      </c>
      <c r="AR8" s="150"/>
      <c r="AS8" s="150"/>
      <c r="AT8" s="150"/>
      <c r="AU8" s="150"/>
      <c r="AV8" s="150"/>
      <c r="AW8" s="158" t="s">
        <v>16</v>
      </c>
      <c r="AX8" s="158" t="s">
        <v>17</v>
      </c>
      <c r="AY8" s="11"/>
      <c r="AZ8" s="11" t="s">
        <v>17</v>
      </c>
      <c r="BA8" s="11" t="s">
        <v>18</v>
      </c>
      <c r="BB8" s="11"/>
      <c r="BC8" s="11" t="s">
        <v>18</v>
      </c>
      <c r="BD8" s="11" t="s">
        <v>89</v>
      </c>
      <c r="BE8" s="42"/>
      <c r="BF8" s="10" t="s">
        <v>42</v>
      </c>
      <c r="BG8" s="10"/>
      <c r="BH8" s="10"/>
      <c r="BI8" s="10"/>
      <c r="BJ8" s="2"/>
      <c r="BK8" s="10" t="s">
        <v>60</v>
      </c>
      <c r="BL8" s="39"/>
      <c r="BM8" s="203"/>
      <c r="BN8" s="204" t="s">
        <v>108</v>
      </c>
      <c r="BO8" s="204"/>
      <c r="BP8" s="204"/>
      <c r="BQ8" s="204"/>
      <c r="BR8" s="10"/>
      <c r="BS8" s="7"/>
      <c r="BT8" s="2"/>
      <c r="BU8" s="39"/>
      <c r="BV8" s="7" t="s">
        <v>16</v>
      </c>
      <c r="BW8" s="150"/>
      <c r="BX8" s="150"/>
      <c r="BY8" s="150"/>
      <c r="BZ8" s="150"/>
      <c r="CA8" s="150"/>
      <c r="CB8" s="158" t="s">
        <v>16</v>
      </c>
      <c r="CC8" s="11"/>
      <c r="CD8" s="11"/>
      <c r="CE8" s="11" t="s">
        <v>17</v>
      </c>
      <c r="CG8" s="11"/>
      <c r="CH8" s="11" t="s">
        <v>18</v>
      </c>
      <c r="CI8" s="11" t="s">
        <v>89</v>
      </c>
      <c r="CJ8" s="42"/>
      <c r="CK8" s="2" t="s">
        <v>42</v>
      </c>
      <c r="CL8" s="2"/>
      <c r="CM8" s="2"/>
      <c r="CN8" s="2"/>
      <c r="CO8" s="2"/>
      <c r="CP8" s="2"/>
      <c r="CQ8" s="10" t="s">
        <v>42</v>
      </c>
      <c r="CR8" s="54"/>
      <c r="CS8" s="49"/>
      <c r="CT8" s="49"/>
      <c r="CU8" s="72"/>
      <c r="CV8" s="84"/>
      <c r="CW8" s="49" t="s">
        <v>39</v>
      </c>
      <c r="CX8" s="49"/>
      <c r="CY8" s="49" t="s">
        <v>81</v>
      </c>
      <c r="CZ8" s="72"/>
      <c r="DA8" s="49" t="s">
        <v>2</v>
      </c>
      <c r="DB8" s="72"/>
      <c r="DC8" s="47" t="s">
        <v>11</v>
      </c>
      <c r="DD8" s="89"/>
    </row>
    <row r="9" spans="1:110" x14ac:dyDescent="0.25">
      <c r="A9" s="73" t="s">
        <v>12</v>
      </c>
      <c r="B9" s="73" t="s">
        <v>13</v>
      </c>
      <c r="C9" s="73" t="s">
        <v>7</v>
      </c>
      <c r="D9" s="73" t="s">
        <v>14</v>
      </c>
      <c r="E9" s="73" t="s">
        <v>15</v>
      </c>
      <c r="F9" s="73" t="s">
        <v>90</v>
      </c>
      <c r="G9" s="73" t="s">
        <v>91</v>
      </c>
      <c r="H9" s="73" t="s">
        <v>92</v>
      </c>
      <c r="I9" s="73" t="s">
        <v>93</v>
      </c>
      <c r="J9" s="73" t="s">
        <v>94</v>
      </c>
      <c r="K9" s="73" t="s">
        <v>95</v>
      </c>
      <c r="L9" s="20" t="s">
        <v>96</v>
      </c>
      <c r="M9" s="152" t="s">
        <v>17</v>
      </c>
      <c r="N9" s="152" t="s">
        <v>97</v>
      </c>
      <c r="O9" s="20" t="s">
        <v>96</v>
      </c>
      <c r="P9" s="38" t="s">
        <v>18</v>
      </c>
      <c r="Q9" s="152" t="s">
        <v>97</v>
      </c>
      <c r="R9" s="20" t="s">
        <v>96</v>
      </c>
      <c r="S9" s="20" t="s">
        <v>96</v>
      </c>
      <c r="T9" s="43"/>
      <c r="U9" s="14" t="s">
        <v>19</v>
      </c>
      <c r="V9" s="14" t="s">
        <v>46</v>
      </c>
      <c r="W9" s="37" t="s">
        <v>65</v>
      </c>
      <c r="X9" s="38" t="s">
        <v>53</v>
      </c>
      <c r="Y9" s="38" t="s">
        <v>54</v>
      </c>
      <c r="Z9" s="37" t="s">
        <v>66</v>
      </c>
      <c r="AA9" s="37" t="s">
        <v>67</v>
      </c>
      <c r="AB9" s="37" t="s">
        <v>68</v>
      </c>
      <c r="AC9" s="14" t="s">
        <v>27</v>
      </c>
      <c r="AD9" s="14" t="s">
        <v>28</v>
      </c>
      <c r="AE9" s="43"/>
      <c r="AF9" s="14" t="s">
        <v>19</v>
      </c>
      <c r="AG9" s="14" t="s">
        <v>46</v>
      </c>
      <c r="AH9" s="37" t="s">
        <v>65</v>
      </c>
      <c r="AI9" s="38" t="s">
        <v>53</v>
      </c>
      <c r="AJ9" s="38" t="s">
        <v>54</v>
      </c>
      <c r="AK9" s="37" t="s">
        <v>66</v>
      </c>
      <c r="AL9" s="37" t="s">
        <v>67</v>
      </c>
      <c r="AM9" s="37" t="s">
        <v>68</v>
      </c>
      <c r="AN9" s="14" t="s">
        <v>27</v>
      </c>
      <c r="AO9" s="14" t="s">
        <v>28</v>
      </c>
      <c r="AP9" s="43"/>
      <c r="AQ9" s="73" t="s">
        <v>90</v>
      </c>
      <c r="AR9" s="73" t="s">
        <v>91</v>
      </c>
      <c r="AS9" s="73" t="s">
        <v>92</v>
      </c>
      <c r="AT9" s="73" t="s">
        <v>93</v>
      </c>
      <c r="AU9" s="73" t="s">
        <v>94</v>
      </c>
      <c r="AV9" s="73" t="s">
        <v>95</v>
      </c>
      <c r="AW9" s="20" t="s">
        <v>96</v>
      </c>
      <c r="AX9" s="20"/>
      <c r="AY9" s="152" t="s">
        <v>97</v>
      </c>
      <c r="AZ9" s="20" t="s">
        <v>96</v>
      </c>
      <c r="BA9" s="20"/>
      <c r="BB9" s="152" t="s">
        <v>97</v>
      </c>
      <c r="BC9" s="20" t="s">
        <v>96</v>
      </c>
      <c r="BD9" s="20" t="s">
        <v>96</v>
      </c>
      <c r="BE9" s="43"/>
      <c r="BF9" s="15" t="s">
        <v>69</v>
      </c>
      <c r="BG9" s="15" t="s">
        <v>70</v>
      </c>
      <c r="BH9" s="15" t="s">
        <v>71</v>
      </c>
      <c r="BI9" s="15" t="s">
        <v>36</v>
      </c>
      <c r="BJ9" s="15" t="s">
        <v>37</v>
      </c>
      <c r="BK9" s="14" t="s">
        <v>31</v>
      </c>
      <c r="BL9" s="40"/>
      <c r="BM9" s="204" t="s">
        <v>61</v>
      </c>
      <c r="BN9" s="204" t="s">
        <v>109</v>
      </c>
      <c r="BO9" s="204" t="s">
        <v>110</v>
      </c>
      <c r="BP9" s="204" t="s">
        <v>62</v>
      </c>
      <c r="BQ9" s="204" t="s">
        <v>63</v>
      </c>
      <c r="BR9" s="14" t="s">
        <v>27</v>
      </c>
      <c r="BS9" s="37" t="s">
        <v>29</v>
      </c>
      <c r="BT9" s="37" t="s">
        <v>9</v>
      </c>
      <c r="BU9" s="43"/>
      <c r="BV9" s="73" t="s">
        <v>90</v>
      </c>
      <c r="BW9" s="73" t="s">
        <v>91</v>
      </c>
      <c r="BX9" s="73" t="s">
        <v>92</v>
      </c>
      <c r="BY9" s="73" t="s">
        <v>93</v>
      </c>
      <c r="BZ9" s="73" t="s">
        <v>94</v>
      </c>
      <c r="CA9" s="73" t="s">
        <v>95</v>
      </c>
      <c r="CB9" s="20" t="s">
        <v>96</v>
      </c>
      <c r="CC9" s="152" t="s">
        <v>17</v>
      </c>
      <c r="CD9" s="152" t="s">
        <v>97</v>
      </c>
      <c r="CE9" s="20" t="s">
        <v>96</v>
      </c>
      <c r="CF9" s="38" t="s">
        <v>18</v>
      </c>
      <c r="CG9" s="152" t="s">
        <v>97</v>
      </c>
      <c r="CH9" s="20" t="s">
        <v>96</v>
      </c>
      <c r="CI9" s="20" t="s">
        <v>96</v>
      </c>
      <c r="CJ9" s="43"/>
      <c r="CK9" s="15" t="s">
        <v>32</v>
      </c>
      <c r="CL9" s="15" t="s">
        <v>33</v>
      </c>
      <c r="CM9" s="15" t="s">
        <v>34</v>
      </c>
      <c r="CN9" s="15" t="s">
        <v>35</v>
      </c>
      <c r="CO9" s="15" t="s">
        <v>36</v>
      </c>
      <c r="CP9" s="14" t="s">
        <v>37</v>
      </c>
      <c r="CQ9" s="14" t="s">
        <v>31</v>
      </c>
      <c r="CR9" s="55"/>
      <c r="CS9" s="90" t="s">
        <v>29</v>
      </c>
      <c r="CT9" s="90" t="s">
        <v>64</v>
      </c>
      <c r="CU9" s="127" t="s">
        <v>9</v>
      </c>
      <c r="CV9" s="91"/>
      <c r="CW9" s="77" t="s">
        <v>38</v>
      </c>
      <c r="CX9" s="77"/>
      <c r="CY9" s="78" t="s">
        <v>38</v>
      </c>
      <c r="CZ9" s="73"/>
      <c r="DA9" s="78" t="s">
        <v>38</v>
      </c>
      <c r="DB9" s="92"/>
      <c r="DC9" s="78" t="s">
        <v>38</v>
      </c>
      <c r="DD9" s="78" t="s">
        <v>41</v>
      </c>
    </row>
    <row r="10" spans="1:110" x14ac:dyDescent="0.2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151"/>
      <c r="M10" s="151"/>
      <c r="N10" s="151"/>
      <c r="O10" s="151"/>
      <c r="P10" s="151"/>
      <c r="Q10" s="151"/>
      <c r="R10" s="151"/>
      <c r="S10" s="151"/>
      <c r="T10" s="42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42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42"/>
      <c r="AQ10" s="72"/>
      <c r="AR10" s="72"/>
      <c r="AS10" s="72"/>
      <c r="AT10" s="72"/>
      <c r="AU10" s="72"/>
      <c r="AV10" s="72"/>
      <c r="AW10" s="151"/>
      <c r="AX10" s="151"/>
      <c r="AY10" s="151"/>
      <c r="AZ10" s="151"/>
      <c r="BA10" s="151"/>
      <c r="BB10" s="151"/>
      <c r="BC10" s="151"/>
      <c r="BD10" s="151"/>
      <c r="BE10" s="42"/>
      <c r="BF10" s="13"/>
      <c r="BG10" s="13"/>
      <c r="BH10" s="13"/>
      <c r="BI10" s="13"/>
      <c r="BJ10" s="13"/>
      <c r="BK10" s="10"/>
      <c r="BL10" s="41"/>
      <c r="BM10" s="208"/>
      <c r="BN10" s="208"/>
      <c r="BO10" s="208"/>
      <c r="BP10" s="208"/>
      <c r="BQ10" s="208"/>
      <c r="BR10" s="10"/>
      <c r="BS10" s="32"/>
      <c r="BT10" s="32"/>
      <c r="BU10" s="42"/>
      <c r="BV10" s="72"/>
      <c r="BW10" s="72"/>
      <c r="BX10" s="72"/>
      <c r="BY10" s="72"/>
      <c r="BZ10" s="72"/>
      <c r="CA10" s="72"/>
      <c r="CB10" s="151"/>
      <c r="CC10" s="151"/>
      <c r="CD10" s="151"/>
      <c r="CE10" s="151"/>
      <c r="CF10" s="151"/>
      <c r="CG10" s="151"/>
      <c r="CH10" s="151"/>
      <c r="CI10" s="151"/>
      <c r="CJ10" s="42"/>
      <c r="CK10" s="13"/>
      <c r="CL10" s="13"/>
      <c r="CM10" s="13"/>
      <c r="CN10" s="13"/>
      <c r="CO10" s="13"/>
      <c r="CP10" s="13"/>
      <c r="CQ10" s="13"/>
      <c r="CR10" s="56"/>
      <c r="CS10" s="93"/>
      <c r="CT10" s="93"/>
      <c r="CU10" s="93"/>
      <c r="CV10" s="84"/>
      <c r="CW10" s="49"/>
      <c r="CX10" s="49"/>
      <c r="CY10" s="49"/>
      <c r="CZ10" s="72"/>
      <c r="DA10" s="47"/>
      <c r="DB10" s="89"/>
      <c r="DC10" s="47"/>
      <c r="DD10" s="47"/>
    </row>
    <row r="11" spans="1:110" x14ac:dyDescent="0.25">
      <c r="A11" s="243">
        <v>90</v>
      </c>
      <c r="B11" s="245" t="s">
        <v>161</v>
      </c>
      <c r="C11" s="245" t="s">
        <v>162</v>
      </c>
      <c r="D11" s="245" t="s">
        <v>146</v>
      </c>
      <c r="E11" s="245" t="s">
        <v>147</v>
      </c>
      <c r="F11" s="33">
        <v>7.5</v>
      </c>
      <c r="G11" s="33">
        <v>7.5</v>
      </c>
      <c r="H11" s="33">
        <v>7</v>
      </c>
      <c r="I11" s="33">
        <v>6.8</v>
      </c>
      <c r="J11" s="33">
        <v>7</v>
      </c>
      <c r="K11" s="33">
        <v>7</v>
      </c>
      <c r="L11" s="159">
        <f>SUM(F11:K11)/6</f>
        <v>7.1333333333333329</v>
      </c>
      <c r="M11" s="33">
        <v>7</v>
      </c>
      <c r="N11" s="33"/>
      <c r="O11" s="159">
        <f>M11-N11</f>
        <v>7</v>
      </c>
      <c r="P11" s="33">
        <v>7.5</v>
      </c>
      <c r="Q11" s="33"/>
      <c r="R11" s="159">
        <f>P11-Q11</f>
        <v>7.5</v>
      </c>
      <c r="S11" s="4">
        <f>SUM((L11*0.6),(O11*0.25),(R11*0.15))</f>
        <v>7.1549999999999994</v>
      </c>
      <c r="T11" s="39"/>
      <c r="U11" s="33">
        <v>5.8</v>
      </c>
      <c r="V11" s="33">
        <v>8</v>
      </c>
      <c r="W11" s="33">
        <v>9</v>
      </c>
      <c r="X11" s="33">
        <v>8</v>
      </c>
      <c r="Y11" s="33">
        <v>6</v>
      </c>
      <c r="Z11" s="33">
        <v>8</v>
      </c>
      <c r="AA11" s="33">
        <v>7.8</v>
      </c>
      <c r="AB11" s="33">
        <v>7</v>
      </c>
      <c r="AC11" s="26">
        <f>SUM(U11:AB11)</f>
        <v>59.599999999999994</v>
      </c>
      <c r="AD11" s="4">
        <f>AC11/8</f>
        <v>7.4499999999999993</v>
      </c>
      <c r="AE11" s="39"/>
      <c r="AF11" s="33">
        <v>5.6</v>
      </c>
      <c r="AG11" s="33">
        <v>7.5</v>
      </c>
      <c r="AH11" s="33">
        <v>6.8</v>
      </c>
      <c r="AI11" s="33">
        <v>7.5</v>
      </c>
      <c r="AJ11" s="33">
        <v>7.2</v>
      </c>
      <c r="AK11" s="33">
        <v>8</v>
      </c>
      <c r="AL11" s="33">
        <v>7.8</v>
      </c>
      <c r="AM11" s="33">
        <v>6.8</v>
      </c>
      <c r="AN11" s="26">
        <f>SUM(AF11:AM11)</f>
        <v>57.199999999999996</v>
      </c>
      <c r="AO11" s="4">
        <f>AN11/8</f>
        <v>7.1499999999999995</v>
      </c>
      <c r="AP11" s="39"/>
      <c r="AQ11" s="33">
        <v>7</v>
      </c>
      <c r="AR11" s="33">
        <v>6</v>
      </c>
      <c r="AS11" s="33">
        <v>5</v>
      </c>
      <c r="AT11" s="33">
        <v>6</v>
      </c>
      <c r="AU11" s="33">
        <v>6</v>
      </c>
      <c r="AV11" s="33">
        <v>5</v>
      </c>
      <c r="AW11" s="159">
        <f>SUM(AQ11:AV11)/6</f>
        <v>5.833333333333333</v>
      </c>
      <c r="AX11" s="33">
        <v>6.8</v>
      </c>
      <c r="AY11" s="33"/>
      <c r="AZ11" s="159">
        <f>AX11-AY11</f>
        <v>6.8</v>
      </c>
      <c r="BA11" s="33">
        <v>7.8</v>
      </c>
      <c r="BB11" s="33"/>
      <c r="BC11" s="159">
        <f>BA11-BB11</f>
        <v>7.8</v>
      </c>
      <c r="BD11" s="4">
        <f>SUM((AW11*0.6),(AZ11*0.25),(BC11*0.15))</f>
        <v>6.3699999999999992</v>
      </c>
      <c r="BE11" s="39"/>
      <c r="BF11" s="33">
        <v>5.9</v>
      </c>
      <c r="BG11" s="33">
        <v>6.5</v>
      </c>
      <c r="BH11" s="33">
        <v>6</v>
      </c>
      <c r="BI11" s="4">
        <f>SUM((BF11*0.4),(BG11*0.3),(BH11*0.3))</f>
        <v>6.11</v>
      </c>
      <c r="BJ11" s="125"/>
      <c r="BK11" s="4">
        <f>BI11-BJ11</f>
        <v>6.11</v>
      </c>
      <c r="BL11" s="44"/>
      <c r="BM11" s="34">
        <v>6.5</v>
      </c>
      <c r="BN11" s="34">
        <v>0</v>
      </c>
      <c r="BO11" s="34">
        <v>0</v>
      </c>
      <c r="BP11" s="34">
        <v>0</v>
      </c>
      <c r="BQ11" s="34">
        <v>7</v>
      </c>
      <c r="BR11" s="26">
        <f>SUM(BM11:BQ11)</f>
        <v>13.5</v>
      </c>
      <c r="BS11" s="34">
        <v>5</v>
      </c>
      <c r="BT11" s="32">
        <f>SUM(BR11+BS11)/6</f>
        <v>3.0833333333333335</v>
      </c>
      <c r="BU11" s="44"/>
      <c r="BV11" s="33">
        <v>7</v>
      </c>
      <c r="BW11" s="33">
        <v>7</v>
      </c>
      <c r="BX11" s="33">
        <v>5.5</v>
      </c>
      <c r="BY11" s="33">
        <v>6</v>
      </c>
      <c r="BZ11" s="33">
        <v>6.5</v>
      </c>
      <c r="CA11" s="33">
        <v>5.5</v>
      </c>
      <c r="CB11" s="159">
        <f>SUM(BV11:CA11)/6</f>
        <v>6.25</v>
      </c>
      <c r="CC11" s="33">
        <v>7.5</v>
      </c>
      <c r="CD11" s="33"/>
      <c r="CE11" s="159">
        <f>CC11-CD11</f>
        <v>7.5</v>
      </c>
      <c r="CF11" s="33">
        <v>7.5</v>
      </c>
      <c r="CG11" s="33"/>
      <c r="CH11" s="216">
        <f>CF11-CG11</f>
        <v>7.5</v>
      </c>
      <c r="CI11" s="4">
        <f>SUM((CB11*0.6),(CE11*0.25),(CH11*0.15))</f>
        <v>6.75</v>
      </c>
      <c r="CJ11" s="39"/>
      <c r="CK11" s="33">
        <v>6.8</v>
      </c>
      <c r="CL11" s="33">
        <v>6.8</v>
      </c>
      <c r="CM11" s="33">
        <v>6.5</v>
      </c>
      <c r="CN11" s="33">
        <v>6.5</v>
      </c>
      <c r="CO11" s="4">
        <f>SUM((CK11*0.2),(CL11*0.15),(CM11*0.35),(CN11*0.3))</f>
        <v>6.6049999999999995</v>
      </c>
      <c r="CP11" s="33"/>
      <c r="CQ11" s="4">
        <f>CO11-CP11</f>
        <v>6.6049999999999995</v>
      </c>
      <c r="CR11" s="61"/>
      <c r="CS11" s="217">
        <v>8.6</v>
      </c>
      <c r="CT11" s="94">
        <v>6</v>
      </c>
      <c r="CU11" s="93">
        <f>SUM((CS11*0.7)+(CT11*0.3))</f>
        <v>7.8199999999999994</v>
      </c>
      <c r="CV11" s="84"/>
      <c r="CW11" s="79">
        <f>SUM((S11*0.25)+(AD11*0.375)+(AO11*0.375))</f>
        <v>7.2637499999999999</v>
      </c>
      <c r="CX11" s="79"/>
      <c r="CY11" s="79">
        <f>SUM((BD11*0.25),(BT11*0.5),(BK11*0.25))</f>
        <v>4.6616666666666662</v>
      </c>
      <c r="CZ11" s="95"/>
      <c r="DA11" s="79">
        <f>SUM((CI11*0.25),(CQ11*0.25),(CU11*0.5))</f>
        <v>7.2487499999999994</v>
      </c>
      <c r="DB11" s="72"/>
      <c r="DC11" s="80">
        <f>AVERAGE(CW11:DA11)</f>
        <v>6.3913888888888879</v>
      </c>
      <c r="DD11" s="96">
        <v>1</v>
      </c>
      <c r="DE11" s="72"/>
      <c r="DF11" s="2"/>
    </row>
  </sheetData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&amp;COpen Individual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1177A-3EA2-4454-A8DC-7CF44E42B0D0}">
  <dimension ref="A1:AH15"/>
  <sheetViews>
    <sheetView workbookViewId="0">
      <pane xSplit="2" topLeftCell="C1" activePane="topRight" state="frozen"/>
      <selection pane="topRight" activeCell="N15" sqref="N15"/>
    </sheetView>
  </sheetViews>
  <sheetFormatPr defaultColWidth="8.85546875" defaultRowHeight="15" x14ac:dyDescent="0.25"/>
  <cols>
    <col min="1" max="1" width="5.7109375" style="149" customWidth="1"/>
    <col min="2" max="2" width="20" style="149" customWidth="1"/>
    <col min="3" max="3" width="17.140625" style="149" customWidth="1"/>
    <col min="4" max="4" width="20" style="149" customWidth="1"/>
    <col min="5" max="5" width="18.5703125" style="149" bestFit="1" customWidth="1"/>
    <col min="6" max="6" width="2.85546875" style="149" customWidth="1"/>
    <col min="7" max="7" width="7.5703125" style="149" customWidth="1"/>
    <col min="8" max="8" width="10.7109375" style="149" customWidth="1"/>
    <col min="9" max="9" width="9.28515625" style="149" customWidth="1"/>
    <col min="10" max="10" width="11" style="149" customWidth="1"/>
    <col min="11" max="18" width="8.85546875" style="149" customWidth="1"/>
    <col min="19" max="19" width="2.85546875" style="149" customWidth="1"/>
    <col min="20" max="26" width="8.85546875" style="149" customWidth="1"/>
    <col min="27" max="27" width="2.85546875" style="149" customWidth="1"/>
    <col min="28" max="31" width="8.85546875" style="149" customWidth="1"/>
    <col min="32" max="32" width="2.85546875" style="149" customWidth="1"/>
    <col min="33" max="33" width="8.85546875" style="149"/>
    <col min="34" max="34" width="11.42578125" style="149" customWidth="1"/>
    <col min="35" max="16384" width="8.85546875" style="149"/>
  </cols>
  <sheetData>
    <row r="1" spans="1:34" ht="15.75" x14ac:dyDescent="0.25">
      <c r="A1" s="1" t="str">
        <f>'Comp Detail'!A1</f>
        <v>Vaulting QLD State Championsip 2022</v>
      </c>
      <c r="B1" s="150"/>
      <c r="C1" s="150"/>
      <c r="D1" s="3" t="s">
        <v>0</v>
      </c>
      <c r="G1" s="205"/>
      <c r="H1" s="205"/>
      <c r="I1" s="205"/>
      <c r="J1" s="205"/>
      <c r="K1" s="150"/>
      <c r="L1" s="150"/>
      <c r="M1" s="150"/>
      <c r="N1" s="150"/>
      <c r="O1" s="150"/>
      <c r="P1" s="150"/>
      <c r="Q1" s="150"/>
      <c r="R1" s="150"/>
      <c r="AH1" s="5">
        <f ca="1">NOW()</f>
        <v>44885.525505902777</v>
      </c>
    </row>
    <row r="2" spans="1:34" ht="15.75" x14ac:dyDescent="0.25">
      <c r="A2" s="1"/>
      <c r="B2" s="150"/>
      <c r="C2" s="150"/>
      <c r="D2" s="3" t="s">
        <v>1</v>
      </c>
      <c r="G2" s="205"/>
      <c r="H2" s="205"/>
      <c r="I2" s="205"/>
      <c r="J2" s="205"/>
      <c r="K2" s="150"/>
      <c r="L2" s="150"/>
      <c r="M2" s="150"/>
      <c r="N2" s="150"/>
      <c r="O2" s="150"/>
      <c r="P2" s="150"/>
      <c r="Q2" s="150"/>
      <c r="R2" s="150"/>
      <c r="AH2" s="6">
        <f ca="1">NOW()</f>
        <v>44885.525505902777</v>
      </c>
    </row>
    <row r="3" spans="1:34" ht="15.75" x14ac:dyDescent="0.25">
      <c r="A3" s="1" t="str">
        <f>'Comp Detail'!A3</f>
        <v>19-20 Nov 22</v>
      </c>
      <c r="B3" s="150"/>
      <c r="C3" s="150"/>
      <c r="D3" s="3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</row>
    <row r="4" spans="1:34" ht="15.75" x14ac:dyDescent="0.25">
      <c r="A4" s="1"/>
      <c r="B4" s="150"/>
      <c r="C4" s="3"/>
      <c r="D4" s="150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</row>
    <row r="5" spans="1:34" ht="15.75" x14ac:dyDescent="0.25">
      <c r="A5" s="1" t="s">
        <v>113</v>
      </c>
      <c r="B5" s="7"/>
      <c r="C5" s="150"/>
      <c r="D5" s="150"/>
      <c r="G5" s="7" t="s">
        <v>3</v>
      </c>
      <c r="H5" s="150">
        <f>F1</f>
        <v>0</v>
      </c>
      <c r="I5" s="150"/>
      <c r="J5" s="150"/>
      <c r="L5" s="7"/>
      <c r="M5" s="7"/>
      <c r="N5" s="7"/>
      <c r="O5" s="150"/>
      <c r="P5" s="150"/>
      <c r="Q5" s="150"/>
      <c r="R5" s="150"/>
      <c r="AA5" s="54"/>
      <c r="AB5" s="7" t="s">
        <v>5</v>
      </c>
      <c r="AF5" s="54"/>
    </row>
    <row r="6" spans="1:34" ht="15.75" x14ac:dyDescent="0.25">
      <c r="A6" s="1" t="s">
        <v>43</v>
      </c>
      <c r="B6" s="143">
        <v>16</v>
      </c>
      <c r="C6" s="150"/>
      <c r="D6" s="150"/>
      <c r="G6" s="7" t="s">
        <v>7</v>
      </c>
      <c r="H6" s="150"/>
      <c r="I6" s="150"/>
      <c r="J6" s="150"/>
      <c r="L6" s="150"/>
      <c r="M6" s="150"/>
      <c r="N6" s="150"/>
      <c r="O6" s="150"/>
      <c r="P6" s="150"/>
      <c r="Q6" s="150"/>
      <c r="R6" s="150"/>
      <c r="T6" s="7" t="s">
        <v>3</v>
      </c>
      <c r="U6" s="150">
        <f>E1</f>
        <v>0</v>
      </c>
      <c r="AA6" s="54"/>
      <c r="AB6" s="150">
        <f>E2</f>
        <v>0</v>
      </c>
      <c r="AF6" s="54"/>
    </row>
    <row r="7" spans="1:34" x14ac:dyDescent="0.25">
      <c r="AA7" s="54"/>
      <c r="AF7" s="54"/>
    </row>
    <row r="8" spans="1:34" x14ac:dyDescent="0.25">
      <c r="A8" s="150"/>
      <c r="B8" s="150"/>
      <c r="C8" s="150"/>
      <c r="D8" s="150"/>
      <c r="E8" s="150"/>
      <c r="F8" s="150"/>
      <c r="G8" s="7" t="s">
        <v>16</v>
      </c>
      <c r="H8" s="150"/>
      <c r="I8" s="150"/>
      <c r="J8" s="150"/>
      <c r="K8" s="158" t="s">
        <v>16</v>
      </c>
      <c r="L8" s="11"/>
      <c r="M8" s="11"/>
      <c r="N8" s="11" t="s">
        <v>17</v>
      </c>
      <c r="P8" s="11"/>
      <c r="Q8" s="11" t="s">
        <v>18</v>
      </c>
      <c r="R8" s="11" t="s">
        <v>89</v>
      </c>
      <c r="S8" s="10"/>
      <c r="T8" s="11" t="s">
        <v>42</v>
      </c>
      <c r="U8" s="150"/>
      <c r="V8" s="150"/>
      <c r="W8" s="150"/>
      <c r="X8" s="150"/>
      <c r="Y8" s="150"/>
      <c r="Z8" s="150" t="s">
        <v>60</v>
      </c>
      <c r="AA8" s="57"/>
      <c r="AB8" s="47" t="s">
        <v>9</v>
      </c>
      <c r="AC8" s="10"/>
      <c r="AD8" s="151" t="s">
        <v>8</v>
      </c>
      <c r="AE8" s="151" t="s">
        <v>9</v>
      </c>
      <c r="AF8" s="54"/>
      <c r="AG8" s="11" t="s">
        <v>31</v>
      </c>
      <c r="AH8" s="150"/>
    </row>
    <row r="9" spans="1:34" x14ac:dyDescent="0.25">
      <c r="A9" s="73" t="s">
        <v>12</v>
      </c>
      <c r="B9" s="73" t="s">
        <v>13</v>
      </c>
      <c r="C9" s="73" t="s">
        <v>7</v>
      </c>
      <c r="D9" s="73" t="s">
        <v>14</v>
      </c>
      <c r="E9" s="73" t="s">
        <v>15</v>
      </c>
      <c r="F9" s="45"/>
      <c r="G9" s="73" t="s">
        <v>90</v>
      </c>
      <c r="H9" s="73" t="s">
        <v>93</v>
      </c>
      <c r="I9" s="73" t="s">
        <v>91</v>
      </c>
      <c r="J9" s="73" t="s">
        <v>94</v>
      </c>
      <c r="K9" s="20" t="s">
        <v>96</v>
      </c>
      <c r="L9" s="152" t="s">
        <v>17</v>
      </c>
      <c r="M9" s="152" t="s">
        <v>97</v>
      </c>
      <c r="N9" s="20" t="s">
        <v>96</v>
      </c>
      <c r="O9" s="38" t="s">
        <v>18</v>
      </c>
      <c r="P9" s="152" t="s">
        <v>97</v>
      </c>
      <c r="Q9" s="20" t="s">
        <v>96</v>
      </c>
      <c r="R9" s="20" t="s">
        <v>96</v>
      </c>
      <c r="S9" s="45"/>
      <c r="T9" s="152" t="s">
        <v>32</v>
      </c>
      <c r="U9" s="152" t="s">
        <v>33</v>
      </c>
      <c r="V9" s="152" t="s">
        <v>34</v>
      </c>
      <c r="W9" s="152" t="s">
        <v>35</v>
      </c>
      <c r="X9" s="152" t="s">
        <v>36</v>
      </c>
      <c r="Y9" s="14" t="s">
        <v>37</v>
      </c>
      <c r="Z9" s="14" t="s">
        <v>31</v>
      </c>
      <c r="AA9" s="58"/>
      <c r="AB9" s="14" t="s">
        <v>29</v>
      </c>
      <c r="AC9" s="14" t="s">
        <v>9</v>
      </c>
      <c r="AD9" s="152" t="s">
        <v>30</v>
      </c>
      <c r="AE9" s="152" t="s">
        <v>31</v>
      </c>
      <c r="AF9" s="56"/>
      <c r="AG9" s="19" t="s">
        <v>38</v>
      </c>
      <c r="AH9" s="14" t="s">
        <v>41</v>
      </c>
    </row>
    <row r="10" spans="1:34" x14ac:dyDescent="0.25">
      <c r="A10" s="243">
        <v>87</v>
      </c>
      <c r="B10" s="245" t="s">
        <v>129</v>
      </c>
      <c r="C10" s="248"/>
      <c r="D10" s="248"/>
      <c r="E10" s="248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3"/>
      <c r="T10" s="154"/>
      <c r="U10" s="154"/>
      <c r="V10" s="154"/>
      <c r="W10" s="154"/>
      <c r="X10" s="154"/>
      <c r="Y10" s="154"/>
      <c r="Z10" s="154"/>
      <c r="AA10" s="59"/>
      <c r="AB10" s="48"/>
      <c r="AC10" s="48"/>
      <c r="AD10" s="48"/>
      <c r="AE10" s="48"/>
      <c r="AF10" s="54"/>
      <c r="AG10" s="46"/>
      <c r="AH10" s="23"/>
    </row>
    <row r="11" spans="1:34" s="97" customFormat="1" x14ac:dyDescent="0.25">
      <c r="A11" s="249">
        <v>84</v>
      </c>
      <c r="B11" s="247" t="s">
        <v>163</v>
      </c>
      <c r="C11" s="245" t="s">
        <v>128</v>
      </c>
      <c r="D11" s="245" t="s">
        <v>158</v>
      </c>
      <c r="E11" s="245" t="s">
        <v>130</v>
      </c>
      <c r="F11" s="62"/>
      <c r="G11" s="33">
        <v>6.8</v>
      </c>
      <c r="H11" s="33">
        <v>6</v>
      </c>
      <c r="I11" s="33">
        <v>8</v>
      </c>
      <c r="J11" s="33">
        <v>7</v>
      </c>
      <c r="K11" s="207">
        <f>(G11+H11+I11+J11)/4</f>
        <v>6.95</v>
      </c>
      <c r="L11" s="33">
        <v>8</v>
      </c>
      <c r="M11" s="33"/>
      <c r="N11" s="159">
        <f>L11-M11</f>
        <v>8</v>
      </c>
      <c r="O11" s="33">
        <v>8</v>
      </c>
      <c r="P11" s="33"/>
      <c r="Q11" s="159">
        <f>O11-P11</f>
        <v>8</v>
      </c>
      <c r="R11" s="4">
        <f>((K11*0.4)+(N11*0.4)+(Q11*0.2))</f>
        <v>7.58</v>
      </c>
      <c r="S11" s="64"/>
      <c r="T11" s="148">
        <v>7.8</v>
      </c>
      <c r="U11" s="148">
        <v>7.8</v>
      </c>
      <c r="V11" s="148">
        <v>7</v>
      </c>
      <c r="W11" s="148">
        <v>7.5</v>
      </c>
      <c r="X11" s="147">
        <f>SUM((T11*0.3),(U11*0.25),(V11*0.35),(W11*0.1))</f>
        <v>7.49</v>
      </c>
      <c r="Y11" s="155"/>
      <c r="Z11" s="156">
        <f>X11-Y11</f>
        <v>7.49</v>
      </c>
      <c r="AA11" s="68"/>
      <c r="AB11" s="212">
        <v>8.3000000000000007</v>
      </c>
      <c r="AC11" s="215">
        <f>AB11</f>
        <v>8.3000000000000007</v>
      </c>
      <c r="AD11" s="155"/>
      <c r="AE11" s="156">
        <f>AC11-AD11</f>
        <v>8.3000000000000007</v>
      </c>
      <c r="AF11" s="69"/>
      <c r="AG11" s="70">
        <f>SUM((R11*0.25)+(Z11*0.25)+(AE11*0.5))</f>
        <v>7.9175000000000004</v>
      </c>
      <c r="AH11" s="71">
        <v>1</v>
      </c>
    </row>
    <row r="12" spans="1:34" x14ac:dyDescent="0.25">
      <c r="A12" s="243">
        <v>76</v>
      </c>
      <c r="B12" s="245" t="s">
        <v>140</v>
      </c>
      <c r="C12" s="248"/>
      <c r="D12" s="248"/>
      <c r="E12" s="245" t="s">
        <v>141</v>
      </c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3"/>
      <c r="T12" s="154"/>
      <c r="U12" s="154"/>
      <c r="V12" s="154"/>
      <c r="W12" s="154"/>
      <c r="X12" s="154"/>
      <c r="Y12" s="154"/>
      <c r="Z12" s="50"/>
      <c r="AA12" s="59"/>
      <c r="AB12" s="48"/>
      <c r="AC12" s="48"/>
      <c r="AD12" s="48"/>
      <c r="AE12" s="48"/>
      <c r="AF12" s="54"/>
      <c r="AG12" s="46"/>
      <c r="AH12" s="23"/>
    </row>
    <row r="13" spans="1:34" s="97" customFormat="1" x14ac:dyDescent="0.25">
      <c r="A13" s="249">
        <v>69</v>
      </c>
      <c r="B13" s="247" t="s">
        <v>142</v>
      </c>
      <c r="C13" s="245" t="s">
        <v>121</v>
      </c>
      <c r="D13" s="245" t="s">
        <v>122</v>
      </c>
      <c r="E13" s="247" t="s">
        <v>143</v>
      </c>
      <c r="F13" s="62"/>
      <c r="G13" s="33">
        <v>6.5</v>
      </c>
      <c r="H13" s="33">
        <v>6</v>
      </c>
      <c r="I13" s="33">
        <v>7</v>
      </c>
      <c r="J13" s="33">
        <v>6.8</v>
      </c>
      <c r="K13" s="207">
        <f t="shared" ref="K13" si="0">(G13+H13+I13+J13)/4</f>
        <v>6.5750000000000002</v>
      </c>
      <c r="L13" s="33">
        <v>7.8</v>
      </c>
      <c r="M13" s="33"/>
      <c r="N13" s="159">
        <f t="shared" ref="N13" si="1">L13-M13</f>
        <v>7.8</v>
      </c>
      <c r="O13" s="33">
        <v>7.5</v>
      </c>
      <c r="P13" s="33"/>
      <c r="Q13" s="159">
        <f t="shared" ref="Q13" si="2">O13-P13</f>
        <v>7.5</v>
      </c>
      <c r="R13" s="4">
        <f t="shared" ref="R13" si="3">((K13*0.4)+(N13*0.4)+(Q13*0.2))</f>
        <v>7.25</v>
      </c>
      <c r="S13" s="64"/>
      <c r="T13" s="148">
        <v>5.8</v>
      </c>
      <c r="U13" s="148">
        <v>6.5</v>
      </c>
      <c r="V13" s="148">
        <v>6.8</v>
      </c>
      <c r="W13" s="148">
        <v>6.8</v>
      </c>
      <c r="X13" s="147">
        <f t="shared" ref="X13" si="4">SUM((T13*0.3),(U13*0.25),(V13*0.35),(W13*0.1))</f>
        <v>6.4249999999999998</v>
      </c>
      <c r="Y13" s="155"/>
      <c r="Z13" s="156">
        <f t="shared" ref="Z13" si="5">X13-Y13</f>
        <v>6.4249999999999998</v>
      </c>
      <c r="AA13" s="68"/>
      <c r="AB13" s="212">
        <v>7.7</v>
      </c>
      <c r="AC13" s="215">
        <f t="shared" ref="AC13" si="6">AB13</f>
        <v>7.7</v>
      </c>
      <c r="AD13" s="155"/>
      <c r="AE13" s="156">
        <f t="shared" ref="AE13" si="7">AC13-AD13</f>
        <v>7.7</v>
      </c>
      <c r="AF13" s="69"/>
      <c r="AG13" s="70">
        <f t="shared" ref="AG13" si="8">SUM((R13*0.25)+(Z13*0.25)+(AE13*0.5))</f>
        <v>7.2687500000000007</v>
      </c>
      <c r="AH13" s="71">
        <v>2</v>
      </c>
    </row>
    <row r="14" spans="1:34" x14ac:dyDescent="0.25">
      <c r="A14" s="243">
        <v>58</v>
      </c>
      <c r="B14" s="245" t="s">
        <v>164</v>
      </c>
      <c r="C14" s="248"/>
      <c r="D14" s="248"/>
      <c r="E14" s="248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3"/>
      <c r="T14" s="154"/>
      <c r="U14" s="154"/>
      <c r="V14" s="154"/>
      <c r="W14" s="154"/>
      <c r="X14" s="154"/>
      <c r="Y14" s="154"/>
      <c r="Z14" s="50"/>
      <c r="AA14" s="59"/>
      <c r="AB14" s="48"/>
      <c r="AC14" s="48"/>
      <c r="AD14" s="48"/>
      <c r="AE14" s="48"/>
      <c r="AF14" s="54"/>
      <c r="AG14" s="46"/>
      <c r="AH14" s="23"/>
    </row>
    <row r="15" spans="1:34" s="97" customFormat="1" x14ac:dyDescent="0.25">
      <c r="A15" s="249">
        <v>57</v>
      </c>
      <c r="B15" s="247" t="s">
        <v>165</v>
      </c>
      <c r="C15" s="245" t="s">
        <v>121</v>
      </c>
      <c r="D15" s="245" t="s">
        <v>122</v>
      </c>
      <c r="E15" s="245" t="s">
        <v>123</v>
      </c>
      <c r="F15" s="62"/>
      <c r="G15" s="33">
        <v>6.5</v>
      </c>
      <c r="H15" s="33">
        <v>6</v>
      </c>
      <c r="I15" s="33">
        <v>7</v>
      </c>
      <c r="J15" s="33">
        <v>6.8</v>
      </c>
      <c r="K15" s="207">
        <f t="shared" ref="K15" si="9">(G15+H15+I15+J15)/4</f>
        <v>6.5750000000000002</v>
      </c>
      <c r="L15" s="33">
        <v>7.8</v>
      </c>
      <c r="M15" s="33"/>
      <c r="N15" s="159">
        <f t="shared" ref="N15" si="10">L15-M15</f>
        <v>7.8</v>
      </c>
      <c r="O15" s="33">
        <v>7.5</v>
      </c>
      <c r="P15" s="33"/>
      <c r="Q15" s="159">
        <f t="shared" ref="Q15" si="11">O15-P15</f>
        <v>7.5</v>
      </c>
      <c r="R15" s="4">
        <f t="shared" ref="R15" si="12">((K15*0.4)+(N15*0.4)+(Q15*0.2))</f>
        <v>7.25</v>
      </c>
      <c r="S15" s="64"/>
      <c r="T15" s="148">
        <v>5</v>
      </c>
      <c r="U15" s="148">
        <v>5</v>
      </c>
      <c r="V15" s="148">
        <v>5.5</v>
      </c>
      <c r="W15" s="148">
        <v>5.5</v>
      </c>
      <c r="X15" s="147">
        <f t="shared" ref="X15" si="13">SUM((T15*0.3),(U15*0.25),(V15*0.35),(W15*0.1))</f>
        <v>5.2249999999999996</v>
      </c>
      <c r="Y15" s="155"/>
      <c r="Z15" s="156">
        <f t="shared" ref="Z15" si="14">X15-Y15</f>
        <v>5.2249999999999996</v>
      </c>
      <c r="AA15" s="68"/>
      <c r="AB15" s="212">
        <v>4.3</v>
      </c>
      <c r="AC15" s="215">
        <f t="shared" ref="AC15" si="15">AB15</f>
        <v>4.3</v>
      </c>
      <c r="AD15" s="155"/>
      <c r="AE15" s="156">
        <f t="shared" ref="AE15" si="16">AC15-AD15</f>
        <v>4.3</v>
      </c>
      <c r="AF15" s="69"/>
      <c r="AG15" s="70">
        <f t="shared" ref="AG15" si="17">SUM((R15*0.25)+(Z15*0.25)+(AE15*0.5))</f>
        <v>5.2687499999999998</v>
      </c>
      <c r="AH15" s="71">
        <v>3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37</vt:i4>
      </vt:variant>
    </vt:vector>
  </HeadingPairs>
  <TitlesOfParts>
    <vt:vector size="61" baseType="lpstr">
      <vt:lpstr>Comp Detail</vt:lpstr>
      <vt:lpstr>Prelim Ind</vt:lpstr>
      <vt:lpstr>Prelim Ind Age</vt:lpstr>
      <vt:lpstr>Pre Novice Ind</vt:lpstr>
      <vt:lpstr>Novice Ind</vt:lpstr>
      <vt:lpstr>Interm Ind</vt:lpstr>
      <vt:lpstr>Adv 2 Rnd</vt:lpstr>
      <vt:lpstr>Open Ind</vt:lpstr>
      <vt:lpstr>Walk PDD</vt:lpstr>
      <vt:lpstr>Squad Nov</vt:lpstr>
      <vt:lpstr>Barrel Ind PreNovice and below</vt:lpstr>
      <vt:lpstr>Barrel Ind Nov</vt:lpstr>
      <vt:lpstr>Barrel PDD Novice and below</vt:lpstr>
      <vt:lpstr>Barrel PDD Interm Adv</vt:lpstr>
      <vt:lpstr>Barrel Squad</vt:lpstr>
      <vt:lpstr>Not used</vt:lpstr>
      <vt:lpstr>Squad Nov Freestyle</vt:lpstr>
      <vt:lpstr>Intro Ind</vt:lpstr>
      <vt:lpstr>Intermed PDD</vt:lpstr>
      <vt:lpstr>Open PDD</vt:lpstr>
      <vt:lpstr>Squad Comp Pre_lim</vt:lpstr>
      <vt:lpstr>Squad Comp Adv</vt:lpstr>
      <vt:lpstr>Squad Prelim Freestyle</vt:lpstr>
      <vt:lpstr>Squad Adv Freestyle</vt:lpstr>
      <vt:lpstr>'Adv 2 Rnd'!Print_Area</vt:lpstr>
      <vt:lpstr>'Barrel Ind Nov'!Print_Area</vt:lpstr>
      <vt:lpstr>'Barrel Ind PreNovice and below'!Print_Area</vt:lpstr>
      <vt:lpstr>'Barrel PDD Interm Adv'!Print_Area</vt:lpstr>
      <vt:lpstr>'Barrel PDD Novice and below'!Print_Area</vt:lpstr>
      <vt:lpstr>'Interm Ind'!Print_Area</vt:lpstr>
      <vt:lpstr>'Intermed PDD'!Print_Area</vt:lpstr>
      <vt:lpstr>'Intro Ind'!Print_Area</vt:lpstr>
      <vt:lpstr>'Novice Ind'!Print_Area</vt:lpstr>
      <vt:lpstr>'Open Ind'!Print_Area</vt:lpstr>
      <vt:lpstr>'Pre Novice Ind'!Print_Area</vt:lpstr>
      <vt:lpstr>'Prelim Ind'!Print_Area</vt:lpstr>
      <vt:lpstr>'Prelim Ind Age'!Print_Area</vt:lpstr>
      <vt:lpstr>'Squad Adv Freestyle'!Print_Area</vt:lpstr>
      <vt:lpstr>'Squad Comp Adv'!Print_Area</vt:lpstr>
      <vt:lpstr>'Squad Comp Pre_lim'!Print_Area</vt:lpstr>
      <vt:lpstr>'Squad Nov'!Print_Area</vt:lpstr>
      <vt:lpstr>'Squad Prelim Freestyle'!Print_Area</vt:lpstr>
      <vt:lpstr>'Walk PDD'!Print_Area</vt:lpstr>
      <vt:lpstr>'Adv 2 Rnd'!Print_Titles</vt:lpstr>
      <vt:lpstr>'Barrel Ind Nov'!Print_Titles</vt:lpstr>
      <vt:lpstr>'Barrel Ind PreNovice and below'!Print_Titles</vt:lpstr>
      <vt:lpstr>'Barrel PDD Interm Adv'!Print_Titles</vt:lpstr>
      <vt:lpstr>'Barrel PDD Novice and below'!Print_Titles</vt:lpstr>
      <vt:lpstr>'Interm Ind'!Print_Titles</vt:lpstr>
      <vt:lpstr>'Intermed PDD'!Print_Titles</vt:lpstr>
      <vt:lpstr>'Intro Ind'!Print_Titles</vt:lpstr>
      <vt:lpstr>'Novice Ind'!Print_Titles</vt:lpstr>
      <vt:lpstr>'Open Ind'!Print_Titles</vt:lpstr>
      <vt:lpstr>'Pre Novice Ind'!Print_Titles</vt:lpstr>
      <vt:lpstr>'Prelim Ind'!Print_Titles</vt:lpstr>
      <vt:lpstr>'Prelim Ind Age'!Print_Titles</vt:lpstr>
      <vt:lpstr>'Squad Adv Freestyle'!Print_Titles</vt:lpstr>
      <vt:lpstr>'Squad Comp Adv'!Print_Titles</vt:lpstr>
      <vt:lpstr>'Squad Comp Pre_lim'!Print_Titles</vt:lpstr>
      <vt:lpstr>'Squad Prelim Freestyle'!Print_Titles</vt:lpstr>
      <vt:lpstr>'Walk PDD'!Print_Titles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Fraser</dc:creator>
  <cp:lastModifiedBy>David and Lisbeth Betts</cp:lastModifiedBy>
  <cp:lastPrinted>2022-11-20T02:37:11Z</cp:lastPrinted>
  <dcterms:created xsi:type="dcterms:W3CDTF">2017-05-08T02:01:40Z</dcterms:created>
  <dcterms:modified xsi:type="dcterms:W3CDTF">2022-11-20T02:39:19Z</dcterms:modified>
</cp:coreProperties>
</file>