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BA8E101F-B0D3-46C3-9308-D656F790BC14}" xr6:coauthVersionLast="47" xr6:coauthVersionMax="47" xr10:uidLastSave="{00000000-0000-0000-0000-000000000000}"/>
  <bookViews>
    <workbookView xWindow="-108" yWindow="-108" windowWidth="23256" windowHeight="12576" firstSheet="27" activeTab="31" xr2:uid="{00000000-000D-0000-FFFF-FFFF00000000}"/>
  </bookViews>
  <sheets>
    <sheet name="Comp Detail" sheetId="44" r:id="rId1"/>
    <sheet name="Intro Ind Comp" sheetId="1" r:id="rId2"/>
    <sheet name="Intro Ind Free" sheetId="57" r:id="rId3"/>
    <sheet name="Prelim Ind A under 10" sheetId="62" r:id="rId4"/>
    <sheet name="Prelim Ind A 10&amp;11" sheetId="79" r:id="rId5"/>
    <sheet name="Prelim Ind A 12+" sheetId="80" r:id="rId6"/>
    <sheet name="Prelim Ind B under 11" sheetId="81" r:id="rId7"/>
    <sheet name="Prelim Ind B 11+" sheetId="82" r:id="rId8"/>
    <sheet name="PreNov Ind Under 13" sheetId="67" r:id="rId9"/>
    <sheet name="PreNov Ind 13+" sheetId="68" r:id="rId10"/>
    <sheet name="Nov Ind" sheetId="3" r:id="rId11"/>
    <sheet name="Inter Ind" sheetId="4" r:id="rId12"/>
    <sheet name="Adv Ind" sheetId="6" r:id="rId13"/>
    <sheet name="Open Ind" sheetId="7" r:id="rId14"/>
    <sheet name="Walk PDD A" sheetId="36" r:id="rId15"/>
    <sheet name="Walk PDD B" sheetId="59" r:id="rId16"/>
    <sheet name="Int PDD" sheetId="78" r:id="rId17"/>
    <sheet name="Lungers Walk" sheetId="69" r:id="rId18"/>
    <sheet name="Lungers Canter" sheetId="70" r:id="rId19"/>
    <sheet name="Squad Comp Pre_lim" sheetId="11" r:id="rId20"/>
    <sheet name="Squad Prelim Freestyle" sheetId="17" r:id="rId21"/>
    <sheet name="Barrel Ind A" sheetId="37" r:id="rId22"/>
    <sheet name="Barrel Ind B under 14 Sat" sheetId="71" r:id="rId23"/>
    <sheet name="Barrel Ind B 14+ Sat" sheetId="51" r:id="rId24"/>
    <sheet name="Barrel Ind B Under 14 Sun" sheetId="75" r:id="rId25"/>
    <sheet name="Barrel Ind B 14+ Sun" sheetId="76" r:id="rId26"/>
    <sheet name="Barrel Ind C Sunday under 10" sheetId="72" r:id="rId27"/>
    <sheet name="Barrel Ind C Sunday 10+" sheetId="84" r:id="rId28"/>
    <sheet name="Barrel Ind C 11+" sheetId="83" r:id="rId29"/>
    <sheet name="Barrel Ind E" sheetId="74" r:id="rId30"/>
    <sheet name="Barrel PDD A" sheetId="38" r:id="rId31"/>
    <sheet name="Barrel PDD B" sheetId="54" r:id="rId32"/>
  </sheets>
  <externalReferences>
    <externalReference r:id="rId33"/>
    <externalReference r:id="rId34"/>
  </externalReferences>
  <definedNames>
    <definedName name="_xlnm.Print_Area" localSheetId="12">'Adv Ind'!$BR:$BW</definedName>
    <definedName name="_xlnm.Print_Area" localSheetId="21">'Barrel Ind A'!$O:$R</definedName>
    <definedName name="_xlnm.Print_Area" localSheetId="23">'Barrel Ind B 14+ Sat'!$O:$R</definedName>
    <definedName name="_xlnm.Print_Area" localSheetId="25">'Barrel Ind B 14+ Sun'!$O:$S</definedName>
    <definedName name="_xlnm.Print_Area" localSheetId="22">'Barrel Ind B under 14 Sat'!$O:$R</definedName>
    <definedName name="_xlnm.Print_Area" localSheetId="24">'Barrel Ind B Under 14 Sun'!$O:$R</definedName>
    <definedName name="_xlnm.Print_Area" localSheetId="28">'Barrel Ind C 11+'!$O:$R</definedName>
    <definedName name="_xlnm.Print_Area" localSheetId="27">'Barrel Ind C Sunday 10+'!$O:$R</definedName>
    <definedName name="_xlnm.Print_Area" localSheetId="26">'Barrel Ind C Sunday under 10'!$O:$R</definedName>
    <definedName name="_xlnm.Print_Area" localSheetId="29">'Barrel Ind E'!$O:$R</definedName>
    <definedName name="_xlnm.Print_Area" localSheetId="30">'Barrel PDD A'!$O:$R</definedName>
    <definedName name="_xlnm.Print_Area" localSheetId="31">'Barrel PDD B'!$O:$R</definedName>
    <definedName name="_xlnm.Print_Area" localSheetId="16">'Int PDD'!$AI:$AL</definedName>
    <definedName name="_xlnm.Print_Area" localSheetId="11">'Inter Ind'!$BQ:$BV</definedName>
    <definedName name="_xlnm.Print_Area" localSheetId="1">'Intro Ind Comp'!$AO:$AQ</definedName>
    <definedName name="_xlnm.Print_Area" localSheetId="2">'Intro Ind Free'!$AG:$AI</definedName>
    <definedName name="_xlnm.Print_Area" localSheetId="18">'Lungers Canter'!$O:$R</definedName>
    <definedName name="_xlnm.Print_Area" localSheetId="17">'Lungers Walk'!$O:$R</definedName>
    <definedName name="_xlnm.Print_Area" localSheetId="10">'Nov Ind'!$BO:$BT</definedName>
    <definedName name="_xlnm.Print_Area" localSheetId="13">'Open Ind'!$CW:$DD</definedName>
    <definedName name="_xlnm.Print_Area" localSheetId="4">'Prelim Ind A 10&amp;11'!$BO:$BT</definedName>
    <definedName name="_xlnm.Print_Area" localSheetId="5">'Prelim Ind A 12+'!$BO:$BT</definedName>
    <definedName name="_xlnm.Print_Area" localSheetId="3">'Prelim Ind A under 10'!$BO:$BT</definedName>
    <definedName name="_xlnm.Print_Area" localSheetId="7">'Prelim Ind B 11+'!$BO:$BT</definedName>
    <definedName name="_xlnm.Print_Area" localSheetId="6">'Prelim Ind B under 11'!$BO:$BT</definedName>
    <definedName name="_xlnm.Print_Area" localSheetId="9">'PreNov Ind 13+'!$BQ:$BV</definedName>
    <definedName name="_xlnm.Print_Area" localSheetId="8">'PreNov Ind Under 13'!$BQ:$BV</definedName>
    <definedName name="_xlnm.Print_Area" localSheetId="19">'Squad Comp Pre_lim'!$AO:$AP</definedName>
    <definedName name="_xlnm.Print_Area" localSheetId="20">'Squad Prelim Freestyle'!$AE:$AF</definedName>
    <definedName name="_xlnm.Print_Area" localSheetId="14">'Walk PDD A'!$AG:$AH</definedName>
    <definedName name="_xlnm.Print_Area" localSheetId="15">'Walk PDD B'!$AG:$AH</definedName>
    <definedName name="_xlnm.Print_Titles" localSheetId="12">'Adv Ind'!$A:$E,'Adv Ind'!$1:$7</definedName>
    <definedName name="_xlnm.Print_Titles" localSheetId="21">'Barrel Ind A'!$A:$C,'Barrel Ind A'!$1:$6</definedName>
    <definedName name="_xlnm.Print_Titles" localSheetId="23">'Barrel Ind B 14+ Sat'!$A:$C,'Barrel Ind B 14+ Sat'!$1:$6</definedName>
    <definedName name="_xlnm.Print_Titles" localSheetId="25">'Barrel Ind B 14+ Sun'!$A:$C,'Barrel Ind B 14+ Sun'!$1:$5</definedName>
    <definedName name="_xlnm.Print_Titles" localSheetId="22">'Barrel Ind B under 14 Sat'!$A:$C,'Barrel Ind B under 14 Sat'!$1:$5</definedName>
    <definedName name="_xlnm.Print_Titles" localSheetId="24">'Barrel Ind B Under 14 Sun'!$A:$C,'Barrel Ind B Under 14 Sun'!$1:$5</definedName>
    <definedName name="_xlnm.Print_Titles" localSheetId="28">'Barrel Ind C 11+'!$A:$C,'Barrel Ind C 11+'!$1:$5</definedName>
    <definedName name="_xlnm.Print_Titles" localSheetId="27">'Barrel Ind C Sunday 10+'!$A:$C,'Barrel Ind C Sunday 10+'!$1:$5</definedName>
    <definedName name="_xlnm.Print_Titles" localSheetId="26">'Barrel Ind C Sunday under 10'!$A:$C,'Barrel Ind C Sunday under 10'!$1:$5</definedName>
    <definedName name="_xlnm.Print_Titles" localSheetId="29">'Barrel Ind E'!$A:$C,'Barrel Ind E'!$1:$6</definedName>
    <definedName name="_xlnm.Print_Titles" localSheetId="30">'Barrel PDD A'!$A:$C,'Barrel PDD A'!$1:$5</definedName>
    <definedName name="_xlnm.Print_Titles" localSheetId="31">'Barrel PDD B'!$A:$C,'Barrel PDD B'!$1:$6</definedName>
    <definedName name="_xlnm.Print_Titles" localSheetId="16">'Int PDD'!$A:$E,'Int PDD'!$1:$6</definedName>
    <definedName name="_xlnm.Print_Titles" localSheetId="11">'Inter Ind'!$A:$E,'Inter Ind'!$1:$3</definedName>
    <definedName name="_xlnm.Print_Titles" localSheetId="1">'Intro Ind Comp'!$A:$E,'Intro Ind Comp'!$1:$3</definedName>
    <definedName name="_xlnm.Print_Titles" localSheetId="2">'Intro Ind Free'!$A:$E,'Intro Ind Free'!$1:$6</definedName>
    <definedName name="_xlnm.Print_Titles" localSheetId="18">'Lungers Canter'!$A:$E,'Lungers Canter'!$1:$7</definedName>
    <definedName name="_xlnm.Print_Titles" localSheetId="17">'Lungers Walk'!$A:$E,'Lungers Walk'!$1:$7</definedName>
    <definedName name="_xlnm.Print_Titles" localSheetId="10">'Nov Ind'!$A:$E,'Nov Ind'!$1:$3</definedName>
    <definedName name="_xlnm.Print_Titles" localSheetId="13">'Open Ind'!$A:$E,'Open Ind'!$1:$3</definedName>
    <definedName name="_xlnm.Print_Titles" localSheetId="4">'Prelim Ind A 10&amp;11'!$A:$E,'Prelim Ind A 10&amp;11'!$1:$6</definedName>
    <definedName name="_xlnm.Print_Titles" localSheetId="5">'Prelim Ind A 12+'!$A:$E,'Prelim Ind A 12+'!$1:$6</definedName>
    <definedName name="_xlnm.Print_Titles" localSheetId="3">'Prelim Ind A under 10'!$A:$E,'Prelim Ind A under 10'!$1:$6</definedName>
    <definedName name="_xlnm.Print_Titles" localSheetId="7">'Prelim Ind B 11+'!$A:$E,'Prelim Ind B 11+'!$1:$6</definedName>
    <definedName name="_xlnm.Print_Titles" localSheetId="6">'Prelim Ind B under 11'!$A:$E,'Prelim Ind B under 11'!$1:$6</definedName>
    <definedName name="_xlnm.Print_Titles" localSheetId="9">'PreNov Ind 13+'!$A:$E,'PreNov Ind 13+'!$1:$7</definedName>
    <definedName name="_xlnm.Print_Titles" localSheetId="8">'PreNov Ind Under 13'!$A:$E,'PreNov Ind Under 13'!$1:$7</definedName>
    <definedName name="_xlnm.Print_Titles" localSheetId="19">'Squad Comp Pre_lim'!$A:$E,'Squad Comp Pre_lim'!$1:$3</definedName>
    <definedName name="_xlnm.Print_Titles" localSheetId="20">'Squad Prelim Freestyle'!$A:$E,'Squad Prelim Freestyle'!$1:$5</definedName>
    <definedName name="_xlnm.Print_Titles" localSheetId="14">'Walk PDD A'!$A:$E,'Walk PDD A'!$1:$6</definedName>
    <definedName name="_xlnm.Print_Titles" localSheetId="15">'Walk PDD B'!$A:$E,'Walk PDD B'!$1:$6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2" l="1"/>
  <c r="BG6" i="6"/>
  <c r="CL7" i="7"/>
  <c r="M16" i="84"/>
  <c r="I16" i="84"/>
  <c r="O16" i="84" s="1"/>
  <c r="M15" i="84"/>
  <c r="I15" i="84"/>
  <c r="O15" i="84" s="1"/>
  <c r="M14" i="84"/>
  <c r="I14" i="84"/>
  <c r="O14" i="84" s="1"/>
  <c r="M13" i="84"/>
  <c r="I13" i="84"/>
  <c r="O13" i="84" s="1"/>
  <c r="M12" i="84"/>
  <c r="I12" i="84"/>
  <c r="O12" i="84" s="1"/>
  <c r="M11" i="84"/>
  <c r="I11" i="84"/>
  <c r="O11" i="84" s="1"/>
  <c r="A3" i="84"/>
  <c r="R2" i="84"/>
  <c r="R1" i="84"/>
  <c r="A1" i="84"/>
  <c r="I16" i="72"/>
  <c r="AW11" i="68"/>
  <c r="BS11" i="68"/>
  <c r="BS13" i="68"/>
  <c r="BS12" i="68"/>
  <c r="AY12" i="68"/>
  <c r="BP7" i="7"/>
  <c r="BG7" i="7"/>
  <c r="BR12" i="7"/>
  <c r="J11" i="1"/>
  <c r="BP11" i="6"/>
  <c r="BJ11" i="6"/>
  <c r="BL11" i="6" s="1"/>
  <c r="BC11" i="6"/>
  <c r="AZ11" i="6"/>
  <c r="AW11" i="6"/>
  <c r="BD11" i="6" s="1"/>
  <c r="BT11" i="6" s="1"/>
  <c r="AN11" i="6"/>
  <c r="AO11" i="6" s="1"/>
  <c r="AC11" i="6"/>
  <c r="AD11" i="6" s="1"/>
  <c r="R11" i="6"/>
  <c r="O11" i="6"/>
  <c r="L11" i="6"/>
  <c r="S11" i="6" s="1"/>
  <c r="BR11" i="6" s="1"/>
  <c r="BV11" i="6" s="1"/>
  <c r="BJ14" i="6"/>
  <c r="BL14" i="6" s="1"/>
  <c r="AH10" i="80"/>
  <c r="BO6" i="6"/>
  <c r="AR6" i="6"/>
  <c r="CT7" i="7"/>
  <c r="BW7" i="7"/>
  <c r="M15" i="83"/>
  <c r="I15" i="83"/>
  <c r="O15" i="83" s="1"/>
  <c r="M16" i="83"/>
  <c r="I16" i="83"/>
  <c r="O16" i="83" s="1"/>
  <c r="M11" i="83"/>
  <c r="I11" i="83"/>
  <c r="O11" i="83" s="1"/>
  <c r="M12" i="83"/>
  <c r="I12" i="83"/>
  <c r="O12" i="83" s="1"/>
  <c r="M13" i="83"/>
  <c r="I13" i="83"/>
  <c r="O13" i="83" s="1"/>
  <c r="M14" i="83"/>
  <c r="I14" i="83"/>
  <c r="O14" i="83" s="1"/>
  <c r="A3" i="83"/>
  <c r="R2" i="83"/>
  <c r="R1" i="83"/>
  <c r="A1" i="83"/>
  <c r="AR7" i="7"/>
  <c r="AG6" i="6"/>
  <c r="V6" i="6"/>
  <c r="G6" i="6"/>
  <c r="AG8" i="7"/>
  <c r="V8" i="7"/>
  <c r="Q11" i="84" l="1"/>
  <c r="P11" i="84"/>
  <c r="Q12" i="84"/>
  <c r="P12" i="84"/>
  <c r="Q13" i="84"/>
  <c r="P13" i="84"/>
  <c r="Q14" i="84"/>
  <c r="P14" i="84"/>
  <c r="Q15" i="84"/>
  <c r="P15" i="84"/>
  <c r="Q16" i="84"/>
  <c r="P16" i="84"/>
  <c r="Q14" i="83"/>
  <c r="P14" i="83"/>
  <c r="Q13" i="83"/>
  <c r="P13" i="83"/>
  <c r="Q12" i="83"/>
  <c r="P12" i="83"/>
  <c r="Q11" i="83"/>
  <c r="P11" i="83"/>
  <c r="Q16" i="83"/>
  <c r="P16" i="83"/>
  <c r="Q15" i="83"/>
  <c r="P15" i="83"/>
  <c r="BK17" i="82" l="1"/>
  <c r="BM17" i="82" s="1"/>
  <c r="BG17" i="82"/>
  <c r="BH17" i="82" s="1"/>
  <c r="AU17" i="82"/>
  <c r="AW17" i="82" s="1"/>
  <c r="AN17" i="82"/>
  <c r="AK17" i="82"/>
  <c r="AH17" i="82"/>
  <c r="AO17" i="82" s="1"/>
  <c r="BQ17" i="82" s="1"/>
  <c r="AA17" i="82"/>
  <c r="AB17" i="82" s="1"/>
  <c r="P17" i="82"/>
  <c r="M17" i="82"/>
  <c r="J17" i="82"/>
  <c r="Q17" i="82" s="1"/>
  <c r="BO17" i="82" s="1"/>
  <c r="BS17" i="82" s="1"/>
  <c r="BP14" i="6"/>
  <c r="BC14" i="6"/>
  <c r="AZ14" i="6"/>
  <c r="AW14" i="6"/>
  <c r="BD14" i="6" s="1"/>
  <c r="BT14" i="6" s="1"/>
  <c r="AN14" i="6"/>
  <c r="AO14" i="6" s="1"/>
  <c r="AC14" i="6"/>
  <c r="AD14" i="6" s="1"/>
  <c r="R14" i="6"/>
  <c r="O14" i="6"/>
  <c r="L14" i="6"/>
  <c r="S14" i="6" s="1"/>
  <c r="BR14" i="6" s="1"/>
  <c r="BV14" i="6" s="1"/>
  <c r="BM14" i="4"/>
  <c r="BO14" i="4" s="1"/>
  <c r="BH14" i="4"/>
  <c r="BJ14" i="4" s="1"/>
  <c r="BA14" i="4"/>
  <c r="AX14" i="4"/>
  <c r="AU14" i="4"/>
  <c r="BB14" i="4" s="1"/>
  <c r="BS14" i="4" s="1"/>
  <c r="AL14" i="4"/>
  <c r="AM14" i="4" s="1"/>
  <c r="AB14" i="4"/>
  <c r="AC14" i="4" s="1"/>
  <c r="R14" i="4"/>
  <c r="O14" i="4"/>
  <c r="L14" i="4"/>
  <c r="S14" i="4" s="1"/>
  <c r="BQ14" i="4" s="1"/>
  <c r="BU14" i="4" s="1"/>
  <c r="A3" i="68"/>
  <c r="A3" i="67"/>
  <c r="BK16" i="82"/>
  <c r="BM16" i="82" s="1"/>
  <c r="BG16" i="82"/>
  <c r="BH16" i="82" s="1"/>
  <c r="AU16" i="82"/>
  <c r="AW16" i="82" s="1"/>
  <c r="AN16" i="82"/>
  <c r="AK16" i="82"/>
  <c r="AH16" i="82"/>
  <c r="AO16" i="82" s="1"/>
  <c r="BQ16" i="82" s="1"/>
  <c r="AA16" i="82"/>
  <c r="AB16" i="82" s="1"/>
  <c r="P16" i="82"/>
  <c r="M16" i="82"/>
  <c r="J16" i="82"/>
  <c r="Q16" i="82" s="1"/>
  <c r="BO16" i="82" s="1"/>
  <c r="BS16" i="82" s="1"/>
  <c r="BK14" i="82"/>
  <c r="BM14" i="82" s="1"/>
  <c r="BG14" i="82"/>
  <c r="BH14" i="82" s="1"/>
  <c r="AU14" i="82"/>
  <c r="AW14" i="82" s="1"/>
  <c r="AN14" i="82"/>
  <c r="AK14" i="82"/>
  <c r="AH14" i="82"/>
  <c r="AO14" i="82" s="1"/>
  <c r="BQ14" i="82" s="1"/>
  <c r="AA14" i="82"/>
  <c r="AB14" i="82" s="1"/>
  <c r="P14" i="82"/>
  <c r="M14" i="82"/>
  <c r="Q14" i="82"/>
  <c r="BO14" i="82" s="1"/>
  <c r="BS14" i="82" s="1"/>
  <c r="BK13" i="82"/>
  <c r="BM13" i="82" s="1"/>
  <c r="BG13" i="82"/>
  <c r="BH13" i="82" s="1"/>
  <c r="AU13" i="82"/>
  <c r="AW13" i="82" s="1"/>
  <c r="AN13" i="82"/>
  <c r="AK13" i="82"/>
  <c r="AH13" i="82"/>
  <c r="AO13" i="82" s="1"/>
  <c r="BQ13" i="82" s="1"/>
  <c r="AA13" i="82"/>
  <c r="AB13" i="82" s="1"/>
  <c r="P13" i="82"/>
  <c r="M13" i="82"/>
  <c r="J13" i="82"/>
  <c r="Q13" i="82" s="1"/>
  <c r="BO13" i="82" s="1"/>
  <c r="BS13" i="82" s="1"/>
  <c r="BK11" i="82"/>
  <c r="BM11" i="82" s="1"/>
  <c r="BG11" i="82"/>
  <c r="BH11" i="82" s="1"/>
  <c r="AU11" i="82"/>
  <c r="AW11" i="82" s="1"/>
  <c r="AN11" i="82"/>
  <c r="AK11" i="82"/>
  <c r="AH11" i="82"/>
  <c r="AO11" i="82" s="1"/>
  <c r="BQ11" i="82" s="1"/>
  <c r="AA11" i="82"/>
  <c r="AB11" i="82" s="1"/>
  <c r="P11" i="82"/>
  <c r="M11" i="82"/>
  <c r="J11" i="82"/>
  <c r="Q11" i="82" s="1"/>
  <c r="BO11" i="82" s="1"/>
  <c r="BS11" i="82" s="1"/>
  <c r="BK10" i="82"/>
  <c r="BM10" i="82" s="1"/>
  <c r="BG10" i="82"/>
  <c r="BH10" i="82" s="1"/>
  <c r="AU10" i="82"/>
  <c r="AW10" i="82" s="1"/>
  <c r="AN10" i="82"/>
  <c r="AK10" i="82"/>
  <c r="AH10" i="82"/>
  <c r="AO10" i="82" s="1"/>
  <c r="BQ10" i="82" s="1"/>
  <c r="AA10" i="82"/>
  <c r="AB10" i="82" s="1"/>
  <c r="P10" i="82"/>
  <c r="M10" i="82"/>
  <c r="J10" i="82"/>
  <c r="Q10" i="82" s="1"/>
  <c r="BO10" i="82" s="1"/>
  <c r="BS10" i="82" s="1"/>
  <c r="BK12" i="82"/>
  <c r="BM12" i="82" s="1"/>
  <c r="BG12" i="82"/>
  <c r="BH12" i="82" s="1"/>
  <c r="AU12" i="82"/>
  <c r="AW12" i="82" s="1"/>
  <c r="AN12" i="82"/>
  <c r="AK12" i="82"/>
  <c r="AH12" i="82"/>
  <c r="AO12" i="82" s="1"/>
  <c r="BQ12" i="82" s="1"/>
  <c r="AA12" i="82"/>
  <c r="AB12" i="82" s="1"/>
  <c r="P12" i="82"/>
  <c r="M12" i="82"/>
  <c r="J12" i="82"/>
  <c r="Q12" i="82" s="1"/>
  <c r="BO12" i="82" s="1"/>
  <c r="BS12" i="82" s="1"/>
  <c r="BK15" i="82"/>
  <c r="BM15" i="82" s="1"/>
  <c r="BG15" i="82"/>
  <c r="BH15" i="82" s="1"/>
  <c r="AU15" i="82"/>
  <c r="AW15" i="82" s="1"/>
  <c r="AN15" i="82"/>
  <c r="AK15" i="82"/>
  <c r="AH15" i="82"/>
  <c r="AO15" i="82" s="1"/>
  <c r="BQ15" i="82" s="1"/>
  <c r="AA15" i="82"/>
  <c r="AB15" i="82" s="1"/>
  <c r="P15" i="82"/>
  <c r="M15" i="82"/>
  <c r="J15" i="82"/>
  <c r="Q15" i="82" s="1"/>
  <c r="BO15" i="82" s="1"/>
  <c r="BS15" i="82" s="1"/>
  <c r="A3" i="82"/>
  <c r="BT2" i="82"/>
  <c r="BT1" i="82"/>
  <c r="A1" i="82"/>
  <c r="BK12" i="81"/>
  <c r="BM12" i="81" s="1"/>
  <c r="BG12" i="81"/>
  <c r="BH12" i="81" s="1"/>
  <c r="AU12" i="81"/>
  <c r="AW12" i="81" s="1"/>
  <c r="AN12" i="81"/>
  <c r="AK12" i="81"/>
  <c r="AH12" i="81"/>
  <c r="AO12" i="81" s="1"/>
  <c r="BQ12" i="81" s="1"/>
  <c r="AA12" i="81"/>
  <c r="AB12" i="81" s="1"/>
  <c r="P12" i="81"/>
  <c r="M12" i="81"/>
  <c r="J12" i="81"/>
  <c r="Q12" i="81" s="1"/>
  <c r="BO12" i="81" s="1"/>
  <c r="BS12" i="81" s="1"/>
  <c r="BK10" i="81"/>
  <c r="BM10" i="81" s="1"/>
  <c r="BG10" i="81"/>
  <c r="BH10" i="81" s="1"/>
  <c r="AU10" i="81"/>
  <c r="AW10" i="81" s="1"/>
  <c r="AN10" i="81"/>
  <c r="AK10" i="81"/>
  <c r="AH10" i="81"/>
  <c r="AO10" i="81" s="1"/>
  <c r="BQ10" i="81" s="1"/>
  <c r="AA10" i="81"/>
  <c r="AB10" i="81" s="1"/>
  <c r="P10" i="81"/>
  <c r="M10" i="81"/>
  <c r="J10" i="81"/>
  <c r="Q10" i="81" s="1"/>
  <c r="BO10" i="81" s="1"/>
  <c r="BS10" i="81" s="1"/>
  <c r="BK13" i="81"/>
  <c r="BM13" i="81" s="1"/>
  <c r="BG13" i="81"/>
  <c r="BH13" i="81" s="1"/>
  <c r="AU13" i="81"/>
  <c r="AW13" i="81" s="1"/>
  <c r="AN13" i="81"/>
  <c r="AK13" i="81"/>
  <c r="AH13" i="81"/>
  <c r="AO13" i="81" s="1"/>
  <c r="BQ13" i="81" s="1"/>
  <c r="AA13" i="81"/>
  <c r="AB13" i="81" s="1"/>
  <c r="P13" i="81"/>
  <c r="M13" i="81"/>
  <c r="J13" i="81"/>
  <c r="Q13" i="81" s="1"/>
  <c r="BO13" i="81" s="1"/>
  <c r="BS13" i="81" s="1"/>
  <c r="BK11" i="81"/>
  <c r="BM11" i="81" s="1"/>
  <c r="BG11" i="81"/>
  <c r="BH11" i="81" s="1"/>
  <c r="AU11" i="81"/>
  <c r="AW11" i="81" s="1"/>
  <c r="AN11" i="81"/>
  <c r="AK11" i="81"/>
  <c r="AH11" i="81"/>
  <c r="AO11" i="81" s="1"/>
  <c r="BQ11" i="81" s="1"/>
  <c r="AA11" i="81"/>
  <c r="AB11" i="81" s="1"/>
  <c r="P11" i="81"/>
  <c r="M11" i="81"/>
  <c r="J11" i="81"/>
  <c r="Q11" i="81" s="1"/>
  <c r="BO11" i="81" s="1"/>
  <c r="BS11" i="81" s="1"/>
  <c r="A3" i="81"/>
  <c r="BT2" i="81"/>
  <c r="BT1" i="81"/>
  <c r="A1" i="81"/>
  <c r="BK17" i="80"/>
  <c r="BM17" i="80" s="1"/>
  <c r="BG17" i="80"/>
  <c r="BH17" i="80" s="1"/>
  <c r="AU17" i="80"/>
  <c r="AW17" i="80" s="1"/>
  <c r="AN17" i="80"/>
  <c r="AK17" i="80"/>
  <c r="AH17" i="80"/>
  <c r="AO17" i="80" s="1"/>
  <c r="BQ17" i="80" s="1"/>
  <c r="AA17" i="80"/>
  <c r="AB17" i="80" s="1"/>
  <c r="P17" i="80"/>
  <c r="M17" i="80"/>
  <c r="J17" i="80"/>
  <c r="Q17" i="80" s="1"/>
  <c r="BO17" i="80" s="1"/>
  <c r="BS17" i="80" s="1"/>
  <c r="BK14" i="80"/>
  <c r="BM14" i="80" s="1"/>
  <c r="BG14" i="80"/>
  <c r="BH14" i="80" s="1"/>
  <c r="AU14" i="80"/>
  <c r="AW14" i="80" s="1"/>
  <c r="AN14" i="80"/>
  <c r="AK14" i="80"/>
  <c r="AH14" i="80"/>
  <c r="AO14" i="80" s="1"/>
  <c r="BQ14" i="80" s="1"/>
  <c r="AA14" i="80"/>
  <c r="AB14" i="80" s="1"/>
  <c r="P14" i="80"/>
  <c r="M14" i="80"/>
  <c r="J14" i="80"/>
  <c r="Q14" i="80" s="1"/>
  <c r="BO14" i="80" s="1"/>
  <c r="BS14" i="80" s="1"/>
  <c r="BK11" i="80"/>
  <c r="BM11" i="80" s="1"/>
  <c r="BG11" i="80"/>
  <c r="BH11" i="80" s="1"/>
  <c r="AU11" i="80"/>
  <c r="AW11" i="80" s="1"/>
  <c r="AN11" i="80"/>
  <c r="AK11" i="80"/>
  <c r="AH11" i="80"/>
  <c r="AO11" i="80" s="1"/>
  <c r="BQ11" i="80" s="1"/>
  <c r="AA11" i="80"/>
  <c r="AB11" i="80" s="1"/>
  <c r="P11" i="80"/>
  <c r="M11" i="80"/>
  <c r="J11" i="80"/>
  <c r="Q11" i="80" s="1"/>
  <c r="BO11" i="80" s="1"/>
  <c r="BS11" i="80" s="1"/>
  <c r="BK16" i="80"/>
  <c r="BM16" i="80" s="1"/>
  <c r="BG16" i="80"/>
  <c r="BH16" i="80" s="1"/>
  <c r="AU16" i="80"/>
  <c r="AW16" i="80" s="1"/>
  <c r="AN16" i="80"/>
  <c r="AK16" i="80"/>
  <c r="AH16" i="80"/>
  <c r="AO16" i="80" s="1"/>
  <c r="BQ16" i="80" s="1"/>
  <c r="AA16" i="80"/>
  <c r="AB16" i="80" s="1"/>
  <c r="P16" i="80"/>
  <c r="M16" i="80"/>
  <c r="J16" i="80"/>
  <c r="Q16" i="80" s="1"/>
  <c r="BO16" i="80" s="1"/>
  <c r="BS16" i="80" s="1"/>
  <c r="BK15" i="80"/>
  <c r="BM15" i="80" s="1"/>
  <c r="BG15" i="80"/>
  <c r="BH15" i="80" s="1"/>
  <c r="AU15" i="80"/>
  <c r="AW15" i="80" s="1"/>
  <c r="AN15" i="80"/>
  <c r="AK15" i="80"/>
  <c r="AH15" i="80"/>
  <c r="AO15" i="80" s="1"/>
  <c r="BQ15" i="80" s="1"/>
  <c r="AA15" i="80"/>
  <c r="AB15" i="80" s="1"/>
  <c r="P15" i="80"/>
  <c r="M15" i="80"/>
  <c r="J15" i="80"/>
  <c r="Q15" i="80" s="1"/>
  <c r="BO15" i="80" s="1"/>
  <c r="BS15" i="80" s="1"/>
  <c r="BK10" i="80"/>
  <c r="BM10" i="80" s="1"/>
  <c r="BG10" i="80"/>
  <c r="BH10" i="80" s="1"/>
  <c r="AU10" i="80"/>
  <c r="AW10" i="80" s="1"/>
  <c r="AN10" i="80"/>
  <c r="AK10" i="80"/>
  <c r="AO10" i="80"/>
  <c r="BQ10" i="80" s="1"/>
  <c r="AA10" i="80"/>
  <c r="AB10" i="80" s="1"/>
  <c r="P10" i="80"/>
  <c r="M10" i="80"/>
  <c r="J10" i="80"/>
  <c r="Q10" i="80" s="1"/>
  <c r="BO10" i="80" s="1"/>
  <c r="BS10" i="80" s="1"/>
  <c r="BK13" i="80"/>
  <c r="BM13" i="80" s="1"/>
  <c r="BG13" i="80"/>
  <c r="BH13" i="80" s="1"/>
  <c r="AU13" i="80"/>
  <c r="AW13" i="80" s="1"/>
  <c r="AN13" i="80"/>
  <c r="AK13" i="80"/>
  <c r="AH13" i="80"/>
  <c r="AO13" i="80" s="1"/>
  <c r="BQ13" i="80" s="1"/>
  <c r="AA13" i="80"/>
  <c r="AB13" i="80" s="1"/>
  <c r="P13" i="80"/>
  <c r="M13" i="80"/>
  <c r="J13" i="80"/>
  <c r="Q13" i="80" s="1"/>
  <c r="BO13" i="80" s="1"/>
  <c r="BS13" i="80" s="1"/>
  <c r="BK12" i="80"/>
  <c r="BM12" i="80" s="1"/>
  <c r="BG12" i="80"/>
  <c r="BH12" i="80" s="1"/>
  <c r="AU12" i="80"/>
  <c r="AW12" i="80" s="1"/>
  <c r="AN12" i="80"/>
  <c r="AK12" i="80"/>
  <c r="AH12" i="80"/>
  <c r="AO12" i="80" s="1"/>
  <c r="BQ12" i="80" s="1"/>
  <c r="AA12" i="80"/>
  <c r="AB12" i="80" s="1"/>
  <c r="P12" i="80"/>
  <c r="M12" i="80"/>
  <c r="J12" i="80"/>
  <c r="Q12" i="80" s="1"/>
  <c r="BO12" i="80" s="1"/>
  <c r="BS12" i="80" s="1"/>
  <c r="A3" i="80"/>
  <c r="BT2" i="80"/>
  <c r="BT1" i="80"/>
  <c r="A1" i="80"/>
  <c r="BK14" i="79"/>
  <c r="BM14" i="79" s="1"/>
  <c r="BG14" i="79"/>
  <c r="BH14" i="79" s="1"/>
  <c r="AU14" i="79"/>
  <c r="AW14" i="79" s="1"/>
  <c r="AN14" i="79"/>
  <c r="AK14" i="79"/>
  <c r="AH14" i="79"/>
  <c r="AO14" i="79" s="1"/>
  <c r="BQ14" i="79" s="1"/>
  <c r="AA14" i="79"/>
  <c r="AB14" i="79" s="1"/>
  <c r="P14" i="79"/>
  <c r="M14" i="79"/>
  <c r="J14" i="79"/>
  <c r="Q14" i="79" s="1"/>
  <c r="BO14" i="79" s="1"/>
  <c r="BS14" i="79" s="1"/>
  <c r="BK16" i="79"/>
  <c r="BM16" i="79" s="1"/>
  <c r="BG16" i="79"/>
  <c r="BH16" i="79" s="1"/>
  <c r="AU16" i="79"/>
  <c r="AW16" i="79" s="1"/>
  <c r="AN16" i="79"/>
  <c r="AK16" i="79"/>
  <c r="AH16" i="79"/>
  <c r="AO16" i="79" s="1"/>
  <c r="BQ16" i="79" s="1"/>
  <c r="AA16" i="79"/>
  <c r="AB16" i="79" s="1"/>
  <c r="P16" i="79"/>
  <c r="M16" i="79"/>
  <c r="J16" i="79"/>
  <c r="Q16" i="79" s="1"/>
  <c r="BO16" i="79" s="1"/>
  <c r="BS16" i="79" s="1"/>
  <c r="BK13" i="79"/>
  <c r="BM13" i="79" s="1"/>
  <c r="BG13" i="79"/>
  <c r="BH13" i="79" s="1"/>
  <c r="AU13" i="79"/>
  <c r="AW13" i="79" s="1"/>
  <c r="AN13" i="79"/>
  <c r="AK13" i="79"/>
  <c r="AH13" i="79"/>
  <c r="AO13" i="79" s="1"/>
  <c r="BQ13" i="79" s="1"/>
  <c r="AA13" i="79"/>
  <c r="AB13" i="79" s="1"/>
  <c r="P13" i="79"/>
  <c r="M13" i="79"/>
  <c r="J13" i="79"/>
  <c r="Q13" i="79" s="1"/>
  <c r="BO13" i="79" s="1"/>
  <c r="BS13" i="79" s="1"/>
  <c r="BK11" i="79"/>
  <c r="BM11" i="79" s="1"/>
  <c r="BG11" i="79"/>
  <c r="BH11" i="79" s="1"/>
  <c r="AU11" i="79"/>
  <c r="AW11" i="79" s="1"/>
  <c r="AN11" i="79"/>
  <c r="AK11" i="79"/>
  <c r="AH11" i="79"/>
  <c r="AO11" i="79" s="1"/>
  <c r="BQ11" i="79" s="1"/>
  <c r="AA11" i="79"/>
  <c r="AB11" i="79" s="1"/>
  <c r="P11" i="79"/>
  <c r="M11" i="79"/>
  <c r="J11" i="79"/>
  <c r="Q11" i="79" s="1"/>
  <c r="BO11" i="79" s="1"/>
  <c r="BS11" i="79" s="1"/>
  <c r="BK12" i="79"/>
  <c r="BM12" i="79" s="1"/>
  <c r="BG12" i="79"/>
  <c r="BH12" i="79" s="1"/>
  <c r="AU12" i="79"/>
  <c r="AW12" i="79" s="1"/>
  <c r="AN12" i="79"/>
  <c r="AK12" i="79"/>
  <c r="AH12" i="79"/>
  <c r="AO12" i="79" s="1"/>
  <c r="BQ12" i="79" s="1"/>
  <c r="AA12" i="79"/>
  <c r="AB12" i="79" s="1"/>
  <c r="P12" i="79"/>
  <c r="M12" i="79"/>
  <c r="J12" i="79"/>
  <c r="Q12" i="79" s="1"/>
  <c r="BO12" i="79" s="1"/>
  <c r="BS12" i="79" s="1"/>
  <c r="BK17" i="79"/>
  <c r="BM17" i="79" s="1"/>
  <c r="BG17" i="79"/>
  <c r="BH17" i="79" s="1"/>
  <c r="AU17" i="79"/>
  <c r="AW17" i="79" s="1"/>
  <c r="AN17" i="79"/>
  <c r="AK17" i="79"/>
  <c r="AH17" i="79"/>
  <c r="AO17" i="79" s="1"/>
  <c r="BQ17" i="79" s="1"/>
  <c r="AA17" i="79"/>
  <c r="AB17" i="79" s="1"/>
  <c r="P17" i="79"/>
  <c r="M17" i="79"/>
  <c r="J17" i="79"/>
  <c r="Q17" i="79" s="1"/>
  <c r="BO17" i="79" s="1"/>
  <c r="BS17" i="79" s="1"/>
  <c r="BK15" i="79"/>
  <c r="BM15" i="79" s="1"/>
  <c r="BG15" i="79"/>
  <c r="BH15" i="79" s="1"/>
  <c r="AU15" i="79"/>
  <c r="AW15" i="79" s="1"/>
  <c r="AN15" i="79"/>
  <c r="AK15" i="79"/>
  <c r="AH15" i="79"/>
  <c r="AO15" i="79" s="1"/>
  <c r="BQ15" i="79" s="1"/>
  <c r="AA15" i="79"/>
  <c r="AB15" i="79" s="1"/>
  <c r="P15" i="79"/>
  <c r="M15" i="79"/>
  <c r="J15" i="79"/>
  <c r="Q15" i="79" s="1"/>
  <c r="BO15" i="79" s="1"/>
  <c r="BS15" i="79" s="1"/>
  <c r="BK10" i="79"/>
  <c r="BM10" i="79" s="1"/>
  <c r="BG10" i="79"/>
  <c r="BH10" i="79" s="1"/>
  <c r="AU10" i="79"/>
  <c r="AW10" i="79" s="1"/>
  <c r="AN10" i="79"/>
  <c r="AK10" i="79"/>
  <c r="AH10" i="79"/>
  <c r="AO10" i="79" s="1"/>
  <c r="BQ10" i="79" s="1"/>
  <c r="AA10" i="79"/>
  <c r="AB10" i="79" s="1"/>
  <c r="P10" i="79"/>
  <c r="M10" i="79"/>
  <c r="J10" i="79"/>
  <c r="Q10" i="79" s="1"/>
  <c r="BO10" i="79" s="1"/>
  <c r="BS10" i="79" s="1"/>
  <c r="A3" i="79"/>
  <c r="BT2" i="79"/>
  <c r="BT1" i="79"/>
  <c r="A1" i="79"/>
  <c r="M15" i="54" l="1"/>
  <c r="I15" i="54"/>
  <c r="O15" i="54" s="1"/>
  <c r="M27" i="54"/>
  <c r="I27" i="54"/>
  <c r="O27" i="54" s="1"/>
  <c r="M19" i="54"/>
  <c r="I19" i="54"/>
  <c r="O19" i="54" s="1"/>
  <c r="M25" i="54"/>
  <c r="I25" i="54"/>
  <c r="O25" i="54" s="1"/>
  <c r="M13" i="54"/>
  <c r="I13" i="54"/>
  <c r="O13" i="54" s="1"/>
  <c r="M23" i="54"/>
  <c r="I23" i="54"/>
  <c r="O23" i="54" s="1"/>
  <c r="M17" i="54"/>
  <c r="I17" i="54"/>
  <c r="O17" i="54" s="1"/>
  <c r="M21" i="54"/>
  <c r="I21" i="54"/>
  <c r="O21" i="54" s="1"/>
  <c r="M29" i="54"/>
  <c r="I29" i="54"/>
  <c r="O29" i="54" s="1"/>
  <c r="M12" i="38"/>
  <c r="I12" i="38"/>
  <c r="O12" i="38" s="1"/>
  <c r="M34" i="38"/>
  <c r="I34" i="38"/>
  <c r="O34" i="38" s="1"/>
  <c r="M18" i="38"/>
  <c r="I18" i="38"/>
  <c r="O18" i="38" s="1"/>
  <c r="M16" i="38"/>
  <c r="I16" i="38"/>
  <c r="O16" i="38" s="1"/>
  <c r="M32" i="38"/>
  <c r="I32" i="38"/>
  <c r="O32" i="38" s="1"/>
  <c r="M30" i="38"/>
  <c r="I30" i="38"/>
  <c r="O30" i="38" s="1"/>
  <c r="M28" i="38"/>
  <c r="I28" i="38"/>
  <c r="O28" i="38" s="1"/>
  <c r="M26" i="38"/>
  <c r="I26" i="38"/>
  <c r="O26" i="38" s="1"/>
  <c r="M10" i="38"/>
  <c r="I10" i="38"/>
  <c r="O10" i="38" s="1"/>
  <c r="M20" i="38"/>
  <c r="I20" i="38"/>
  <c r="O20" i="38" s="1"/>
  <c r="M14" i="38"/>
  <c r="I14" i="38"/>
  <c r="O14" i="38" s="1"/>
  <c r="M22" i="38"/>
  <c r="I22" i="38"/>
  <c r="O22" i="38" s="1"/>
  <c r="AA16" i="17"/>
  <c r="AC16" i="17" s="1"/>
  <c r="X16" i="17"/>
  <c r="Q16" i="17"/>
  <c r="N16" i="17"/>
  <c r="K16" i="17"/>
  <c r="R16" i="17" s="1"/>
  <c r="AE16" i="17" s="1"/>
  <c r="A3" i="78"/>
  <c r="A1" i="78"/>
  <c r="Z11" i="78"/>
  <c r="AB11" i="78" s="1"/>
  <c r="AE11" i="78"/>
  <c r="AG11" i="78" s="1"/>
  <c r="AJ11" i="78" s="1"/>
  <c r="S11" i="78"/>
  <c r="P11" i="78"/>
  <c r="M11" i="78"/>
  <c r="T11" i="78" s="1"/>
  <c r="AK11" i="78" s="1"/>
  <c r="AL2" i="78"/>
  <c r="AL1" i="78"/>
  <c r="Q27" i="54" l="1"/>
  <c r="P27" i="54"/>
  <c r="Q15" i="54"/>
  <c r="P15" i="54"/>
  <c r="Q23" i="54"/>
  <c r="P23" i="54"/>
  <c r="Q13" i="54"/>
  <c r="P13" i="54"/>
  <c r="Q25" i="54"/>
  <c r="P25" i="54"/>
  <c r="Q19" i="54"/>
  <c r="P19" i="54"/>
  <c r="Q21" i="54"/>
  <c r="P21" i="54"/>
  <c r="Q17" i="54"/>
  <c r="P17" i="54"/>
  <c r="Q29" i="54"/>
  <c r="P29" i="54"/>
  <c r="Q32" i="38"/>
  <c r="P32" i="38"/>
  <c r="Q16" i="38"/>
  <c r="P16" i="38"/>
  <c r="Q18" i="38"/>
  <c r="P18" i="38"/>
  <c r="Q34" i="38"/>
  <c r="P34" i="38"/>
  <c r="Q12" i="38"/>
  <c r="P12" i="38"/>
  <c r="Q10" i="38"/>
  <c r="P10" i="38"/>
  <c r="Q26" i="38"/>
  <c r="P26" i="38"/>
  <c r="Q28" i="38"/>
  <c r="P28" i="38"/>
  <c r="Q30" i="38"/>
  <c r="P30" i="38"/>
  <c r="Q14" i="38"/>
  <c r="P14" i="38"/>
  <c r="Q20" i="38"/>
  <c r="P20" i="38"/>
  <c r="Q22" i="38"/>
  <c r="P22" i="38"/>
  <c r="AI11" i="78"/>
  <c r="AC13" i="59" l="1"/>
  <c r="AE13" i="59" s="1"/>
  <c r="X13" i="59"/>
  <c r="Z13" i="59" s="1"/>
  <c r="Q13" i="59"/>
  <c r="N13" i="59"/>
  <c r="K13" i="59"/>
  <c r="R13" i="59" s="1"/>
  <c r="AG13" i="59" s="1"/>
  <c r="AC13" i="36"/>
  <c r="AE13" i="36" s="1"/>
  <c r="X13" i="36"/>
  <c r="Z13" i="36" s="1"/>
  <c r="Q13" i="36"/>
  <c r="N13" i="36"/>
  <c r="K13" i="36"/>
  <c r="R13" i="36" s="1"/>
  <c r="AG13" i="36" s="1"/>
  <c r="M14" i="70"/>
  <c r="P14" i="70" s="1"/>
  <c r="I14" i="70"/>
  <c r="O14" i="70" s="1"/>
  <c r="Q14" i="70" s="1"/>
  <c r="M15" i="70"/>
  <c r="P15" i="70" s="1"/>
  <c r="I15" i="70"/>
  <c r="O15" i="70" s="1"/>
  <c r="Q15" i="70" s="1"/>
  <c r="BK11" i="3"/>
  <c r="BM11" i="3" s="1"/>
  <c r="AV11" i="3"/>
  <c r="AX11" i="3" s="1"/>
  <c r="AO11" i="3"/>
  <c r="AL11" i="3"/>
  <c r="AI11" i="3"/>
  <c r="AP11" i="3" s="1"/>
  <c r="BQ11" i="3" s="1"/>
  <c r="BG11" i="3"/>
  <c r="BH11" i="3" s="1"/>
  <c r="AB11" i="3"/>
  <c r="AC11" i="3" s="1"/>
  <c r="R11" i="3"/>
  <c r="O11" i="3"/>
  <c r="L11" i="3"/>
  <c r="S11" i="3" s="1"/>
  <c r="BO11" i="3" s="1"/>
  <c r="BS11" i="3" s="1"/>
  <c r="BK16" i="3"/>
  <c r="BM16" i="3" s="1"/>
  <c r="AV16" i="3"/>
  <c r="AX16" i="3" s="1"/>
  <c r="AO16" i="3"/>
  <c r="AL16" i="3"/>
  <c r="AI16" i="3"/>
  <c r="AP16" i="3" s="1"/>
  <c r="BQ16" i="3" s="1"/>
  <c r="BG16" i="3"/>
  <c r="BH16" i="3" s="1"/>
  <c r="AB16" i="3"/>
  <c r="AC16" i="3" s="1"/>
  <c r="R16" i="3"/>
  <c r="O16" i="3"/>
  <c r="L16" i="3"/>
  <c r="S16" i="3" s="1"/>
  <c r="BO16" i="3" s="1"/>
  <c r="BS16" i="3" s="1"/>
  <c r="BK10" i="3"/>
  <c r="BM10" i="3" s="1"/>
  <c r="AV10" i="3"/>
  <c r="AX10" i="3" s="1"/>
  <c r="AO10" i="3"/>
  <c r="AL10" i="3"/>
  <c r="AI10" i="3"/>
  <c r="AP10" i="3" s="1"/>
  <c r="BQ10" i="3" s="1"/>
  <c r="BG10" i="3"/>
  <c r="BH10" i="3" s="1"/>
  <c r="AB10" i="3"/>
  <c r="AC10" i="3" s="1"/>
  <c r="R10" i="3"/>
  <c r="O10" i="3"/>
  <c r="L10" i="3"/>
  <c r="S10" i="3" s="1"/>
  <c r="BO10" i="3" s="1"/>
  <c r="BS10" i="3" s="1"/>
  <c r="BK15" i="3"/>
  <c r="BM15" i="3" s="1"/>
  <c r="AV15" i="3"/>
  <c r="AX15" i="3" s="1"/>
  <c r="AO15" i="3"/>
  <c r="AL15" i="3"/>
  <c r="AI15" i="3"/>
  <c r="AP15" i="3" s="1"/>
  <c r="BQ15" i="3" s="1"/>
  <c r="BG15" i="3"/>
  <c r="BH15" i="3" s="1"/>
  <c r="AB15" i="3"/>
  <c r="AC15" i="3" s="1"/>
  <c r="R15" i="3"/>
  <c r="O15" i="3"/>
  <c r="L15" i="3"/>
  <c r="S15" i="3" s="1"/>
  <c r="BO15" i="3" s="1"/>
  <c r="BS15" i="3" s="1"/>
  <c r="BK12" i="3"/>
  <c r="BM12" i="3" s="1"/>
  <c r="AV12" i="3"/>
  <c r="AX12" i="3" s="1"/>
  <c r="AO12" i="3"/>
  <c r="AL12" i="3"/>
  <c r="AI12" i="3"/>
  <c r="AP12" i="3" s="1"/>
  <c r="BQ12" i="3" s="1"/>
  <c r="BG12" i="3"/>
  <c r="BH12" i="3" s="1"/>
  <c r="AB12" i="3"/>
  <c r="AC12" i="3" s="1"/>
  <c r="R12" i="3"/>
  <c r="O12" i="3"/>
  <c r="L12" i="3"/>
  <c r="S12" i="3" s="1"/>
  <c r="BO12" i="3" s="1"/>
  <c r="BS12" i="3" s="1"/>
  <c r="BK14" i="3"/>
  <c r="BM14" i="3" s="1"/>
  <c r="AV14" i="3"/>
  <c r="AX14" i="3" s="1"/>
  <c r="AO14" i="3"/>
  <c r="AL14" i="3"/>
  <c r="AI14" i="3"/>
  <c r="AP14" i="3" s="1"/>
  <c r="BQ14" i="3" s="1"/>
  <c r="BG14" i="3"/>
  <c r="BH14" i="3" s="1"/>
  <c r="AB14" i="3"/>
  <c r="AC14" i="3" s="1"/>
  <c r="R14" i="3"/>
  <c r="O14" i="3"/>
  <c r="L14" i="3"/>
  <c r="S14" i="3" s="1"/>
  <c r="BO14" i="3" s="1"/>
  <c r="BS14" i="3" s="1"/>
  <c r="M16" i="72"/>
  <c r="O16" i="72"/>
  <c r="M11" i="72"/>
  <c r="I11" i="72"/>
  <c r="O11" i="72" s="1"/>
  <c r="M13" i="72"/>
  <c r="I13" i="72"/>
  <c r="O13" i="72" s="1"/>
  <c r="M14" i="72"/>
  <c r="I14" i="72"/>
  <c r="O14" i="72" s="1"/>
  <c r="M15" i="72"/>
  <c r="I15" i="72"/>
  <c r="O15" i="72" s="1"/>
  <c r="M14" i="76"/>
  <c r="I14" i="76"/>
  <c r="O14" i="76" s="1"/>
  <c r="M13" i="76"/>
  <c r="I13" i="76"/>
  <c r="O13" i="76" s="1"/>
  <c r="M17" i="76"/>
  <c r="I17" i="76"/>
  <c r="O17" i="76" s="1"/>
  <c r="M11" i="76"/>
  <c r="I11" i="76"/>
  <c r="O11" i="76" s="1"/>
  <c r="M15" i="76"/>
  <c r="I15" i="76"/>
  <c r="O15" i="76" s="1"/>
  <c r="M16" i="76"/>
  <c r="I16" i="76"/>
  <c r="O16" i="76" s="1"/>
  <c r="M12" i="76"/>
  <c r="I12" i="76"/>
  <c r="O12" i="76" s="1"/>
  <c r="A3" i="76"/>
  <c r="R2" i="76"/>
  <c r="R1" i="76"/>
  <c r="A1" i="76"/>
  <c r="M14" i="75"/>
  <c r="I14" i="75"/>
  <c r="O14" i="75" s="1"/>
  <c r="M11" i="75"/>
  <c r="I11" i="75"/>
  <c r="O11" i="75" s="1"/>
  <c r="M13" i="75"/>
  <c r="I13" i="75"/>
  <c r="O13" i="75" s="1"/>
  <c r="M12" i="75"/>
  <c r="I12" i="75"/>
  <c r="O12" i="75" s="1"/>
  <c r="M15" i="75"/>
  <c r="I15" i="75"/>
  <c r="O15" i="75" s="1"/>
  <c r="A3" i="75"/>
  <c r="R2" i="75"/>
  <c r="R1" i="75"/>
  <c r="A1" i="75"/>
  <c r="M12" i="37"/>
  <c r="I12" i="37"/>
  <c r="O12" i="37" s="1"/>
  <c r="M12" i="74"/>
  <c r="I12" i="74"/>
  <c r="O12" i="74" s="1"/>
  <c r="M11" i="74"/>
  <c r="I11" i="74"/>
  <c r="O11" i="74" s="1"/>
  <c r="A3" i="74"/>
  <c r="R2" i="74"/>
  <c r="R1" i="74"/>
  <c r="A1" i="74"/>
  <c r="M12" i="72"/>
  <c r="I12" i="72"/>
  <c r="O12" i="72" s="1"/>
  <c r="A3" i="72"/>
  <c r="R2" i="72"/>
  <c r="R1" i="72"/>
  <c r="A1" i="72"/>
  <c r="M15" i="71"/>
  <c r="I15" i="71"/>
  <c r="O15" i="71" s="1"/>
  <c r="M11" i="71"/>
  <c r="I11" i="71"/>
  <c r="O11" i="71" s="1"/>
  <c r="M13" i="71"/>
  <c r="I13" i="71"/>
  <c r="O13" i="71" s="1"/>
  <c r="M12" i="71"/>
  <c r="I12" i="71"/>
  <c r="O12" i="71" s="1"/>
  <c r="M14" i="71"/>
  <c r="I14" i="71"/>
  <c r="O14" i="71" s="1"/>
  <c r="M17" i="71"/>
  <c r="I17" i="71"/>
  <c r="O17" i="71" s="1"/>
  <c r="M18" i="71"/>
  <c r="I18" i="71"/>
  <c r="O18" i="71" s="1"/>
  <c r="M12" i="51"/>
  <c r="I12" i="51"/>
  <c r="O12" i="51" s="1"/>
  <c r="M11" i="51"/>
  <c r="I11" i="51"/>
  <c r="O11" i="51" s="1"/>
  <c r="M16" i="51"/>
  <c r="I16" i="51"/>
  <c r="O16" i="51" s="1"/>
  <c r="M15" i="51"/>
  <c r="I15" i="51"/>
  <c r="O15" i="51" s="1"/>
  <c r="M14" i="51"/>
  <c r="I14" i="51"/>
  <c r="O14" i="51" s="1"/>
  <c r="M13" i="51"/>
  <c r="I13" i="51"/>
  <c r="O13" i="51" s="1"/>
  <c r="A3" i="51"/>
  <c r="R2" i="51"/>
  <c r="R1" i="51"/>
  <c r="A1" i="51"/>
  <c r="M16" i="71"/>
  <c r="I16" i="71"/>
  <c r="O16" i="71" s="1"/>
  <c r="A3" i="71"/>
  <c r="R2" i="71"/>
  <c r="R1" i="71"/>
  <c r="A1" i="71"/>
  <c r="M14" i="69"/>
  <c r="P14" i="69" s="1"/>
  <c r="I14" i="69"/>
  <c r="O14" i="69" s="1"/>
  <c r="Q14" i="69" s="1"/>
  <c r="K9" i="70"/>
  <c r="G9" i="70"/>
  <c r="A3" i="70"/>
  <c r="R2" i="70"/>
  <c r="R1" i="70"/>
  <c r="A1" i="70"/>
  <c r="M15" i="69"/>
  <c r="P15" i="69" s="1"/>
  <c r="I15" i="69"/>
  <c r="O15" i="69" s="1"/>
  <c r="Q15" i="69" s="1"/>
  <c r="K9" i="69"/>
  <c r="G9" i="69"/>
  <c r="A3" i="69"/>
  <c r="R2" i="69"/>
  <c r="R1" i="69"/>
  <c r="A1" i="69"/>
  <c r="Q15" i="72" l="1"/>
  <c r="P15" i="72"/>
  <c r="Q14" i="72"/>
  <c r="P14" i="72"/>
  <c r="Q13" i="72"/>
  <c r="P13" i="72"/>
  <c r="Q11" i="72"/>
  <c r="P11" i="72"/>
  <c r="Q16" i="72"/>
  <c r="P16" i="72"/>
  <c r="Q14" i="76"/>
  <c r="P14" i="76"/>
  <c r="Q12" i="76"/>
  <c r="P12" i="76"/>
  <c r="Q16" i="76"/>
  <c r="P16" i="76"/>
  <c r="Q15" i="76"/>
  <c r="P15" i="76"/>
  <c r="Q11" i="76"/>
  <c r="P11" i="76"/>
  <c r="Q17" i="76"/>
  <c r="P17" i="76"/>
  <c r="Q13" i="76"/>
  <c r="P13" i="76"/>
  <c r="Q15" i="75"/>
  <c r="P15" i="75"/>
  <c r="Q12" i="75"/>
  <c r="P12" i="75"/>
  <c r="Q13" i="75"/>
  <c r="P13" i="75"/>
  <c r="Q11" i="75"/>
  <c r="P11" i="75"/>
  <c r="Q14" i="75"/>
  <c r="P14" i="75"/>
  <c r="Q12" i="37"/>
  <c r="P12" i="37"/>
  <c r="Q11" i="74"/>
  <c r="P11" i="74"/>
  <c r="Q12" i="74"/>
  <c r="P12" i="74"/>
  <c r="Q12" i="72"/>
  <c r="P12" i="72"/>
  <c r="Q18" i="71"/>
  <c r="P18" i="71"/>
  <c r="Q17" i="71"/>
  <c r="P17" i="71"/>
  <c r="Q14" i="71"/>
  <c r="P14" i="71"/>
  <c r="Q12" i="71"/>
  <c r="P12" i="71"/>
  <c r="Q13" i="71"/>
  <c r="P13" i="71"/>
  <c r="Q11" i="71"/>
  <c r="P11" i="71"/>
  <c r="Q15" i="71"/>
  <c r="P15" i="71"/>
  <c r="Q14" i="51"/>
  <c r="P14" i="51"/>
  <c r="Q15" i="51"/>
  <c r="P15" i="51"/>
  <c r="Q16" i="51"/>
  <c r="P16" i="51"/>
  <c r="Q11" i="51"/>
  <c r="P11" i="51"/>
  <c r="Q12" i="51"/>
  <c r="P12" i="51"/>
  <c r="Q13" i="51"/>
  <c r="P13" i="51"/>
  <c r="Q16" i="71"/>
  <c r="P16" i="71"/>
  <c r="BM18" i="68"/>
  <c r="BO18" i="68" s="1"/>
  <c r="AW18" i="68"/>
  <c r="AY18" i="68" s="1"/>
  <c r="AP18" i="68"/>
  <c r="AM18" i="68"/>
  <c r="AJ18" i="68"/>
  <c r="AQ18" i="68" s="1"/>
  <c r="BS18" i="68" s="1"/>
  <c r="BI18" i="68"/>
  <c r="BJ18" i="68" s="1"/>
  <c r="AC18" i="68"/>
  <c r="AD18" i="68" s="1"/>
  <c r="R18" i="68"/>
  <c r="O18" i="68"/>
  <c r="L18" i="68"/>
  <c r="S18" i="68" s="1"/>
  <c r="BQ18" i="68" s="1"/>
  <c r="BU18" i="68" s="1"/>
  <c r="BM17" i="68"/>
  <c r="BO17" i="68" s="1"/>
  <c r="AW17" i="68"/>
  <c r="AY17" i="68" s="1"/>
  <c r="AP17" i="68"/>
  <c r="AM17" i="68"/>
  <c r="AJ17" i="68"/>
  <c r="AQ17" i="68" s="1"/>
  <c r="BS17" i="68" s="1"/>
  <c r="BI17" i="68"/>
  <c r="BJ17" i="68" s="1"/>
  <c r="AC17" i="68"/>
  <c r="AD17" i="68" s="1"/>
  <c r="R17" i="68"/>
  <c r="O17" i="68"/>
  <c r="L17" i="68"/>
  <c r="S17" i="68" s="1"/>
  <c r="BQ17" i="68" s="1"/>
  <c r="BU17" i="68" s="1"/>
  <c r="BM16" i="68"/>
  <c r="BO16" i="68" s="1"/>
  <c r="AW16" i="68"/>
  <c r="AY16" i="68" s="1"/>
  <c r="AP16" i="68"/>
  <c r="AM16" i="68"/>
  <c r="AJ16" i="68"/>
  <c r="AQ16" i="68" s="1"/>
  <c r="BS16" i="68" s="1"/>
  <c r="BI16" i="68"/>
  <c r="BJ16" i="68" s="1"/>
  <c r="AC16" i="68"/>
  <c r="AD16" i="68" s="1"/>
  <c r="R16" i="68"/>
  <c r="O16" i="68"/>
  <c r="L16" i="68"/>
  <c r="S16" i="68" s="1"/>
  <c r="BQ16" i="68" s="1"/>
  <c r="BM13" i="68"/>
  <c r="BO13" i="68" s="1"/>
  <c r="AW13" i="68"/>
  <c r="AY13" i="68" s="1"/>
  <c r="AP13" i="68"/>
  <c r="AM13" i="68"/>
  <c r="AJ13" i="68"/>
  <c r="AQ13" i="68" s="1"/>
  <c r="BI13" i="68"/>
  <c r="BJ13" i="68" s="1"/>
  <c r="AC13" i="68"/>
  <c r="AD13" i="68" s="1"/>
  <c r="R13" i="68"/>
  <c r="O13" i="68"/>
  <c r="L13" i="68"/>
  <c r="S13" i="68" s="1"/>
  <c r="BQ13" i="68" s="1"/>
  <c r="BU13" i="68" s="1"/>
  <c r="BM14" i="68"/>
  <c r="BO14" i="68" s="1"/>
  <c r="AW14" i="68"/>
  <c r="AY14" i="68" s="1"/>
  <c r="AP14" i="68"/>
  <c r="AM14" i="68"/>
  <c r="AJ14" i="68"/>
  <c r="AQ14" i="68" s="1"/>
  <c r="BS14" i="68" s="1"/>
  <c r="BI14" i="68"/>
  <c r="BJ14" i="68" s="1"/>
  <c r="AC14" i="68"/>
  <c r="AD14" i="68" s="1"/>
  <c r="R14" i="68"/>
  <c r="O14" i="68"/>
  <c r="L14" i="68"/>
  <c r="S14" i="68" s="1"/>
  <c r="BQ14" i="68" s="1"/>
  <c r="BU14" i="68" s="1"/>
  <c r="BM12" i="68"/>
  <c r="BO12" i="68" s="1"/>
  <c r="AW12" i="68"/>
  <c r="AP12" i="68"/>
  <c r="AM12" i="68"/>
  <c r="AJ12" i="68"/>
  <c r="AQ12" i="68" s="1"/>
  <c r="BI12" i="68"/>
  <c r="BJ12" i="68" s="1"/>
  <c r="AC12" i="68"/>
  <c r="AD12" i="68" s="1"/>
  <c r="R12" i="68"/>
  <c r="O12" i="68"/>
  <c r="L12" i="68"/>
  <c r="S12" i="68" s="1"/>
  <c r="BQ12" i="68" s="1"/>
  <c r="BU12" i="68" s="1"/>
  <c r="BM11" i="68"/>
  <c r="BO11" i="68" s="1"/>
  <c r="AP11" i="68"/>
  <c r="AM11" i="68"/>
  <c r="AJ11" i="68"/>
  <c r="AQ11" i="68" s="1"/>
  <c r="BI11" i="68"/>
  <c r="BJ11" i="68" s="1"/>
  <c r="AC11" i="68"/>
  <c r="AD11" i="68" s="1"/>
  <c r="R11" i="68"/>
  <c r="O11" i="68"/>
  <c r="L11" i="68"/>
  <c r="S11" i="68" s="1"/>
  <c r="BQ11" i="68" s="1"/>
  <c r="BU11" i="68" s="1"/>
  <c r="BM15" i="68"/>
  <c r="BO15" i="68" s="1"/>
  <c r="AW15" i="68"/>
  <c r="AY15" i="68" s="1"/>
  <c r="AP15" i="68"/>
  <c r="AM15" i="68"/>
  <c r="AJ15" i="68"/>
  <c r="AQ15" i="68" s="1"/>
  <c r="BS15" i="68" s="1"/>
  <c r="BI15" i="68"/>
  <c r="BJ15" i="68" s="1"/>
  <c r="AC15" i="68"/>
  <c r="AD15" i="68" s="1"/>
  <c r="R15" i="68"/>
  <c r="O15" i="68"/>
  <c r="L15" i="68"/>
  <c r="S15" i="68" s="1"/>
  <c r="BV2" i="68"/>
  <c r="BV1" i="68"/>
  <c r="A1" i="68"/>
  <c r="BM11" i="67"/>
  <c r="BO11" i="67" s="1"/>
  <c r="AW11" i="67"/>
  <c r="AY11" i="67" s="1"/>
  <c r="AP11" i="67"/>
  <c r="AM11" i="67"/>
  <c r="AJ11" i="67"/>
  <c r="AQ11" i="67" s="1"/>
  <c r="BS11" i="67" s="1"/>
  <c r="BI11" i="67"/>
  <c r="BJ11" i="67" s="1"/>
  <c r="AC11" i="67"/>
  <c r="AD11" i="67" s="1"/>
  <c r="R11" i="67"/>
  <c r="O11" i="67"/>
  <c r="L11" i="67"/>
  <c r="S11" i="67" s="1"/>
  <c r="BQ11" i="67" s="1"/>
  <c r="BU11" i="67" s="1"/>
  <c r="BM16" i="67"/>
  <c r="BO16" i="67" s="1"/>
  <c r="AW16" i="67"/>
  <c r="AY16" i="67" s="1"/>
  <c r="AP16" i="67"/>
  <c r="AM16" i="67"/>
  <c r="AJ16" i="67"/>
  <c r="AQ16" i="67" s="1"/>
  <c r="BS16" i="67" s="1"/>
  <c r="BI16" i="67"/>
  <c r="BJ16" i="67" s="1"/>
  <c r="AC16" i="67"/>
  <c r="AD16" i="67" s="1"/>
  <c r="R16" i="67"/>
  <c r="O16" i="67"/>
  <c r="L16" i="67"/>
  <c r="S16" i="67" s="1"/>
  <c r="BQ16" i="67" s="1"/>
  <c r="BU16" i="67" s="1"/>
  <c r="BM14" i="67"/>
  <c r="BO14" i="67" s="1"/>
  <c r="AW14" i="67"/>
  <c r="AY14" i="67" s="1"/>
  <c r="AP14" i="67"/>
  <c r="AM14" i="67"/>
  <c r="AJ14" i="67"/>
  <c r="AQ14" i="67" s="1"/>
  <c r="BS14" i="67" s="1"/>
  <c r="BI14" i="67"/>
  <c r="BJ14" i="67" s="1"/>
  <c r="AC14" i="67"/>
  <c r="AD14" i="67" s="1"/>
  <c r="R14" i="67"/>
  <c r="O14" i="67"/>
  <c r="L14" i="67"/>
  <c r="S14" i="67" s="1"/>
  <c r="BQ14" i="67" s="1"/>
  <c r="BU14" i="67" s="1"/>
  <c r="BM13" i="67"/>
  <c r="BO13" i="67" s="1"/>
  <c r="AW13" i="67"/>
  <c r="AY13" i="67" s="1"/>
  <c r="AP13" i="67"/>
  <c r="AM13" i="67"/>
  <c r="AJ13" i="67"/>
  <c r="AQ13" i="67" s="1"/>
  <c r="BS13" i="67" s="1"/>
  <c r="BI13" i="67"/>
  <c r="BJ13" i="67" s="1"/>
  <c r="AC13" i="67"/>
  <c r="AD13" i="67" s="1"/>
  <c r="R13" i="67"/>
  <c r="O13" i="67"/>
  <c r="L13" i="67"/>
  <c r="S13" i="67" s="1"/>
  <c r="BQ13" i="67" s="1"/>
  <c r="BU13" i="67" s="1"/>
  <c r="BM12" i="67"/>
  <c r="BO12" i="67" s="1"/>
  <c r="AW12" i="67"/>
  <c r="AY12" i="67" s="1"/>
  <c r="AP12" i="67"/>
  <c r="AM12" i="67"/>
  <c r="AJ12" i="67"/>
  <c r="AQ12" i="67" s="1"/>
  <c r="BS12" i="67" s="1"/>
  <c r="BI12" i="67"/>
  <c r="BJ12" i="67" s="1"/>
  <c r="AC12" i="67"/>
  <c r="AD12" i="67" s="1"/>
  <c r="R12" i="67"/>
  <c r="O12" i="67"/>
  <c r="L12" i="67"/>
  <c r="S12" i="67" s="1"/>
  <c r="BQ12" i="67" s="1"/>
  <c r="BU12" i="67" s="1"/>
  <c r="BM15" i="67"/>
  <c r="BO15" i="67" s="1"/>
  <c r="AW15" i="67"/>
  <c r="AY15" i="67" s="1"/>
  <c r="AP15" i="67"/>
  <c r="AM15" i="67"/>
  <c r="AJ15" i="67"/>
  <c r="AQ15" i="67" s="1"/>
  <c r="BS15" i="67" s="1"/>
  <c r="BI15" i="67"/>
  <c r="BJ15" i="67" s="1"/>
  <c r="AC15" i="67"/>
  <c r="AD15" i="67" s="1"/>
  <c r="R15" i="67"/>
  <c r="O15" i="67"/>
  <c r="L15" i="67"/>
  <c r="S15" i="67" s="1"/>
  <c r="BV2" i="67"/>
  <c r="BV1" i="67"/>
  <c r="A1" i="67"/>
  <c r="BU16" i="68" l="1"/>
  <c r="BQ15" i="68"/>
  <c r="BU15" i="68" s="1"/>
  <c r="BQ15" i="67"/>
  <c r="BU15" i="67" s="1"/>
  <c r="BV15" i="67" s="1"/>
  <c r="BV12" i="67"/>
  <c r="BV13" i="67"/>
  <c r="BV14" i="67"/>
  <c r="BV16" i="67"/>
  <c r="BV11" i="67"/>
  <c r="AU13" i="62"/>
  <c r="AW13" i="62" s="1"/>
  <c r="BG13" i="62"/>
  <c r="BH13" i="62" s="1"/>
  <c r="BK13" i="62"/>
  <c r="BM13" i="62" s="1"/>
  <c r="AA13" i="62"/>
  <c r="AB13" i="62" s="1"/>
  <c r="AN13" i="62"/>
  <c r="AK13" i="62"/>
  <c r="AH13" i="62"/>
  <c r="AO13" i="62" s="1"/>
  <c r="BQ13" i="62" s="1"/>
  <c r="P13" i="62"/>
  <c r="M13" i="62"/>
  <c r="J13" i="62"/>
  <c r="Q13" i="62" s="1"/>
  <c r="BO13" i="62" s="1"/>
  <c r="BS13" i="62" s="1"/>
  <c r="AU12" i="62"/>
  <c r="AW12" i="62" s="1"/>
  <c r="BG12" i="62"/>
  <c r="BH12" i="62" s="1"/>
  <c r="BK12" i="62"/>
  <c r="BM12" i="62" s="1"/>
  <c r="AA12" i="62"/>
  <c r="AB12" i="62" s="1"/>
  <c r="AN12" i="62"/>
  <c r="AK12" i="62"/>
  <c r="AH12" i="62"/>
  <c r="AO12" i="62" s="1"/>
  <c r="BQ12" i="62" s="1"/>
  <c r="P12" i="62"/>
  <c r="M12" i="62"/>
  <c r="J12" i="62"/>
  <c r="Q12" i="62" s="1"/>
  <c r="BO12" i="62" s="1"/>
  <c r="BS12" i="62" s="1"/>
  <c r="AU11" i="62"/>
  <c r="AW11" i="62" s="1"/>
  <c r="BG11" i="62"/>
  <c r="BH11" i="62" s="1"/>
  <c r="BK11" i="62"/>
  <c r="BM11" i="62" s="1"/>
  <c r="AA11" i="62"/>
  <c r="AB11" i="62" s="1"/>
  <c r="AN11" i="62"/>
  <c r="AK11" i="62"/>
  <c r="AH11" i="62"/>
  <c r="AO11" i="62" s="1"/>
  <c r="BQ11" i="62" s="1"/>
  <c r="P11" i="62"/>
  <c r="M11" i="62"/>
  <c r="J11" i="62"/>
  <c r="Q11" i="62" s="1"/>
  <c r="BO11" i="62" s="1"/>
  <c r="BS11" i="62" s="1"/>
  <c r="AU14" i="62"/>
  <c r="AW14" i="62" s="1"/>
  <c r="BG14" i="62"/>
  <c r="BH14" i="62" s="1"/>
  <c r="BK14" i="62"/>
  <c r="BM14" i="62" s="1"/>
  <c r="AA14" i="62"/>
  <c r="AB14" i="62" s="1"/>
  <c r="AN14" i="62"/>
  <c r="AK14" i="62"/>
  <c r="AH14" i="62"/>
  <c r="AO14" i="62" s="1"/>
  <c r="BQ14" i="62" s="1"/>
  <c r="P14" i="62"/>
  <c r="M14" i="62"/>
  <c r="J14" i="62"/>
  <c r="Q14" i="62" s="1"/>
  <c r="BO14" i="62" s="1"/>
  <c r="BS14" i="62" s="1"/>
  <c r="AU15" i="62"/>
  <c r="AW15" i="62" s="1"/>
  <c r="BG15" i="62"/>
  <c r="BH15" i="62" s="1"/>
  <c r="BK15" i="62"/>
  <c r="BM15" i="62" s="1"/>
  <c r="AA15" i="62"/>
  <c r="AB15" i="62" s="1"/>
  <c r="AN15" i="62"/>
  <c r="AK15" i="62"/>
  <c r="AH15" i="62"/>
  <c r="AO15" i="62" s="1"/>
  <c r="BQ15" i="62" s="1"/>
  <c r="P15" i="62"/>
  <c r="M15" i="62"/>
  <c r="J15" i="62"/>
  <c r="Q15" i="62" s="1"/>
  <c r="BO15" i="62" s="1"/>
  <c r="BS15" i="62" s="1"/>
  <c r="AU10" i="62"/>
  <c r="AW10" i="62" s="1"/>
  <c r="BG10" i="62"/>
  <c r="BH10" i="62" s="1"/>
  <c r="BK10" i="62"/>
  <c r="BM10" i="62" s="1"/>
  <c r="AA10" i="62"/>
  <c r="AB10" i="62" s="1"/>
  <c r="AN10" i="62"/>
  <c r="AK10" i="62"/>
  <c r="AH10" i="62"/>
  <c r="AO10" i="62" s="1"/>
  <c r="BQ10" i="62" s="1"/>
  <c r="P10" i="62"/>
  <c r="M10" i="62"/>
  <c r="J10" i="62"/>
  <c r="Q10" i="62" s="1"/>
  <c r="BO10" i="62" s="1"/>
  <c r="A3" i="62"/>
  <c r="BT2" i="62"/>
  <c r="BT1" i="62"/>
  <c r="A1" i="62"/>
  <c r="X11" i="57"/>
  <c r="Z11" i="57" s="1"/>
  <c r="AC11" i="57"/>
  <c r="AE11" i="57" s="1"/>
  <c r="Q11" i="57"/>
  <c r="N11" i="57"/>
  <c r="K11" i="57"/>
  <c r="R11" i="57" s="1"/>
  <c r="AH11" i="57" s="1"/>
  <c r="X10" i="57"/>
  <c r="Z10" i="57" s="1"/>
  <c r="AC10" i="57"/>
  <c r="AE10" i="57" s="1"/>
  <c r="Q10" i="57"/>
  <c r="N10" i="57"/>
  <c r="K10" i="57"/>
  <c r="R10" i="57" s="1"/>
  <c r="AH10" i="57" s="1"/>
  <c r="A3" i="57"/>
  <c r="AI2" i="57"/>
  <c r="AI1" i="57"/>
  <c r="A1" i="57"/>
  <c r="AL11" i="1"/>
  <c r="AM11" i="1" s="1"/>
  <c r="AA11" i="1"/>
  <c r="AB11" i="1" s="1"/>
  <c r="P11" i="1"/>
  <c r="M11" i="1"/>
  <c r="Q11" i="1"/>
  <c r="AP11" i="1" s="1"/>
  <c r="AL10" i="1"/>
  <c r="AM10" i="1" s="1"/>
  <c r="AA10" i="1"/>
  <c r="AB10" i="1" s="1"/>
  <c r="P10" i="1"/>
  <c r="M10" i="1"/>
  <c r="J10" i="1"/>
  <c r="Q10" i="1" s="1"/>
  <c r="AP10" i="1" s="1"/>
  <c r="AL13" i="1"/>
  <c r="AM13" i="1" s="1"/>
  <c r="AA13" i="1"/>
  <c r="AB13" i="1" s="1"/>
  <c r="P13" i="1"/>
  <c r="M13" i="1"/>
  <c r="J13" i="1"/>
  <c r="Q13" i="1" s="1"/>
  <c r="AP13" i="1" s="1"/>
  <c r="AL12" i="1"/>
  <c r="AM12" i="1" s="1"/>
  <c r="AA12" i="1"/>
  <c r="AB12" i="1" s="1"/>
  <c r="P12" i="1"/>
  <c r="M12" i="1"/>
  <c r="J12" i="1"/>
  <c r="Q12" i="1" s="1"/>
  <c r="AP12" i="1" s="1"/>
  <c r="A3" i="1"/>
  <c r="AQ2" i="1"/>
  <c r="AQ1" i="1"/>
  <c r="A1" i="1"/>
  <c r="BM10" i="4"/>
  <c r="BO10" i="4" s="1"/>
  <c r="BH10" i="4"/>
  <c r="BJ10" i="4" s="1"/>
  <c r="BA10" i="4"/>
  <c r="AX10" i="4"/>
  <c r="AU10" i="4"/>
  <c r="BB10" i="4" s="1"/>
  <c r="BS10" i="4" s="1"/>
  <c r="AL10" i="4"/>
  <c r="AM10" i="4" s="1"/>
  <c r="AB10" i="4"/>
  <c r="AC10" i="4" s="1"/>
  <c r="R10" i="4"/>
  <c r="O10" i="4"/>
  <c r="L10" i="4"/>
  <c r="S10" i="4" s="1"/>
  <c r="BQ10" i="4" s="1"/>
  <c r="BU10" i="4" s="1"/>
  <c r="BM11" i="4"/>
  <c r="BO11" i="4" s="1"/>
  <c r="BH11" i="4"/>
  <c r="BJ11" i="4" s="1"/>
  <c r="BA11" i="4"/>
  <c r="AX11" i="4"/>
  <c r="AU11" i="4"/>
  <c r="BB11" i="4" s="1"/>
  <c r="BS11" i="4" s="1"/>
  <c r="AL11" i="4"/>
  <c r="AM11" i="4" s="1"/>
  <c r="AB11" i="4"/>
  <c r="AC11" i="4" s="1"/>
  <c r="R11" i="4"/>
  <c r="O11" i="4"/>
  <c r="L11" i="4"/>
  <c r="S11" i="4" s="1"/>
  <c r="BQ11" i="4" s="1"/>
  <c r="BU11" i="4" s="1"/>
  <c r="BM13" i="4"/>
  <c r="BO13" i="4" s="1"/>
  <c r="BH13" i="4"/>
  <c r="BJ13" i="4" s="1"/>
  <c r="BA13" i="4"/>
  <c r="AX13" i="4"/>
  <c r="AU13" i="4"/>
  <c r="BB13" i="4" s="1"/>
  <c r="BS13" i="4" s="1"/>
  <c r="AL13" i="4"/>
  <c r="AM13" i="4" s="1"/>
  <c r="AB13" i="4"/>
  <c r="AC13" i="4" s="1"/>
  <c r="R13" i="4"/>
  <c r="O13" i="4"/>
  <c r="L13" i="4"/>
  <c r="S13" i="4" s="1"/>
  <c r="BQ13" i="4" s="1"/>
  <c r="BU13" i="4" s="1"/>
  <c r="BP13" i="6"/>
  <c r="BJ13" i="6"/>
  <c r="BL13" i="6" s="1"/>
  <c r="BC13" i="6"/>
  <c r="AZ13" i="6"/>
  <c r="AW13" i="6"/>
  <c r="BD13" i="6" s="1"/>
  <c r="BT13" i="6" s="1"/>
  <c r="AN13" i="6"/>
  <c r="AO13" i="6" s="1"/>
  <c r="AC13" i="6"/>
  <c r="AD13" i="6" s="1"/>
  <c r="R13" i="6"/>
  <c r="O13" i="6"/>
  <c r="L13" i="6"/>
  <c r="S13" i="6" s="1"/>
  <c r="BR13" i="6" s="1"/>
  <c r="BV13" i="6" s="1"/>
  <c r="A3" i="3"/>
  <c r="AL21" i="11"/>
  <c r="AA19" i="11"/>
  <c r="BS10" i="62" l="1"/>
  <c r="G7" i="7"/>
  <c r="R2" i="54"/>
  <c r="R1" i="54"/>
  <c r="R2" i="38"/>
  <c r="R1" i="38"/>
  <c r="R2" i="37"/>
  <c r="R1" i="37"/>
  <c r="AC11" i="59"/>
  <c r="AE11" i="59" s="1"/>
  <c r="X11" i="59"/>
  <c r="Z11" i="59" s="1"/>
  <c r="Q11" i="59"/>
  <c r="N11" i="59"/>
  <c r="K11" i="59"/>
  <c r="R11" i="59" s="1"/>
  <c r="AG11" i="59" s="1"/>
  <c r="A3" i="59"/>
  <c r="AH2" i="59"/>
  <c r="AH1" i="59"/>
  <c r="A1" i="59"/>
  <c r="P23" i="11"/>
  <c r="M23" i="11"/>
  <c r="J23" i="11"/>
  <c r="Q23" i="11" s="1"/>
  <c r="AL22" i="11"/>
  <c r="AA22" i="11"/>
  <c r="AA21" i="11"/>
  <c r="AL20" i="11"/>
  <c r="AA20" i="11"/>
  <c r="AL19" i="11"/>
  <c r="AL18" i="11"/>
  <c r="AA18" i="11"/>
  <c r="AL17" i="11"/>
  <c r="AL23" i="11" s="1"/>
  <c r="AM23" i="11" s="1"/>
  <c r="AA17" i="11"/>
  <c r="AA23" i="11" s="1"/>
  <c r="AB23" i="11" s="1"/>
  <c r="AO23" i="11" l="1"/>
  <c r="BK13" i="3"/>
  <c r="BM13" i="3" s="1"/>
  <c r="AV13" i="3"/>
  <c r="AX13" i="3" s="1"/>
  <c r="AO13" i="3"/>
  <c r="AL13" i="3"/>
  <c r="AI13" i="3"/>
  <c r="AP13" i="3" s="1"/>
  <c r="BQ13" i="3" s="1"/>
  <c r="BG13" i="3"/>
  <c r="BH13" i="3" s="1"/>
  <c r="AB13" i="3"/>
  <c r="AC13" i="3" s="1"/>
  <c r="R13" i="3"/>
  <c r="O13" i="3"/>
  <c r="L13" i="3"/>
  <c r="S13" i="3" s="1"/>
  <c r="BM12" i="4"/>
  <c r="BO12" i="4" s="1"/>
  <c r="BH12" i="4"/>
  <c r="BJ12" i="4" s="1"/>
  <c r="BA12" i="4"/>
  <c r="AX12" i="4"/>
  <c r="AU12" i="4"/>
  <c r="BB12" i="4" s="1"/>
  <c r="BS12" i="4" s="1"/>
  <c r="AL12" i="4"/>
  <c r="AM12" i="4" s="1"/>
  <c r="AB12" i="4"/>
  <c r="AC12" i="4" s="1"/>
  <c r="R12" i="4"/>
  <c r="O12" i="4"/>
  <c r="L12" i="4"/>
  <c r="S12" i="4" s="1"/>
  <c r="BQ12" i="4" s="1"/>
  <c r="BU12" i="4" s="1"/>
  <c r="BP12" i="6"/>
  <c r="BJ12" i="6"/>
  <c r="BL12" i="6" s="1"/>
  <c r="BC12" i="6"/>
  <c r="AZ12" i="6"/>
  <c r="AW12" i="6"/>
  <c r="BD12" i="6" s="1"/>
  <c r="BT12" i="6" s="1"/>
  <c r="AN12" i="6"/>
  <c r="AO12" i="6" s="1"/>
  <c r="AC12" i="6"/>
  <c r="AD12" i="6" s="1"/>
  <c r="R12" i="6"/>
  <c r="O12" i="6"/>
  <c r="L12" i="6"/>
  <c r="S12" i="6" s="1"/>
  <c r="BR12" i="6" s="1"/>
  <c r="M31" i="54"/>
  <c r="I31" i="54"/>
  <c r="O31" i="54" s="1"/>
  <c r="A3" i="54"/>
  <c r="A1" i="54"/>
  <c r="M24" i="38"/>
  <c r="I24" i="38"/>
  <c r="O24" i="38" s="1"/>
  <c r="M11" i="37"/>
  <c r="I11" i="37"/>
  <c r="K23" i="17"/>
  <c r="J16" i="11"/>
  <c r="K11" i="36"/>
  <c r="X23" i="17"/>
  <c r="A3" i="38"/>
  <c r="A1" i="38"/>
  <c r="A3" i="37"/>
  <c r="A1" i="37"/>
  <c r="A3" i="17"/>
  <c r="A1" i="17"/>
  <c r="A3" i="11"/>
  <c r="A1" i="11"/>
  <c r="X11" i="36"/>
  <c r="A3" i="36"/>
  <c r="A1" i="36"/>
  <c r="A3" i="7"/>
  <c r="A1" i="7"/>
  <c r="A3" i="6"/>
  <c r="A1" i="6"/>
  <c r="A1" i="4"/>
  <c r="A1" i="3"/>
  <c r="N23" i="17"/>
  <c r="Q23" i="17"/>
  <c r="AA23" i="17"/>
  <c r="AC23" i="17" s="1"/>
  <c r="N11" i="36"/>
  <c r="Q11" i="36"/>
  <c r="Z11" i="36"/>
  <c r="AC11" i="36"/>
  <c r="AE11" i="36" s="1"/>
  <c r="M16" i="11"/>
  <c r="P16" i="11"/>
  <c r="AL10" i="11"/>
  <c r="AL11" i="11"/>
  <c r="AL12" i="11"/>
  <c r="AL13" i="11"/>
  <c r="AL14" i="11"/>
  <c r="AL15" i="11"/>
  <c r="AA10" i="11"/>
  <c r="AA11" i="11"/>
  <c r="AA12" i="11"/>
  <c r="AA13" i="11"/>
  <c r="AA14" i="11"/>
  <c r="AA15" i="11"/>
  <c r="BC12" i="7"/>
  <c r="AZ12" i="7"/>
  <c r="AW12" i="7"/>
  <c r="BK12" i="7"/>
  <c r="BM12" i="7" s="1"/>
  <c r="BT12" i="7"/>
  <c r="CB12" i="7"/>
  <c r="CE12" i="7"/>
  <c r="CH12" i="7"/>
  <c r="CI12" i="7"/>
  <c r="CO12" i="7"/>
  <c r="CQ12" i="7"/>
  <c r="CU12" i="7"/>
  <c r="DA12" i="7"/>
  <c r="L12" i="7"/>
  <c r="O12" i="7"/>
  <c r="R12" i="7"/>
  <c r="S12" i="7"/>
  <c r="AC12" i="7"/>
  <c r="AD12" i="7"/>
  <c r="AN12" i="7"/>
  <c r="AO12" i="7"/>
  <c r="AH2" i="36"/>
  <c r="AH1" i="36"/>
  <c r="BW2" i="6"/>
  <c r="BW1" i="6"/>
  <c r="AF2" i="17"/>
  <c r="AF1" i="17"/>
  <c r="AP2" i="11"/>
  <c r="AP1" i="11"/>
  <c r="DD2" i="7"/>
  <c r="DD1" i="7"/>
  <c r="BV2" i="4"/>
  <c r="BV1" i="4"/>
  <c r="BT2" i="3"/>
  <c r="BT1" i="3"/>
  <c r="BO13" i="3" l="1"/>
  <c r="BS13" i="3" s="1"/>
  <c r="O11" i="37"/>
  <c r="Q11" i="37"/>
  <c r="Q31" i="54"/>
  <c r="P31" i="54"/>
  <c r="Q24" i="38"/>
  <c r="P24" i="38"/>
  <c r="P11" i="37"/>
  <c r="Q16" i="11"/>
  <c r="R23" i="17"/>
  <c r="AE23" i="17" s="1"/>
  <c r="AL16" i="11"/>
  <c r="AM16" i="11" s="1"/>
  <c r="AA16" i="11"/>
  <c r="AB16" i="11" s="1"/>
  <c r="R11" i="36"/>
  <c r="AG11" i="36" s="1"/>
  <c r="BD12" i="7"/>
  <c r="CW12" i="7"/>
  <c r="CY12" i="7"/>
  <c r="AO16" i="11" l="1"/>
  <c r="BV12" i="6"/>
  <c r="DC12" i="7"/>
</calcChain>
</file>

<file path=xl/sharedStrings.xml><?xml version="1.0" encoding="utf-8"?>
<sst xmlns="http://schemas.openxmlformats.org/spreadsheetml/2006/main" count="2338" uniqueCount="293">
  <si>
    <t>Judge B:</t>
  </si>
  <si>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</si>
  <si>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</si>
  <si>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</si>
  <si>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</si>
  <si>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</si>
  <si>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</si>
  <si>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</si>
  <si>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</si>
  <si>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</si>
  <si>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</si>
  <si>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</si>
  <si>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</si>
  <si>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</si>
  <si>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</si>
  <si>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</si>
  <si>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</si>
  <si>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</si>
  <si>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</si>
  <si>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</si>
  <si>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</si>
  <si>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</si>
  <si>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</si>
  <si>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</si>
  <si>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</si>
  <si>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</si>
  <si>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</si>
  <si>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</si>
  <si>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</si>
  <si>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</si>
  <si>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</si>
  <si>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</si>
  <si>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</si>
  <si>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</si>
  <si>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</si>
  <si>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Art.</t>
  </si>
  <si>
    <t>Deductions</t>
  </si>
  <si>
    <t>Score</t>
  </si>
  <si>
    <t>Comp</t>
  </si>
  <si>
    <t>Place</t>
  </si>
  <si>
    <t>Artistic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</si>
  <si>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</si>
  <si>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</si>
  <si>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</si>
  <si>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</si>
  <si>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</si>
  <si>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</si>
  <si>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</si>
  <si>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</si>
  <si>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Mill</t>
  </si>
  <si>
    <t>S Fwd</t>
  </si>
  <si>
    <t>S Bwd</t>
  </si>
  <si>
    <t>Swing</t>
  </si>
  <si>
    <t>TECH TEST</t>
  </si>
  <si>
    <t>Class</t>
  </si>
  <si>
    <t>Art</t>
  </si>
  <si>
    <t>Jump F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</si>
  <si>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</si>
  <si>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</si>
  <si>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</si>
  <si>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</si>
  <si>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</si>
  <si>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</si>
  <si>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</si>
  <si>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T1</t>
  </si>
  <si>
    <t>T2</t>
  </si>
  <si>
    <t>T3</t>
  </si>
  <si>
    <t>Div. by</t>
  </si>
  <si>
    <t>V'lt Off</t>
  </si>
  <si>
    <t>Total</t>
  </si>
  <si>
    <t>No&amp;Ex</t>
  </si>
  <si>
    <t>Compulsories</t>
  </si>
  <si>
    <t>Test</t>
  </si>
  <si>
    <t>Tech</t>
  </si>
  <si>
    <t>Prelim Squad Freestyle</t>
  </si>
  <si>
    <t>Pre-lim Squad Compulsories</t>
  </si>
  <si>
    <t>Judge at A:</t>
  </si>
  <si>
    <t>HORSE</t>
  </si>
  <si>
    <t>Rhythm</t>
  </si>
  <si>
    <t>Relaxation</t>
  </si>
  <si>
    <t>Connection</t>
  </si>
  <si>
    <t>Impulsion</t>
  </si>
  <si>
    <t>Straightness</t>
  </si>
  <si>
    <t>Collection</t>
  </si>
  <si>
    <t>SCORE</t>
  </si>
  <si>
    <t>deduct</t>
  </si>
  <si>
    <t>Judges</t>
  </si>
  <si>
    <t>Falls</t>
  </si>
  <si>
    <t>A</t>
  </si>
  <si>
    <t>B</t>
  </si>
  <si>
    <t>Judges:</t>
  </si>
  <si>
    <t>Timing/</t>
  </si>
  <si>
    <t>Coord</t>
  </si>
  <si>
    <t>S/ness</t>
  </si>
  <si>
    <t>Chris Wicks</t>
  </si>
  <si>
    <t>Quinney Lamond</t>
  </si>
  <si>
    <t>Georgia Mcrae</t>
  </si>
  <si>
    <t>Audrey Stirzaker</t>
  </si>
  <si>
    <t>Lilly Rogers</t>
  </si>
  <si>
    <t>Charlotte Neilson</t>
  </si>
  <si>
    <t>Central West</t>
  </si>
  <si>
    <t>Equiste</t>
  </si>
  <si>
    <t>Sydney Vaulting Group</t>
  </si>
  <si>
    <t>SVG</t>
  </si>
  <si>
    <t>Wellington Park</t>
  </si>
  <si>
    <t>ARC Vaulting Team</t>
  </si>
  <si>
    <t>Putty Valley</t>
  </si>
  <si>
    <t>Holly Maher</t>
  </si>
  <si>
    <t>Ella Cranfield</t>
  </si>
  <si>
    <t>Kallie Hasselmann</t>
  </si>
  <si>
    <t>Tigerlily Jakeman</t>
  </si>
  <si>
    <t>Ceren Akbuz</t>
  </si>
  <si>
    <t>JNE Stables</t>
  </si>
  <si>
    <t>NEqC</t>
  </si>
  <si>
    <t>Lucia Rogan</t>
  </si>
  <si>
    <t>Lily Steinman</t>
  </si>
  <si>
    <t>PDD  Barrel A</t>
  </si>
  <si>
    <t>Grace Sandlin</t>
  </si>
  <si>
    <t>Alyssa Cepak</t>
  </si>
  <si>
    <t>Ivy Sykes</t>
  </si>
  <si>
    <t>Eliza Wark-chapman</t>
  </si>
  <si>
    <t>Aoife Miskelly</t>
  </si>
  <si>
    <t>Erin Ryan</t>
  </si>
  <si>
    <t>Caitlin Fraser</t>
  </si>
  <si>
    <t>PDD  Barrel B</t>
  </si>
  <si>
    <t>Harlow Connor</t>
  </si>
  <si>
    <t>Riley Dewall</t>
  </si>
  <si>
    <t>Hallie Ashton</t>
  </si>
  <si>
    <t>Tasha Mckiernan</t>
  </si>
  <si>
    <t>Kyesha Andrews</t>
  </si>
  <si>
    <t>Ruby Jackson</t>
  </si>
  <si>
    <t>Ruby Ashton</t>
  </si>
  <si>
    <t>Ginger Kennett</t>
  </si>
  <si>
    <t>Poppy Loveland</t>
  </si>
  <si>
    <t>Bronagh Miskelly</t>
  </si>
  <si>
    <t>HVVT</t>
  </si>
  <si>
    <t>Arabella Read</t>
  </si>
  <si>
    <r>
      <t>Open</t>
    </r>
    <r>
      <rPr>
        <b/>
        <sz val="12"/>
        <rFont val="Calibri"/>
        <family val="2"/>
        <scheme val="minor"/>
      </rPr>
      <t xml:space="preserve"> Individual</t>
    </r>
    <r>
      <rPr>
        <b/>
        <sz val="12"/>
        <rFont val="Calibri"/>
        <family val="2"/>
      </rPr>
      <t xml:space="preserve"> Official</t>
    </r>
  </si>
  <si>
    <t>Rachael Mackey</t>
  </si>
  <si>
    <t>Independant</t>
  </si>
  <si>
    <t>Hayley Lewis</t>
  </si>
  <si>
    <t>Sofia Leonard</t>
  </si>
  <si>
    <t>Preliminary Individual A</t>
  </si>
  <si>
    <t>Preliminary Individual B</t>
  </si>
  <si>
    <t xml:space="preserve">Freestyle </t>
  </si>
  <si>
    <t>Christine Lawrence</t>
  </si>
  <si>
    <t>R</t>
  </si>
  <si>
    <t>Isabel Fitzsimmons</t>
  </si>
  <si>
    <t>PDD Walk A</t>
  </si>
  <si>
    <t>BaDVT</t>
  </si>
  <si>
    <t>PDD Walk B</t>
  </si>
  <si>
    <t>Robyn Bruderer</t>
  </si>
  <si>
    <t>Abbiegrace Searle</t>
  </si>
  <si>
    <t>HC</t>
  </si>
  <si>
    <t>2023 SVG CHRISTMAS COMPETITION</t>
  </si>
  <si>
    <t>25th &amp; 26th November 2023</t>
  </si>
  <si>
    <t>Jenny Scott</t>
  </si>
  <si>
    <t>Judge C:</t>
  </si>
  <si>
    <t>Judge C</t>
  </si>
  <si>
    <t xml:space="preserve">FURST MAXIMUS </t>
  </si>
  <si>
    <t xml:space="preserve"> GEORGIE KENNETT</t>
  </si>
  <si>
    <t xml:space="preserve">SAULO </t>
  </si>
  <si>
    <t xml:space="preserve">DONNACHA </t>
  </si>
  <si>
    <t xml:space="preserve"> NOELENE DAVIS</t>
  </si>
  <si>
    <t>GOYA</t>
  </si>
  <si>
    <t>DODI ROAN</t>
  </si>
  <si>
    <t>Tegan Davis</t>
  </si>
  <si>
    <t>NOELENE DAVIS</t>
  </si>
  <si>
    <t>Lauren Ford</t>
  </si>
  <si>
    <t xml:space="preserve">KERRABEE LEROY </t>
  </si>
  <si>
    <t xml:space="preserve"> KAREN FORD</t>
  </si>
  <si>
    <t>National Equestrian Centre</t>
  </si>
  <si>
    <t xml:space="preserve">MISCHIEV MAKER </t>
  </si>
  <si>
    <t>NICOLE MACKEY</t>
  </si>
  <si>
    <t xml:space="preserve">SPRINGTIME PARK RUSTIC STOMP </t>
  </si>
  <si>
    <t xml:space="preserve"> GINA SYKES</t>
  </si>
  <si>
    <t>Introductory Preliminary Individual Compulsories</t>
  </si>
  <si>
    <t>Ava Gomes</t>
  </si>
  <si>
    <t xml:space="preserve">HIGHLANDS CHEVROLET </t>
  </si>
  <si>
    <t xml:space="preserve"> SALLY PARAGALLI</t>
  </si>
  <si>
    <t>Olivia Gomes</t>
  </si>
  <si>
    <t>Rachel Moore</t>
  </si>
  <si>
    <t>VaultAbilities</t>
  </si>
  <si>
    <t>Winter Locock</t>
  </si>
  <si>
    <t>SHVT</t>
  </si>
  <si>
    <t>Introductory Preliminary Individual Freestyle</t>
  </si>
  <si>
    <t>Under 10</t>
  </si>
  <si>
    <t>Under 13</t>
  </si>
  <si>
    <t>13 &amp; over</t>
  </si>
  <si>
    <t xml:space="preserve">THE PUZZLER </t>
  </si>
  <si>
    <t xml:space="preserve"> GILLIAN BURNS</t>
  </si>
  <si>
    <t>Megan Nicholson</t>
  </si>
  <si>
    <t xml:space="preserve">LE GRANDE ELI </t>
  </si>
  <si>
    <t xml:space="preserve"> NICOLE CONNOR</t>
  </si>
  <si>
    <t xml:space="preserve">ISNT IT ERONIC </t>
  </si>
  <si>
    <t xml:space="preserve"> TARA MCKIERNAN</t>
  </si>
  <si>
    <t>Mackenzie Duncan</t>
  </si>
  <si>
    <t xml:space="preserve">WIDGEE TOTAL CONTENDER </t>
  </si>
  <si>
    <t>Kai Jakeman</t>
  </si>
  <si>
    <t xml:space="preserve">KYMLIN PARK TROY </t>
  </si>
  <si>
    <t xml:space="preserve"> JANINE DARMANIN</t>
  </si>
  <si>
    <t>Ella Mccartney</t>
  </si>
  <si>
    <t>Elyse Macdonald H/C</t>
  </si>
  <si>
    <t xml:space="preserve">KALEELAH </t>
  </si>
  <si>
    <t xml:space="preserve"> TRIS LOWE</t>
  </si>
  <si>
    <t>Lauren Ford H/C</t>
  </si>
  <si>
    <t>Stephanie Dore  H/C</t>
  </si>
  <si>
    <t xml:space="preserve">JEREMIAH ST. CLAIR </t>
  </si>
  <si>
    <t>SDV</t>
  </si>
  <si>
    <t>Lungers Walk</t>
  </si>
  <si>
    <t>Noelene Davis</t>
  </si>
  <si>
    <t>Lungers - Canter</t>
  </si>
  <si>
    <t xml:space="preserve">BHM SPANISH BOND </t>
  </si>
  <si>
    <t xml:space="preserve"> LAUREN STEINMAN</t>
  </si>
  <si>
    <t>Natalia Musumeci</t>
  </si>
  <si>
    <t xml:space="preserve">Kai Jakeman </t>
  </si>
  <si>
    <t>Elyse Macdonald</t>
  </si>
  <si>
    <t>Isabella Arranz</t>
  </si>
  <si>
    <t>Millie Roach</t>
  </si>
  <si>
    <t>Isla Mcgregor</t>
  </si>
  <si>
    <t xml:space="preserve">Lauren Ford </t>
  </si>
  <si>
    <t>IND  Barrel A</t>
  </si>
  <si>
    <t>Antonia Grech</t>
  </si>
  <si>
    <t>Maddison Kearney</t>
  </si>
  <si>
    <t>Miranda Kearney</t>
  </si>
  <si>
    <t>Charlotte Collins</t>
  </si>
  <si>
    <t>Taylor Kearney</t>
  </si>
  <si>
    <t>The Ranch Vaulters</t>
  </si>
  <si>
    <t>IND  Barrel E</t>
  </si>
  <si>
    <t>Harlow Connor H/C</t>
  </si>
  <si>
    <t xml:space="preserve">SP BLACK EDITION </t>
  </si>
  <si>
    <t>Harper Grimson</t>
  </si>
  <si>
    <t>Willow Grimson</t>
  </si>
  <si>
    <t>Ellanor Paragalli</t>
  </si>
  <si>
    <t>KALEELAH</t>
  </si>
  <si>
    <t xml:space="preserve"> TRISTYN LOWE</t>
  </si>
  <si>
    <t>Lily Steinman H/C</t>
  </si>
  <si>
    <t>IND  Barrel B under 14 Sunday</t>
  </si>
  <si>
    <t>IND  Barrel B Under 14 years Saturday</t>
  </si>
  <si>
    <t>IND  Barrel B 14 years and over Saturday</t>
  </si>
  <si>
    <t>IND  Barrel B 14 &amp; Over Sunday</t>
  </si>
  <si>
    <t>Emelia Griffiths</t>
  </si>
  <si>
    <t>Layla Kropp</t>
  </si>
  <si>
    <t>Charlotte Clay</t>
  </si>
  <si>
    <t>Hunter Valley Vaulting Team</t>
  </si>
  <si>
    <t>Lila Walls</t>
  </si>
  <si>
    <t>Tess Coleman</t>
  </si>
  <si>
    <t>Holly Kirkham</t>
  </si>
  <si>
    <t>Riley Dewall H/C</t>
  </si>
  <si>
    <t xml:space="preserve"> ERIN RYAN</t>
  </si>
  <si>
    <t xml:space="preserve"> CATRINA CRUICKSHANK</t>
  </si>
  <si>
    <t>Kiera Oberg Stepetz</t>
  </si>
  <si>
    <t xml:space="preserve">ROCKYS WAR WITH SCOTCH </t>
  </si>
  <si>
    <t xml:space="preserve"> STEPHANIE ÖBERG</t>
  </si>
  <si>
    <t>ERIN RYAN</t>
  </si>
  <si>
    <t>Stella Weston</t>
  </si>
  <si>
    <t>DONATI 3</t>
  </si>
  <si>
    <t>Eliza Wark-chapman H/C</t>
  </si>
  <si>
    <t xml:space="preserve">GOYA </t>
  </si>
  <si>
    <t xml:space="preserve"> DODI ROGAN</t>
  </si>
  <si>
    <t>Nicole Collett H/C</t>
  </si>
  <si>
    <t>Elizabeth Higgins H/C</t>
  </si>
  <si>
    <t>Erin Ryan H/C</t>
  </si>
  <si>
    <t>PDD Intermed</t>
  </si>
  <si>
    <t>VaultAire</t>
  </si>
  <si>
    <t>Eloise Tate</t>
  </si>
  <si>
    <t>Lydia George</t>
  </si>
  <si>
    <t>Nicole Collett</t>
  </si>
  <si>
    <t>10&amp; 11 years</t>
  </si>
  <si>
    <t>12 years and over</t>
  </si>
  <si>
    <t>Under 11 years</t>
  </si>
  <si>
    <t>11 years and over</t>
  </si>
  <si>
    <t>Lily Steinman HC</t>
  </si>
  <si>
    <t>Tegan Davis HC</t>
  </si>
  <si>
    <t>Charlotte Clay HC</t>
  </si>
  <si>
    <t>Holly Maher HC</t>
  </si>
  <si>
    <t>BLACK EDITION</t>
  </si>
  <si>
    <t>Judge</t>
  </si>
  <si>
    <t>Julie Kirpichnikov</t>
  </si>
  <si>
    <t>IND  Barrel C 11 years &amp; over</t>
  </si>
  <si>
    <t>Isabelle Steinman</t>
  </si>
  <si>
    <t>SCR</t>
  </si>
  <si>
    <t>ART</t>
  </si>
  <si>
    <t>TECH</t>
  </si>
  <si>
    <t>Megan Nicholson HC</t>
  </si>
  <si>
    <t>ISNT IT ERONIC</t>
  </si>
  <si>
    <t>TARA MCKEIRNAN</t>
  </si>
  <si>
    <t xml:space="preserve">Intermediate </t>
  </si>
  <si>
    <t xml:space="preserve">Advanced Individiual </t>
  </si>
  <si>
    <t xml:space="preserve"> </t>
  </si>
  <si>
    <t>IND  Barrel C Sunday 10 years and over</t>
  </si>
  <si>
    <t>IND  Barrel C Sunday Under 10 years</t>
  </si>
  <si>
    <t>PUTTY VALLEY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</si>
</sst>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4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trike/>
      <sz val="11"/>
      <color rgb="FF000000"/>
      <name val="Calibri"/>
      <family val="2"/>
      <scheme val="minor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0"/>
      <name val="Arial"/>
      <family val="2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color indexed="8"/>
      <name val="Calibri"/>
      <family val="2"/>
    </font>
    <font>
      <strike/>
      <sz val="12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12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8" applyNumberFormat="0" applyAlignment="0" applyProtection="0"/>
    <xf numFmtId="0" fontId="26" fillId="18" borderId="9" applyNumberFormat="0" applyAlignment="0" applyProtection="0"/>
    <xf numFmtId="0" fontId="27" fillId="18" borderId="8" applyNumberFormat="0" applyAlignment="0" applyProtection="0"/>
    <xf numFmtId="0" fontId="28" fillId="0" borderId="10" applyNumberFormat="0" applyFill="0" applyAlignment="0" applyProtection="0"/>
    <xf numFmtId="0" fontId="29" fillId="19" borderId="11" applyNumberFormat="0" applyAlignment="0" applyProtection="0"/>
    <xf numFmtId="0" fontId="30" fillId="0" borderId="0" applyNumberFormat="0" applyFill="0" applyBorder="0" applyAlignment="0" applyProtection="0"/>
    <xf numFmtId="0" fontId="7" fillId="20" borderId="12" applyNumberFormat="0" applyFont="0" applyAlignment="0" applyProtection="0"/>
    <xf numFmtId="0" fontId="31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3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2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32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8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/>
    <xf numFmtId="167" fontId="2" fillId="3" borderId="0" xfId="0" applyNumberFormat="1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6" fillId="0" borderId="0" xfId="1" applyFont="1"/>
    <xf numFmtId="167" fontId="11" fillId="0" borderId="0" xfId="0" applyNumberFormat="1" applyFont="1"/>
    <xf numFmtId="167" fontId="9" fillId="4" borderId="0" xfId="0" applyNumberFormat="1" applyFont="1" applyFill="1"/>
    <xf numFmtId="167" fontId="11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7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3" fillId="0" borderId="0" xfId="0" applyFont="1" applyAlignment="1">
      <alignment horizontal="left"/>
    </xf>
    <xf numFmtId="164" fontId="2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0" fontId="7" fillId="9" borderId="0" xfId="9"/>
    <xf numFmtId="0" fontId="7" fillId="9" borderId="1" xfId="9" applyBorder="1" applyAlignment="1">
      <alignment horizontal="center" vertical="center"/>
    </xf>
    <xf numFmtId="0" fontId="7" fillId="9" borderId="0" xfId="9" applyAlignment="1">
      <alignment horizontal="center" vertical="center"/>
    </xf>
    <xf numFmtId="0" fontId="7" fillId="9" borderId="0" xfId="9" applyAlignment="1">
      <alignment horizontal="center"/>
    </xf>
    <xf numFmtId="0" fontId="7" fillId="9" borderId="1" xfId="9" applyBorder="1" applyAlignment="1">
      <alignment horizontal="center"/>
    </xf>
    <xf numFmtId="164" fontId="7" fillId="9" borderId="0" xfId="9" applyNumberFormat="1"/>
    <xf numFmtId="0" fontId="7" fillId="0" borderId="0" xfId="9" applyFill="1"/>
    <xf numFmtId="167" fontId="7" fillId="9" borderId="0" xfId="9" applyNumberFormat="1"/>
    <xf numFmtId="0" fontId="2" fillId="3" borderId="1" xfId="0" applyFont="1" applyFill="1" applyBorder="1"/>
    <xf numFmtId="164" fontId="2" fillId="0" borderId="1" xfId="0" applyNumberFormat="1" applyFont="1" applyBorder="1"/>
    <xf numFmtId="167" fontId="2" fillId="3" borderId="1" xfId="0" applyNumberFormat="1" applyFont="1" applyFill="1" applyBorder="1"/>
    <xf numFmtId="167" fontId="2" fillId="5" borderId="1" xfId="0" applyNumberFormat="1" applyFont="1" applyFill="1" applyBorder="1"/>
    <xf numFmtId="167" fontId="2" fillId="0" borderId="1" xfId="0" applyNumberFormat="1" applyFont="1" applyBorder="1"/>
    <xf numFmtId="167" fontId="2" fillId="4" borderId="1" xfId="0" applyNumberFormat="1" applyFont="1" applyFill="1" applyBorder="1"/>
    <xf numFmtId="164" fontId="7" fillId="9" borderId="1" xfId="9" applyNumberFormat="1" applyBorder="1"/>
    <xf numFmtId="167" fontId="7" fillId="9" borderId="1" xfId="9" applyNumberForma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7" fillId="9" borderId="0" xfId="9" applyAlignment="1">
      <alignment horizontal="left"/>
    </xf>
    <xf numFmtId="167" fontId="7" fillId="9" borderId="0" xfId="9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9" borderId="1" xfId="9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7" fontId="11" fillId="0" borderId="0" xfId="0" applyNumberFormat="1" applyFont="1" applyAlignment="1">
      <alignment horizontal="left"/>
    </xf>
    <xf numFmtId="167" fontId="11" fillId="5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1" xfId="0" applyBorder="1"/>
    <xf numFmtId="0" fontId="7" fillId="3" borderId="1" xfId="0" applyFont="1" applyFill="1" applyBorder="1"/>
    <xf numFmtId="0" fontId="2" fillId="2" borderId="1" xfId="0" applyFont="1" applyFill="1" applyBorder="1"/>
    <xf numFmtId="0" fontId="7" fillId="9" borderId="1" xfId="9" applyBorder="1"/>
    <xf numFmtId="164" fontId="7" fillId="3" borderId="1" xfId="0" applyNumberFormat="1" applyFont="1" applyFill="1" applyBorder="1"/>
    <xf numFmtId="0" fontId="12" fillId="0" borderId="1" xfId="4" applyFont="1" applyBorder="1" applyAlignment="1">
      <alignment horizontal="left"/>
    </xf>
    <xf numFmtId="164" fontId="2" fillId="4" borderId="1" xfId="0" applyNumberFormat="1" applyFont="1" applyFill="1" applyBorder="1"/>
    <xf numFmtId="0" fontId="7" fillId="0" borderId="0" xfId="8" applyFill="1" applyAlignment="1">
      <alignment horizontal="left"/>
    </xf>
    <xf numFmtId="0" fontId="7" fillId="0" borderId="1" xfId="8" applyFill="1" applyBorder="1" applyAlignment="1">
      <alignment horizontal="left" vertical="center"/>
    </xf>
    <xf numFmtId="0" fontId="7" fillId="0" borderId="0" xfId="8" applyFill="1" applyAlignment="1">
      <alignment horizontal="left" vertical="center"/>
    </xf>
    <xf numFmtId="0" fontId="7" fillId="0" borderId="0" xfId="8" applyFill="1"/>
    <xf numFmtId="0" fontId="7" fillId="0" borderId="1" xfId="8" applyFill="1" applyBorder="1" applyAlignment="1">
      <alignment horizontal="center" vertical="center"/>
    </xf>
    <xf numFmtId="0" fontId="7" fillId="0" borderId="0" xfId="8" applyFill="1" applyAlignment="1">
      <alignment horizontal="center" vertical="center"/>
    </xf>
    <xf numFmtId="0" fontId="12" fillId="0" borderId="0" xfId="4" applyFont="1" applyAlignment="1">
      <alignment horizontal="left"/>
    </xf>
    <xf numFmtId="0" fontId="12" fillId="3" borderId="0" xfId="4" applyFont="1" applyFill="1" applyAlignment="1">
      <alignment horizontal="left"/>
    </xf>
    <xf numFmtId="0" fontId="13" fillId="0" borderId="1" xfId="0" applyFont="1" applyBorder="1" applyAlignment="1">
      <alignment horizontal="left"/>
    </xf>
    <xf numFmtId="167" fontId="7" fillId="10" borderId="0" xfId="10" applyNumberFormat="1"/>
    <xf numFmtId="164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" fillId="11" borderId="0" xfId="0" applyFont="1" applyFill="1"/>
    <xf numFmtId="0" fontId="3" fillId="11" borderId="0" xfId="0" applyFont="1" applyFill="1"/>
    <xf numFmtId="0" fontId="1" fillId="12" borderId="0" xfId="0" applyFont="1" applyFill="1"/>
    <xf numFmtId="0" fontId="2" fillId="12" borderId="0" xfId="0" applyFont="1" applyFill="1"/>
    <xf numFmtId="164" fontId="2" fillId="12" borderId="0" xfId="0" applyNumberFormat="1" applyFont="1" applyFill="1" applyAlignment="1">
      <alignment horizontal="left"/>
    </xf>
    <xf numFmtId="164" fontId="3" fillId="12" borderId="0" xfId="0" applyNumberFormat="1" applyFont="1" applyFill="1" applyAlignment="1">
      <alignment horizontal="left"/>
    </xf>
    <xf numFmtId="164" fontId="3" fillId="12" borderId="0" xfId="0" applyNumberFormat="1" applyFont="1" applyFill="1"/>
    <xf numFmtId="164" fontId="2" fillId="12" borderId="0" xfId="0" applyNumberFormat="1" applyFont="1" applyFill="1"/>
    <xf numFmtId="0" fontId="3" fillId="12" borderId="0" xfId="0" applyFont="1" applyFill="1"/>
    <xf numFmtId="0" fontId="3" fillId="7" borderId="0" xfId="0" applyFont="1" applyFill="1"/>
    <xf numFmtId="0" fontId="2" fillId="7" borderId="0" xfId="0" applyFont="1" applyFill="1"/>
    <xf numFmtId="0" fontId="3" fillId="13" borderId="0" xfId="0" applyFont="1" applyFill="1"/>
    <xf numFmtId="0" fontId="2" fillId="13" borderId="0" xfId="0" applyFont="1" applyFill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11" fillId="0" borderId="1" xfId="0" applyNumberFormat="1" applyFont="1" applyBorder="1"/>
    <xf numFmtId="0" fontId="15" fillId="0" borderId="0" xfId="0" applyFont="1" applyAlignment="1">
      <alignment horizontal="center"/>
    </xf>
    <xf numFmtId="167" fontId="9" fillId="0" borderId="0" xfId="0" applyNumberFormat="1" applyFont="1"/>
    <xf numFmtId="0" fontId="2" fillId="0" borderId="0" xfId="1" applyFont="1" applyProtection="1">
      <protection locked="0"/>
    </xf>
    <xf numFmtId="0" fontId="13" fillId="0" borderId="0" xfId="0" applyFont="1"/>
    <xf numFmtId="0" fontId="10" fillId="0" borderId="0" xfId="0" applyFont="1" applyProtection="1">
      <protection locked="0"/>
    </xf>
    <xf numFmtId="0" fontId="5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5" fillId="0" borderId="0" xfId="7" applyAlignment="1" applyProtection="1">
      <alignment horizontal="center"/>
      <protection locked="0"/>
    </xf>
    <xf numFmtId="0" fontId="6" fillId="0" borderId="0" xfId="7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3" borderId="0" xfId="7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6" fillId="3" borderId="0" xfId="7" applyFont="1" applyFill="1" applyProtection="1">
      <protection locked="0"/>
    </xf>
    <xf numFmtId="0" fontId="6" fillId="0" borderId="2" xfId="7" applyFont="1" applyBorder="1" applyAlignment="1" applyProtection="1">
      <alignment horizontal="right"/>
      <protection locked="0"/>
    </xf>
    <xf numFmtId="0" fontId="5" fillId="3" borderId="0" xfId="7" applyFill="1" applyProtection="1">
      <protection locked="0"/>
    </xf>
    <xf numFmtId="0" fontId="5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5" fillId="0" borderId="1" xfId="7" applyNumberFormat="1" applyBorder="1"/>
    <xf numFmtId="164" fontId="5" fillId="3" borderId="1" xfId="7" applyNumberFormat="1" applyFill="1" applyBorder="1"/>
    <xf numFmtId="167" fontId="5" fillId="4" borderId="1" xfId="7" applyNumberFormat="1" applyFill="1" applyBorder="1" applyProtection="1">
      <protection locked="0"/>
    </xf>
    <xf numFmtId="0" fontId="5" fillId="3" borderId="1" xfId="7" applyFill="1" applyBorder="1"/>
    <xf numFmtId="0" fontId="2" fillId="3" borderId="0" xfId="0" applyFont="1" applyFill="1" applyProtection="1">
      <protection locked="0"/>
    </xf>
    <xf numFmtId="167" fontId="17" fillId="3" borderId="0" xfId="0" applyNumberFormat="1" applyFont="1" applyFill="1" applyProtection="1">
      <protection locked="0"/>
    </xf>
    <xf numFmtId="167" fontId="2" fillId="3" borderId="0" xfId="0" applyNumberFormat="1" applyFont="1" applyFill="1" applyProtection="1">
      <protection locked="0"/>
    </xf>
    <xf numFmtId="167" fontId="0" fillId="4" borderId="0" xfId="0" applyNumberFormat="1" applyFill="1" applyProtection="1">
      <protection locked="0"/>
    </xf>
    <xf numFmtId="164" fontId="5" fillId="0" borderId="0" xfId="7" applyNumberFormat="1"/>
    <xf numFmtId="164" fontId="5" fillId="3" borderId="0" xfId="7" applyNumberFormat="1" applyFill="1"/>
    <xf numFmtId="167" fontId="5" fillId="4" borderId="0" xfId="7" applyNumberFormat="1" applyFill="1" applyProtection="1">
      <protection locked="0"/>
    </xf>
    <xf numFmtId="0" fontId="5" fillId="3" borderId="0" xfId="7" applyFill="1"/>
    <xf numFmtId="0" fontId="2" fillId="0" borderId="0" xfId="12" applyFont="1"/>
    <xf numFmtId="0" fontId="2" fillId="0" borderId="0" xfId="12" applyFont="1" applyAlignment="1">
      <alignment horizontal="center"/>
    </xf>
    <xf numFmtId="0" fontId="15" fillId="0" borderId="0" xfId="0" applyFont="1"/>
    <xf numFmtId="0" fontId="2" fillId="0" borderId="4" xfId="0" applyFont="1" applyBorder="1" applyAlignment="1">
      <alignment horizontal="center"/>
    </xf>
    <xf numFmtId="167" fontId="9" fillId="4" borderId="1" xfId="0" applyNumberFormat="1" applyFont="1" applyFill="1" applyBorder="1"/>
    <xf numFmtId="167" fontId="9" fillId="0" borderId="1" xfId="0" applyNumberFormat="1" applyFont="1" applyBorder="1"/>
    <xf numFmtId="2" fontId="2" fillId="5" borderId="1" xfId="0" applyNumberFormat="1" applyFont="1" applyFill="1" applyBorder="1"/>
    <xf numFmtId="0" fontId="6" fillId="0" borderId="0" xfId="7" applyFont="1" applyAlignment="1" applyProtection="1">
      <alignment horizontal="right"/>
      <protection locked="0"/>
    </xf>
    <xf numFmtId="2" fontId="2" fillId="0" borderId="1" xfId="0" applyNumberFormat="1" applyFont="1" applyBorder="1"/>
    <xf numFmtId="2" fontId="9" fillId="0" borderId="0" xfId="0" applyNumberFormat="1" applyFont="1"/>
    <xf numFmtId="2" fontId="11" fillId="5" borderId="0" xfId="0" applyNumberFormat="1" applyFont="1" applyFill="1" applyAlignment="1">
      <alignment horizontal="left"/>
    </xf>
    <xf numFmtId="14" fontId="15" fillId="0" borderId="0" xfId="0" applyNumberFormat="1" applyFont="1"/>
    <xf numFmtId="0" fontId="3" fillId="0" borderId="0" xfId="11" applyFont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 vertical="center"/>
      <protection locked="0"/>
    </xf>
    <xf numFmtId="0" fontId="3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7" fillId="3" borderId="0" xfId="4" applyFill="1" applyAlignment="1">
      <alignment horizontal="left"/>
    </xf>
    <xf numFmtId="164" fontId="15" fillId="0" borderId="1" xfId="0" applyNumberFormat="1" applyFont="1" applyBorder="1"/>
    <xf numFmtId="164" fontId="3" fillId="0" borderId="1" xfId="0" applyNumberFormat="1" applyFont="1" applyBorder="1"/>
    <xf numFmtId="164" fontId="6" fillId="0" borderId="0" xfId="7" applyNumberFormat="1" applyFont="1" applyAlignment="1">
      <alignment horizontal="right"/>
    </xf>
    <xf numFmtId="164" fontId="6" fillId="0" borderId="3" xfId="7" applyNumberFormat="1" applyFont="1" applyBorder="1" applyAlignment="1">
      <alignment horizontal="right"/>
    </xf>
    <xf numFmtId="0" fontId="6" fillId="0" borderId="1" xfId="7" applyFont="1" applyBorder="1" applyProtection="1">
      <protection locked="0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 applyProtection="1">
      <protection locked="0"/>
    </xf>
    <xf numFmtId="164" fontId="11" fillId="0" borderId="0" xfId="0" applyNumberFormat="1" applyFont="1"/>
    <xf numFmtId="0" fontId="6" fillId="0" borderId="0" xfId="1" applyFont="1" applyAlignment="1">
      <alignment horizontal="right"/>
    </xf>
    <xf numFmtId="49" fontId="4" fillId="0" borderId="0" xfId="12" applyNumberFormat="1" applyFont="1" applyAlignment="1">
      <alignment vertical="top"/>
    </xf>
    <xf numFmtId="0" fontId="4" fillId="0" borderId="0" xfId="12" applyFont="1" applyAlignment="1">
      <alignment vertical="top"/>
    </xf>
    <xf numFmtId="0" fontId="4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vertical="top"/>
    </xf>
    <xf numFmtId="0" fontId="7" fillId="42" borderId="0" xfId="9" applyFill="1"/>
    <xf numFmtId="0" fontId="7" fillId="42" borderId="0" xfId="9" applyFill="1" applyAlignment="1">
      <alignment horizontal="center"/>
    </xf>
    <xf numFmtId="167" fontId="7" fillId="42" borderId="0" xfId="9" applyNumberFormat="1" applyFill="1"/>
    <xf numFmtId="15" fontId="16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0" fillId="0" borderId="0" xfId="11" applyFont="1" applyProtection="1">
      <protection locked="0"/>
    </xf>
    <xf numFmtId="0" fontId="6" fillId="0" borderId="0" xfId="0" applyFont="1"/>
    <xf numFmtId="0" fontId="3" fillId="42" borderId="0" xfId="11" applyFont="1" applyFill="1" applyProtection="1">
      <protection locked="0"/>
    </xf>
    <xf numFmtId="0" fontId="1" fillId="0" borderId="0" xfId="11" applyFont="1" applyProtection="1">
      <protection locked="0"/>
    </xf>
    <xf numFmtId="0" fontId="1" fillId="0" borderId="0" xfId="11" applyFont="1" applyAlignment="1" applyProtection="1">
      <alignment horizontal="left"/>
      <protection locked="0"/>
    </xf>
    <xf numFmtId="0" fontId="2" fillId="42" borderId="0" xfId="11" applyFont="1" applyFill="1" applyProtection="1">
      <protection locked="0"/>
    </xf>
    <xf numFmtId="0" fontId="0" fillId="42" borderId="0" xfId="0" applyFill="1"/>
    <xf numFmtId="0" fontId="2" fillId="0" borderId="1" xfId="11" applyFont="1" applyBorder="1" applyAlignment="1" applyProtection="1">
      <alignment horizontal="center"/>
      <protection locked="0"/>
    </xf>
    <xf numFmtId="0" fontId="2" fillId="0" borderId="1" xfId="11" applyFont="1" applyBorder="1" applyAlignment="1" applyProtection="1">
      <alignment horizontal="left"/>
      <protection locked="0"/>
    </xf>
    <xf numFmtId="0" fontId="3" fillId="0" borderId="1" xfId="11" applyFont="1" applyBorder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/>
      <protection locked="0"/>
    </xf>
    <xf numFmtId="164" fontId="9" fillId="4" borderId="0" xfId="0" applyNumberFormat="1" applyFont="1" applyFill="1"/>
    <xf numFmtId="164" fontId="2" fillId="0" borderId="0" xfId="11" applyNumberFormat="1" applyFont="1" applyProtection="1">
      <protection locked="0"/>
    </xf>
    <xf numFmtId="164" fontId="3" fillId="0" borderId="0" xfId="11" applyNumberFormat="1" applyFont="1"/>
    <xf numFmtId="0" fontId="6" fillId="0" borderId="0" xfId="1" applyFont="1" applyProtection="1">
      <protection locked="0"/>
    </xf>
    <xf numFmtId="49" fontId="4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top"/>
    </xf>
    <xf numFmtId="0" fontId="15" fillId="0" borderId="1" xfId="9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167" fontId="2" fillId="5" borderId="1" xfId="0" applyNumberFormat="1" applyFont="1" applyFill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7" fontId="2" fillId="4" borderId="1" xfId="0" applyNumberFormat="1" applyFont="1" applyFill="1" applyBorder="1" applyAlignment="1">
      <alignment horizontal="left"/>
    </xf>
    <xf numFmtId="164" fontId="7" fillId="0" borderId="1" xfId="9" applyNumberFormat="1" applyFill="1" applyBorder="1"/>
    <xf numFmtId="167" fontId="17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/>
    </xf>
    <xf numFmtId="0" fontId="35" fillId="0" borderId="0" xfId="12" applyFont="1" applyAlignment="1">
      <alignment vertical="top"/>
    </xf>
    <xf numFmtId="49" fontId="35" fillId="0" borderId="0" xfId="12" applyNumberFormat="1" applyFont="1" applyAlignment="1">
      <alignment vertical="top"/>
    </xf>
    <xf numFmtId="0" fontId="36" fillId="3" borderId="0" xfId="7" applyFont="1" applyFill="1" applyProtection="1">
      <protection locked="0"/>
    </xf>
    <xf numFmtId="167" fontId="37" fillId="4" borderId="0" xfId="0" applyNumberFormat="1" applyFont="1" applyFill="1" applyProtection="1">
      <protection locked="0"/>
    </xf>
    <xf numFmtId="164" fontId="36" fillId="0" borderId="0" xfId="7" applyNumberFormat="1" applyFont="1"/>
    <xf numFmtId="164" fontId="36" fillId="3" borderId="0" xfId="7" applyNumberFormat="1" applyFont="1" applyFill="1"/>
    <xf numFmtId="167" fontId="36" fillId="4" borderId="0" xfId="7" applyNumberFormat="1" applyFont="1" applyFill="1" applyProtection="1">
      <protection locked="0"/>
    </xf>
    <xf numFmtId="0" fontId="36" fillId="3" borderId="0" xfId="7" applyFont="1" applyFill="1"/>
    <xf numFmtId="164" fontId="38" fillId="0" borderId="0" xfId="7" applyNumberFormat="1" applyFont="1" applyAlignment="1">
      <alignment horizontal="right"/>
    </xf>
    <xf numFmtId="0" fontId="6" fillId="0" borderId="0" xfId="7" applyFont="1" applyAlignment="1" applyProtection="1">
      <alignment horizontal="center"/>
      <protection locked="0"/>
    </xf>
    <xf numFmtId="0" fontId="35" fillId="0" borderId="0" xfId="0" applyFont="1" applyAlignment="1">
      <alignment vertical="top"/>
    </xf>
    <xf numFmtId="49" fontId="35" fillId="0" borderId="0" xfId="0" applyNumberFormat="1" applyFont="1" applyAlignment="1">
      <alignment vertical="top"/>
    </xf>
    <xf numFmtId="164" fontId="39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164" fontId="40" fillId="0" borderId="0" xfId="0" applyNumberFormat="1" applyFont="1" applyAlignment="1">
      <alignment horizontal="left"/>
    </xf>
    <xf numFmtId="167" fontId="41" fillId="4" borderId="0" xfId="0" applyNumberFormat="1" applyFont="1" applyFill="1"/>
    <xf numFmtId="167" fontId="41" fillId="0" borderId="0" xfId="0" applyNumberFormat="1" applyFont="1"/>
    <xf numFmtId="164" fontId="39" fillId="0" borderId="0" xfId="0" applyNumberFormat="1" applyFont="1"/>
    <xf numFmtId="0" fontId="39" fillId="2" borderId="0" xfId="0" applyFont="1" applyFill="1"/>
    <xf numFmtId="167" fontId="39" fillId="5" borderId="0" xfId="0" applyNumberFormat="1" applyFont="1" applyFill="1"/>
    <xf numFmtId="167" fontId="39" fillId="0" borderId="0" xfId="0" applyNumberFormat="1" applyFont="1"/>
    <xf numFmtId="167" fontId="37" fillId="9" borderId="0" xfId="9" applyNumberFormat="1" applyFont="1"/>
    <xf numFmtId="14" fontId="1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33" fillId="0" borderId="0" xfId="0" applyNumberFormat="1" applyFont="1" applyAlignment="1">
      <alignment horizontal="left"/>
    </xf>
    <xf numFmtId="0" fontId="11" fillId="0" borderId="0" xfId="0" applyFont="1"/>
    <xf numFmtId="2" fontId="5" fillId="4" borderId="0" xfId="7" applyNumberFormat="1" applyFill="1" applyProtection="1">
      <protection locked="0"/>
    </xf>
    <xf numFmtId="164" fontId="5" fillId="4" borderId="0" xfId="7" applyNumberFormat="1" applyFill="1" applyProtection="1">
      <protection locked="0"/>
    </xf>
    <xf numFmtId="49" fontId="4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42" fillId="3" borderId="0" xfId="4" applyFont="1" applyFill="1" applyAlignment="1">
      <alignment horizontal="left"/>
    </xf>
    <xf numFmtId="49" fontId="35" fillId="0" borderId="1" xfId="0" applyNumberFormat="1" applyFont="1" applyBorder="1" applyAlignment="1">
      <alignment vertical="top"/>
    </xf>
    <xf numFmtId="0" fontId="37" fillId="0" borderId="1" xfId="0" applyFont="1" applyBorder="1"/>
    <xf numFmtId="167" fontId="43" fillId="3" borderId="0" xfId="0" applyNumberFormat="1" applyFont="1" applyFill="1" applyProtection="1">
      <protection locked="0"/>
    </xf>
    <xf numFmtId="0" fontId="35" fillId="0" borderId="1" xfId="0" applyFont="1" applyBorder="1" applyAlignment="1">
      <alignment vertical="top"/>
    </xf>
    <xf numFmtId="0" fontId="6" fillId="0" borderId="1" xfId="7" applyFont="1" applyBorder="1" applyAlignment="1" applyProtection="1">
      <alignment horizontal="right"/>
      <protection locked="0"/>
    </xf>
    <xf numFmtId="0" fontId="0" fillId="0" borderId="14" xfId="0" applyBorder="1"/>
    <xf numFmtId="0" fontId="3" fillId="3" borderId="0" xfId="0" applyFont="1" applyFill="1" applyAlignment="1" applyProtection="1">
      <alignment horizontal="right"/>
      <protection locked="0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6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10" builtinId="43" customBuiltin="1"/>
    <cellStyle name="40% - Accent5" xfId="47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8" builtinId="40" customBuiltin="1"/>
    <cellStyle name="60% - Accent4" xfId="44" builtinId="44" customBuiltin="1"/>
    <cellStyle name="60% - Accent5" xfId="48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2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2" xr:uid="{00000000-0005-0000-0000-000006000000}"/>
    <cellStyle name="Normal 2 2" xfId="1" xr:uid="{00000000-0005-0000-0000-000007000000}"/>
    <cellStyle name="Normal 2 3" xfId="7" xr:uid="{00000000-0005-0000-0000-000008000000}"/>
    <cellStyle name="Normal 3" xfId="4" xr:uid="{00000000-0005-0000-0000-000009000000}"/>
    <cellStyle name="Normal 3 2" xfId="13" xr:uid="{17C4A973-2B50-4D42-99FA-6873115493C7}"/>
    <cellStyle name="Normal 4" xfId="5" xr:uid="{00000000-0005-0000-0000-00000A000000}"/>
    <cellStyle name="Normal 5" xfId="6" xr:uid="{00000000-0005-0000-0000-00000B000000}"/>
    <cellStyle name="Normal 6" xfId="11" xr:uid="{5BFC6566-2A0F-4424-B01D-DE268F3B6BA0}"/>
    <cellStyle name="Normal 7" xfId="12" xr:uid="{104FD9E1-8456-4A66-A100-39EBB6231EBC}"/>
    <cellStyle name="Note" xfId="28" builtinId="10" customBuiltin="1"/>
    <cellStyle name="Output" xfId="23" builtinId="21" customBuiltin="1"/>
    <cellStyle name="Standard 2" xfId="3" xr:uid="{00000000-0005-0000-0000-00000C000000}"/>
    <cellStyle name="Title" xfId="14" builtinId="15" customBuiltin="1"/>
    <cellStyle name="Total" xfId="30" builtinId="25" customBuiltin="1"/>
    <cellStyle name="Warning Text" xfId="27" builtinId="11" customBuiltin="1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ren\Documents\2023%20CHRISTMAS%20COMP.xlsx" TargetMode="External"/><Relationship Id="rId1" Type="http://schemas.openxmlformats.org/officeDocument/2006/relationships/externalLinkPath" Target="2023%20CHRISTMAS%20COM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ren\Documents\2023%20SVG%20APRIL%20COMP.xlsx" TargetMode="External"/><Relationship Id="rId1" Type="http://schemas.openxmlformats.org/officeDocument/2006/relationships/externalLinkPath" Target="2023%20SVG%20APRIL%20CO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 Detail"/>
      <sheetName val="Intro Ind Comp"/>
      <sheetName val="Intro Ind Free"/>
      <sheetName val="Prelim Ind A under 10"/>
      <sheetName val="Prelim Ind A 10&amp;11"/>
      <sheetName val="Prelim Ind A 12+"/>
      <sheetName val="Prelim Ind B under 11"/>
      <sheetName val="Prelim Ind B 12+"/>
      <sheetName val="Pre Novice Ind"/>
      <sheetName val="Novice Ind"/>
      <sheetName val="Nov Unoff Ind"/>
      <sheetName val="Interm Ind"/>
      <sheetName val="Int Unoff Ind"/>
      <sheetName val="Open Ind"/>
      <sheetName val="Lungers Walk"/>
      <sheetName val="Lungers Canter"/>
      <sheetName val="Walk PDD A"/>
      <sheetName val="Squad Comp Pre_lim"/>
      <sheetName val="Barrel Ind Intro"/>
      <sheetName val="Barrel Prelim A"/>
      <sheetName val="Barrel Prelim B"/>
      <sheetName val="Barrel PreNov"/>
      <sheetName val="Barrel PDD A"/>
      <sheetName val="Barrel PDD B"/>
      <sheetName val="Barrel Squad"/>
    </sheetNames>
    <sheetDataSet>
      <sheetData sheetId="0">
        <row r="1">
          <cell r="A1" t="str">
            <v>2023 SVG CHRISTMAS COMPETITION</v>
          </cell>
        </row>
        <row r="3">
          <cell r="A3" t="str">
            <v>25th &amp; 26th November 2023</v>
          </cell>
        </row>
      </sheetData>
      <sheetData sheetId="1">
        <row r="3">
          <cell r="A3" t="str">
            <v>25th &amp; 26th November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 Detail"/>
      <sheetName val="Intro Ind Comp"/>
      <sheetName val="Intro Ind Free"/>
      <sheetName val="Prelim Ind A"/>
      <sheetName val="Prelim Ind B"/>
      <sheetName val="Prelim Ind C"/>
      <sheetName val="Pre Novice Ind"/>
      <sheetName val="Novice Ind"/>
      <sheetName val="Interm Ind"/>
      <sheetName val="Adv Ind Off"/>
      <sheetName val="Adv Ind Unoff"/>
      <sheetName val="Open Ind"/>
      <sheetName val="Walk PDD A"/>
      <sheetName val="Walk PDD B"/>
      <sheetName val="Squad Comp Pre_lim"/>
      <sheetName val="Squad Prelim Freestyle"/>
      <sheetName val="Barrel Ind Intro"/>
      <sheetName val="Barrel Prelim A"/>
      <sheetName val="Barrel Prelim B"/>
      <sheetName val="Barrel PreNov"/>
      <sheetName val="Barrel Ind Nov"/>
      <sheetName val="Barrel Ind Int"/>
      <sheetName val="Barrel PDD A"/>
      <sheetName val="Barrel PDD B"/>
      <sheetName val="Barrel Squad"/>
    </sheetNames>
    <sheetDataSet>
      <sheetData sheetId="0">
        <row r="1">
          <cell r="A1" t="str">
            <v>2023 SVG OFFICIAL &amp; UNOFFICIAL APRIL COMP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0357-FF95-4D0A-92D6-4A1BA9D1AFA2}">
  <dimension ref="A1:A3"/>
  <sheetViews>
    <sheetView workbookViewId="0">
      <selection sqref="A1:C4"/>
    </sheetView>
  </sheetViews>
  <sheetFormatPr defaultRowHeight="14.4" x14ac:dyDescent="0.3"/>
  <cols>
    <col min="1" max="1" width="10.77734375" style="165" bestFit="1" customWidth="1"/>
    <col min="2" max="16384" width="8.88671875" style="165"/>
  </cols>
  <sheetData>
    <row r="1" spans="1:1" x14ac:dyDescent="0.3">
      <c r="A1" s="165" t="s">
        <v>154</v>
      </c>
    </row>
    <row r="3" spans="1:1" x14ac:dyDescent="0.3">
      <c r="A3" s="174" t="s">
        <v>155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1CD0-5BB9-481F-8345-C9555EF05EC6}">
  <sheetPr>
    <pageSetUpPr fitToPage="1"/>
  </sheetPr>
  <dimension ref="A1:BV18"/>
  <sheetViews>
    <sheetView workbookViewId="0">
      <selection activeCell="F17" sqref="F17:K17"/>
    </sheetView>
  </sheetViews>
  <sheetFormatPr defaultRowHeight="14.4" x14ac:dyDescent="0.3"/>
  <cols>
    <col min="1" max="1" width="9.44140625" customWidth="1"/>
    <col min="2" max="2" width="20" style="73" customWidth="1"/>
    <col min="3" max="3" width="18.77734375" style="73" customWidth="1"/>
    <col min="4" max="4" width="21.6640625" style="73" customWidth="1"/>
    <col min="5" max="5" width="16.77734375" style="73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32" max="32" width="7.5546875" customWidth="1"/>
    <col min="33" max="33" width="10.6640625" customWidth="1"/>
    <col min="34" max="34" width="9.33203125" customWidth="1"/>
    <col min="35" max="35" width="11" customWidth="1"/>
    <col min="44" max="44" width="2.88671875" customWidth="1"/>
    <col min="52" max="52" width="2.88671875" customWidth="1"/>
    <col min="63" max="63" width="2.88671875" customWidth="1"/>
    <col min="64" max="67" width="8.88671875" style="73"/>
    <col min="68" max="68" width="2.88671875" style="73" customWidth="1"/>
    <col min="69" max="69" width="11.44140625" style="73" customWidth="1"/>
    <col min="70" max="70" width="3" style="73" customWidth="1"/>
    <col min="71" max="71" width="10" style="73" customWidth="1"/>
    <col min="72" max="72" width="2.88671875" style="73" customWidth="1"/>
    <col min="73" max="73" width="8.88671875" style="73"/>
    <col min="74" max="74" width="12.5546875" customWidth="1"/>
  </cols>
  <sheetData>
    <row r="1" spans="1:74" ht="15.6" x14ac:dyDescent="0.3">
      <c r="A1" s="1" t="str">
        <f>'[2]Comp Detail'!A1</f>
        <v>2023 SVG OFFICIAL &amp; UNOFFICIAL APRIL COMP</v>
      </c>
      <c r="B1" s="71"/>
      <c r="C1" s="71"/>
      <c r="D1" s="71"/>
      <c r="E1" s="71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6"/>
      <c r="AG1" s="36"/>
      <c r="AH1" s="36"/>
      <c r="AI1" s="3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77"/>
      <c r="BM1" s="77"/>
      <c r="BN1" s="77"/>
      <c r="BO1" s="77"/>
      <c r="BP1" s="71"/>
      <c r="BQ1" s="71"/>
      <c r="BR1" s="71"/>
      <c r="BS1" s="71"/>
      <c r="BT1" s="71"/>
      <c r="BU1" s="71"/>
      <c r="BV1" s="5">
        <f ca="1">NOW()</f>
        <v>45256.632602314814</v>
      </c>
    </row>
    <row r="2" spans="1:74" ht="15.6" x14ac:dyDescent="0.3">
      <c r="A2" s="1"/>
      <c r="B2" s="71"/>
      <c r="C2" s="71"/>
      <c r="D2" s="3" t="s">
        <v>90</v>
      </c>
      <c r="E2"/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6"/>
      <c r="AG2" s="36"/>
      <c r="AH2" s="36"/>
      <c r="AI2" s="3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7"/>
      <c r="BM2" s="77"/>
      <c r="BN2" s="77"/>
      <c r="BO2" s="77"/>
      <c r="BP2" s="71"/>
      <c r="BQ2" s="71"/>
      <c r="BR2" s="71"/>
      <c r="BS2" s="71"/>
      <c r="BT2" s="71"/>
      <c r="BU2" s="71"/>
      <c r="BV2" s="6">
        <f ca="1">NOW()</f>
        <v>45256.632602314814</v>
      </c>
    </row>
    <row r="3" spans="1:74" ht="15.6" x14ac:dyDescent="0.3">
      <c r="A3" s="252" t="str">
        <f>'[1]Intro Ind Comp'!A3</f>
        <v>25th &amp; 26th November 2023</v>
      </c>
      <c r="B3" s="252"/>
      <c r="C3" s="71"/>
      <c r="D3" s="3"/>
      <c r="E3"/>
      <c r="T3" s="7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R3" s="2"/>
      <c r="AS3" s="2"/>
      <c r="AT3" s="2"/>
      <c r="AU3" s="2"/>
      <c r="AV3" s="2"/>
      <c r="AW3" s="2"/>
      <c r="AX3" s="2"/>
      <c r="AY3" s="2"/>
      <c r="AZ3" s="2"/>
      <c r="BA3" s="7"/>
      <c r="BB3" s="2"/>
      <c r="BC3" s="2"/>
      <c r="BD3" s="2"/>
      <c r="BE3" s="2"/>
      <c r="BF3" s="2"/>
      <c r="BG3" s="2"/>
      <c r="BH3" s="2"/>
      <c r="BI3" s="2"/>
      <c r="BJ3" s="2"/>
      <c r="BK3" s="2"/>
      <c r="BM3" s="78"/>
      <c r="BN3" s="78"/>
      <c r="BO3" s="78"/>
      <c r="BP3" s="71"/>
      <c r="BQ3" s="71"/>
      <c r="BR3" s="71"/>
      <c r="BS3" s="71"/>
      <c r="BT3" s="71"/>
      <c r="BU3" s="71"/>
      <c r="BV3" s="2"/>
    </row>
    <row r="4" spans="1:74" ht="15.6" x14ac:dyDescent="0.3">
      <c r="A4" s="1"/>
      <c r="B4" s="71"/>
      <c r="C4" s="71"/>
      <c r="D4" s="3"/>
      <c r="E4" s="36"/>
      <c r="F4" s="114" t="s">
        <v>71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7"/>
      <c r="U4" s="114"/>
      <c r="V4" s="113"/>
      <c r="W4" s="113"/>
      <c r="X4" s="113"/>
      <c r="Y4" s="113"/>
      <c r="Z4" s="113"/>
      <c r="AA4" s="113"/>
      <c r="AB4" s="113"/>
      <c r="AC4" s="113"/>
      <c r="AD4" s="113"/>
      <c r="AE4" s="7"/>
      <c r="AF4" s="115" t="s">
        <v>1</v>
      </c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6"/>
      <c r="AS4" s="116"/>
      <c r="AT4" s="116"/>
      <c r="AU4" s="116"/>
      <c r="AV4" s="116"/>
      <c r="AW4" s="116"/>
      <c r="AX4" s="116"/>
      <c r="AY4" s="116"/>
      <c r="AZ4" s="2"/>
      <c r="BA4" s="114"/>
      <c r="BB4" s="113"/>
      <c r="BC4" s="113"/>
      <c r="BD4" s="113"/>
      <c r="BE4" s="113"/>
      <c r="BF4" s="113"/>
      <c r="BG4" s="113"/>
      <c r="BH4" s="113"/>
      <c r="BI4" s="113"/>
      <c r="BJ4" s="113"/>
      <c r="BK4" s="2"/>
      <c r="BL4" s="118"/>
      <c r="BM4" s="118"/>
      <c r="BN4" s="118"/>
      <c r="BO4" s="118"/>
      <c r="BP4" s="71"/>
      <c r="BQ4" s="71"/>
      <c r="BR4" s="71"/>
      <c r="BS4" s="71"/>
      <c r="BT4" s="71"/>
      <c r="BU4" s="71"/>
      <c r="BV4" s="2"/>
    </row>
    <row r="5" spans="1:74" ht="15.6" x14ac:dyDescent="0.3">
      <c r="A5" s="1"/>
      <c r="B5" s="71"/>
      <c r="C5" s="71"/>
      <c r="D5" s="3"/>
      <c r="E5" s="36"/>
      <c r="F5" s="7" t="s">
        <v>2</v>
      </c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7"/>
      <c r="AG5" s="2"/>
      <c r="AH5" s="2"/>
      <c r="AI5" s="2"/>
      <c r="AK5" s="7"/>
      <c r="AL5" s="7"/>
      <c r="AM5" s="7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77"/>
      <c r="BM5" s="77"/>
      <c r="BN5" s="77"/>
      <c r="BO5" s="77"/>
      <c r="BP5" s="71"/>
      <c r="BQ5" s="71"/>
      <c r="BR5" s="71"/>
      <c r="BS5" s="71"/>
      <c r="BT5" s="71"/>
      <c r="BU5" s="71"/>
      <c r="BV5" s="2"/>
    </row>
    <row r="6" spans="1:74" ht="15.6" x14ac:dyDescent="0.3">
      <c r="A6" s="1" t="s">
        <v>42</v>
      </c>
      <c r="B6" s="49"/>
      <c r="C6" s="71"/>
      <c r="D6" s="71"/>
      <c r="E6" s="71"/>
      <c r="F6" s="7" t="s">
        <v>6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7"/>
      <c r="AF6" s="7" t="s">
        <v>6</v>
      </c>
      <c r="AG6" s="2"/>
      <c r="AH6" s="2"/>
      <c r="AI6" s="2"/>
      <c r="AK6" s="2"/>
      <c r="AL6" s="2"/>
      <c r="AM6" s="2"/>
      <c r="AN6" s="2"/>
      <c r="AO6" s="2"/>
      <c r="AP6" s="2"/>
      <c r="AQ6" s="2"/>
      <c r="AR6" s="2"/>
      <c r="AS6" s="7"/>
      <c r="AT6" s="2"/>
      <c r="AU6" s="2"/>
      <c r="AV6" s="2"/>
      <c r="AW6" s="2"/>
      <c r="AX6" s="7"/>
      <c r="AY6" s="7"/>
      <c r="AZ6" s="2"/>
      <c r="BA6" s="7" t="s">
        <v>0</v>
      </c>
      <c r="BB6" s="2"/>
      <c r="BC6" s="2"/>
      <c r="BD6" s="2"/>
      <c r="BE6" s="2"/>
      <c r="BF6" s="2"/>
      <c r="BG6" s="2"/>
      <c r="BH6" s="2"/>
      <c r="BI6" s="2"/>
      <c r="BJ6" s="2"/>
      <c r="BK6" s="7"/>
      <c r="BL6" s="78"/>
      <c r="BM6" s="77"/>
      <c r="BN6" s="77"/>
      <c r="BO6" s="77"/>
      <c r="BP6" s="82"/>
      <c r="BQ6" s="49" t="s">
        <v>5</v>
      </c>
      <c r="BR6" s="71"/>
      <c r="BS6" s="71"/>
      <c r="BT6" s="71"/>
      <c r="BU6" s="71"/>
      <c r="BV6" s="2"/>
    </row>
    <row r="7" spans="1:74" ht="15.6" x14ac:dyDescent="0.3">
      <c r="A7" s="1" t="s">
        <v>41</v>
      </c>
      <c r="B7" s="128" t="s">
        <v>188</v>
      </c>
      <c r="C7" s="71"/>
      <c r="D7" s="71"/>
      <c r="E7" s="71"/>
      <c r="T7" s="2"/>
      <c r="V7" s="2"/>
      <c r="W7" s="2"/>
      <c r="X7" s="2"/>
      <c r="Y7" s="2"/>
      <c r="Z7" s="2"/>
      <c r="AA7" s="2"/>
      <c r="AB7" s="2"/>
      <c r="AC7" s="2"/>
      <c r="AD7" s="2"/>
      <c r="AE7" s="2"/>
      <c r="AR7" s="2"/>
      <c r="AS7" s="2"/>
      <c r="AT7" s="2"/>
      <c r="AU7" s="2"/>
      <c r="AV7" s="2"/>
      <c r="AW7" s="2"/>
      <c r="AX7" s="2"/>
      <c r="AY7" s="2"/>
      <c r="AZ7" s="2"/>
      <c r="BB7" s="2"/>
      <c r="BC7" s="2"/>
      <c r="BD7" s="2"/>
      <c r="BE7" s="2"/>
      <c r="BF7" s="2"/>
      <c r="BG7" s="2"/>
      <c r="BH7" s="2"/>
      <c r="BI7" s="2"/>
      <c r="BJ7" s="2"/>
      <c r="BK7" s="2"/>
      <c r="BM7" s="77"/>
      <c r="BN7" s="77"/>
      <c r="BO7" s="77"/>
      <c r="BP7" s="82"/>
      <c r="BQ7" s="71"/>
      <c r="BR7" s="71"/>
      <c r="BS7" s="71"/>
      <c r="BT7" s="71"/>
      <c r="BU7" s="71"/>
      <c r="BV7" s="2"/>
    </row>
    <row r="8" spans="1:74" x14ac:dyDescent="0.3">
      <c r="A8" s="2"/>
      <c r="B8" s="71"/>
      <c r="C8" s="71"/>
      <c r="D8" s="71"/>
      <c r="E8" s="71"/>
      <c r="F8" s="7" t="s">
        <v>15</v>
      </c>
      <c r="G8" s="2"/>
      <c r="H8" s="2"/>
      <c r="I8" s="2"/>
      <c r="J8" s="2"/>
      <c r="K8" s="2"/>
      <c r="L8" s="132" t="s">
        <v>15</v>
      </c>
      <c r="M8" s="11"/>
      <c r="N8" s="11"/>
      <c r="O8" s="11" t="s">
        <v>16</v>
      </c>
      <c r="Q8" s="11"/>
      <c r="R8" s="11" t="s">
        <v>17</v>
      </c>
      <c r="S8" s="11" t="s">
        <v>77</v>
      </c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10"/>
      <c r="AF8" s="7" t="s">
        <v>15</v>
      </c>
      <c r="AG8" s="2"/>
      <c r="AH8" s="2"/>
      <c r="AI8" s="2"/>
      <c r="AJ8" s="132" t="s">
        <v>15</v>
      </c>
      <c r="AK8" s="11"/>
      <c r="AL8" s="11"/>
      <c r="AM8" s="11" t="s">
        <v>16</v>
      </c>
      <c r="AO8" s="11"/>
      <c r="AP8" s="11" t="s">
        <v>17</v>
      </c>
      <c r="AQ8" s="11" t="s">
        <v>77</v>
      </c>
      <c r="AR8" s="2"/>
      <c r="AS8" s="2" t="s">
        <v>40</v>
      </c>
      <c r="AT8" s="2"/>
      <c r="AU8" s="2"/>
      <c r="AV8" s="2"/>
      <c r="AW8" s="2"/>
      <c r="AX8" s="2"/>
      <c r="AY8" s="10" t="s">
        <v>40</v>
      </c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10"/>
      <c r="BL8" s="78"/>
      <c r="BM8" s="77"/>
      <c r="BN8" s="77" t="s">
        <v>7</v>
      </c>
      <c r="BO8" s="77" t="s">
        <v>8</v>
      </c>
      <c r="BP8" s="82"/>
      <c r="BQ8" s="49" t="s">
        <v>9</v>
      </c>
      <c r="BR8" s="71"/>
      <c r="BS8" s="49" t="s">
        <v>1</v>
      </c>
      <c r="BT8" s="101"/>
      <c r="BU8" s="47" t="s">
        <v>10</v>
      </c>
      <c r="BV8" s="13"/>
    </row>
    <row r="9" spans="1:74" x14ac:dyDescent="0.3">
      <c r="A9" s="14" t="s">
        <v>11</v>
      </c>
      <c r="B9" s="72" t="s">
        <v>12</v>
      </c>
      <c r="C9" s="72" t="s">
        <v>6</v>
      </c>
      <c r="D9" s="72" t="s">
        <v>13</v>
      </c>
      <c r="E9" s="72" t="s">
        <v>14</v>
      </c>
      <c r="F9" s="72" t="s">
        <v>78</v>
      </c>
      <c r="G9" s="72" t="s">
        <v>79</v>
      </c>
      <c r="H9" s="72" t="s">
        <v>80</v>
      </c>
      <c r="I9" s="72" t="s">
        <v>81</v>
      </c>
      <c r="J9" s="72" t="s">
        <v>82</v>
      </c>
      <c r="K9" s="72" t="s">
        <v>83</v>
      </c>
      <c r="L9" s="20" t="s">
        <v>84</v>
      </c>
      <c r="M9" s="15" t="s">
        <v>16</v>
      </c>
      <c r="N9" s="15" t="s">
        <v>85</v>
      </c>
      <c r="O9" s="20" t="s">
        <v>84</v>
      </c>
      <c r="P9" s="38" t="s">
        <v>17</v>
      </c>
      <c r="Q9" s="15" t="s">
        <v>85</v>
      </c>
      <c r="R9" s="20" t="s">
        <v>84</v>
      </c>
      <c r="S9" s="20" t="s">
        <v>84</v>
      </c>
      <c r="T9" s="16"/>
      <c r="U9" s="14" t="s">
        <v>18</v>
      </c>
      <c r="V9" s="14" t="s">
        <v>19</v>
      </c>
      <c r="W9" s="14" t="s">
        <v>20</v>
      </c>
      <c r="X9" s="14" t="s">
        <v>21</v>
      </c>
      <c r="Y9" s="14" t="s">
        <v>22</v>
      </c>
      <c r="Z9" s="14" t="s">
        <v>23</v>
      </c>
      <c r="AA9" s="14" t="s">
        <v>24</v>
      </c>
      <c r="AB9" s="14" t="s">
        <v>25</v>
      </c>
      <c r="AC9" s="14" t="s">
        <v>26</v>
      </c>
      <c r="AD9" s="14" t="s">
        <v>27</v>
      </c>
      <c r="AE9" s="16"/>
      <c r="AF9" s="72" t="s">
        <v>78</v>
      </c>
      <c r="AG9" s="72" t="s">
        <v>81</v>
      </c>
      <c r="AH9" s="72" t="s">
        <v>79</v>
      </c>
      <c r="AI9" s="72" t="s">
        <v>82</v>
      </c>
      <c r="AJ9" s="20" t="s">
        <v>84</v>
      </c>
      <c r="AK9" s="15" t="s">
        <v>16</v>
      </c>
      <c r="AL9" s="15" t="s">
        <v>85</v>
      </c>
      <c r="AM9" s="20" t="s">
        <v>84</v>
      </c>
      <c r="AN9" s="38" t="s">
        <v>17</v>
      </c>
      <c r="AO9" s="15" t="s">
        <v>85</v>
      </c>
      <c r="AP9" s="20" t="s">
        <v>84</v>
      </c>
      <c r="AQ9" s="20" t="s">
        <v>84</v>
      </c>
      <c r="AR9" s="18"/>
      <c r="AS9" s="15" t="s">
        <v>31</v>
      </c>
      <c r="AT9" s="15" t="s">
        <v>32</v>
      </c>
      <c r="AU9" s="15" t="s">
        <v>33</v>
      </c>
      <c r="AV9" s="15" t="s">
        <v>34</v>
      </c>
      <c r="AW9" s="15" t="s">
        <v>35</v>
      </c>
      <c r="AX9" s="14" t="s">
        <v>36</v>
      </c>
      <c r="AY9" s="14" t="s">
        <v>30</v>
      </c>
      <c r="AZ9" s="18"/>
      <c r="BA9" s="14" t="s">
        <v>18</v>
      </c>
      <c r="BB9" s="14" t="s">
        <v>19</v>
      </c>
      <c r="BC9" s="14" t="s">
        <v>20</v>
      </c>
      <c r="BD9" s="14" t="s">
        <v>21</v>
      </c>
      <c r="BE9" s="14" t="s">
        <v>22</v>
      </c>
      <c r="BF9" s="14" t="s">
        <v>23</v>
      </c>
      <c r="BG9" s="14" t="s">
        <v>24</v>
      </c>
      <c r="BH9" s="14" t="s">
        <v>25</v>
      </c>
      <c r="BI9" s="14" t="s">
        <v>26</v>
      </c>
      <c r="BJ9" s="14" t="s">
        <v>27</v>
      </c>
      <c r="BK9" s="16"/>
      <c r="BL9" s="79" t="s">
        <v>28</v>
      </c>
      <c r="BM9" s="79" t="s">
        <v>8</v>
      </c>
      <c r="BN9" s="79" t="s">
        <v>29</v>
      </c>
      <c r="BO9" s="79" t="s">
        <v>30</v>
      </c>
      <c r="BP9" s="82"/>
      <c r="BQ9" s="75" t="s">
        <v>37</v>
      </c>
      <c r="BR9" s="72"/>
      <c r="BS9" s="75" t="s">
        <v>37</v>
      </c>
      <c r="BT9" s="102"/>
      <c r="BU9" s="76" t="s">
        <v>37</v>
      </c>
      <c r="BV9" s="20" t="s">
        <v>39</v>
      </c>
    </row>
    <row r="10" spans="1:74" x14ac:dyDescent="0.3">
      <c r="A10" s="1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3"/>
      <c r="M10" s="13"/>
      <c r="N10" s="13"/>
      <c r="O10" s="13"/>
      <c r="P10" s="13"/>
      <c r="Q10" s="13"/>
      <c r="R10" s="13"/>
      <c r="S10" s="13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6"/>
      <c r="AF10" s="71"/>
      <c r="AG10" s="71"/>
      <c r="AH10" s="71"/>
      <c r="AI10" s="71"/>
      <c r="AJ10" s="13"/>
      <c r="AK10" s="13"/>
      <c r="AL10" s="13"/>
      <c r="AM10" s="13"/>
      <c r="AN10" s="13"/>
      <c r="AO10" s="13"/>
      <c r="AP10" s="13"/>
      <c r="AQ10" s="13"/>
      <c r="AR10" s="18"/>
      <c r="AS10" s="13"/>
      <c r="AT10" s="13"/>
      <c r="AU10" s="13"/>
      <c r="AV10" s="13"/>
      <c r="AW10" s="13"/>
      <c r="AX10" s="10"/>
      <c r="AY10" s="10"/>
      <c r="AZ10" s="18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6"/>
      <c r="BL10" s="77"/>
      <c r="BM10" s="77"/>
      <c r="BN10" s="77"/>
      <c r="BO10" s="77"/>
      <c r="BP10" s="82"/>
      <c r="BQ10" s="49"/>
      <c r="BR10" s="71"/>
      <c r="BS10" s="49"/>
      <c r="BT10" s="103"/>
      <c r="BU10" s="47"/>
      <c r="BV10" s="12"/>
    </row>
    <row r="11" spans="1:74" x14ac:dyDescent="0.3">
      <c r="A11" s="191">
        <v>38</v>
      </c>
      <c r="B11" s="193" t="s">
        <v>108</v>
      </c>
      <c r="C11" s="193" t="s">
        <v>197</v>
      </c>
      <c r="D11" s="193" t="s">
        <v>190</v>
      </c>
      <c r="E11" s="193" t="s">
        <v>112</v>
      </c>
      <c r="F11" s="33">
        <v>7.3</v>
      </c>
      <c r="G11" s="33">
        <v>7</v>
      </c>
      <c r="H11" s="33">
        <v>6.5</v>
      </c>
      <c r="I11" s="33">
        <v>6.5</v>
      </c>
      <c r="J11" s="33">
        <v>6.3</v>
      </c>
      <c r="K11" s="33">
        <v>6.2</v>
      </c>
      <c r="L11" s="133">
        <f>SUM(F11:K11)/6</f>
        <v>6.6333333333333337</v>
      </c>
      <c r="M11" s="33">
        <v>7</v>
      </c>
      <c r="N11" s="33"/>
      <c r="O11" s="133">
        <f>M11-N11</f>
        <v>7</v>
      </c>
      <c r="P11" s="33">
        <v>7.3</v>
      </c>
      <c r="Q11" s="33">
        <v>0.5</v>
      </c>
      <c r="R11" s="133">
        <f>P11-Q11</f>
        <v>6.8</v>
      </c>
      <c r="S11" s="4">
        <f>SUM((L11*0.6),(O11*0.25),(R11*0.15))</f>
        <v>6.75</v>
      </c>
      <c r="T11" s="23"/>
      <c r="U11" s="25">
        <v>6</v>
      </c>
      <c r="V11" s="25">
        <v>7</v>
      </c>
      <c r="W11" s="25">
        <v>6.8</v>
      </c>
      <c r="X11" s="25">
        <v>7</v>
      </c>
      <c r="Y11" s="25">
        <v>6.8</v>
      </c>
      <c r="Z11" s="25">
        <v>7</v>
      </c>
      <c r="AA11" s="25">
        <v>7</v>
      </c>
      <c r="AB11" s="25">
        <v>6.5</v>
      </c>
      <c r="AC11" s="26">
        <f>SUM(U11:AB11)</f>
        <v>54.1</v>
      </c>
      <c r="AD11" s="4">
        <f>AC11/8</f>
        <v>6.7625000000000002</v>
      </c>
      <c r="AE11" s="23"/>
      <c r="AF11" s="33">
        <v>6.8</v>
      </c>
      <c r="AG11" s="33">
        <v>6.5</v>
      </c>
      <c r="AH11" s="33">
        <v>6.2</v>
      </c>
      <c r="AI11" s="33">
        <v>6.5</v>
      </c>
      <c r="AJ11" s="133">
        <f>(AF11+AG11+AH11+AI11)/4</f>
        <v>6.5</v>
      </c>
      <c r="AK11" s="33">
        <v>7</v>
      </c>
      <c r="AL11" s="33"/>
      <c r="AM11" s="133">
        <f>AK11-AL11</f>
        <v>7</v>
      </c>
      <c r="AN11" s="33">
        <v>6.8</v>
      </c>
      <c r="AO11" s="33">
        <v>0.5</v>
      </c>
      <c r="AP11" s="133">
        <f>AN11-AO11</f>
        <v>6.3</v>
      </c>
      <c r="AQ11" s="4">
        <f>((AJ11*0.4)+(AM11*0.4)+(AP11*0.2))</f>
        <v>6.66</v>
      </c>
      <c r="AR11" s="29"/>
      <c r="AS11" s="25">
        <v>7.5</v>
      </c>
      <c r="AT11" s="25">
        <v>7.5</v>
      </c>
      <c r="AU11" s="25">
        <v>6.8</v>
      </c>
      <c r="AV11" s="25">
        <v>7</v>
      </c>
      <c r="AW11" s="4">
        <f>SUM((AS11*0.3),(AT11*0.25),(AU11*0.35),(AV11*0.1))</f>
        <v>7.2050000000000001</v>
      </c>
      <c r="AX11" s="30" t="s">
        <v>289</v>
      </c>
      <c r="AY11" s="4">
        <v>7.2050000000000001</v>
      </c>
      <c r="AZ11" s="29"/>
      <c r="BA11" s="25">
        <v>5.5</v>
      </c>
      <c r="BB11" s="25">
        <v>5</v>
      </c>
      <c r="BC11" s="25">
        <v>4.5</v>
      </c>
      <c r="BD11" s="25">
        <v>5.5</v>
      </c>
      <c r="BE11" s="25">
        <v>5</v>
      </c>
      <c r="BF11" s="25">
        <v>5.5</v>
      </c>
      <c r="BG11" s="25">
        <v>6</v>
      </c>
      <c r="BH11" s="25">
        <v>5.5</v>
      </c>
      <c r="BI11" s="26">
        <f>SUM(BA11:BH11)</f>
        <v>42.5</v>
      </c>
      <c r="BJ11" s="4">
        <f>BI11/8</f>
        <v>5.3125</v>
      </c>
      <c r="BK11" s="23"/>
      <c r="BL11" s="80">
        <v>7.58</v>
      </c>
      <c r="BM11" s="77">
        <f>BL11</f>
        <v>7.58</v>
      </c>
      <c r="BN11" s="81"/>
      <c r="BO11" s="77">
        <f>SUM(BM11-BN11)</f>
        <v>7.58</v>
      </c>
      <c r="BP11" s="83"/>
      <c r="BQ11" s="77">
        <f>SUM(S11*0.25)+(AD11*0.375)+(BJ11*0.375)</f>
        <v>6.2156250000000002</v>
      </c>
      <c r="BR11" s="71"/>
      <c r="BS11" s="77">
        <f>SUM((AQ11*0.25),(AY11*0.25),(BO11*0.5))</f>
        <v>7.2562499999999996</v>
      </c>
      <c r="BT11" s="101"/>
      <c r="BU11" s="78">
        <f t="shared" ref="BU11:BU16" si="0">AVERAGE(BQ11:BS11)</f>
        <v>6.7359375000000004</v>
      </c>
      <c r="BV11" s="31">
        <v>1</v>
      </c>
    </row>
    <row r="12" spans="1:74" x14ac:dyDescent="0.3">
      <c r="A12" s="191">
        <v>40</v>
      </c>
      <c r="B12" s="193" t="s">
        <v>201</v>
      </c>
      <c r="C12" s="193" t="s">
        <v>169</v>
      </c>
      <c r="D12" s="193" t="s">
        <v>170</v>
      </c>
      <c r="E12" s="193" t="s">
        <v>113</v>
      </c>
      <c r="F12" s="33">
        <v>6.3</v>
      </c>
      <c r="G12" s="33">
        <v>6</v>
      </c>
      <c r="H12" s="33">
        <v>6</v>
      </c>
      <c r="I12" s="33">
        <v>5.8</v>
      </c>
      <c r="J12" s="33">
        <v>5</v>
      </c>
      <c r="K12" s="33">
        <v>5</v>
      </c>
      <c r="L12" s="133">
        <f>SUM(F12:K12)/6</f>
        <v>5.6833333333333336</v>
      </c>
      <c r="M12" s="33">
        <v>6.6</v>
      </c>
      <c r="N12" s="33"/>
      <c r="O12" s="133">
        <f>M12-N12</f>
        <v>6.6</v>
      </c>
      <c r="P12" s="33">
        <v>6.8</v>
      </c>
      <c r="Q12" s="33"/>
      <c r="R12" s="133">
        <f>P12-Q12</f>
        <v>6.8</v>
      </c>
      <c r="S12" s="4">
        <f>SUM((L12*0.6),(O12*0.25),(R12*0.15))</f>
        <v>6.08</v>
      </c>
      <c r="T12" s="23"/>
      <c r="U12" s="25">
        <v>6</v>
      </c>
      <c r="V12" s="25">
        <v>7</v>
      </c>
      <c r="W12" s="25">
        <v>6.8</v>
      </c>
      <c r="X12" s="25">
        <v>6</v>
      </c>
      <c r="Y12" s="25">
        <v>7</v>
      </c>
      <c r="Z12" s="25">
        <v>7</v>
      </c>
      <c r="AA12" s="25">
        <v>6.3</v>
      </c>
      <c r="AB12" s="25">
        <v>6.3</v>
      </c>
      <c r="AC12" s="26">
        <f>SUM(U12:AB12)</f>
        <v>52.399999999999991</v>
      </c>
      <c r="AD12" s="4">
        <f>AC12/8</f>
        <v>6.5499999999999989</v>
      </c>
      <c r="AE12" s="23"/>
      <c r="AF12" s="33">
        <v>6</v>
      </c>
      <c r="AG12" s="33">
        <v>6.5</v>
      </c>
      <c r="AH12" s="33">
        <v>5.8</v>
      </c>
      <c r="AI12" s="33">
        <v>5.8</v>
      </c>
      <c r="AJ12" s="133">
        <f>(AF12+AG12+AH12+AI12)/4</f>
        <v>6.0250000000000004</v>
      </c>
      <c r="AK12" s="33">
        <v>6.5</v>
      </c>
      <c r="AL12" s="33"/>
      <c r="AM12" s="133">
        <f>AK12-AL12</f>
        <v>6.5</v>
      </c>
      <c r="AN12" s="33">
        <v>7</v>
      </c>
      <c r="AO12" s="33"/>
      <c r="AP12" s="133">
        <f>AN12-AO12</f>
        <v>7</v>
      </c>
      <c r="AQ12" s="4">
        <f>((AJ12*0.4)+(AM12*0.4)+(AP12*0.2))</f>
        <v>6.41</v>
      </c>
      <c r="AR12" s="29"/>
      <c r="AS12" s="25">
        <v>6.8</v>
      </c>
      <c r="AT12" s="25">
        <v>7.2</v>
      </c>
      <c r="AU12" s="25">
        <v>6.5</v>
      </c>
      <c r="AV12" s="25">
        <v>6</v>
      </c>
      <c r="AW12" s="4">
        <f>SUM((AS12*0.3),(AT12*0.25),(AU12*0.35),(AV12*0.1))</f>
        <v>6.7149999999999999</v>
      </c>
      <c r="AX12" s="30"/>
      <c r="AY12" s="4">
        <f>AW12-AX12</f>
        <v>6.7149999999999999</v>
      </c>
      <c r="AZ12" s="29"/>
      <c r="BA12" s="25">
        <v>3.5</v>
      </c>
      <c r="BB12" s="25">
        <v>5.5</v>
      </c>
      <c r="BC12" s="25">
        <v>4</v>
      </c>
      <c r="BD12" s="25">
        <v>5.5</v>
      </c>
      <c r="BE12" s="25">
        <v>5.8</v>
      </c>
      <c r="BF12" s="25">
        <v>6</v>
      </c>
      <c r="BG12" s="25">
        <v>5</v>
      </c>
      <c r="BH12" s="25">
        <v>5.5</v>
      </c>
      <c r="BI12" s="26">
        <f>SUM(BA12:BH12)</f>
        <v>40.799999999999997</v>
      </c>
      <c r="BJ12" s="4">
        <f>BI12/8</f>
        <v>5.0999999999999996</v>
      </c>
      <c r="BK12" s="23"/>
      <c r="BL12" s="80">
        <v>7.45</v>
      </c>
      <c r="BM12" s="77">
        <f>BL12</f>
        <v>7.45</v>
      </c>
      <c r="BN12" s="81"/>
      <c r="BO12" s="77">
        <f>SUM(BM12-BN12)</f>
        <v>7.45</v>
      </c>
      <c r="BP12" s="83"/>
      <c r="BQ12" s="77">
        <f>SUM(S12*0.25)+(AD12*0.375)+(BJ12*0.375)</f>
        <v>5.8887499999999999</v>
      </c>
      <c r="BR12" s="71"/>
      <c r="BS12" s="77">
        <f>SUM((AQ12*0.25),(AY12*0.25),(BO12*0.5))</f>
        <v>7.0062499999999996</v>
      </c>
      <c r="BT12" s="101"/>
      <c r="BU12" s="78">
        <f t="shared" si="0"/>
        <v>6.4474999999999998</v>
      </c>
      <c r="BV12" s="31">
        <v>2</v>
      </c>
    </row>
    <row r="13" spans="1:74" x14ac:dyDescent="0.3">
      <c r="A13" s="191">
        <v>69</v>
      </c>
      <c r="B13" s="193" t="s">
        <v>110</v>
      </c>
      <c r="C13" s="193" t="s">
        <v>194</v>
      </c>
      <c r="D13" s="193" t="s">
        <v>195</v>
      </c>
      <c r="E13" s="193" t="s">
        <v>103</v>
      </c>
      <c r="F13" s="33">
        <v>6.5</v>
      </c>
      <c r="G13" s="33">
        <v>6.2</v>
      </c>
      <c r="H13" s="33">
        <v>5</v>
      </c>
      <c r="I13" s="33">
        <v>6</v>
      </c>
      <c r="J13" s="33">
        <v>5.8</v>
      </c>
      <c r="K13" s="33">
        <v>5</v>
      </c>
      <c r="L13" s="133">
        <f>SUM(F13:K13)/6</f>
        <v>5.75</v>
      </c>
      <c r="M13" s="33">
        <v>5.8</v>
      </c>
      <c r="N13" s="33"/>
      <c r="O13" s="133">
        <f>M13-N13</f>
        <v>5.8</v>
      </c>
      <c r="P13" s="33">
        <v>5</v>
      </c>
      <c r="Q13" s="33">
        <v>0.5</v>
      </c>
      <c r="R13" s="133">
        <f>P13-Q13</f>
        <v>4.5</v>
      </c>
      <c r="S13" s="4">
        <f>SUM((L13*0.6),(O13*0.25),(R13*0.15))</f>
        <v>5.5749999999999993</v>
      </c>
      <c r="T13" s="23"/>
      <c r="U13" s="25">
        <v>5</v>
      </c>
      <c r="V13" s="25">
        <v>6.3</v>
      </c>
      <c r="W13" s="25">
        <v>6.2</v>
      </c>
      <c r="X13" s="25">
        <v>6.5</v>
      </c>
      <c r="Y13" s="25">
        <v>5</v>
      </c>
      <c r="Z13" s="25">
        <v>5</v>
      </c>
      <c r="AA13" s="25">
        <v>4</v>
      </c>
      <c r="AB13" s="25">
        <v>6</v>
      </c>
      <c r="AC13" s="26">
        <f>SUM(U13:AB13)</f>
        <v>44</v>
      </c>
      <c r="AD13" s="4">
        <f>AC13/8</f>
        <v>5.5</v>
      </c>
      <c r="AE13" s="23"/>
      <c r="AF13" s="33">
        <v>6.2</v>
      </c>
      <c r="AG13" s="33">
        <v>6</v>
      </c>
      <c r="AH13" s="33">
        <v>5</v>
      </c>
      <c r="AI13" s="33">
        <v>5</v>
      </c>
      <c r="AJ13" s="133">
        <f>(AF13+AG13+AH13+AI13)/4</f>
        <v>5.55</v>
      </c>
      <c r="AK13" s="33">
        <v>6.3</v>
      </c>
      <c r="AL13" s="33"/>
      <c r="AM13" s="133">
        <f>AK13-AL13</f>
        <v>6.3</v>
      </c>
      <c r="AN13" s="33">
        <v>6.5</v>
      </c>
      <c r="AO13" s="33">
        <v>0.5</v>
      </c>
      <c r="AP13" s="133">
        <f>AN13-AO13</f>
        <v>6</v>
      </c>
      <c r="AQ13" s="4">
        <f>((AJ13*0.4)+(AM13*0.4)+(AP13*0.2))</f>
        <v>5.94</v>
      </c>
      <c r="AR13" s="29"/>
      <c r="AS13" s="25">
        <v>6.8</v>
      </c>
      <c r="AT13" s="25">
        <v>6.8</v>
      </c>
      <c r="AU13" s="25">
        <v>6.5</v>
      </c>
      <c r="AV13" s="25">
        <v>6</v>
      </c>
      <c r="AW13" s="4">
        <f>SUM((AS13*0.3),(AT13*0.25),(AU13*0.35),(AV13*0.1))</f>
        <v>6.6150000000000002</v>
      </c>
      <c r="AX13" s="30"/>
      <c r="AY13" s="4">
        <f>AW13-AX13</f>
        <v>6.6150000000000002</v>
      </c>
      <c r="AZ13" s="29"/>
      <c r="BA13" s="25">
        <v>3.5</v>
      </c>
      <c r="BB13" s="25">
        <v>5.5</v>
      </c>
      <c r="BC13" s="25">
        <v>5</v>
      </c>
      <c r="BD13" s="25">
        <v>5</v>
      </c>
      <c r="BE13" s="25">
        <v>5</v>
      </c>
      <c r="BF13" s="25">
        <v>5.5</v>
      </c>
      <c r="BG13" s="25">
        <v>3</v>
      </c>
      <c r="BH13" s="25">
        <v>4</v>
      </c>
      <c r="BI13" s="26">
        <f>SUM(BA13:BH13)</f>
        <v>36.5</v>
      </c>
      <c r="BJ13" s="4">
        <f>BI13/8</f>
        <v>4.5625</v>
      </c>
      <c r="BK13" s="23"/>
      <c r="BL13" s="80">
        <v>7.4</v>
      </c>
      <c r="BM13" s="77">
        <f>BL13</f>
        <v>7.4</v>
      </c>
      <c r="BN13" s="81"/>
      <c r="BO13" s="77">
        <f>SUM(BM13-BN13)</f>
        <v>7.4</v>
      </c>
      <c r="BP13" s="83"/>
      <c r="BQ13" s="77">
        <f>SUM(S13*0.25)+(AD13*0.375)+(BJ13*0.375)</f>
        <v>5.1671874999999998</v>
      </c>
      <c r="BR13" s="71"/>
      <c r="BS13" s="77">
        <f>SUM((AQ13*0.25),(AY13*0.25),(BO13*0.5))</f>
        <v>6.8387500000000001</v>
      </c>
      <c r="BT13" s="101"/>
      <c r="BU13" s="78">
        <f t="shared" si="0"/>
        <v>6.00296875</v>
      </c>
      <c r="BV13" s="31">
        <v>3</v>
      </c>
    </row>
    <row r="14" spans="1:74" x14ac:dyDescent="0.3">
      <c r="A14" s="191">
        <v>19</v>
      </c>
      <c r="B14" s="193" t="s">
        <v>126</v>
      </c>
      <c r="C14" s="193" t="s">
        <v>192</v>
      </c>
      <c r="D14" s="193" t="s">
        <v>193</v>
      </c>
      <c r="E14" s="193" t="s">
        <v>101</v>
      </c>
      <c r="F14" s="33">
        <v>6</v>
      </c>
      <c r="G14" s="33">
        <v>5</v>
      </c>
      <c r="H14" s="33">
        <v>4.8</v>
      </c>
      <c r="I14" s="33">
        <v>4.8</v>
      </c>
      <c r="J14" s="33">
        <v>5.3</v>
      </c>
      <c r="K14" s="33">
        <v>4.5</v>
      </c>
      <c r="L14" s="133">
        <f>SUM(F14:K14)/6</f>
        <v>5.0666666666666673</v>
      </c>
      <c r="M14" s="33">
        <v>5</v>
      </c>
      <c r="N14" s="33">
        <v>4</v>
      </c>
      <c r="O14" s="133">
        <f>M14-N14</f>
        <v>1</v>
      </c>
      <c r="P14" s="33">
        <v>5</v>
      </c>
      <c r="Q14" s="33">
        <v>0.5</v>
      </c>
      <c r="R14" s="133">
        <f>P14-Q14</f>
        <v>4.5</v>
      </c>
      <c r="S14" s="4">
        <f>SUM((L14*0.6),(O14*0.25),(R14*0.15))</f>
        <v>3.9650000000000003</v>
      </c>
      <c r="T14" s="23"/>
      <c r="U14" s="25">
        <v>0</v>
      </c>
      <c r="V14" s="25">
        <v>5</v>
      </c>
      <c r="W14" s="25">
        <v>6</v>
      </c>
      <c r="X14" s="25">
        <v>4.5</v>
      </c>
      <c r="Y14" s="25">
        <v>0</v>
      </c>
      <c r="Z14" s="25">
        <v>4.5999999999999996</v>
      </c>
      <c r="AA14" s="25">
        <v>2</v>
      </c>
      <c r="AB14" s="25">
        <v>5.5</v>
      </c>
      <c r="AC14" s="26">
        <f>SUM(U14:AB14)</f>
        <v>27.6</v>
      </c>
      <c r="AD14" s="4">
        <f>AC14/8</f>
        <v>3.45</v>
      </c>
      <c r="AE14" s="23"/>
      <c r="AF14" s="33">
        <v>6.5</v>
      </c>
      <c r="AG14" s="33">
        <v>6.3</v>
      </c>
      <c r="AH14" s="33">
        <v>6</v>
      </c>
      <c r="AI14" s="33">
        <v>6</v>
      </c>
      <c r="AJ14" s="133">
        <f>(AF14+AG14+AH14+AI14)/4</f>
        <v>6.2</v>
      </c>
      <c r="AK14" s="33">
        <v>6.5</v>
      </c>
      <c r="AL14" s="33"/>
      <c r="AM14" s="133">
        <f>AK14-AL14</f>
        <v>6.5</v>
      </c>
      <c r="AN14" s="33">
        <v>6.5</v>
      </c>
      <c r="AO14" s="33">
        <v>0.5</v>
      </c>
      <c r="AP14" s="133">
        <f>AN14-AO14</f>
        <v>6</v>
      </c>
      <c r="AQ14" s="4">
        <f>((AJ14*0.4)+(AM14*0.4)+(AP14*0.2))</f>
        <v>6.28</v>
      </c>
      <c r="AR14" s="29"/>
      <c r="AS14" s="25">
        <v>6.3</v>
      </c>
      <c r="AT14" s="25">
        <v>6.8</v>
      </c>
      <c r="AU14" s="25">
        <v>6</v>
      </c>
      <c r="AV14" s="25">
        <v>6</v>
      </c>
      <c r="AW14" s="4">
        <f>SUM((AS14*0.3),(AT14*0.25),(AU14*0.35),(AV14*0.1))</f>
        <v>6.2899999999999991</v>
      </c>
      <c r="AX14" s="30"/>
      <c r="AY14" s="4">
        <f>AW14-AX14</f>
        <v>6.2899999999999991</v>
      </c>
      <c r="AZ14" s="29"/>
      <c r="BA14" s="25">
        <v>0</v>
      </c>
      <c r="BB14" s="25">
        <v>6</v>
      </c>
      <c r="BC14" s="25">
        <v>5.5</v>
      </c>
      <c r="BD14" s="25">
        <v>3</v>
      </c>
      <c r="BE14" s="25">
        <v>4.5</v>
      </c>
      <c r="BF14" s="25">
        <v>4</v>
      </c>
      <c r="BG14" s="25">
        <v>2</v>
      </c>
      <c r="BH14" s="25">
        <v>4.5</v>
      </c>
      <c r="BI14" s="26">
        <f>SUM(BA14:BH14)</f>
        <v>29.5</v>
      </c>
      <c r="BJ14" s="4">
        <f>BI14/8</f>
        <v>3.6875</v>
      </c>
      <c r="BK14" s="23"/>
      <c r="BL14" s="80">
        <v>7.86</v>
      </c>
      <c r="BM14" s="77">
        <f>BL14</f>
        <v>7.86</v>
      </c>
      <c r="BN14" s="81"/>
      <c r="BO14" s="77">
        <f>SUM(BM14-BN14)</f>
        <v>7.86</v>
      </c>
      <c r="BP14" s="83"/>
      <c r="BQ14" s="77">
        <f>SUM(S14*0.25)+(AD14*0.375)+(BJ14*0.375)</f>
        <v>3.6678125000000001</v>
      </c>
      <c r="BR14" s="71"/>
      <c r="BS14" s="77">
        <f>SUM((AQ14*0.25),(AY14*0.25),(BO14*0.5))</f>
        <v>7.0724999999999998</v>
      </c>
      <c r="BT14" s="101"/>
      <c r="BU14" s="78">
        <f t="shared" si="0"/>
        <v>5.37015625</v>
      </c>
      <c r="BV14" s="31">
        <v>4</v>
      </c>
    </row>
    <row r="15" spans="1:74" x14ac:dyDescent="0.3">
      <c r="A15" s="191">
        <v>65</v>
      </c>
      <c r="B15" s="193" t="s">
        <v>198</v>
      </c>
      <c r="C15" s="193" t="s">
        <v>194</v>
      </c>
      <c r="D15" s="193" t="s">
        <v>195</v>
      </c>
      <c r="E15" s="193" t="s">
        <v>103</v>
      </c>
      <c r="F15" s="33">
        <v>5.7</v>
      </c>
      <c r="G15" s="33">
        <v>6</v>
      </c>
      <c r="H15" s="33">
        <v>5</v>
      </c>
      <c r="I15" s="33">
        <v>6</v>
      </c>
      <c r="J15" s="33">
        <v>5.2</v>
      </c>
      <c r="K15" s="33">
        <v>4.8</v>
      </c>
      <c r="L15" s="133">
        <f>SUM(F15:K15)/6</f>
        <v>5.4499999999999993</v>
      </c>
      <c r="M15" s="33">
        <v>6.5</v>
      </c>
      <c r="N15" s="33">
        <v>2</v>
      </c>
      <c r="O15" s="133">
        <f>M15-N15</f>
        <v>4.5</v>
      </c>
      <c r="P15" s="33">
        <v>5.2</v>
      </c>
      <c r="Q15" s="33"/>
      <c r="R15" s="133">
        <f>P15-Q15</f>
        <v>5.2</v>
      </c>
      <c r="S15" s="4">
        <f>SUM((L15*0.6),(O15*0.25),(R15*0.15))</f>
        <v>5.1749999999999998</v>
      </c>
      <c r="T15" s="23"/>
      <c r="U15" s="25">
        <v>4.8</v>
      </c>
      <c r="V15" s="25">
        <v>5.3</v>
      </c>
      <c r="W15" s="25">
        <v>5</v>
      </c>
      <c r="X15" s="25">
        <v>6</v>
      </c>
      <c r="Y15" s="25">
        <v>5.5</v>
      </c>
      <c r="Z15" s="25">
        <v>5.3</v>
      </c>
      <c r="AA15" s="25">
        <v>5.2</v>
      </c>
      <c r="AB15" s="25">
        <v>0</v>
      </c>
      <c r="AC15" s="26">
        <f>SUM(U15:AB15)</f>
        <v>37.1</v>
      </c>
      <c r="AD15" s="4">
        <f>AC15/8</f>
        <v>4.6375000000000002</v>
      </c>
      <c r="AE15" s="23"/>
      <c r="AF15" s="33">
        <v>6.5</v>
      </c>
      <c r="AG15" s="33">
        <v>6</v>
      </c>
      <c r="AH15" s="33">
        <v>6</v>
      </c>
      <c r="AI15" s="33">
        <v>6.3</v>
      </c>
      <c r="AJ15" s="133">
        <f>(AF15+AG15+AH15+AI15)/4</f>
        <v>6.2</v>
      </c>
      <c r="AK15" s="33">
        <v>6.5</v>
      </c>
      <c r="AL15" s="33"/>
      <c r="AM15" s="133">
        <f>AK15-AL15</f>
        <v>6.5</v>
      </c>
      <c r="AN15" s="33">
        <v>5.8</v>
      </c>
      <c r="AO15" s="33"/>
      <c r="AP15" s="133">
        <f>AN15-AO15</f>
        <v>5.8</v>
      </c>
      <c r="AQ15" s="4">
        <f>((AJ15*0.4)+(AM15*0.4)+(AP15*0.2))</f>
        <v>6.24</v>
      </c>
      <c r="AR15" s="29"/>
      <c r="AS15" s="25">
        <v>6</v>
      </c>
      <c r="AT15" s="25">
        <v>6</v>
      </c>
      <c r="AU15" s="25">
        <v>5</v>
      </c>
      <c r="AV15" s="25">
        <v>5</v>
      </c>
      <c r="AW15" s="4">
        <f>SUM((AS15*0.3),(AT15*0.25),(AU15*0.35),(AV15*0.1))</f>
        <v>5.55</v>
      </c>
      <c r="AX15" s="30"/>
      <c r="AY15" s="4">
        <f>AW15-AX15</f>
        <v>5.55</v>
      </c>
      <c r="AZ15" s="29"/>
      <c r="BA15" s="25">
        <v>3.5</v>
      </c>
      <c r="BB15" s="25">
        <v>4.5</v>
      </c>
      <c r="BC15" s="25">
        <v>5</v>
      </c>
      <c r="BD15" s="25">
        <v>5.5</v>
      </c>
      <c r="BE15" s="25">
        <v>4.5</v>
      </c>
      <c r="BF15" s="25">
        <v>4.8</v>
      </c>
      <c r="BG15" s="25">
        <v>2</v>
      </c>
      <c r="BH15" s="25">
        <v>0</v>
      </c>
      <c r="BI15" s="26">
        <f>SUM(BA15:BH15)</f>
        <v>29.8</v>
      </c>
      <c r="BJ15" s="4">
        <f>BI15/8</f>
        <v>3.7250000000000001</v>
      </c>
      <c r="BK15" s="23"/>
      <c r="BL15" s="80">
        <v>7.25</v>
      </c>
      <c r="BM15" s="77">
        <f>BL15</f>
        <v>7.25</v>
      </c>
      <c r="BN15" s="81">
        <v>2</v>
      </c>
      <c r="BO15" s="77">
        <f>SUM(BM15-BN15)</f>
        <v>5.25</v>
      </c>
      <c r="BP15" s="83"/>
      <c r="BQ15" s="77">
        <f>SUM(S15*0.25)+(AD15*0.375)+(BJ15*0.375)</f>
        <v>4.4296875</v>
      </c>
      <c r="BR15" s="71"/>
      <c r="BS15" s="77">
        <f>SUM((AQ15*0.25),(AY15*0.25),(BO15*0.5))</f>
        <v>5.5724999999999998</v>
      </c>
      <c r="BT15" s="101"/>
      <c r="BU15" s="78">
        <f t="shared" si="0"/>
        <v>5.0010937499999999</v>
      </c>
      <c r="BV15" s="31">
        <v>5</v>
      </c>
    </row>
    <row r="16" spans="1:74" x14ac:dyDescent="0.3">
      <c r="A16" s="191">
        <v>41</v>
      </c>
      <c r="B16" s="193" t="s">
        <v>202</v>
      </c>
      <c r="C16" s="193" t="s">
        <v>203</v>
      </c>
      <c r="D16" s="193" t="s">
        <v>204</v>
      </c>
      <c r="E16" s="193" t="s">
        <v>113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133">
        <f t="shared" ref="L16" si="1">SUM(F16:K16)/6</f>
        <v>0</v>
      </c>
      <c r="M16" s="33">
        <v>6.3</v>
      </c>
      <c r="N16" s="33"/>
      <c r="O16" s="133">
        <f t="shared" ref="O16" si="2">M16-N16</f>
        <v>6.3</v>
      </c>
      <c r="P16" s="33">
        <v>7</v>
      </c>
      <c r="Q16" s="33"/>
      <c r="R16" s="133">
        <f t="shared" ref="R16" si="3">P16-Q16</f>
        <v>7</v>
      </c>
      <c r="S16" s="4">
        <f t="shared" ref="S16" si="4">SUM((L16*0.6),(O16*0.25),(R16*0.15))</f>
        <v>2.625</v>
      </c>
      <c r="T16" s="23"/>
      <c r="U16" s="25">
        <v>0</v>
      </c>
      <c r="V16" s="25">
        <v>6</v>
      </c>
      <c r="W16" s="25">
        <v>6.5</v>
      </c>
      <c r="X16" s="25">
        <v>7</v>
      </c>
      <c r="Y16" s="25">
        <v>7</v>
      </c>
      <c r="Z16" s="25">
        <v>7</v>
      </c>
      <c r="AA16" s="25">
        <v>7.5</v>
      </c>
      <c r="AB16" s="25">
        <v>7</v>
      </c>
      <c r="AC16" s="26">
        <f t="shared" ref="AC16" si="5">SUM(U16:AB16)</f>
        <v>48</v>
      </c>
      <c r="AD16" s="4">
        <f t="shared" ref="AD16" si="6">AC16/8</f>
        <v>6</v>
      </c>
      <c r="AE16" s="23"/>
      <c r="AF16" s="33">
        <v>6.5</v>
      </c>
      <c r="AG16" s="33">
        <v>6</v>
      </c>
      <c r="AH16" s="33">
        <v>6</v>
      </c>
      <c r="AI16" s="33">
        <v>6</v>
      </c>
      <c r="AJ16" s="133">
        <f t="shared" ref="AJ16" si="7">(AF16+AG16+AH16+AI16)/4</f>
        <v>6.125</v>
      </c>
      <c r="AK16" s="33">
        <v>6.5</v>
      </c>
      <c r="AL16" s="33"/>
      <c r="AM16" s="133">
        <f t="shared" ref="AM16" si="8">AK16-AL16</f>
        <v>6.5</v>
      </c>
      <c r="AN16" s="33">
        <v>7</v>
      </c>
      <c r="AO16" s="33"/>
      <c r="AP16" s="133">
        <f t="shared" ref="AP16" si="9">AN16-AO16</f>
        <v>7</v>
      </c>
      <c r="AQ16" s="4">
        <f t="shared" ref="AQ16" si="10">((AJ16*0.4)+(AM16*0.4)+(AP16*0.2))</f>
        <v>6.4500000000000011</v>
      </c>
      <c r="AR16" s="29"/>
      <c r="AS16" s="25">
        <v>6.5</v>
      </c>
      <c r="AT16" s="25">
        <v>6.8</v>
      </c>
      <c r="AU16" s="25">
        <v>6.8</v>
      </c>
      <c r="AV16" s="25">
        <v>6.5</v>
      </c>
      <c r="AW16" s="4">
        <f t="shared" ref="AW16" si="11">SUM((AS16*0.3),(AT16*0.25),(AU16*0.35),(AV16*0.1))</f>
        <v>6.68</v>
      </c>
      <c r="AX16" s="30"/>
      <c r="AY16" s="4">
        <f t="shared" ref="AY16" si="12">AW16-AX16</f>
        <v>6.68</v>
      </c>
      <c r="AZ16" s="29"/>
      <c r="BA16" s="25">
        <v>5.2</v>
      </c>
      <c r="BB16" s="25">
        <v>6.5</v>
      </c>
      <c r="BC16" s="25">
        <v>6.5</v>
      </c>
      <c r="BD16" s="25">
        <v>6</v>
      </c>
      <c r="BE16" s="25">
        <v>6.2</v>
      </c>
      <c r="BF16" s="25">
        <v>6.2</v>
      </c>
      <c r="BG16" s="25">
        <v>5.5</v>
      </c>
      <c r="BH16" s="25">
        <v>6</v>
      </c>
      <c r="BI16" s="26">
        <f t="shared" ref="BI16" si="13">SUM(BA16:BH16)</f>
        <v>48.1</v>
      </c>
      <c r="BJ16" s="4">
        <f t="shared" ref="BJ16" si="14">BI16/8</f>
        <v>6.0125000000000002</v>
      </c>
      <c r="BK16" s="23"/>
      <c r="BL16" s="80">
        <v>7.25</v>
      </c>
      <c r="BM16" s="77">
        <f t="shared" ref="BM16" si="15">BL16</f>
        <v>7.25</v>
      </c>
      <c r="BN16" s="81"/>
      <c r="BO16" s="77">
        <f t="shared" ref="BO16" si="16">SUM(BM16-BN16)</f>
        <v>7.25</v>
      </c>
      <c r="BP16" s="83"/>
      <c r="BQ16" s="77">
        <f t="shared" ref="BQ16:BQ18" si="17">SUM(S16*0.25)+(AD16*0.375)+(BJ16*0.375)</f>
        <v>5.1609375000000002</v>
      </c>
      <c r="BR16" s="71"/>
      <c r="BS16" s="77">
        <f t="shared" ref="BS16:BS18" si="18">SUM((AQ16*0.25),(AY16*0.25),(BO16*0.5))</f>
        <v>6.9075000000000006</v>
      </c>
      <c r="BT16" s="101"/>
      <c r="BU16" s="78">
        <f t="shared" si="0"/>
        <v>6.0342187500000009</v>
      </c>
      <c r="BV16" s="188" t="s">
        <v>153</v>
      </c>
    </row>
    <row r="17" spans="1:74" x14ac:dyDescent="0.3">
      <c r="A17" s="191">
        <v>48</v>
      </c>
      <c r="B17" s="192" t="s">
        <v>205</v>
      </c>
      <c r="C17" s="193" t="s">
        <v>203</v>
      </c>
      <c r="D17" s="193" t="s">
        <v>204</v>
      </c>
      <c r="E17" s="193" t="s">
        <v>113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133">
        <f t="shared" ref="L17:L18" si="19">SUM(F17:K17)/6</f>
        <v>0</v>
      </c>
      <c r="M17" s="33">
        <v>6.3</v>
      </c>
      <c r="N17" s="33"/>
      <c r="O17" s="133">
        <f t="shared" ref="O17:O18" si="20">M17-N17</f>
        <v>6.3</v>
      </c>
      <c r="P17" s="33">
        <v>7</v>
      </c>
      <c r="Q17" s="33"/>
      <c r="R17" s="133">
        <f t="shared" ref="R17:R18" si="21">P17-Q17</f>
        <v>7</v>
      </c>
      <c r="S17" s="4">
        <f t="shared" ref="S17:S18" si="22">SUM((L17*0.6),(O17*0.25),(R17*0.15))</f>
        <v>2.625</v>
      </c>
      <c r="T17" s="23"/>
      <c r="U17" s="25">
        <v>6.3</v>
      </c>
      <c r="V17" s="25">
        <v>7</v>
      </c>
      <c r="W17" s="25">
        <v>7</v>
      </c>
      <c r="X17" s="25">
        <v>7</v>
      </c>
      <c r="Y17" s="25">
        <v>6.8</v>
      </c>
      <c r="Z17" s="25">
        <v>6.8</v>
      </c>
      <c r="AA17" s="25">
        <v>6.5</v>
      </c>
      <c r="AB17" s="25">
        <v>6.3</v>
      </c>
      <c r="AC17" s="26">
        <f t="shared" ref="AC17:AC18" si="23">SUM(U17:AB17)</f>
        <v>53.699999999999996</v>
      </c>
      <c r="AD17" s="4">
        <f t="shared" ref="AD17:AD18" si="24">AC17/8</f>
        <v>6.7124999999999995</v>
      </c>
      <c r="AE17" s="23"/>
      <c r="AF17" s="33">
        <v>6.2</v>
      </c>
      <c r="AG17" s="33">
        <v>6</v>
      </c>
      <c r="AH17" s="33">
        <v>6</v>
      </c>
      <c r="AI17" s="33">
        <v>5.8</v>
      </c>
      <c r="AJ17" s="133">
        <f t="shared" ref="AJ17:AJ18" si="25">(AF17+AG17+AH17+AI17)/4</f>
        <v>6</v>
      </c>
      <c r="AK17" s="33">
        <v>6.5</v>
      </c>
      <c r="AL17" s="33"/>
      <c r="AM17" s="133">
        <f t="shared" ref="AM17:AM18" si="26">AK17-AL17</f>
        <v>6.5</v>
      </c>
      <c r="AN17" s="33">
        <v>7</v>
      </c>
      <c r="AO17" s="33"/>
      <c r="AP17" s="133">
        <f t="shared" ref="AP17:AP18" si="27">AN17-AO17</f>
        <v>7</v>
      </c>
      <c r="AQ17" s="4">
        <f t="shared" ref="AQ17:AQ18" si="28">((AJ17*0.4)+(AM17*0.4)+(AP17*0.2))</f>
        <v>6.4</v>
      </c>
      <c r="AR17" s="29"/>
      <c r="AS17" s="25">
        <v>6.8</v>
      </c>
      <c r="AT17" s="25">
        <v>7</v>
      </c>
      <c r="AU17" s="25">
        <v>6.5</v>
      </c>
      <c r="AV17" s="25">
        <v>6</v>
      </c>
      <c r="AW17" s="4">
        <f t="shared" ref="AW17:AW18" si="29">SUM((AS17*0.3),(AT17*0.25),(AU17*0.35),(AV17*0.1))</f>
        <v>6.6649999999999991</v>
      </c>
      <c r="AX17" s="30"/>
      <c r="AY17" s="4">
        <f t="shared" ref="AY17:AY18" si="30">AW17-AX17</f>
        <v>6.6649999999999991</v>
      </c>
      <c r="AZ17" s="29"/>
      <c r="BA17" s="25">
        <v>5</v>
      </c>
      <c r="BB17" s="25">
        <v>5.5</v>
      </c>
      <c r="BC17" s="25">
        <v>4.5</v>
      </c>
      <c r="BD17" s="25">
        <v>4.8</v>
      </c>
      <c r="BE17" s="25">
        <v>6</v>
      </c>
      <c r="BF17" s="25">
        <v>6</v>
      </c>
      <c r="BG17" s="25">
        <v>5.8</v>
      </c>
      <c r="BH17" s="25">
        <v>5.5</v>
      </c>
      <c r="BI17" s="26">
        <f t="shared" ref="BI17:BI18" si="31">SUM(BA17:BH17)</f>
        <v>43.1</v>
      </c>
      <c r="BJ17" s="4">
        <f t="shared" ref="BJ17:BJ18" si="32">BI17/8</f>
        <v>5.3875000000000002</v>
      </c>
      <c r="BK17" s="23"/>
      <c r="BL17" s="80">
        <v>7.86</v>
      </c>
      <c r="BM17" s="77">
        <f t="shared" ref="BM17:BM18" si="33">BL17</f>
        <v>7.86</v>
      </c>
      <c r="BN17" s="81"/>
      <c r="BO17" s="77">
        <f t="shared" ref="BO17:BO18" si="34">SUM(BM17-BN17)</f>
        <v>7.86</v>
      </c>
      <c r="BP17" s="83"/>
      <c r="BQ17" s="77">
        <f t="shared" si="17"/>
        <v>5.1937499999999996</v>
      </c>
      <c r="BR17" s="71"/>
      <c r="BS17" s="77">
        <f t="shared" si="18"/>
        <v>7.19625</v>
      </c>
      <c r="BT17" s="101"/>
      <c r="BU17" s="78">
        <f t="shared" ref="BU17:BU18" si="35">AVERAGE(BQ17:BS17)</f>
        <v>6.1950000000000003</v>
      </c>
      <c r="BV17" s="188" t="s">
        <v>153</v>
      </c>
    </row>
    <row r="18" spans="1:74" x14ac:dyDescent="0.3">
      <c r="A18" s="191">
        <v>51</v>
      </c>
      <c r="B18" s="193" t="s">
        <v>206</v>
      </c>
      <c r="C18" s="193" t="s">
        <v>207</v>
      </c>
      <c r="D18" s="193" t="s">
        <v>200</v>
      </c>
      <c r="E18" s="193" t="s">
        <v>208</v>
      </c>
      <c r="F18" s="33">
        <v>6</v>
      </c>
      <c r="G18" s="33">
        <v>5</v>
      </c>
      <c r="H18" s="33">
        <v>5</v>
      </c>
      <c r="I18" s="33">
        <v>6</v>
      </c>
      <c r="J18" s="33">
        <v>5</v>
      </c>
      <c r="K18" s="33">
        <v>4</v>
      </c>
      <c r="L18" s="133">
        <f t="shared" si="19"/>
        <v>5.166666666666667</v>
      </c>
      <c r="M18" s="33">
        <v>5.5</v>
      </c>
      <c r="N18" s="33"/>
      <c r="O18" s="133">
        <f t="shared" si="20"/>
        <v>5.5</v>
      </c>
      <c r="P18" s="33">
        <v>5.8</v>
      </c>
      <c r="Q18" s="33"/>
      <c r="R18" s="133">
        <f t="shared" si="21"/>
        <v>5.8</v>
      </c>
      <c r="S18" s="4">
        <f t="shared" si="22"/>
        <v>5.3449999999999998</v>
      </c>
      <c r="T18" s="23"/>
      <c r="U18" s="25">
        <v>0</v>
      </c>
      <c r="V18" s="25">
        <v>7.5</v>
      </c>
      <c r="W18" s="25">
        <v>8</v>
      </c>
      <c r="X18" s="25">
        <v>0.5</v>
      </c>
      <c r="Y18" s="25">
        <v>6.5</v>
      </c>
      <c r="Z18" s="25">
        <v>4</v>
      </c>
      <c r="AA18" s="25">
        <v>6.5</v>
      </c>
      <c r="AB18" s="25">
        <v>6</v>
      </c>
      <c r="AC18" s="26">
        <f t="shared" si="23"/>
        <v>39</v>
      </c>
      <c r="AD18" s="4">
        <f t="shared" si="24"/>
        <v>4.875</v>
      </c>
      <c r="AE18" s="23"/>
      <c r="AF18" s="33">
        <v>6.2</v>
      </c>
      <c r="AG18" s="33">
        <v>6</v>
      </c>
      <c r="AH18" s="33">
        <v>6</v>
      </c>
      <c r="AI18" s="33">
        <v>6</v>
      </c>
      <c r="AJ18" s="133">
        <f t="shared" si="25"/>
        <v>6.05</v>
      </c>
      <c r="AK18" s="33">
        <v>6.5</v>
      </c>
      <c r="AL18" s="33"/>
      <c r="AM18" s="133">
        <f t="shared" si="26"/>
        <v>6.5</v>
      </c>
      <c r="AN18" s="33">
        <v>6.5</v>
      </c>
      <c r="AO18" s="33"/>
      <c r="AP18" s="133">
        <f t="shared" si="27"/>
        <v>6.5</v>
      </c>
      <c r="AQ18" s="4">
        <f t="shared" si="28"/>
        <v>6.3199999999999994</v>
      </c>
      <c r="AR18" s="29"/>
      <c r="AS18" s="25">
        <v>8</v>
      </c>
      <c r="AT18" s="25">
        <v>8</v>
      </c>
      <c r="AU18" s="25">
        <v>8</v>
      </c>
      <c r="AV18" s="25">
        <v>7</v>
      </c>
      <c r="AW18" s="4">
        <f t="shared" si="29"/>
        <v>7.9</v>
      </c>
      <c r="AX18" s="30"/>
      <c r="AY18" s="4">
        <f t="shared" si="30"/>
        <v>7.9</v>
      </c>
      <c r="AZ18" s="29"/>
      <c r="BA18" s="25">
        <v>6</v>
      </c>
      <c r="BB18" s="25">
        <v>7.5</v>
      </c>
      <c r="BC18" s="25">
        <v>7</v>
      </c>
      <c r="BD18" s="25">
        <v>6</v>
      </c>
      <c r="BE18" s="25">
        <v>6</v>
      </c>
      <c r="BF18" s="25">
        <v>4.5</v>
      </c>
      <c r="BG18" s="25">
        <v>5</v>
      </c>
      <c r="BH18" s="25">
        <v>7.5</v>
      </c>
      <c r="BI18" s="26">
        <f t="shared" si="31"/>
        <v>49.5</v>
      </c>
      <c r="BJ18" s="4">
        <f t="shared" si="32"/>
        <v>6.1875</v>
      </c>
      <c r="BK18" s="23"/>
      <c r="BL18" s="80">
        <v>8.1</v>
      </c>
      <c r="BM18" s="77">
        <f t="shared" si="33"/>
        <v>8.1</v>
      </c>
      <c r="BN18" s="81"/>
      <c r="BO18" s="77">
        <f t="shared" si="34"/>
        <v>8.1</v>
      </c>
      <c r="BP18" s="83"/>
      <c r="BQ18" s="77">
        <f t="shared" si="17"/>
        <v>5.4846874999999997</v>
      </c>
      <c r="BR18" s="71"/>
      <c r="BS18" s="77">
        <f t="shared" si="18"/>
        <v>7.6049999999999995</v>
      </c>
      <c r="BT18" s="101"/>
      <c r="BU18" s="78">
        <f t="shared" si="35"/>
        <v>6.5448437500000001</v>
      </c>
      <c r="BV18" s="188" t="s">
        <v>153</v>
      </c>
    </row>
  </sheetData>
  <sortState xmlns:xlrd2="http://schemas.microsoft.com/office/spreadsheetml/2017/richdata2" ref="A11:BV15">
    <sortCondition descending="1" ref="BU11:BU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17"/>
  <sheetViews>
    <sheetView workbookViewId="0">
      <selection activeCell="BT15" sqref="BT15"/>
    </sheetView>
  </sheetViews>
  <sheetFormatPr defaultRowHeight="14.4" x14ac:dyDescent="0.3"/>
  <cols>
    <col min="1" max="1" width="5.6640625" customWidth="1"/>
    <col min="2" max="2" width="24.6640625" customWidth="1"/>
    <col min="3" max="3" width="30.5546875" customWidth="1"/>
    <col min="4" max="4" width="20" customWidth="1"/>
    <col min="5" max="5" width="18.441406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51" max="51" width="2.88671875" customWidth="1"/>
    <col min="61" max="61" width="2.88671875" customWidth="1"/>
    <col min="66" max="66" width="2.88671875" customWidth="1"/>
    <col min="67" max="67" width="11.44140625" customWidth="1"/>
    <col min="68" max="68" width="2.88671875" customWidth="1"/>
    <col min="69" max="69" width="10" customWidth="1"/>
    <col min="70" max="70" width="2.6640625" customWidth="1"/>
    <col min="72" max="72" width="12.33203125" customWidth="1"/>
  </cols>
  <sheetData>
    <row r="1" spans="1:72" ht="15.6" x14ac:dyDescent="0.3">
      <c r="A1" s="1" t="str">
        <f>'Comp Detail'!A1</f>
        <v>2023 SVG CHRISTMAS COMPETITION</v>
      </c>
      <c r="B1" s="2"/>
      <c r="C1" s="2"/>
      <c r="D1" s="71"/>
      <c r="E1" s="71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6"/>
      <c r="AF1" s="36"/>
      <c r="AG1" s="36"/>
      <c r="AH1" s="3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4"/>
      <c r="BK1" s="4"/>
      <c r="BL1" s="4"/>
      <c r="BM1" s="4"/>
      <c r="BN1" s="2"/>
      <c r="BO1" s="2"/>
      <c r="BP1" s="2"/>
      <c r="BQ1" s="2"/>
      <c r="BR1" s="2"/>
      <c r="BS1" s="2"/>
      <c r="BT1" s="5">
        <f ca="1">NOW()</f>
        <v>45256.632602314814</v>
      </c>
    </row>
    <row r="2" spans="1:72" ht="15.6" x14ac:dyDescent="0.3">
      <c r="A2" s="1"/>
      <c r="B2" s="2"/>
      <c r="C2" s="3" t="s">
        <v>90</v>
      </c>
      <c r="D2" s="73" t="s">
        <v>94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6"/>
      <c r="AF2" s="36"/>
      <c r="AG2" s="36"/>
      <c r="AH2" s="3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4"/>
      <c r="BM2" s="4"/>
      <c r="BN2" s="2"/>
      <c r="BO2" s="2"/>
      <c r="BP2" s="2"/>
      <c r="BQ2" s="2"/>
      <c r="BR2" s="2"/>
      <c r="BS2" s="2"/>
      <c r="BT2" s="6">
        <f ca="1">NOW()</f>
        <v>45256.632602314814</v>
      </c>
    </row>
    <row r="3" spans="1:72" ht="15.6" x14ac:dyDescent="0.3">
      <c r="A3" s="253" t="str">
        <f>'Comp Detail'!A3</f>
        <v>25th &amp; 26th November 2023</v>
      </c>
      <c r="B3" s="253"/>
      <c r="C3" s="2"/>
      <c r="D3" s="71" t="s">
        <v>151</v>
      </c>
      <c r="BN3" s="2"/>
      <c r="BO3" s="2"/>
      <c r="BP3" s="2"/>
      <c r="BQ3" s="2"/>
      <c r="BR3" s="2"/>
      <c r="BS3" s="2"/>
      <c r="BT3" s="2"/>
    </row>
    <row r="4" spans="1:72" ht="15.6" x14ac:dyDescent="0.3">
      <c r="A4" s="1"/>
      <c r="B4" s="2"/>
      <c r="C4" s="3"/>
      <c r="D4" s="2"/>
      <c r="E4" s="2"/>
      <c r="F4" s="114" t="s">
        <v>71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3"/>
      <c r="U4" s="114"/>
      <c r="V4" s="113"/>
      <c r="W4" s="113"/>
      <c r="X4" s="113"/>
      <c r="Y4" s="113"/>
      <c r="Z4" s="113"/>
      <c r="AA4" s="113"/>
      <c r="AB4" s="113"/>
      <c r="AC4" s="113"/>
      <c r="AD4" s="7"/>
      <c r="AE4" s="115" t="s">
        <v>1</v>
      </c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6"/>
      <c r="AR4" s="116"/>
      <c r="AS4" s="116"/>
      <c r="AT4" s="116"/>
      <c r="AU4" s="116"/>
      <c r="AV4" s="116"/>
      <c r="AW4" s="116"/>
      <c r="AX4" s="116"/>
      <c r="AY4" s="2"/>
      <c r="AZ4" s="114"/>
      <c r="BA4" s="113"/>
      <c r="BB4" s="113"/>
      <c r="BC4" s="113"/>
      <c r="BD4" s="113"/>
      <c r="BE4" s="113"/>
      <c r="BF4" s="113"/>
      <c r="BG4" s="113"/>
      <c r="BH4" s="113"/>
      <c r="BI4" s="2"/>
      <c r="BJ4" s="119" t="s">
        <v>1</v>
      </c>
      <c r="BK4" s="120"/>
      <c r="BL4" s="120"/>
      <c r="BM4" s="120"/>
      <c r="BN4" s="2"/>
      <c r="BO4" s="2"/>
      <c r="BP4" s="2"/>
      <c r="BQ4" s="2"/>
      <c r="BR4" s="2"/>
      <c r="BS4" s="2"/>
      <c r="BT4" s="2"/>
    </row>
    <row r="5" spans="1:72" ht="15.6" x14ac:dyDescent="0.3">
      <c r="A5" s="1" t="s">
        <v>43</v>
      </c>
      <c r="B5" s="7"/>
      <c r="C5" s="2"/>
      <c r="D5" s="2"/>
      <c r="E5" s="2"/>
      <c r="F5" s="7" t="s">
        <v>2</v>
      </c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7"/>
      <c r="W5" s="2"/>
      <c r="X5" s="2"/>
      <c r="Y5" s="2"/>
      <c r="Z5" s="2"/>
      <c r="AA5" s="2"/>
      <c r="AB5" s="2"/>
      <c r="AC5" s="2"/>
      <c r="AD5" s="7"/>
      <c r="AE5" s="7"/>
      <c r="AF5" s="2"/>
      <c r="AG5" s="2"/>
      <c r="AH5" s="2"/>
      <c r="AJ5" s="7"/>
      <c r="AK5" s="7"/>
      <c r="AL5" s="7"/>
      <c r="AM5" s="2"/>
      <c r="AN5" s="2"/>
      <c r="AO5" s="2"/>
      <c r="AP5" s="2"/>
      <c r="AQ5" s="2"/>
      <c r="AR5" s="7"/>
      <c r="AS5" s="2"/>
      <c r="AT5" s="2"/>
      <c r="AU5" s="2"/>
      <c r="AV5" s="2"/>
      <c r="AW5" s="7"/>
      <c r="AX5" s="7"/>
      <c r="AY5" s="2"/>
      <c r="AZ5" s="7" t="s">
        <v>0</v>
      </c>
      <c r="BA5" s="7"/>
      <c r="BB5" s="2"/>
      <c r="BC5" s="2"/>
      <c r="BD5" s="2"/>
      <c r="BE5" s="2"/>
      <c r="BF5" s="2"/>
      <c r="BG5" s="2"/>
      <c r="BH5" s="2"/>
      <c r="BI5" s="7"/>
      <c r="BJ5" s="8"/>
      <c r="BK5" s="4"/>
      <c r="BL5" s="4"/>
      <c r="BM5" s="4"/>
      <c r="BN5" s="53"/>
      <c r="BO5" s="7" t="s">
        <v>5</v>
      </c>
      <c r="BP5" s="2"/>
      <c r="BQ5" s="2"/>
      <c r="BR5" s="2"/>
      <c r="BS5" s="2"/>
      <c r="BT5" s="2"/>
    </row>
    <row r="6" spans="1:72" ht="15.6" x14ac:dyDescent="0.3">
      <c r="A6" s="1" t="s">
        <v>41</v>
      </c>
      <c r="B6" s="7"/>
      <c r="C6" s="2"/>
      <c r="D6" s="2"/>
      <c r="E6" s="2"/>
      <c r="F6" s="7" t="s">
        <v>6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6</v>
      </c>
      <c r="AF6" s="2"/>
      <c r="AG6" s="2"/>
      <c r="AH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53"/>
      <c r="BO6" s="2"/>
      <c r="BP6" s="2"/>
      <c r="BQ6" s="2"/>
      <c r="BR6" s="2"/>
      <c r="BS6" s="2"/>
      <c r="BT6" s="2"/>
    </row>
    <row r="7" spans="1:72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2"/>
      <c r="K7" s="2"/>
      <c r="L7" s="132" t="s">
        <v>15</v>
      </c>
      <c r="M7" s="11"/>
      <c r="N7" s="11"/>
      <c r="O7" s="11" t="s">
        <v>16</v>
      </c>
      <c r="Q7" s="11"/>
      <c r="R7" s="11" t="s">
        <v>17</v>
      </c>
      <c r="S7" s="11" t="s">
        <v>77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7" t="s">
        <v>15</v>
      </c>
      <c r="AF7" s="2"/>
      <c r="AG7" s="2"/>
      <c r="AH7" s="2"/>
      <c r="AI7" s="132" t="s">
        <v>15</v>
      </c>
      <c r="AJ7" s="11"/>
      <c r="AK7" s="11"/>
      <c r="AL7" s="11" t="s">
        <v>16</v>
      </c>
      <c r="AN7" s="11"/>
      <c r="AO7" s="11" t="s">
        <v>17</v>
      </c>
      <c r="AP7" s="11" t="s">
        <v>77</v>
      </c>
      <c r="AQ7" s="10"/>
      <c r="AR7" s="2" t="s">
        <v>40</v>
      </c>
      <c r="AS7" s="2"/>
      <c r="AT7" s="2"/>
      <c r="AU7" s="2"/>
      <c r="AV7" s="2"/>
      <c r="AW7" s="2"/>
      <c r="AX7" s="10" t="s">
        <v>40</v>
      </c>
      <c r="AY7" s="10"/>
      <c r="AZ7" s="2"/>
      <c r="BA7" s="2"/>
      <c r="BB7" s="2"/>
      <c r="BC7" s="2"/>
      <c r="BD7" s="2"/>
      <c r="BE7" s="2"/>
      <c r="BF7" s="2"/>
      <c r="BG7" s="2"/>
      <c r="BH7" s="2"/>
      <c r="BI7" s="10"/>
      <c r="BJ7" s="8"/>
      <c r="BK7" s="4"/>
      <c r="BL7" s="4" t="s">
        <v>7</v>
      </c>
      <c r="BM7" s="4" t="s">
        <v>8</v>
      </c>
      <c r="BN7" s="53"/>
      <c r="BO7" s="11" t="s">
        <v>9</v>
      </c>
      <c r="BP7" s="2"/>
      <c r="BQ7" s="11" t="s">
        <v>1</v>
      </c>
      <c r="BR7" s="104"/>
      <c r="BS7" s="12" t="s">
        <v>10</v>
      </c>
      <c r="BT7" s="13"/>
    </row>
    <row r="8" spans="1:72" x14ac:dyDescent="0.3">
      <c r="A8" s="72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79</v>
      </c>
      <c r="H8" s="72" t="s">
        <v>80</v>
      </c>
      <c r="I8" s="72" t="s">
        <v>81</v>
      </c>
      <c r="J8" s="72" t="s">
        <v>82</v>
      </c>
      <c r="K8" s="72" t="s">
        <v>83</v>
      </c>
      <c r="L8" s="20" t="s">
        <v>84</v>
      </c>
      <c r="M8" s="15" t="s">
        <v>16</v>
      </c>
      <c r="N8" s="15" t="s">
        <v>85</v>
      </c>
      <c r="O8" s="20" t="s">
        <v>84</v>
      </c>
      <c r="P8" s="38" t="s">
        <v>17</v>
      </c>
      <c r="Q8" s="15" t="s">
        <v>85</v>
      </c>
      <c r="R8" s="20" t="s">
        <v>84</v>
      </c>
      <c r="S8" s="20" t="s">
        <v>84</v>
      </c>
      <c r="T8" s="16"/>
      <c r="U8" s="14" t="s">
        <v>18</v>
      </c>
      <c r="V8" s="14" t="s">
        <v>19</v>
      </c>
      <c r="W8" s="14" t="s">
        <v>44</v>
      </c>
      <c r="X8" s="14" t="s">
        <v>45</v>
      </c>
      <c r="Y8" s="14" t="s">
        <v>46</v>
      </c>
      <c r="Z8" s="14" t="s">
        <v>47</v>
      </c>
      <c r="AA8" s="14" t="s">
        <v>48</v>
      </c>
      <c r="AB8" s="14" t="s">
        <v>26</v>
      </c>
      <c r="AC8" s="14" t="s">
        <v>27</v>
      </c>
      <c r="AD8" s="16"/>
      <c r="AE8" s="72" t="s">
        <v>78</v>
      </c>
      <c r="AF8" s="72" t="s">
        <v>81</v>
      </c>
      <c r="AG8" s="72" t="s">
        <v>79</v>
      </c>
      <c r="AH8" s="72" t="s">
        <v>82</v>
      </c>
      <c r="AI8" s="20" t="s">
        <v>84</v>
      </c>
      <c r="AJ8" s="15" t="s">
        <v>16</v>
      </c>
      <c r="AK8" s="15" t="s">
        <v>85</v>
      </c>
      <c r="AL8" s="20" t="s">
        <v>84</v>
      </c>
      <c r="AM8" s="38" t="s">
        <v>17</v>
      </c>
      <c r="AN8" s="15" t="s">
        <v>85</v>
      </c>
      <c r="AO8" s="20" t="s">
        <v>84</v>
      </c>
      <c r="AP8" s="20" t="s">
        <v>84</v>
      </c>
      <c r="AQ8" s="16"/>
      <c r="AR8" s="15" t="s">
        <v>31</v>
      </c>
      <c r="AS8" s="15" t="s">
        <v>32</v>
      </c>
      <c r="AT8" s="15" t="s">
        <v>33</v>
      </c>
      <c r="AU8" s="15" t="s">
        <v>34</v>
      </c>
      <c r="AV8" s="15" t="s">
        <v>35</v>
      </c>
      <c r="AW8" s="14" t="s">
        <v>36</v>
      </c>
      <c r="AX8" s="14" t="s">
        <v>30</v>
      </c>
      <c r="AY8" s="16"/>
      <c r="AZ8" s="14" t="s">
        <v>18</v>
      </c>
      <c r="BA8" s="14" t="s">
        <v>19</v>
      </c>
      <c r="BB8" s="14" t="s">
        <v>44</v>
      </c>
      <c r="BC8" s="14" t="s">
        <v>45</v>
      </c>
      <c r="BD8" s="14" t="s">
        <v>46</v>
      </c>
      <c r="BE8" s="14" t="s">
        <v>47</v>
      </c>
      <c r="BF8" s="14" t="s">
        <v>48</v>
      </c>
      <c r="BG8" s="14" t="s">
        <v>26</v>
      </c>
      <c r="BH8" s="14" t="s">
        <v>27</v>
      </c>
      <c r="BI8" s="16"/>
      <c r="BJ8" s="17" t="s">
        <v>28</v>
      </c>
      <c r="BK8" s="17" t="s">
        <v>8</v>
      </c>
      <c r="BL8" s="17" t="s">
        <v>29</v>
      </c>
      <c r="BM8" s="17" t="s">
        <v>30</v>
      </c>
      <c r="BN8" s="56"/>
      <c r="BO8" s="19" t="s">
        <v>37</v>
      </c>
      <c r="BP8" s="14"/>
      <c r="BQ8" s="19" t="s">
        <v>37</v>
      </c>
      <c r="BR8" s="105"/>
      <c r="BS8" s="20" t="s">
        <v>37</v>
      </c>
      <c r="BT8" s="20" t="s">
        <v>39</v>
      </c>
    </row>
    <row r="9" spans="1:7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71"/>
      <c r="AF9" s="71"/>
      <c r="AG9" s="71"/>
      <c r="AH9" s="71"/>
      <c r="AI9" s="13"/>
      <c r="AJ9" s="13"/>
      <c r="AK9" s="13"/>
      <c r="AL9" s="13"/>
      <c r="AM9" s="13"/>
      <c r="AN9" s="13"/>
      <c r="AO9" s="13"/>
      <c r="AP9" s="13"/>
      <c r="AQ9" s="16"/>
      <c r="AR9" s="13"/>
      <c r="AS9" s="13"/>
      <c r="AT9" s="13"/>
      <c r="AU9" s="13"/>
      <c r="AV9" s="13"/>
      <c r="AW9" s="10"/>
      <c r="AX9" s="10"/>
      <c r="AY9" s="16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21"/>
      <c r="BK9" s="21"/>
      <c r="BL9" s="21"/>
      <c r="BM9" s="21"/>
      <c r="BN9" s="56"/>
      <c r="BO9" s="11"/>
      <c r="BP9" s="10"/>
      <c r="BQ9" s="11"/>
      <c r="BR9" s="106"/>
      <c r="BS9" s="12"/>
      <c r="BT9" s="12"/>
    </row>
    <row r="10" spans="1:72" x14ac:dyDescent="0.3">
      <c r="A10" s="191">
        <v>17</v>
      </c>
      <c r="B10" s="193" t="s">
        <v>114</v>
      </c>
      <c r="C10" s="193" t="s">
        <v>258</v>
      </c>
      <c r="D10" s="193" t="s">
        <v>259</v>
      </c>
      <c r="E10" s="193" t="s">
        <v>101</v>
      </c>
      <c r="F10" s="33">
        <v>7</v>
      </c>
      <c r="G10" s="33">
        <v>5.5</v>
      </c>
      <c r="H10" s="33">
        <v>6</v>
      </c>
      <c r="I10" s="33">
        <v>6.5</v>
      </c>
      <c r="J10" s="33">
        <v>6</v>
      </c>
      <c r="K10" s="33">
        <v>6</v>
      </c>
      <c r="L10" s="133">
        <f>SUM(F10:K10)/6</f>
        <v>6.166666666666667</v>
      </c>
      <c r="M10" s="33">
        <v>6</v>
      </c>
      <c r="N10" s="33"/>
      <c r="O10" s="133">
        <f>M10-N10</f>
        <v>6</v>
      </c>
      <c r="P10" s="33">
        <v>6</v>
      </c>
      <c r="Q10" s="33"/>
      <c r="R10" s="133">
        <f>P10-Q10</f>
        <v>6</v>
      </c>
      <c r="S10" s="4">
        <f>SUM((L10*0.6),(O10*0.25),(R10*0.15))</f>
        <v>6.1</v>
      </c>
      <c r="T10" s="23"/>
      <c r="U10" s="25">
        <v>3.5</v>
      </c>
      <c r="V10" s="25">
        <v>6.5</v>
      </c>
      <c r="W10" s="25">
        <v>6</v>
      </c>
      <c r="X10" s="25">
        <v>6</v>
      </c>
      <c r="Y10" s="25">
        <v>6.5</v>
      </c>
      <c r="Z10" s="25">
        <v>6.8</v>
      </c>
      <c r="AA10" s="25">
        <v>6.5</v>
      </c>
      <c r="AB10" s="26">
        <f>SUM(U10:AA10)</f>
        <v>41.8</v>
      </c>
      <c r="AC10" s="4">
        <f>AB10/7</f>
        <v>5.9714285714285706</v>
      </c>
      <c r="AD10" s="23"/>
      <c r="AE10" s="33">
        <v>6</v>
      </c>
      <c r="AF10" s="33">
        <v>7</v>
      </c>
      <c r="AG10" s="33">
        <v>6</v>
      </c>
      <c r="AH10" s="33">
        <v>6</v>
      </c>
      <c r="AI10" s="133">
        <f>(AE10+AF10+AG10+AH10)/4</f>
        <v>6.25</v>
      </c>
      <c r="AJ10" s="33">
        <v>7</v>
      </c>
      <c r="AK10" s="33"/>
      <c r="AL10" s="133">
        <f>AJ10-AK10</f>
        <v>7</v>
      </c>
      <c r="AM10" s="33">
        <v>7</v>
      </c>
      <c r="AN10" s="33"/>
      <c r="AO10" s="133">
        <f>AM10-AN10</f>
        <v>7</v>
      </c>
      <c r="AP10" s="4">
        <f>((AI10*0.4)+(AL10*0.4)+(AO10*0.2))</f>
        <v>6.7000000000000011</v>
      </c>
      <c r="AQ10" s="23"/>
      <c r="AR10" s="25">
        <v>7</v>
      </c>
      <c r="AS10" s="25">
        <v>7</v>
      </c>
      <c r="AT10" s="25">
        <v>7</v>
      </c>
      <c r="AU10" s="25">
        <v>6.5</v>
      </c>
      <c r="AV10" s="4">
        <f>SUM((AR10*0.3),(AS10*0.25),(AT10*0.35),(AU10*0.1))</f>
        <v>6.95</v>
      </c>
      <c r="AW10" s="30"/>
      <c r="AX10" s="4">
        <f>AV10-AW10</f>
        <v>6.95</v>
      </c>
      <c r="AY10" s="23"/>
      <c r="AZ10" s="25">
        <v>6.3</v>
      </c>
      <c r="BA10" s="25">
        <v>7</v>
      </c>
      <c r="BB10" s="25">
        <v>6.5</v>
      </c>
      <c r="BC10" s="25">
        <v>6.7</v>
      </c>
      <c r="BD10" s="25">
        <v>7</v>
      </c>
      <c r="BE10" s="25">
        <v>6.8</v>
      </c>
      <c r="BF10" s="25">
        <v>6.5</v>
      </c>
      <c r="BG10" s="26">
        <f>SUM(AZ10:BF10)</f>
        <v>46.8</v>
      </c>
      <c r="BH10" s="4">
        <f>BG10/7</f>
        <v>6.6857142857142851</v>
      </c>
      <c r="BI10" s="23"/>
      <c r="BJ10" s="27">
        <v>8.5500000000000007</v>
      </c>
      <c r="BK10" s="4">
        <f>BJ10</f>
        <v>8.5500000000000007</v>
      </c>
      <c r="BL10" s="28"/>
      <c r="BM10" s="4">
        <f>SUM(BK10-BL10)</f>
        <v>8.5500000000000007</v>
      </c>
      <c r="BN10" s="60"/>
      <c r="BO10" s="4">
        <f>SUM((S10*0.25)+(AC10*0.375)+(BH10*0.375))</f>
        <v>6.2714285714285705</v>
      </c>
      <c r="BP10" s="2"/>
      <c r="BQ10" s="4">
        <f>(AP10*0.25)+(BM10*0.5)+(AX10*0.25)</f>
        <v>7.6875000000000009</v>
      </c>
      <c r="BR10" s="104"/>
      <c r="BS10" s="8">
        <f>AVERAGE(BO10:BQ10)</f>
        <v>6.9794642857142861</v>
      </c>
      <c r="BT10" s="31">
        <v>1</v>
      </c>
    </row>
    <row r="11" spans="1:72" x14ac:dyDescent="0.3">
      <c r="A11" s="191">
        <v>45</v>
      </c>
      <c r="B11" s="193" t="s">
        <v>115</v>
      </c>
      <c r="C11" s="193" t="s">
        <v>174</v>
      </c>
      <c r="D11" s="193" t="s">
        <v>175</v>
      </c>
      <c r="E11" s="193" t="s">
        <v>113</v>
      </c>
      <c r="F11" s="33">
        <v>5</v>
      </c>
      <c r="G11" s="33">
        <v>5</v>
      </c>
      <c r="H11" s="33">
        <v>6</v>
      </c>
      <c r="I11" s="33">
        <v>6</v>
      </c>
      <c r="J11" s="33">
        <v>5</v>
      </c>
      <c r="K11" s="33">
        <v>5</v>
      </c>
      <c r="L11" s="133">
        <f>SUM(F11:K11)/6</f>
        <v>5.333333333333333</v>
      </c>
      <c r="M11" s="33">
        <v>5.5</v>
      </c>
      <c r="N11" s="33"/>
      <c r="O11" s="133">
        <f>M11-N11</f>
        <v>5.5</v>
      </c>
      <c r="P11" s="33">
        <v>6</v>
      </c>
      <c r="Q11" s="33"/>
      <c r="R11" s="133">
        <f>P11-Q11</f>
        <v>6</v>
      </c>
      <c r="S11" s="4">
        <f>SUM((L11*0.6),(O11*0.25),(R11*0.15))</f>
        <v>5.4749999999999996</v>
      </c>
      <c r="T11" s="23"/>
      <c r="U11" s="25">
        <v>4</v>
      </c>
      <c r="V11" s="25">
        <v>7</v>
      </c>
      <c r="W11" s="25">
        <v>3</v>
      </c>
      <c r="X11" s="25">
        <v>3</v>
      </c>
      <c r="Y11" s="25">
        <v>5.5</v>
      </c>
      <c r="Z11" s="25">
        <v>6.2</v>
      </c>
      <c r="AA11" s="25">
        <v>6</v>
      </c>
      <c r="AB11" s="26">
        <f>SUM(U11:AA11)</f>
        <v>34.700000000000003</v>
      </c>
      <c r="AC11" s="4">
        <f>AB11/7</f>
        <v>4.9571428571428573</v>
      </c>
      <c r="AD11" s="23"/>
      <c r="AE11" s="33">
        <v>6</v>
      </c>
      <c r="AF11" s="33">
        <v>7</v>
      </c>
      <c r="AG11" s="33">
        <v>6</v>
      </c>
      <c r="AH11" s="33">
        <v>6</v>
      </c>
      <c r="AI11" s="133">
        <f>(AE11+AF11+AG11+AH11)/4</f>
        <v>6.25</v>
      </c>
      <c r="AJ11" s="33">
        <v>7</v>
      </c>
      <c r="AK11" s="33"/>
      <c r="AL11" s="133">
        <f>AJ11-AK11</f>
        <v>7</v>
      </c>
      <c r="AM11" s="33">
        <v>7.5</v>
      </c>
      <c r="AN11" s="33"/>
      <c r="AO11" s="133">
        <f>AM11-AN11</f>
        <v>7.5</v>
      </c>
      <c r="AP11" s="4">
        <f>((AI11*0.4)+(AL11*0.4)+(AO11*0.2))</f>
        <v>6.8000000000000007</v>
      </c>
      <c r="AQ11" s="23"/>
      <c r="AR11" s="25">
        <v>7.5</v>
      </c>
      <c r="AS11" s="25">
        <v>7</v>
      </c>
      <c r="AT11" s="25">
        <v>7.5</v>
      </c>
      <c r="AU11" s="25">
        <v>7.5</v>
      </c>
      <c r="AV11" s="4">
        <f>SUM((AR11*0.3),(AS11*0.25),(AT11*0.35),(AU11*0.1))</f>
        <v>7.375</v>
      </c>
      <c r="AW11" s="30"/>
      <c r="AX11" s="4">
        <f>AV11-AW11</f>
        <v>7.375</v>
      </c>
      <c r="AY11" s="23"/>
      <c r="AZ11" s="25">
        <v>5.3</v>
      </c>
      <c r="BA11" s="25">
        <v>6.8</v>
      </c>
      <c r="BB11" s="25">
        <v>6</v>
      </c>
      <c r="BC11" s="25">
        <v>3</v>
      </c>
      <c r="BD11" s="25">
        <v>6.8</v>
      </c>
      <c r="BE11" s="25">
        <v>6.3</v>
      </c>
      <c r="BF11" s="25">
        <v>6</v>
      </c>
      <c r="BG11" s="26">
        <f>SUM(AZ11:BF11)</f>
        <v>40.200000000000003</v>
      </c>
      <c r="BH11" s="4">
        <f>BG11/7</f>
        <v>5.7428571428571429</v>
      </c>
      <c r="BI11" s="23"/>
      <c r="BJ11" s="27">
        <v>8.6199999999999992</v>
      </c>
      <c r="BK11" s="4">
        <f>BJ11</f>
        <v>8.6199999999999992</v>
      </c>
      <c r="BL11" s="28"/>
      <c r="BM11" s="4">
        <f>SUM(BK11-BL11)</f>
        <v>8.6199999999999992</v>
      </c>
      <c r="BN11" s="60"/>
      <c r="BO11" s="4">
        <f>SUM((S11*0.25)+(AC11*0.375)+(BH11*0.375))</f>
        <v>5.3812499999999996</v>
      </c>
      <c r="BP11" s="2"/>
      <c r="BQ11" s="4">
        <f>(AP11*0.25)+(BM11*0.5)+(AX11*0.25)</f>
        <v>7.8537499999999998</v>
      </c>
      <c r="BR11" s="104"/>
      <c r="BS11" s="8">
        <f>AVERAGE(BO11:BQ11)</f>
        <v>6.6174999999999997</v>
      </c>
      <c r="BT11" s="31">
        <v>2</v>
      </c>
    </row>
    <row r="12" spans="1:72" x14ac:dyDescent="0.3">
      <c r="A12" s="191">
        <v>76</v>
      </c>
      <c r="B12" s="193" t="s">
        <v>255</v>
      </c>
      <c r="C12" s="193" t="s">
        <v>256</v>
      </c>
      <c r="D12" s="193" t="s">
        <v>160</v>
      </c>
      <c r="E12" s="193" t="s">
        <v>104</v>
      </c>
      <c r="F12" s="33">
        <v>7</v>
      </c>
      <c r="G12" s="33">
        <v>7</v>
      </c>
      <c r="H12" s="33">
        <v>7</v>
      </c>
      <c r="I12" s="33">
        <v>6.5</v>
      </c>
      <c r="J12" s="33">
        <v>6.5</v>
      </c>
      <c r="K12" s="33">
        <v>6</v>
      </c>
      <c r="L12" s="133">
        <f>SUM(F12:K12)/6</f>
        <v>6.666666666666667</v>
      </c>
      <c r="M12" s="33">
        <v>8</v>
      </c>
      <c r="N12" s="33"/>
      <c r="O12" s="133">
        <f>M12-N12</f>
        <v>8</v>
      </c>
      <c r="P12" s="33">
        <v>7.5</v>
      </c>
      <c r="Q12" s="33"/>
      <c r="R12" s="133">
        <f>P12-Q12</f>
        <v>7.5</v>
      </c>
      <c r="S12" s="4">
        <f>SUM((L12*0.6),(O12*0.25),(R12*0.15))</f>
        <v>7.125</v>
      </c>
      <c r="T12" s="23"/>
      <c r="U12" s="25">
        <v>4.5</v>
      </c>
      <c r="V12" s="25">
        <v>6</v>
      </c>
      <c r="W12" s="25">
        <v>8</v>
      </c>
      <c r="X12" s="25">
        <v>6.5</v>
      </c>
      <c r="Y12" s="25">
        <v>4.5</v>
      </c>
      <c r="Z12" s="25">
        <v>5</v>
      </c>
      <c r="AA12" s="25">
        <v>4.5</v>
      </c>
      <c r="AB12" s="26">
        <f>SUM(U12:AA12)</f>
        <v>39</v>
      </c>
      <c r="AC12" s="4">
        <f>AB12/7</f>
        <v>5.5714285714285712</v>
      </c>
      <c r="AD12" s="23"/>
      <c r="AE12" s="33">
        <v>6</v>
      </c>
      <c r="AF12" s="33">
        <v>7</v>
      </c>
      <c r="AG12" s="33">
        <v>6</v>
      </c>
      <c r="AH12" s="33">
        <v>6</v>
      </c>
      <c r="AI12" s="133">
        <f>(AE12+AF12+AG12+AH12)/4</f>
        <v>6.25</v>
      </c>
      <c r="AJ12" s="33">
        <v>8</v>
      </c>
      <c r="AK12" s="33"/>
      <c r="AL12" s="133">
        <f>AJ12-AK12</f>
        <v>8</v>
      </c>
      <c r="AM12" s="33">
        <v>7</v>
      </c>
      <c r="AN12" s="33"/>
      <c r="AO12" s="133">
        <f>AM12-AN12</f>
        <v>7</v>
      </c>
      <c r="AP12" s="4">
        <f>((AI12*0.4)+(AL12*0.4)+(AO12*0.2))</f>
        <v>7.1000000000000005</v>
      </c>
      <c r="AQ12" s="23"/>
      <c r="AR12" s="25">
        <v>6</v>
      </c>
      <c r="AS12" s="25">
        <v>6</v>
      </c>
      <c r="AT12" s="25">
        <v>6.5</v>
      </c>
      <c r="AU12" s="25">
        <v>5</v>
      </c>
      <c r="AV12" s="4">
        <f>SUM((AR12*0.3),(AS12*0.25),(AT12*0.35),(AU12*0.1))</f>
        <v>6.0749999999999993</v>
      </c>
      <c r="AW12" s="30"/>
      <c r="AX12" s="4">
        <f>AV12-AW12</f>
        <v>6.0749999999999993</v>
      </c>
      <c r="AY12" s="23"/>
      <c r="AZ12" s="25">
        <v>5</v>
      </c>
      <c r="BA12" s="25">
        <v>7</v>
      </c>
      <c r="BB12" s="25">
        <v>7</v>
      </c>
      <c r="BC12" s="25">
        <v>4.2</v>
      </c>
      <c r="BD12" s="25">
        <v>5.8</v>
      </c>
      <c r="BE12" s="25">
        <v>6</v>
      </c>
      <c r="BF12" s="25">
        <v>5.7</v>
      </c>
      <c r="BG12" s="26">
        <f>SUM(AZ12:BF12)</f>
        <v>40.700000000000003</v>
      </c>
      <c r="BH12" s="4">
        <f>BG12/7</f>
        <v>5.8142857142857149</v>
      </c>
      <c r="BI12" s="23"/>
      <c r="BJ12" s="27">
        <v>7.64</v>
      </c>
      <c r="BK12" s="4">
        <f>BJ12</f>
        <v>7.64</v>
      </c>
      <c r="BL12" s="28"/>
      <c r="BM12" s="4">
        <f>SUM(BK12-BL12)</f>
        <v>7.64</v>
      </c>
      <c r="BN12" s="60"/>
      <c r="BO12" s="4">
        <f>SUM((S12*0.25)+(AC12*0.375)+(BH12*0.375))</f>
        <v>6.0508928571428573</v>
      </c>
      <c r="BP12" s="2"/>
      <c r="BQ12" s="4">
        <f>(AP12*0.25)+(BM12*0.5)+(AX12*0.25)</f>
        <v>7.1137499999999996</v>
      </c>
      <c r="BR12" s="104"/>
      <c r="BS12" s="8">
        <f>AVERAGE(BO12:BQ12)</f>
        <v>6.5823214285714284</v>
      </c>
      <c r="BT12" s="31">
        <v>3</v>
      </c>
    </row>
    <row r="13" spans="1:72" x14ac:dyDescent="0.3">
      <c r="A13" s="191">
        <v>44</v>
      </c>
      <c r="B13" s="193" t="s">
        <v>219</v>
      </c>
      <c r="C13" s="193" t="s">
        <v>169</v>
      </c>
      <c r="D13" s="193" t="s">
        <v>170</v>
      </c>
      <c r="E13" s="193" t="s">
        <v>113</v>
      </c>
      <c r="F13" s="33">
        <v>6</v>
      </c>
      <c r="G13" s="33">
        <v>5</v>
      </c>
      <c r="H13" s="33">
        <v>5</v>
      </c>
      <c r="I13" s="33">
        <v>5</v>
      </c>
      <c r="J13" s="33">
        <v>5</v>
      </c>
      <c r="K13" s="33">
        <v>5</v>
      </c>
      <c r="L13" s="133">
        <f>SUM(F13:K13)/6</f>
        <v>5.166666666666667</v>
      </c>
      <c r="M13" s="33">
        <v>6</v>
      </c>
      <c r="N13" s="33"/>
      <c r="O13" s="133">
        <f>M13-N13</f>
        <v>6</v>
      </c>
      <c r="P13" s="33">
        <v>6.5</v>
      </c>
      <c r="Q13" s="33"/>
      <c r="R13" s="133">
        <f>P13-Q13</f>
        <v>6.5</v>
      </c>
      <c r="S13" s="4">
        <f>SUM((L13*0.6),(O13*0.25),(R13*0.15))</f>
        <v>5.5749999999999993</v>
      </c>
      <c r="T13" s="23"/>
      <c r="U13" s="25">
        <v>4.5</v>
      </c>
      <c r="V13" s="25">
        <v>6.5</v>
      </c>
      <c r="W13" s="25">
        <v>5</v>
      </c>
      <c r="X13" s="25">
        <v>7.2</v>
      </c>
      <c r="Y13" s="25">
        <v>4</v>
      </c>
      <c r="Z13" s="25">
        <v>0</v>
      </c>
      <c r="AA13" s="25">
        <v>5</v>
      </c>
      <c r="AB13" s="26">
        <f>SUM(U13:AA13)</f>
        <v>32.200000000000003</v>
      </c>
      <c r="AC13" s="4">
        <f>AB13/7</f>
        <v>4.6000000000000005</v>
      </c>
      <c r="AD13" s="23"/>
      <c r="AE13" s="33">
        <v>6</v>
      </c>
      <c r="AF13" s="33">
        <v>6.5</v>
      </c>
      <c r="AG13" s="33">
        <v>6</v>
      </c>
      <c r="AH13" s="33">
        <v>6</v>
      </c>
      <c r="AI13" s="133">
        <f>(AE13+AF13+AG13+AH13)/4</f>
        <v>6.125</v>
      </c>
      <c r="AJ13" s="33">
        <v>7</v>
      </c>
      <c r="AK13" s="33"/>
      <c r="AL13" s="133">
        <f>AJ13-AK13</f>
        <v>7</v>
      </c>
      <c r="AM13" s="33">
        <v>7</v>
      </c>
      <c r="AN13" s="33"/>
      <c r="AO13" s="133">
        <f>AM13-AN13</f>
        <v>7</v>
      </c>
      <c r="AP13" s="4">
        <f>((AI13*0.4)+(AL13*0.4)+(AO13*0.2))</f>
        <v>6.65</v>
      </c>
      <c r="AQ13" s="23"/>
      <c r="AR13" s="25">
        <v>6</v>
      </c>
      <c r="AS13" s="25">
        <v>5</v>
      </c>
      <c r="AT13" s="25">
        <v>5.5</v>
      </c>
      <c r="AU13" s="25">
        <v>5.5</v>
      </c>
      <c r="AV13" s="4">
        <f>SUM((AR13*0.3),(AS13*0.25),(AT13*0.35),(AU13*0.1))</f>
        <v>5.5249999999999995</v>
      </c>
      <c r="AW13" s="30"/>
      <c r="AX13" s="4">
        <f>AV13-AW13</f>
        <v>5.5249999999999995</v>
      </c>
      <c r="AY13" s="23"/>
      <c r="AZ13" s="25">
        <v>5.8</v>
      </c>
      <c r="BA13" s="25">
        <v>6.5</v>
      </c>
      <c r="BB13" s="25">
        <v>6</v>
      </c>
      <c r="BC13" s="25">
        <v>6.3</v>
      </c>
      <c r="BD13" s="25">
        <v>6</v>
      </c>
      <c r="BE13" s="25">
        <v>6</v>
      </c>
      <c r="BF13" s="25">
        <v>4.5</v>
      </c>
      <c r="BG13" s="26">
        <f>SUM(AZ13:BF13)</f>
        <v>41.1</v>
      </c>
      <c r="BH13" s="4">
        <f>BG13/7</f>
        <v>5.8714285714285719</v>
      </c>
      <c r="BI13" s="23"/>
      <c r="BJ13" s="27">
        <v>7</v>
      </c>
      <c r="BK13" s="4">
        <f>BJ13</f>
        <v>7</v>
      </c>
      <c r="BL13" s="28"/>
      <c r="BM13" s="4">
        <f>SUM(BK13-BL13)</f>
        <v>7</v>
      </c>
      <c r="BN13" s="60"/>
      <c r="BO13" s="4">
        <f>SUM((S13*0.25)+(AC13*0.375)+(BH13*0.375))</f>
        <v>5.3205357142857146</v>
      </c>
      <c r="BP13" s="2"/>
      <c r="BQ13" s="4">
        <f>(AP13*0.25)+(BM13*0.5)+(AX13*0.25)</f>
        <v>6.5437499999999993</v>
      </c>
      <c r="BR13" s="104"/>
      <c r="BS13" s="8">
        <f>AVERAGE(BO13:BQ13)</f>
        <v>5.9321428571428569</v>
      </c>
      <c r="BT13" s="31">
        <v>4</v>
      </c>
    </row>
    <row r="14" spans="1:72" x14ac:dyDescent="0.3">
      <c r="A14" s="191">
        <v>60</v>
      </c>
      <c r="B14" s="193" t="s">
        <v>111</v>
      </c>
      <c r="C14" s="193" t="s">
        <v>161</v>
      </c>
      <c r="D14" s="193" t="s">
        <v>254</v>
      </c>
      <c r="E14" s="193" t="s">
        <v>103</v>
      </c>
      <c r="F14" s="33">
        <v>6</v>
      </c>
      <c r="G14" s="33">
        <v>4.8</v>
      </c>
      <c r="H14" s="33">
        <v>5</v>
      </c>
      <c r="I14" s="33">
        <v>6</v>
      </c>
      <c r="J14" s="33">
        <v>5.5</v>
      </c>
      <c r="K14" s="33">
        <v>5.5</v>
      </c>
      <c r="L14" s="133">
        <f>SUM(F14:K14)/6</f>
        <v>5.4666666666666659</v>
      </c>
      <c r="M14" s="33">
        <v>5.5</v>
      </c>
      <c r="N14" s="33"/>
      <c r="O14" s="133">
        <f>M14-N14</f>
        <v>5.5</v>
      </c>
      <c r="P14" s="33">
        <v>5</v>
      </c>
      <c r="Q14" s="33"/>
      <c r="R14" s="133">
        <f>P14-Q14</f>
        <v>5</v>
      </c>
      <c r="S14" s="4">
        <f>SUM((L14*0.6),(O14*0.25),(R14*0.15))</f>
        <v>5.4049999999999994</v>
      </c>
      <c r="T14" s="23"/>
      <c r="U14" s="25">
        <v>5</v>
      </c>
      <c r="V14" s="25">
        <v>6</v>
      </c>
      <c r="W14" s="25">
        <v>5</v>
      </c>
      <c r="X14" s="25">
        <v>2</v>
      </c>
      <c r="Y14" s="25">
        <v>4.5</v>
      </c>
      <c r="Z14" s="25">
        <v>5.5</v>
      </c>
      <c r="AA14" s="25">
        <v>5</v>
      </c>
      <c r="AB14" s="26">
        <f>SUM(U14:AA14)</f>
        <v>33</v>
      </c>
      <c r="AC14" s="4">
        <f>AB14/7</f>
        <v>4.7142857142857144</v>
      </c>
      <c r="AD14" s="23"/>
      <c r="AE14" s="33">
        <v>6</v>
      </c>
      <c r="AF14" s="33">
        <v>6</v>
      </c>
      <c r="AG14" s="33">
        <v>5.5</v>
      </c>
      <c r="AH14" s="33">
        <v>6</v>
      </c>
      <c r="AI14" s="133">
        <f>(AE14+AF14+AG14+AH14)/4</f>
        <v>5.875</v>
      </c>
      <c r="AJ14" s="33">
        <v>6</v>
      </c>
      <c r="AK14" s="33"/>
      <c r="AL14" s="133">
        <f>AJ14-AK14</f>
        <v>6</v>
      </c>
      <c r="AM14" s="33">
        <v>7</v>
      </c>
      <c r="AN14" s="33"/>
      <c r="AO14" s="133">
        <f>AM14-AN14</f>
        <v>7</v>
      </c>
      <c r="AP14" s="4">
        <f>((AI14*0.4)+(AL14*0.4)+(AO14*0.2))</f>
        <v>6.15</v>
      </c>
      <c r="AQ14" s="23"/>
      <c r="AR14" s="25">
        <v>5.5</v>
      </c>
      <c r="AS14" s="25">
        <v>6</v>
      </c>
      <c r="AT14" s="25">
        <v>6</v>
      </c>
      <c r="AU14" s="25">
        <v>5</v>
      </c>
      <c r="AV14" s="4">
        <f>SUM((AR14*0.3),(AS14*0.25),(AT14*0.35),(AU14*0.1))</f>
        <v>5.75</v>
      </c>
      <c r="AW14" s="30"/>
      <c r="AX14" s="4">
        <f>AV14-AW14</f>
        <v>5.75</v>
      </c>
      <c r="AY14" s="23"/>
      <c r="AZ14" s="25">
        <v>5</v>
      </c>
      <c r="BA14" s="25">
        <v>6.3</v>
      </c>
      <c r="BB14" s="25">
        <v>4.8</v>
      </c>
      <c r="BC14" s="25">
        <v>0</v>
      </c>
      <c r="BD14" s="25">
        <v>6</v>
      </c>
      <c r="BE14" s="25">
        <v>5.3</v>
      </c>
      <c r="BF14" s="25">
        <v>5.5</v>
      </c>
      <c r="BG14" s="26">
        <f>SUM(AZ14:BF14)</f>
        <v>32.900000000000006</v>
      </c>
      <c r="BH14" s="4">
        <f>BG14/7</f>
        <v>4.7000000000000011</v>
      </c>
      <c r="BI14" s="23"/>
      <c r="BJ14" s="27">
        <v>6.91</v>
      </c>
      <c r="BK14" s="4">
        <f>BJ14</f>
        <v>6.91</v>
      </c>
      <c r="BL14" s="28"/>
      <c r="BM14" s="4">
        <f>SUM(BK14-BL14)</f>
        <v>6.91</v>
      </c>
      <c r="BN14" s="60"/>
      <c r="BO14" s="4">
        <f>SUM((S14*0.25)+(AC14*0.375)+(BH14*0.375))</f>
        <v>4.8816071428571428</v>
      </c>
      <c r="BP14" s="2"/>
      <c r="BQ14" s="4">
        <f>(AP14*0.25)+(BM14*0.5)+(AX14*0.25)</f>
        <v>6.43</v>
      </c>
      <c r="BR14" s="104"/>
      <c r="BS14" s="8">
        <f>AVERAGE(BO14:BQ14)</f>
        <v>5.6558035714285708</v>
      </c>
      <c r="BT14" s="31">
        <v>5</v>
      </c>
    </row>
    <row r="15" spans="1:72" x14ac:dyDescent="0.3">
      <c r="A15" s="191">
        <v>8</v>
      </c>
      <c r="B15" s="193" t="s">
        <v>257</v>
      </c>
      <c r="C15" s="193" t="s">
        <v>258</v>
      </c>
      <c r="D15" s="193" t="s">
        <v>259</v>
      </c>
      <c r="E15" s="193" t="s">
        <v>100</v>
      </c>
      <c r="F15" s="33">
        <v>7</v>
      </c>
      <c r="G15" s="33">
        <v>5.5</v>
      </c>
      <c r="H15" s="33">
        <v>6</v>
      </c>
      <c r="I15" s="33">
        <v>6.5</v>
      </c>
      <c r="J15" s="33">
        <v>6</v>
      </c>
      <c r="K15" s="33">
        <v>6</v>
      </c>
      <c r="L15" s="133">
        <f>SUM(F15:K15)/6</f>
        <v>6.166666666666667</v>
      </c>
      <c r="M15" s="33">
        <v>7</v>
      </c>
      <c r="N15" s="33"/>
      <c r="O15" s="133">
        <f>M15-N15</f>
        <v>7</v>
      </c>
      <c r="P15" s="33">
        <v>7</v>
      </c>
      <c r="Q15" s="33"/>
      <c r="R15" s="133">
        <f>P15-Q15</f>
        <v>7</v>
      </c>
      <c r="S15" s="4">
        <f>SUM((L15*0.6),(O15*0.25),(R15*0.15))</f>
        <v>6.5</v>
      </c>
      <c r="T15" s="23"/>
      <c r="U15" s="25">
        <v>5.8</v>
      </c>
      <c r="V15" s="25">
        <v>9</v>
      </c>
      <c r="W15" s="25">
        <v>3.5</v>
      </c>
      <c r="X15" s="25">
        <v>7</v>
      </c>
      <c r="Y15" s="25">
        <v>6</v>
      </c>
      <c r="Z15" s="25">
        <v>6</v>
      </c>
      <c r="AA15" s="25">
        <v>6.5</v>
      </c>
      <c r="AB15" s="26">
        <f>SUM(U15:AA15)</f>
        <v>43.8</v>
      </c>
      <c r="AC15" s="4">
        <f>AB15/7</f>
        <v>6.2571428571428571</v>
      </c>
      <c r="AD15" s="23"/>
      <c r="AE15" s="33">
        <v>6</v>
      </c>
      <c r="AF15" s="33">
        <v>7</v>
      </c>
      <c r="AG15" s="33">
        <v>6</v>
      </c>
      <c r="AH15" s="33">
        <v>6</v>
      </c>
      <c r="AI15" s="133">
        <f>(AE15+AF15+AG15+AH15)/4</f>
        <v>6.25</v>
      </c>
      <c r="AJ15" s="33">
        <v>7</v>
      </c>
      <c r="AK15" s="33"/>
      <c r="AL15" s="133">
        <f>AJ15-AK15</f>
        <v>7</v>
      </c>
      <c r="AM15" s="33">
        <v>7</v>
      </c>
      <c r="AN15" s="33"/>
      <c r="AO15" s="133">
        <f>AM15-AN15</f>
        <v>7</v>
      </c>
      <c r="AP15" s="4">
        <f>((AI15*0.4)+(AL15*0.4)+(AO15*0.2))</f>
        <v>6.7000000000000011</v>
      </c>
      <c r="AQ15" s="23"/>
      <c r="AR15" s="25">
        <v>7</v>
      </c>
      <c r="AS15" s="25">
        <v>6</v>
      </c>
      <c r="AT15" s="25">
        <v>7</v>
      </c>
      <c r="AU15" s="25">
        <v>6.5</v>
      </c>
      <c r="AV15" s="4">
        <f>SUM((AR15*0.3),(AS15*0.25),(AT15*0.35),(AU15*0.1))</f>
        <v>6.7</v>
      </c>
      <c r="AW15" s="30"/>
      <c r="AX15" s="4">
        <f>AV15-AW15</f>
        <v>6.7</v>
      </c>
      <c r="AY15" s="23"/>
      <c r="AZ15" s="25">
        <v>5.3</v>
      </c>
      <c r="BA15" s="25">
        <v>7.5</v>
      </c>
      <c r="BB15" s="25">
        <v>4.5</v>
      </c>
      <c r="BC15" s="25">
        <v>7</v>
      </c>
      <c r="BD15" s="25">
        <v>6.3</v>
      </c>
      <c r="BE15" s="25">
        <v>6.5</v>
      </c>
      <c r="BF15" s="25">
        <v>5.4</v>
      </c>
      <c r="BG15" s="26">
        <f>SUM(AZ15:BF15)</f>
        <v>42.5</v>
      </c>
      <c r="BH15" s="4">
        <f>BG15/7</f>
        <v>6.0714285714285712</v>
      </c>
      <c r="BI15" s="23"/>
      <c r="BJ15" s="27">
        <v>8.84</v>
      </c>
      <c r="BK15" s="4">
        <f>BJ15</f>
        <v>8.84</v>
      </c>
      <c r="BL15" s="28"/>
      <c r="BM15" s="4">
        <f>SUM(BK15-BL15)</f>
        <v>8.84</v>
      </c>
      <c r="BN15" s="60"/>
      <c r="BO15" s="4">
        <f t="shared" ref="BO10:BO16" si="0">SUM((S15*0.25)+(AC15*0.375)+(BH15*0.375))</f>
        <v>6.2482142857142859</v>
      </c>
      <c r="BP15" s="2"/>
      <c r="BQ15" s="4">
        <f t="shared" ref="BQ10:BQ16" si="1">(AP15*0.25)+(BM15*0.5)+(AX15*0.25)</f>
        <v>7.7700000000000005</v>
      </c>
      <c r="BR15" s="104"/>
      <c r="BS15" s="8">
        <f>AVERAGE(BO15:BQ15)</f>
        <v>7.0091071428571432</v>
      </c>
      <c r="BT15" s="188" t="s">
        <v>153</v>
      </c>
    </row>
    <row r="16" spans="1:72" x14ac:dyDescent="0.3">
      <c r="A16" s="191">
        <v>18</v>
      </c>
      <c r="B16" s="193" t="s">
        <v>260</v>
      </c>
      <c r="C16" s="193" t="s">
        <v>192</v>
      </c>
      <c r="D16" s="193" t="s">
        <v>193</v>
      </c>
      <c r="E16" s="193" t="s">
        <v>101</v>
      </c>
      <c r="F16" s="33">
        <v>7</v>
      </c>
      <c r="G16" s="33">
        <v>7</v>
      </c>
      <c r="H16" s="33">
        <v>6.5</v>
      </c>
      <c r="I16" s="33">
        <v>6.5</v>
      </c>
      <c r="J16" s="33">
        <v>7</v>
      </c>
      <c r="K16" s="33">
        <v>6</v>
      </c>
      <c r="L16" s="133">
        <f>SUM(F16:K16)/6</f>
        <v>6.666666666666667</v>
      </c>
      <c r="M16" s="33">
        <v>7.5</v>
      </c>
      <c r="N16" s="33"/>
      <c r="O16" s="133">
        <f>M16-N16</f>
        <v>7.5</v>
      </c>
      <c r="P16" s="33">
        <v>7</v>
      </c>
      <c r="Q16" s="33"/>
      <c r="R16" s="133">
        <f>P16-Q16</f>
        <v>7</v>
      </c>
      <c r="S16" s="4">
        <f>SUM((L16*0.6),(O16*0.25),(R16*0.15))</f>
        <v>6.9249999999999998</v>
      </c>
      <c r="T16" s="23"/>
      <c r="U16" s="25">
        <v>0</v>
      </c>
      <c r="V16" s="25">
        <v>8</v>
      </c>
      <c r="W16" s="25">
        <v>6</v>
      </c>
      <c r="X16" s="25">
        <v>1.8</v>
      </c>
      <c r="Y16" s="25">
        <v>5.8</v>
      </c>
      <c r="Z16" s="25">
        <v>6.5</v>
      </c>
      <c r="AA16" s="25">
        <v>7</v>
      </c>
      <c r="AB16" s="26">
        <f>SUM(U16:AA16)</f>
        <v>35.1</v>
      </c>
      <c r="AC16" s="4">
        <f>AB16/7</f>
        <v>5.0142857142857142</v>
      </c>
      <c r="AD16" s="23"/>
      <c r="AE16" s="33">
        <v>7</v>
      </c>
      <c r="AF16" s="33">
        <v>7</v>
      </c>
      <c r="AG16" s="33">
        <v>7</v>
      </c>
      <c r="AH16" s="33">
        <v>7</v>
      </c>
      <c r="AI16" s="133">
        <f>(AE16+AF16+AG16+AH16)/4</f>
        <v>7</v>
      </c>
      <c r="AJ16" s="33">
        <v>7.5</v>
      </c>
      <c r="AK16" s="33"/>
      <c r="AL16" s="133">
        <f>AJ16-AK16</f>
        <v>7.5</v>
      </c>
      <c r="AM16" s="33">
        <v>7.5</v>
      </c>
      <c r="AN16" s="33"/>
      <c r="AO16" s="133">
        <f>AM16-AN16</f>
        <v>7.5</v>
      </c>
      <c r="AP16" s="4">
        <f>((AI16*0.4)+(AL16*0.4)+(AO16*0.2))</f>
        <v>7.3000000000000007</v>
      </c>
      <c r="AQ16" s="23"/>
      <c r="AR16" s="25">
        <v>6</v>
      </c>
      <c r="AS16" s="25">
        <v>6.5</v>
      </c>
      <c r="AT16" s="25">
        <v>6.5</v>
      </c>
      <c r="AU16" s="25">
        <v>6</v>
      </c>
      <c r="AV16" s="4">
        <f>SUM((AR16*0.3),(AS16*0.25),(AT16*0.35),(AU16*0.1))</f>
        <v>6.2999999999999989</v>
      </c>
      <c r="AW16" s="30"/>
      <c r="AX16" s="4">
        <f>AV16-AW16</f>
        <v>6.2999999999999989</v>
      </c>
      <c r="AY16" s="23"/>
      <c r="AZ16" s="25">
        <v>0</v>
      </c>
      <c r="BA16" s="25">
        <v>6.8</v>
      </c>
      <c r="BB16" s="25">
        <v>6.8</v>
      </c>
      <c r="BC16" s="25">
        <v>0</v>
      </c>
      <c r="BD16" s="25">
        <v>6.8</v>
      </c>
      <c r="BE16" s="25">
        <v>6.5</v>
      </c>
      <c r="BF16" s="25">
        <v>6.8</v>
      </c>
      <c r="BG16" s="26">
        <f>SUM(AZ16:BF16)</f>
        <v>33.699999999999996</v>
      </c>
      <c r="BH16" s="4">
        <f>BG16/7</f>
        <v>4.8142857142857141</v>
      </c>
      <c r="BI16" s="23"/>
      <c r="BJ16" s="27">
        <v>8.36</v>
      </c>
      <c r="BK16" s="4">
        <f>BJ16</f>
        <v>8.36</v>
      </c>
      <c r="BL16" s="28"/>
      <c r="BM16" s="4">
        <f>SUM(BK16-BL16)</f>
        <v>8.36</v>
      </c>
      <c r="BN16" s="60"/>
      <c r="BO16" s="4">
        <f t="shared" si="0"/>
        <v>5.4169642857142861</v>
      </c>
      <c r="BP16" s="2"/>
      <c r="BQ16" s="4">
        <f t="shared" si="1"/>
        <v>7.58</v>
      </c>
      <c r="BR16" s="104"/>
      <c r="BS16" s="8">
        <f>AVERAGE(BO16:BQ16)</f>
        <v>6.4984821428571431</v>
      </c>
      <c r="BT16" s="188" t="s">
        <v>153</v>
      </c>
    </row>
    <row r="17" spans="72:72" x14ac:dyDescent="0.3">
      <c r="BT17" s="217"/>
    </row>
  </sheetData>
  <sortState xmlns:xlrd2="http://schemas.microsoft.com/office/spreadsheetml/2017/richdata2" ref="A10:BT14">
    <sortCondition descending="1" ref="BS10:BS1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&amp;CNovice Individual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14"/>
  <sheetViews>
    <sheetView workbookViewId="0">
      <selection activeCell="A5" sqref="A5"/>
    </sheetView>
  </sheetViews>
  <sheetFormatPr defaultRowHeight="14.4" x14ac:dyDescent="0.3"/>
  <cols>
    <col min="1" max="1" width="5.6640625" customWidth="1"/>
    <col min="2" max="2" width="20" customWidth="1"/>
    <col min="3" max="3" width="28.77734375" customWidth="1"/>
    <col min="4" max="4" width="20" customWidth="1"/>
    <col min="5" max="5" width="18.5546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41" max="41" width="7.5546875" customWidth="1"/>
    <col min="42" max="42" width="10.6640625" customWidth="1"/>
    <col min="43" max="43" width="10.21875" customWidth="1"/>
    <col min="44" max="44" width="9.33203125" customWidth="1"/>
    <col min="45" max="45" width="11" customWidth="1"/>
    <col min="46" max="46" width="9" customWidth="1"/>
    <col min="55" max="55" width="2.88671875" customWidth="1"/>
    <col min="63" max="63" width="2.88671875" customWidth="1"/>
    <col min="68" max="68" width="2.88671875" customWidth="1"/>
    <col min="69" max="69" width="13" customWidth="1"/>
    <col min="70" max="70" width="2.88671875" customWidth="1"/>
    <col min="72" max="72" width="2.88671875" customWidth="1"/>
    <col min="74" max="74" width="13.109375" customWidth="1"/>
  </cols>
  <sheetData>
    <row r="1" spans="1:74" ht="15.6" x14ac:dyDescent="0.3">
      <c r="A1" s="1" t="str">
        <f>'Comp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6"/>
      <c r="AP1" s="36"/>
      <c r="AQ1" s="36"/>
      <c r="AR1" s="36"/>
      <c r="AS1" s="36"/>
      <c r="AT1" s="36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4"/>
      <c r="BN1" s="4"/>
      <c r="BO1" s="4"/>
      <c r="BP1" s="2"/>
      <c r="BR1" s="2"/>
      <c r="BS1" s="2"/>
      <c r="BT1" s="2"/>
      <c r="BU1" s="2"/>
      <c r="BV1" s="5">
        <f ca="1">NOW()</f>
        <v>45256.632602314814</v>
      </c>
    </row>
    <row r="2" spans="1:74" ht="15.6" x14ac:dyDescent="0.3">
      <c r="A2" s="1"/>
      <c r="B2" s="2"/>
      <c r="C2" s="2"/>
      <c r="D2" s="3" t="s">
        <v>90</v>
      </c>
      <c r="E2" t="s">
        <v>151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6"/>
      <c r="AP2" s="36"/>
      <c r="AQ2" s="36"/>
      <c r="AR2" s="36"/>
      <c r="AS2" s="36"/>
      <c r="AT2" s="3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4"/>
      <c r="BM2" s="4"/>
      <c r="BN2" s="4"/>
      <c r="BO2" s="4"/>
      <c r="BP2" s="2"/>
      <c r="BR2" s="2"/>
      <c r="BS2" s="2"/>
      <c r="BT2" s="2"/>
      <c r="BU2" s="2"/>
      <c r="BV2" s="6">
        <f ca="1">NOW()</f>
        <v>45256.632602314814</v>
      </c>
    </row>
    <row r="3" spans="1:74" ht="15.6" x14ac:dyDescent="0.3">
      <c r="A3" s="253" t="s">
        <v>155</v>
      </c>
      <c r="B3" s="253"/>
      <c r="C3" s="2"/>
      <c r="D3" s="3"/>
      <c r="E3" t="s">
        <v>94</v>
      </c>
      <c r="BP3" s="2"/>
      <c r="BQ3" s="2"/>
      <c r="BR3" s="2"/>
      <c r="BS3" s="2"/>
      <c r="BT3" s="2"/>
      <c r="BU3" s="2"/>
      <c r="BV3" s="2"/>
    </row>
    <row r="4" spans="1:74" ht="15.6" x14ac:dyDescent="0.3">
      <c r="A4" s="1"/>
      <c r="B4" s="135"/>
      <c r="C4" s="3"/>
      <c r="D4" s="2"/>
      <c r="E4" s="2"/>
      <c r="F4" s="114" t="s">
        <v>71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3"/>
      <c r="U4" s="114"/>
      <c r="V4" s="113"/>
      <c r="W4" s="113"/>
      <c r="X4" s="113"/>
      <c r="Y4" s="113"/>
      <c r="Z4" s="113"/>
      <c r="AA4" s="113"/>
      <c r="AB4" s="113"/>
      <c r="AC4" s="113"/>
      <c r="AD4" s="2"/>
      <c r="AE4" s="114" t="s">
        <v>71</v>
      </c>
      <c r="AF4" s="113"/>
      <c r="AG4" s="113"/>
      <c r="AH4" s="113"/>
      <c r="AI4" s="113"/>
      <c r="AJ4" s="113"/>
      <c r="AK4" s="113"/>
      <c r="AL4" s="113"/>
      <c r="AM4" s="113"/>
      <c r="AN4" s="2"/>
      <c r="AO4" s="115" t="s">
        <v>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6"/>
      <c r="BD4" s="116"/>
      <c r="BE4" s="116"/>
      <c r="BF4" s="116"/>
      <c r="BG4" s="116"/>
      <c r="BH4" s="116"/>
      <c r="BI4" s="116"/>
      <c r="BJ4" s="116"/>
      <c r="BK4" s="2"/>
      <c r="BL4" s="119" t="s">
        <v>1</v>
      </c>
      <c r="BM4" s="120"/>
      <c r="BN4" s="120"/>
      <c r="BO4" s="120"/>
      <c r="BP4" s="2"/>
      <c r="BQ4" s="2"/>
      <c r="BR4" s="2"/>
      <c r="BS4" s="2"/>
      <c r="BT4" s="2"/>
      <c r="BU4" s="2"/>
      <c r="BV4" s="2"/>
    </row>
    <row r="5" spans="1:74" ht="15.6" x14ac:dyDescent="0.3">
      <c r="A5" s="1" t="s">
        <v>287</v>
      </c>
      <c r="B5" s="7"/>
      <c r="C5" s="2"/>
      <c r="D5" s="2"/>
      <c r="E5" s="2"/>
      <c r="F5" s="7" t="s">
        <v>2</v>
      </c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  <c r="AD5" s="2"/>
      <c r="AE5" s="7" t="s">
        <v>0</v>
      </c>
      <c r="AF5" s="2"/>
      <c r="AG5" s="2"/>
      <c r="AH5" s="2"/>
      <c r="AI5" s="2"/>
      <c r="AJ5" s="2"/>
      <c r="AK5" s="2"/>
      <c r="AL5" s="2"/>
      <c r="AM5" s="2"/>
      <c r="AN5" s="7"/>
      <c r="AO5" s="7" t="s">
        <v>2</v>
      </c>
      <c r="AP5" s="2"/>
      <c r="AQ5" s="2"/>
      <c r="AR5" s="2"/>
      <c r="AS5" s="2"/>
      <c r="AT5" s="2"/>
      <c r="AV5" s="7"/>
      <c r="AW5" s="7"/>
      <c r="AX5" s="7"/>
      <c r="AY5" s="2"/>
      <c r="AZ5" s="2"/>
      <c r="BA5" s="2"/>
      <c r="BB5" s="2"/>
      <c r="BC5" s="2"/>
      <c r="BD5" s="7" t="s">
        <v>2</v>
      </c>
      <c r="BE5" s="2"/>
      <c r="BF5" s="2"/>
      <c r="BG5" s="2"/>
      <c r="BH5" s="2"/>
      <c r="BI5" s="7"/>
      <c r="BJ5" s="7"/>
      <c r="BK5" s="2"/>
      <c r="BL5" s="8" t="s">
        <v>4</v>
      </c>
      <c r="BM5" s="4"/>
      <c r="BN5" s="4"/>
      <c r="BO5" s="4"/>
      <c r="BP5" s="53"/>
      <c r="BQ5" s="7" t="s">
        <v>5</v>
      </c>
      <c r="BR5" s="2"/>
      <c r="BS5" s="2"/>
      <c r="BT5" s="2"/>
      <c r="BU5" s="2"/>
      <c r="BV5" s="2"/>
    </row>
    <row r="6" spans="1:74" ht="15.6" x14ac:dyDescent="0.3">
      <c r="A6" s="1" t="s">
        <v>41</v>
      </c>
      <c r="B6" s="7"/>
      <c r="C6" s="2"/>
      <c r="D6" s="2"/>
      <c r="E6" s="2"/>
      <c r="F6" s="7" t="s">
        <v>6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7" t="s">
        <v>6</v>
      </c>
      <c r="AP6" s="2"/>
      <c r="AQ6" s="2"/>
      <c r="AR6" s="2"/>
      <c r="AS6" s="2"/>
      <c r="AT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4"/>
      <c r="BM6" s="4"/>
      <c r="BN6" s="4"/>
      <c r="BO6" s="4"/>
      <c r="BP6" s="53"/>
      <c r="BQ6" s="2"/>
      <c r="BR6" s="2"/>
      <c r="BS6" s="2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2"/>
      <c r="K7" s="2"/>
      <c r="L7" s="132" t="s">
        <v>15</v>
      </c>
      <c r="M7" s="11"/>
      <c r="N7" s="11"/>
      <c r="O7" s="11" t="s">
        <v>16</v>
      </c>
      <c r="Q7" s="11"/>
      <c r="R7" s="11" t="s">
        <v>17</v>
      </c>
      <c r="S7" s="11" t="s">
        <v>77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2"/>
      <c r="AF7" s="2"/>
      <c r="AG7" s="2"/>
      <c r="AH7" s="2"/>
      <c r="AI7" s="2"/>
      <c r="AJ7" s="2"/>
      <c r="AK7" s="2"/>
      <c r="AL7" s="2"/>
      <c r="AM7" s="2"/>
      <c r="AN7" s="10"/>
      <c r="AO7" s="7" t="s">
        <v>15</v>
      </c>
      <c r="AP7" s="2"/>
      <c r="AQ7" s="2"/>
      <c r="AR7" s="2"/>
      <c r="AS7" s="2"/>
      <c r="AT7" s="2"/>
      <c r="AU7" s="132" t="s">
        <v>15</v>
      </c>
      <c r="AV7" s="11"/>
      <c r="AW7" s="11"/>
      <c r="AX7" s="11" t="s">
        <v>16</v>
      </c>
      <c r="AZ7" s="11"/>
      <c r="BA7" s="11" t="s">
        <v>17</v>
      </c>
      <c r="BB7" s="11" t="s">
        <v>77</v>
      </c>
      <c r="BC7" s="2"/>
      <c r="BD7" s="2" t="s">
        <v>40</v>
      </c>
      <c r="BE7" s="2"/>
      <c r="BF7" s="2"/>
      <c r="BG7" s="2"/>
      <c r="BH7" s="2"/>
      <c r="BI7" s="2"/>
      <c r="BJ7" s="10" t="s">
        <v>40</v>
      </c>
      <c r="BK7" s="2"/>
      <c r="BL7" s="8"/>
      <c r="BM7" s="4"/>
      <c r="BN7" s="4" t="s">
        <v>7</v>
      </c>
      <c r="BO7" s="4" t="s">
        <v>8</v>
      </c>
      <c r="BP7" s="53"/>
      <c r="BQ7" s="11" t="s">
        <v>9</v>
      </c>
      <c r="BR7" s="2"/>
      <c r="BS7" s="11" t="s">
        <v>1</v>
      </c>
      <c r="BT7" s="104"/>
      <c r="BU7" s="12" t="s">
        <v>10</v>
      </c>
      <c r="BV7" s="13"/>
    </row>
    <row r="8" spans="1:74" x14ac:dyDescent="0.3">
      <c r="A8" s="72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79</v>
      </c>
      <c r="H8" s="72" t="s">
        <v>80</v>
      </c>
      <c r="I8" s="72" t="s">
        <v>81</v>
      </c>
      <c r="J8" s="72" t="s">
        <v>82</v>
      </c>
      <c r="K8" s="72" t="s">
        <v>83</v>
      </c>
      <c r="L8" s="20" t="s">
        <v>84</v>
      </c>
      <c r="M8" s="15" t="s">
        <v>16</v>
      </c>
      <c r="N8" s="15" t="s">
        <v>85</v>
      </c>
      <c r="O8" s="20" t="s">
        <v>84</v>
      </c>
      <c r="P8" s="38" t="s">
        <v>17</v>
      </c>
      <c r="Q8" s="15" t="s">
        <v>85</v>
      </c>
      <c r="R8" s="20" t="s">
        <v>84</v>
      </c>
      <c r="S8" s="20" t="s">
        <v>84</v>
      </c>
      <c r="T8" s="16"/>
      <c r="U8" s="14" t="s">
        <v>18</v>
      </c>
      <c r="V8" s="14" t="s">
        <v>19</v>
      </c>
      <c r="W8" s="14" t="s">
        <v>44</v>
      </c>
      <c r="X8" s="14" t="s">
        <v>45</v>
      </c>
      <c r="Y8" s="14" t="s">
        <v>46</v>
      </c>
      <c r="Z8" s="14" t="s">
        <v>47</v>
      </c>
      <c r="AA8" s="14" t="s">
        <v>48</v>
      </c>
      <c r="AB8" s="14" t="s">
        <v>26</v>
      </c>
      <c r="AC8" s="14" t="s">
        <v>27</v>
      </c>
      <c r="AD8" s="16"/>
      <c r="AE8" s="14" t="s">
        <v>18</v>
      </c>
      <c r="AF8" s="14" t="s">
        <v>19</v>
      </c>
      <c r="AG8" s="14" t="s">
        <v>44</v>
      </c>
      <c r="AH8" s="14" t="s">
        <v>45</v>
      </c>
      <c r="AI8" s="14" t="s">
        <v>46</v>
      </c>
      <c r="AJ8" s="14" t="s">
        <v>47</v>
      </c>
      <c r="AK8" s="14" t="s">
        <v>48</v>
      </c>
      <c r="AL8" s="14" t="s">
        <v>26</v>
      </c>
      <c r="AM8" s="14" t="s">
        <v>27</v>
      </c>
      <c r="AN8" s="16"/>
      <c r="AO8" s="72" t="s">
        <v>78</v>
      </c>
      <c r="AP8" s="72" t="s">
        <v>79</v>
      </c>
      <c r="AQ8" s="72" t="s">
        <v>80</v>
      </c>
      <c r="AR8" s="72" t="s">
        <v>81</v>
      </c>
      <c r="AS8" s="72" t="s">
        <v>82</v>
      </c>
      <c r="AT8" s="72" t="s">
        <v>83</v>
      </c>
      <c r="AU8" s="20" t="s">
        <v>84</v>
      </c>
      <c r="AV8" s="15" t="s">
        <v>16</v>
      </c>
      <c r="AW8" s="15" t="s">
        <v>85</v>
      </c>
      <c r="AX8" s="20" t="s">
        <v>84</v>
      </c>
      <c r="AY8" s="38" t="s">
        <v>17</v>
      </c>
      <c r="AZ8" s="15" t="s">
        <v>85</v>
      </c>
      <c r="BA8" s="20" t="s">
        <v>84</v>
      </c>
      <c r="BB8" s="20" t="s">
        <v>84</v>
      </c>
      <c r="BC8" s="18"/>
      <c r="BD8" s="15" t="s">
        <v>31</v>
      </c>
      <c r="BE8" s="15" t="s">
        <v>32</v>
      </c>
      <c r="BF8" s="15" t="s">
        <v>33</v>
      </c>
      <c r="BG8" s="15" t="s">
        <v>34</v>
      </c>
      <c r="BH8" s="15" t="s">
        <v>35</v>
      </c>
      <c r="BI8" s="14" t="s">
        <v>36</v>
      </c>
      <c r="BJ8" s="14" t="s">
        <v>30</v>
      </c>
      <c r="BK8" s="18"/>
      <c r="BL8" s="17" t="s">
        <v>28</v>
      </c>
      <c r="BM8" s="17" t="s">
        <v>8</v>
      </c>
      <c r="BN8" s="17" t="s">
        <v>29</v>
      </c>
      <c r="BO8" s="17" t="s">
        <v>30</v>
      </c>
      <c r="BP8" s="56"/>
      <c r="BQ8" s="19" t="s">
        <v>37</v>
      </c>
      <c r="BR8" s="14"/>
      <c r="BS8" s="19" t="s">
        <v>37</v>
      </c>
      <c r="BT8" s="105"/>
      <c r="BU8" s="20" t="s">
        <v>37</v>
      </c>
      <c r="BV8" s="20" t="s">
        <v>39</v>
      </c>
    </row>
    <row r="9" spans="1:7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10"/>
      <c r="AF9" s="10"/>
      <c r="AG9" s="10"/>
      <c r="AH9" s="10"/>
      <c r="AI9" s="10"/>
      <c r="AJ9" s="10"/>
      <c r="AK9" s="10"/>
      <c r="AL9" s="10"/>
      <c r="AM9" s="10"/>
      <c r="AN9" s="16"/>
      <c r="AO9" s="71"/>
      <c r="AP9" s="71"/>
      <c r="AQ9" s="71"/>
      <c r="AR9" s="71"/>
      <c r="AS9" s="71"/>
      <c r="AT9" s="71"/>
      <c r="AU9" s="13"/>
      <c r="AV9" s="13"/>
      <c r="AW9" s="13"/>
      <c r="AX9" s="13"/>
      <c r="AY9" s="13"/>
      <c r="AZ9" s="13"/>
      <c r="BA9" s="13"/>
      <c r="BB9" s="13"/>
      <c r="BC9" s="18"/>
      <c r="BD9" s="13"/>
      <c r="BE9" s="13"/>
      <c r="BF9" s="13"/>
      <c r="BG9" s="13"/>
      <c r="BH9" s="13"/>
      <c r="BI9" s="10"/>
      <c r="BJ9" s="10"/>
      <c r="BK9" s="18"/>
      <c r="BL9" s="21"/>
      <c r="BM9" s="21"/>
      <c r="BN9" s="21"/>
      <c r="BO9" s="21"/>
      <c r="BP9" s="56"/>
      <c r="BQ9" s="11"/>
      <c r="BR9" s="10"/>
      <c r="BS9" s="11"/>
      <c r="BT9" s="106"/>
      <c r="BU9" s="12"/>
      <c r="BV9" s="12"/>
    </row>
    <row r="10" spans="1:74" x14ac:dyDescent="0.3">
      <c r="A10" s="191">
        <v>36</v>
      </c>
      <c r="B10" s="193" t="s">
        <v>166</v>
      </c>
      <c r="C10" s="193" t="s">
        <v>162</v>
      </c>
      <c r="D10" s="193" t="s">
        <v>163</v>
      </c>
      <c r="E10" s="193" t="s">
        <v>139</v>
      </c>
      <c r="F10" s="33">
        <v>6.9</v>
      </c>
      <c r="G10" s="33">
        <v>6.5</v>
      </c>
      <c r="H10" s="33">
        <v>6</v>
      </c>
      <c r="I10" s="33">
        <v>6.5</v>
      </c>
      <c r="J10" s="33">
        <v>6.5</v>
      </c>
      <c r="K10" s="33">
        <v>6</v>
      </c>
      <c r="L10" s="133">
        <f>SUM(E10:K10)/6</f>
        <v>6.3999999999999995</v>
      </c>
      <c r="M10" s="33">
        <v>7.2</v>
      </c>
      <c r="N10" s="33"/>
      <c r="O10" s="133">
        <f>M10-N10</f>
        <v>7.2</v>
      </c>
      <c r="P10" s="33">
        <v>7</v>
      </c>
      <c r="Q10" s="33"/>
      <c r="R10" s="133">
        <f>P10-Q10</f>
        <v>7</v>
      </c>
      <c r="S10" s="4">
        <f>SUM((L10*0.6),(O10*0.25),(R10*0.15))</f>
        <v>6.6899999999999995</v>
      </c>
      <c r="T10" s="23"/>
      <c r="U10" s="25">
        <v>6.4</v>
      </c>
      <c r="V10" s="25">
        <v>7</v>
      </c>
      <c r="W10" s="25">
        <v>5.3</v>
      </c>
      <c r="X10" s="25">
        <v>6.3</v>
      </c>
      <c r="Y10" s="25">
        <v>6.8</v>
      </c>
      <c r="Z10" s="25">
        <v>6.2</v>
      </c>
      <c r="AA10" s="25">
        <v>6.3</v>
      </c>
      <c r="AB10" s="26">
        <f>SUM(U10:AA10)</f>
        <v>44.3</v>
      </c>
      <c r="AC10" s="4">
        <f>AB10/7</f>
        <v>6.3285714285714283</v>
      </c>
      <c r="AD10" s="23"/>
      <c r="AE10" s="25">
        <v>5.5</v>
      </c>
      <c r="AF10" s="25">
        <v>6</v>
      </c>
      <c r="AG10" s="25">
        <v>5</v>
      </c>
      <c r="AH10" s="25">
        <v>6.5</v>
      </c>
      <c r="AI10" s="25">
        <v>6</v>
      </c>
      <c r="AJ10" s="25">
        <v>5.5</v>
      </c>
      <c r="AK10" s="25">
        <v>5</v>
      </c>
      <c r="AL10" s="26">
        <f>SUM(AE10:AK10)</f>
        <v>39.5</v>
      </c>
      <c r="AM10" s="4">
        <f>AL10/7</f>
        <v>5.6428571428571432</v>
      </c>
      <c r="AN10" s="23"/>
      <c r="AO10" s="33">
        <v>6.9</v>
      </c>
      <c r="AP10" s="33">
        <v>6.5</v>
      </c>
      <c r="AQ10" s="33">
        <v>6</v>
      </c>
      <c r="AR10" s="33">
        <v>6.5</v>
      </c>
      <c r="AS10" s="33">
        <v>6.5</v>
      </c>
      <c r="AT10" s="33">
        <v>6</v>
      </c>
      <c r="AU10" s="133">
        <f>SUM(AO10:AT10)/6</f>
        <v>6.3999999999999995</v>
      </c>
      <c r="AV10" s="33">
        <v>7.2</v>
      </c>
      <c r="AW10" s="33"/>
      <c r="AX10" s="133">
        <f>AV10-AW10</f>
        <v>7.2</v>
      </c>
      <c r="AY10" s="33">
        <v>7</v>
      </c>
      <c r="AZ10" s="33"/>
      <c r="BA10" s="133">
        <f>AY10-AZ10</f>
        <v>7</v>
      </c>
      <c r="BB10" s="4">
        <f>SUM((AU10*0.6),(AX10*0.25),(BA10*0.15))</f>
        <v>6.6899999999999995</v>
      </c>
      <c r="BC10" s="29"/>
      <c r="BD10" s="25">
        <v>7</v>
      </c>
      <c r="BE10" s="25">
        <v>7</v>
      </c>
      <c r="BF10" s="25">
        <v>6.2</v>
      </c>
      <c r="BG10" s="25">
        <v>6</v>
      </c>
      <c r="BH10" s="4">
        <f>SUM((BD10*0.3),(BE10*0.25),(BF10*0.35),(BG10*0.1))</f>
        <v>6.6199999999999992</v>
      </c>
      <c r="BI10" s="30"/>
      <c r="BJ10" s="4">
        <f>BH10-BI10</f>
        <v>6.6199999999999992</v>
      </c>
      <c r="BK10" s="29"/>
      <c r="BL10" s="27">
        <v>6.7</v>
      </c>
      <c r="BM10" s="4">
        <f>BL10</f>
        <v>6.7</v>
      </c>
      <c r="BN10" s="28"/>
      <c r="BO10" s="4">
        <f>SUM(BM10-BN10)</f>
        <v>6.7</v>
      </c>
      <c r="BP10" s="60"/>
      <c r="BQ10" s="4">
        <f>SUM((S10*0.25)+(AC10*0.375)+(AM10*0.375))</f>
        <v>6.1617857142857142</v>
      </c>
      <c r="BR10" s="2"/>
      <c r="BS10" s="4">
        <f>SUM((BB10*0.25),(BJ10*0.25),(BO10*0.5))</f>
        <v>6.6775000000000002</v>
      </c>
      <c r="BT10" s="104"/>
      <c r="BU10" s="8">
        <f>AVERAGE(BQ10:BS10)</f>
        <v>6.4196428571428577</v>
      </c>
      <c r="BV10" s="31">
        <v>1</v>
      </c>
    </row>
    <row r="11" spans="1:74" x14ac:dyDescent="0.3">
      <c r="A11" s="191">
        <v>6</v>
      </c>
      <c r="B11" s="193" t="s">
        <v>119</v>
      </c>
      <c r="C11" s="193" t="s">
        <v>174</v>
      </c>
      <c r="D11" s="193" t="s">
        <v>175</v>
      </c>
      <c r="E11" s="193" t="s">
        <v>149</v>
      </c>
      <c r="F11" s="33">
        <v>6.7</v>
      </c>
      <c r="G11" s="33">
        <v>6.2</v>
      </c>
      <c r="H11" s="33">
        <v>6</v>
      </c>
      <c r="I11" s="33">
        <v>6.5</v>
      </c>
      <c r="J11" s="33">
        <v>6.5</v>
      </c>
      <c r="K11" s="33">
        <v>6</v>
      </c>
      <c r="L11" s="133">
        <f>SUM(E11:K11)/6</f>
        <v>6.3166666666666664</v>
      </c>
      <c r="M11" s="33">
        <v>7</v>
      </c>
      <c r="N11" s="33"/>
      <c r="O11" s="133">
        <f>M11-N11</f>
        <v>7</v>
      </c>
      <c r="P11" s="33">
        <v>7</v>
      </c>
      <c r="Q11" s="33"/>
      <c r="R11" s="133">
        <f>P11-Q11</f>
        <v>7</v>
      </c>
      <c r="S11" s="4">
        <f>SUM((L11*0.6),(O11*0.25),(R11*0.15))</f>
        <v>6.589999999999999</v>
      </c>
      <c r="T11" s="23"/>
      <c r="U11" s="25">
        <v>5</v>
      </c>
      <c r="V11" s="25">
        <v>6.8</v>
      </c>
      <c r="W11" s="25">
        <v>6.2</v>
      </c>
      <c r="X11" s="25">
        <v>6.7</v>
      </c>
      <c r="Y11" s="25">
        <v>6.8</v>
      </c>
      <c r="Z11" s="25">
        <v>6</v>
      </c>
      <c r="AA11" s="25">
        <v>6.5</v>
      </c>
      <c r="AB11" s="26">
        <f>SUM(U11:AA11)</f>
        <v>44</v>
      </c>
      <c r="AC11" s="4">
        <f>AB11/7</f>
        <v>6.2857142857142856</v>
      </c>
      <c r="AD11" s="23"/>
      <c r="AE11" s="25">
        <v>3.5</v>
      </c>
      <c r="AF11" s="25">
        <v>6</v>
      </c>
      <c r="AG11" s="25">
        <v>5</v>
      </c>
      <c r="AH11" s="25">
        <v>6</v>
      </c>
      <c r="AI11" s="25">
        <v>4</v>
      </c>
      <c r="AJ11" s="25">
        <v>5.5</v>
      </c>
      <c r="AK11" s="25">
        <v>5</v>
      </c>
      <c r="AL11" s="26">
        <f>SUM(AE11:AK11)</f>
        <v>35</v>
      </c>
      <c r="AM11" s="4">
        <f>AL11/7</f>
        <v>5</v>
      </c>
      <c r="AN11" s="23"/>
      <c r="AO11" s="33">
        <v>6.7</v>
      </c>
      <c r="AP11" s="33">
        <v>6.2</v>
      </c>
      <c r="AQ11" s="33">
        <v>6</v>
      </c>
      <c r="AR11" s="33">
        <v>6.5</v>
      </c>
      <c r="AS11" s="33">
        <v>6.5</v>
      </c>
      <c r="AT11" s="33">
        <v>6</v>
      </c>
      <c r="AU11" s="133">
        <f>SUM(AO11:AT11)/6</f>
        <v>6.3166666666666664</v>
      </c>
      <c r="AV11" s="33">
        <v>7</v>
      </c>
      <c r="AW11" s="33"/>
      <c r="AX11" s="133">
        <f>AV11-AW11</f>
        <v>7</v>
      </c>
      <c r="AY11" s="33">
        <v>7</v>
      </c>
      <c r="AZ11" s="33"/>
      <c r="BA11" s="133">
        <f>AY11-AZ11</f>
        <v>7</v>
      </c>
      <c r="BB11" s="4">
        <f>SUM((AU11*0.6),(AX11*0.25),(BA11*0.15))</f>
        <v>6.589999999999999</v>
      </c>
      <c r="BC11" s="29"/>
      <c r="BD11" s="25">
        <v>6.8</v>
      </c>
      <c r="BE11" s="25">
        <v>6.5</v>
      </c>
      <c r="BF11" s="25">
        <v>6</v>
      </c>
      <c r="BG11" s="25">
        <v>5</v>
      </c>
      <c r="BH11" s="4">
        <f>SUM((BD11*0.3),(BE11*0.25),(BF11*0.35),(BG11*0.1))</f>
        <v>6.2649999999999997</v>
      </c>
      <c r="BI11" s="30"/>
      <c r="BJ11" s="4">
        <f>BH11-BI11</f>
        <v>6.2649999999999997</v>
      </c>
      <c r="BK11" s="29"/>
      <c r="BL11" s="27">
        <v>7.2</v>
      </c>
      <c r="BM11" s="4">
        <f>BL11</f>
        <v>7.2</v>
      </c>
      <c r="BN11" s="28"/>
      <c r="BO11" s="4">
        <f>SUM(BM11-BN11)</f>
        <v>7.2</v>
      </c>
      <c r="BP11" s="60"/>
      <c r="BQ11" s="4">
        <f>SUM((S11*0.25)+(AC11*0.375)+(AM11*0.375))</f>
        <v>5.8796428571428567</v>
      </c>
      <c r="BR11" s="2"/>
      <c r="BS11" s="4">
        <f>SUM((BB11*0.25),(BJ11*0.25),(BO11*0.5))</f>
        <v>6.8137499999999998</v>
      </c>
      <c r="BT11" s="104"/>
      <c r="BU11" s="8">
        <f>AVERAGE(BQ11:BS11)</f>
        <v>6.3466964285714287</v>
      </c>
      <c r="BV11" s="31">
        <v>2</v>
      </c>
    </row>
    <row r="12" spans="1:74" x14ac:dyDescent="0.3">
      <c r="A12" s="191">
        <v>48</v>
      </c>
      <c r="B12" s="192" t="s">
        <v>168</v>
      </c>
      <c r="C12" s="193" t="s">
        <v>169</v>
      </c>
      <c r="D12" s="193" t="s">
        <v>170</v>
      </c>
      <c r="E12" s="193" t="s">
        <v>113</v>
      </c>
      <c r="F12" s="33">
        <v>6</v>
      </c>
      <c r="G12" s="33">
        <v>5</v>
      </c>
      <c r="H12" s="33">
        <v>5</v>
      </c>
      <c r="I12" s="33">
        <v>5.3</v>
      </c>
      <c r="J12" s="33">
        <v>5</v>
      </c>
      <c r="K12" s="33">
        <v>4.7</v>
      </c>
      <c r="L12" s="133">
        <f>SUM(E12:K12)/6</f>
        <v>5.166666666666667</v>
      </c>
      <c r="M12" s="33">
        <v>6.2</v>
      </c>
      <c r="N12" s="33"/>
      <c r="O12" s="133">
        <f>M12-N12</f>
        <v>6.2</v>
      </c>
      <c r="P12" s="33">
        <v>7.2</v>
      </c>
      <c r="Q12" s="33"/>
      <c r="R12" s="133">
        <f>P12-Q12</f>
        <v>7.2</v>
      </c>
      <c r="S12" s="4">
        <f>SUM((L12*0.6),(O12*0.25),(R12*0.15))</f>
        <v>5.73</v>
      </c>
      <c r="T12" s="23"/>
      <c r="U12" s="25">
        <v>4.8</v>
      </c>
      <c r="V12" s="25">
        <v>6.5</v>
      </c>
      <c r="W12" s="25">
        <v>6</v>
      </c>
      <c r="X12" s="25">
        <v>6.2</v>
      </c>
      <c r="Y12" s="25">
        <v>5.9</v>
      </c>
      <c r="Z12" s="25">
        <v>5.9</v>
      </c>
      <c r="AA12" s="25">
        <v>5</v>
      </c>
      <c r="AB12" s="26">
        <f>SUM(U12:AA12)</f>
        <v>40.299999999999997</v>
      </c>
      <c r="AC12" s="4">
        <f>AB12/7</f>
        <v>5.7571428571428571</v>
      </c>
      <c r="AD12" s="23"/>
      <c r="AE12" s="25">
        <v>4.2</v>
      </c>
      <c r="AF12" s="25">
        <v>4.5</v>
      </c>
      <c r="AG12" s="25">
        <v>4.5</v>
      </c>
      <c r="AH12" s="25">
        <v>6.5</v>
      </c>
      <c r="AI12" s="25">
        <v>5</v>
      </c>
      <c r="AJ12" s="25">
        <v>4</v>
      </c>
      <c r="AK12" s="25">
        <v>4.5</v>
      </c>
      <c r="AL12" s="26">
        <f>SUM(AE12:AK12)</f>
        <v>33.200000000000003</v>
      </c>
      <c r="AM12" s="4">
        <f>AL12/7</f>
        <v>4.7428571428571429</v>
      </c>
      <c r="AN12" s="23"/>
      <c r="AO12" s="33">
        <v>5.7</v>
      </c>
      <c r="AP12" s="33">
        <v>5</v>
      </c>
      <c r="AQ12" s="33">
        <v>5</v>
      </c>
      <c r="AR12" s="33">
        <v>5.3</v>
      </c>
      <c r="AS12" s="33">
        <v>5</v>
      </c>
      <c r="AT12" s="33">
        <v>4.7</v>
      </c>
      <c r="AU12" s="133">
        <f>SUM(AO12:AT12)/6</f>
        <v>5.1166666666666663</v>
      </c>
      <c r="AV12" s="33">
        <v>6.2</v>
      </c>
      <c r="AW12" s="33">
        <v>2</v>
      </c>
      <c r="AX12" s="133">
        <f>AV12-AW12</f>
        <v>4.2</v>
      </c>
      <c r="AY12" s="33">
        <v>7.2</v>
      </c>
      <c r="AZ12" s="33"/>
      <c r="BA12" s="133">
        <f>AY12-AZ12</f>
        <v>7.2</v>
      </c>
      <c r="BB12" s="4">
        <f>SUM((AU12*0.6),(AX12*0.25),(BA12*0.15))</f>
        <v>5.2</v>
      </c>
      <c r="BC12" s="29"/>
      <c r="BD12" s="25">
        <v>6.7</v>
      </c>
      <c r="BE12" s="25">
        <v>6.2</v>
      </c>
      <c r="BF12" s="25">
        <v>5.5</v>
      </c>
      <c r="BG12" s="25">
        <v>5.2</v>
      </c>
      <c r="BH12" s="4">
        <f>SUM((BD12*0.3),(BE12*0.25),(BF12*0.35),(BG12*0.1))</f>
        <v>6.004999999999999</v>
      </c>
      <c r="BI12" s="30"/>
      <c r="BJ12" s="4">
        <f>BH12-BI12</f>
        <v>6.004999999999999</v>
      </c>
      <c r="BK12" s="29"/>
      <c r="BL12" s="27">
        <v>6.9</v>
      </c>
      <c r="BM12" s="4">
        <f>BL12</f>
        <v>6.9</v>
      </c>
      <c r="BN12" s="28"/>
      <c r="BO12" s="4">
        <f>SUM(BM12-BN12)</f>
        <v>6.9</v>
      </c>
      <c r="BP12" s="60"/>
      <c r="BQ12" s="4">
        <f>SUM((S12*0.25)+(AC12*0.375)+(AM12*0.375))</f>
        <v>5.37</v>
      </c>
      <c r="BR12" s="2"/>
      <c r="BS12" s="4">
        <f>SUM((BB12*0.25),(BJ12*0.25),(BO12*0.5))</f>
        <v>6.2512499999999998</v>
      </c>
      <c r="BT12" s="104"/>
      <c r="BU12" s="8">
        <f>AVERAGE(BQ12:BS12)</f>
        <v>5.8106249999999999</v>
      </c>
      <c r="BV12" s="31">
        <v>3</v>
      </c>
    </row>
    <row r="13" spans="1:74" x14ac:dyDescent="0.3">
      <c r="A13" s="191">
        <v>35</v>
      </c>
      <c r="B13" s="193" t="s">
        <v>138</v>
      </c>
      <c r="C13" s="193" t="s">
        <v>172</v>
      </c>
      <c r="D13" s="193" t="s">
        <v>173</v>
      </c>
      <c r="E13" s="193" t="s">
        <v>139</v>
      </c>
      <c r="F13" s="33">
        <v>4</v>
      </c>
      <c r="G13" s="33">
        <v>3</v>
      </c>
      <c r="H13" s="33">
        <v>2</v>
      </c>
      <c r="I13" s="33">
        <v>3</v>
      </c>
      <c r="J13" s="33">
        <v>3</v>
      </c>
      <c r="K13" s="33">
        <v>3</v>
      </c>
      <c r="L13" s="133">
        <f>SUM(E13:K13)/6</f>
        <v>3</v>
      </c>
      <c r="M13" s="33">
        <v>4</v>
      </c>
      <c r="N13" s="33">
        <v>4</v>
      </c>
      <c r="O13" s="133">
        <f>M13-N13</f>
        <v>0</v>
      </c>
      <c r="P13" s="33">
        <v>4</v>
      </c>
      <c r="Q13" s="33">
        <v>0.2</v>
      </c>
      <c r="R13" s="133">
        <f>P13-Q13</f>
        <v>3.8</v>
      </c>
      <c r="S13" s="4">
        <f>SUM((L13*0.6),(O13*0.25),(R13*0.15))</f>
        <v>2.3699999999999997</v>
      </c>
      <c r="T13" s="23"/>
      <c r="U13" s="25">
        <v>0</v>
      </c>
      <c r="V13" s="25">
        <v>4</v>
      </c>
      <c r="W13" s="25">
        <v>4.5</v>
      </c>
      <c r="X13" s="25">
        <v>0</v>
      </c>
      <c r="Y13" s="25">
        <v>2</v>
      </c>
      <c r="Z13" s="25">
        <v>5</v>
      </c>
      <c r="AA13" s="25">
        <v>0</v>
      </c>
      <c r="AB13" s="26">
        <f>SUM(U13:AA13)</f>
        <v>15.5</v>
      </c>
      <c r="AC13" s="4">
        <f>AB13/7</f>
        <v>2.2142857142857144</v>
      </c>
      <c r="AD13" s="23"/>
      <c r="AE13" s="25">
        <v>0</v>
      </c>
      <c r="AF13" s="25">
        <v>6</v>
      </c>
      <c r="AG13" s="25">
        <v>5</v>
      </c>
      <c r="AH13" s="25">
        <v>0</v>
      </c>
      <c r="AI13" s="25">
        <v>1.5</v>
      </c>
      <c r="AJ13" s="25">
        <v>4</v>
      </c>
      <c r="AK13" s="25">
        <v>0</v>
      </c>
      <c r="AL13" s="26">
        <f>SUM(AE13:AK13)</f>
        <v>16.5</v>
      </c>
      <c r="AM13" s="4">
        <f>AL13/7</f>
        <v>2.3571428571428572</v>
      </c>
      <c r="AN13" s="23"/>
      <c r="AO13" s="33">
        <v>4</v>
      </c>
      <c r="AP13" s="33">
        <v>3</v>
      </c>
      <c r="AQ13" s="33">
        <v>2</v>
      </c>
      <c r="AR13" s="33">
        <v>3</v>
      </c>
      <c r="AS13" s="33">
        <v>3</v>
      </c>
      <c r="AT13" s="33">
        <v>3</v>
      </c>
      <c r="AU13" s="133">
        <f>SUM(AO13:AT13)/6</f>
        <v>3</v>
      </c>
      <c r="AV13" s="33">
        <v>4</v>
      </c>
      <c r="AW13" s="33"/>
      <c r="AX13" s="133">
        <f>AV13-AW13</f>
        <v>4</v>
      </c>
      <c r="AY13" s="33">
        <v>4</v>
      </c>
      <c r="AZ13" s="33"/>
      <c r="BA13" s="133">
        <f>AY13-AZ13</f>
        <v>4</v>
      </c>
      <c r="BB13" s="4">
        <f>SUM((AU13*0.6),(AX13*0.25),(BA13*0.15))</f>
        <v>3.4</v>
      </c>
      <c r="BC13" s="29"/>
      <c r="BD13" s="25">
        <v>3</v>
      </c>
      <c r="BE13" s="25">
        <v>3</v>
      </c>
      <c r="BF13" s="25">
        <v>1</v>
      </c>
      <c r="BG13" s="25">
        <v>1</v>
      </c>
      <c r="BH13" s="4">
        <f>SUM((BD13*0.3),(BE13*0.25),(BF13*0.35),(BG13*0.1))</f>
        <v>2.1</v>
      </c>
      <c r="BI13" s="30"/>
      <c r="BJ13" s="4">
        <f>BH13-BI13</f>
        <v>2.1</v>
      </c>
      <c r="BK13" s="29"/>
      <c r="BL13" s="27">
        <v>5.8</v>
      </c>
      <c r="BM13" s="4">
        <f>BL13</f>
        <v>5.8</v>
      </c>
      <c r="BN13" s="28"/>
      <c r="BO13" s="4">
        <f>SUM(BM13-BN13)</f>
        <v>5.8</v>
      </c>
      <c r="BP13" s="60"/>
      <c r="BQ13" s="4">
        <f>SUM((S13*0.25)+(AC13*0.375)+(AM13*0.375))</f>
        <v>2.3067857142857142</v>
      </c>
      <c r="BR13" s="2"/>
      <c r="BS13" s="4">
        <f>SUM((BB13*0.25),(BJ13*0.25),(BO13*0.5))</f>
        <v>4.2750000000000004</v>
      </c>
      <c r="BT13" s="104"/>
      <c r="BU13" s="8">
        <f>AVERAGE(BQ13:BS13)</f>
        <v>3.2908928571428575</v>
      </c>
      <c r="BV13" s="31">
        <v>4</v>
      </c>
    </row>
    <row r="14" spans="1:74" x14ac:dyDescent="0.3">
      <c r="A14" s="191">
        <v>45</v>
      </c>
      <c r="B14" s="193" t="s">
        <v>272</v>
      </c>
      <c r="C14" s="193" t="s">
        <v>174</v>
      </c>
      <c r="D14" s="193" t="s">
        <v>175</v>
      </c>
      <c r="E14" s="193" t="s">
        <v>113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133">
        <f t="shared" ref="L14" si="0">SUM(E14:K14)/6</f>
        <v>0</v>
      </c>
      <c r="M14" s="33">
        <v>0</v>
      </c>
      <c r="N14" s="33"/>
      <c r="O14" s="133">
        <f t="shared" ref="O14" si="1">M14-N14</f>
        <v>0</v>
      </c>
      <c r="P14" s="33">
        <v>0</v>
      </c>
      <c r="Q14" s="33"/>
      <c r="R14" s="133">
        <f t="shared" ref="R14" si="2">P14-Q14</f>
        <v>0</v>
      </c>
      <c r="S14" s="4">
        <f t="shared" ref="S14" si="3">SUM((L14*0.6),(O14*0.25),(R14*0.15))</f>
        <v>0</v>
      </c>
      <c r="T14" s="23"/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6">
        <f t="shared" ref="AB14" si="4">SUM(U14:AA14)</f>
        <v>0</v>
      </c>
      <c r="AC14" s="4">
        <f t="shared" ref="AC14" si="5">AB14/7</f>
        <v>0</v>
      </c>
      <c r="AD14" s="23"/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6">
        <f t="shared" ref="AL14" si="6">SUM(AE14:AK14)</f>
        <v>0</v>
      </c>
      <c r="AM14" s="4">
        <f t="shared" ref="AM14" si="7">AL14/7</f>
        <v>0</v>
      </c>
      <c r="AN14" s="23"/>
      <c r="AO14" s="33">
        <v>7</v>
      </c>
      <c r="AP14" s="33">
        <v>7</v>
      </c>
      <c r="AQ14" s="33">
        <v>6</v>
      </c>
      <c r="AR14" s="33">
        <v>6.2</v>
      </c>
      <c r="AS14" s="33">
        <v>6.5</v>
      </c>
      <c r="AT14" s="33">
        <v>6</v>
      </c>
      <c r="AU14" s="133">
        <f t="shared" ref="AU14" si="8">SUM(AO14:AT14)/6</f>
        <v>6.45</v>
      </c>
      <c r="AV14" s="33">
        <v>7</v>
      </c>
      <c r="AW14" s="33"/>
      <c r="AX14" s="133">
        <f t="shared" ref="AX14" si="9">AV14-AW14</f>
        <v>7</v>
      </c>
      <c r="AY14" s="33">
        <v>7</v>
      </c>
      <c r="AZ14" s="33"/>
      <c r="BA14" s="133">
        <f t="shared" ref="BA14" si="10">AY14-AZ14</f>
        <v>7</v>
      </c>
      <c r="BB14" s="4">
        <f t="shared" ref="BB14" si="11">SUM((AU14*0.6),(AX14*0.25),(BA14*0.15))</f>
        <v>6.67</v>
      </c>
      <c r="BC14" s="29"/>
      <c r="BD14" s="25">
        <v>6.7</v>
      </c>
      <c r="BE14" s="25">
        <v>7</v>
      </c>
      <c r="BF14" s="25">
        <v>6.5</v>
      </c>
      <c r="BG14" s="25">
        <v>6.3</v>
      </c>
      <c r="BH14" s="4">
        <f t="shared" ref="BH14" si="12">SUM((BD14*0.3),(BE14*0.25),(BF14*0.35),(BG14*0.1))</f>
        <v>6.665</v>
      </c>
      <c r="BI14" s="30"/>
      <c r="BJ14" s="4">
        <f t="shared" ref="BJ14" si="13">BH14-BI14</f>
        <v>6.665</v>
      </c>
      <c r="BK14" s="29"/>
      <c r="BL14" s="27">
        <v>6.9</v>
      </c>
      <c r="BM14" s="4">
        <f t="shared" ref="BM14" si="14">BL14</f>
        <v>6.9</v>
      </c>
      <c r="BN14" s="28"/>
      <c r="BO14" s="4">
        <f t="shared" ref="BO14" si="15">SUM(BM14-BN14)</f>
        <v>6.9</v>
      </c>
      <c r="BP14" s="60"/>
      <c r="BQ14" s="4">
        <f t="shared" ref="BQ14" si="16">SUM((S14*0.25)+(AC14*0.375)+(AM14*0.375))</f>
        <v>0</v>
      </c>
      <c r="BR14" s="2"/>
      <c r="BS14" s="4">
        <f t="shared" ref="BS14" si="17">SUM((BB14*0.25),(BJ14*0.25),(BO14*0.5))</f>
        <v>6.7837500000000004</v>
      </c>
      <c r="BT14" s="104"/>
      <c r="BU14" s="8">
        <f t="shared" ref="BU14" si="18">AVERAGE(BQ14:BS14)</f>
        <v>3.3918750000000002</v>
      </c>
      <c r="BV14" s="188" t="s">
        <v>153</v>
      </c>
    </row>
  </sheetData>
  <sortState xmlns:xlrd2="http://schemas.microsoft.com/office/spreadsheetml/2017/richdata2" ref="A10:BV13">
    <sortCondition descending="1" ref="BU10:BU13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Footer>&amp;CIntermediate Individual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22"/>
  <sheetViews>
    <sheetView topLeftCell="BC1" workbookViewId="0">
      <selection activeCell="BW14" sqref="BW14"/>
    </sheetView>
  </sheetViews>
  <sheetFormatPr defaultRowHeight="14.4" x14ac:dyDescent="0.3"/>
  <cols>
    <col min="1" max="1" width="5.6640625" customWidth="1"/>
    <col min="2" max="4" width="17.109375" customWidth="1"/>
    <col min="5" max="5" width="13.88671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57" max="57" width="2.88671875" customWidth="1"/>
    <col min="65" max="65" width="2.88671875" customWidth="1"/>
    <col min="69" max="69" width="2.88671875" customWidth="1"/>
    <col min="70" max="70" width="12" customWidth="1"/>
    <col min="71" max="71" width="2.88671875" customWidth="1"/>
    <col min="73" max="73" width="2.88671875" customWidth="1"/>
    <col min="75" max="75" width="12.6640625" customWidth="1"/>
  </cols>
  <sheetData>
    <row r="1" spans="1:80" ht="15.6" x14ac:dyDescent="0.3">
      <c r="A1" s="1" t="str">
        <f>'Comp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4"/>
      <c r="BO1" s="4"/>
      <c r="BP1" s="4"/>
      <c r="BQ1" s="2"/>
      <c r="BR1" s="2"/>
      <c r="BS1" s="2"/>
      <c r="BT1" s="2"/>
      <c r="BU1" s="2"/>
      <c r="BV1" s="2"/>
      <c r="BW1" s="5">
        <f ca="1">NOW()</f>
        <v>45256.632602314814</v>
      </c>
    </row>
    <row r="2" spans="1:80" ht="15.6" x14ac:dyDescent="0.3">
      <c r="A2" s="1"/>
      <c r="B2" s="2"/>
      <c r="C2" s="2"/>
      <c r="D2" s="3" t="s">
        <v>90</v>
      </c>
      <c r="E2" t="s">
        <v>151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4"/>
      <c r="BO2" s="4"/>
      <c r="BP2" s="4"/>
      <c r="BQ2" s="2"/>
      <c r="BR2" s="2"/>
      <c r="BS2" s="2"/>
      <c r="BT2" s="2"/>
      <c r="BU2" s="2"/>
      <c r="BV2" s="2"/>
      <c r="BW2" s="6">
        <f ca="1">NOW()</f>
        <v>45256.632602314814</v>
      </c>
    </row>
    <row r="3" spans="1:80" ht="15.6" x14ac:dyDescent="0.3">
      <c r="A3" s="1" t="str">
        <f>'Comp Detail'!A3</f>
        <v>25th &amp; 26th November 2023</v>
      </c>
      <c r="B3" s="2"/>
      <c r="C3" s="2"/>
      <c r="D3" s="3"/>
      <c r="E3" t="s">
        <v>94</v>
      </c>
    </row>
    <row r="4" spans="1:80" ht="15.6" x14ac:dyDescent="0.3">
      <c r="A4" s="1"/>
      <c r="B4" s="2"/>
      <c r="C4" s="2"/>
      <c r="D4" s="3"/>
      <c r="E4" t="s">
        <v>156</v>
      </c>
    </row>
    <row r="5" spans="1:80" ht="15.6" x14ac:dyDescent="0.3">
      <c r="A5" s="1"/>
      <c r="B5" s="2"/>
      <c r="C5" s="2"/>
      <c r="D5" s="3"/>
      <c r="E5" s="2"/>
      <c r="F5" s="114" t="s">
        <v>71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3"/>
      <c r="U5" s="114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  <c r="AG5" s="113"/>
      <c r="AH5" s="113"/>
      <c r="AI5" s="113"/>
      <c r="AJ5" s="113"/>
      <c r="AK5" s="113"/>
      <c r="AL5" s="113"/>
      <c r="AM5" s="113"/>
      <c r="AN5" s="113"/>
      <c r="AO5" s="113"/>
      <c r="AP5" s="2"/>
      <c r="AQ5" s="115" t="s">
        <v>144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6"/>
      <c r="BF5" s="116"/>
      <c r="BG5" s="116"/>
      <c r="BH5" s="116"/>
      <c r="BI5" s="116"/>
      <c r="BJ5" s="116"/>
      <c r="BK5" s="116"/>
      <c r="BL5" s="116"/>
      <c r="BM5" s="1"/>
      <c r="BN5" s="119" t="s">
        <v>1</v>
      </c>
      <c r="BO5" s="119"/>
      <c r="BP5" s="120"/>
      <c r="BQ5" s="116"/>
      <c r="BR5" s="2"/>
      <c r="BS5" s="2"/>
      <c r="BT5" s="2"/>
      <c r="BU5" s="2"/>
      <c r="BV5" s="2"/>
    </row>
    <row r="6" spans="1:80" ht="15.6" x14ac:dyDescent="0.3">
      <c r="A6" s="1" t="s">
        <v>288</v>
      </c>
      <c r="B6" s="2"/>
      <c r="C6" s="3"/>
      <c r="D6" s="2"/>
      <c r="E6" s="2"/>
      <c r="F6" s="7" t="s">
        <v>2</v>
      </c>
      <c r="G6" s="2" t="str">
        <f>E2</f>
        <v>Robyn Bruderer</v>
      </c>
      <c r="H6" s="2"/>
      <c r="I6" s="2"/>
      <c r="J6" s="2"/>
      <c r="K6" s="2"/>
      <c r="M6" s="7"/>
      <c r="N6" s="7"/>
      <c r="O6" s="7"/>
      <c r="P6" s="2"/>
      <c r="Q6" s="2"/>
      <c r="R6" s="2"/>
      <c r="S6" s="2"/>
      <c r="T6" s="7"/>
      <c r="U6" s="7" t="s">
        <v>0</v>
      </c>
      <c r="V6" s="2" t="str">
        <f>E3</f>
        <v>Chris Wicks</v>
      </c>
      <c r="W6" s="2"/>
      <c r="X6" s="2"/>
      <c r="Y6" s="2"/>
      <c r="Z6" s="2"/>
      <c r="AA6" s="2"/>
      <c r="AB6" s="2"/>
      <c r="AC6" s="2"/>
      <c r="AD6" s="2"/>
      <c r="AE6" s="59"/>
      <c r="AF6" s="7" t="s">
        <v>157</v>
      </c>
      <c r="AG6" s="2" t="str">
        <f>E4</f>
        <v>Jenny Scott</v>
      </c>
      <c r="AH6" s="2"/>
      <c r="AI6" s="2"/>
      <c r="AJ6" s="2"/>
      <c r="AK6" s="2"/>
      <c r="AL6" s="2"/>
      <c r="AM6" s="2"/>
      <c r="AN6" s="2"/>
      <c r="AO6" s="2"/>
      <c r="AP6" s="2"/>
      <c r="AQ6" s="7" t="s">
        <v>2</v>
      </c>
      <c r="AR6" s="2" t="str">
        <f>E3</f>
        <v>Chris Wicks</v>
      </c>
      <c r="AS6" s="2"/>
      <c r="AT6" s="2"/>
      <c r="AU6" s="2"/>
      <c r="AV6" s="2"/>
      <c r="AX6" s="7"/>
      <c r="AY6" s="7"/>
      <c r="AZ6" s="7"/>
      <c r="BA6" s="2"/>
      <c r="BB6" s="2"/>
      <c r="BC6" s="2"/>
      <c r="BD6" s="2"/>
      <c r="BE6" s="2"/>
      <c r="BF6" s="7" t="s">
        <v>0</v>
      </c>
      <c r="BG6" s="2" t="str">
        <f>E2</f>
        <v>Robyn Bruderer</v>
      </c>
      <c r="BH6" s="2"/>
      <c r="BI6" s="2"/>
      <c r="BJ6" s="2"/>
      <c r="BK6" s="7"/>
      <c r="BL6" s="7"/>
      <c r="BM6" s="2"/>
      <c r="BN6" s="8" t="s">
        <v>158</v>
      </c>
      <c r="BO6" s="4" t="str">
        <f>E2</f>
        <v>Robyn Bruderer</v>
      </c>
      <c r="BP6" s="4"/>
      <c r="BQ6" s="2"/>
      <c r="BR6" s="2"/>
      <c r="BS6" s="2"/>
      <c r="BT6" s="2"/>
      <c r="BU6" s="2"/>
      <c r="BV6" s="2"/>
      <c r="BW6" s="2"/>
    </row>
    <row r="7" spans="1:80" ht="15.6" x14ac:dyDescent="0.3">
      <c r="A7" s="1" t="s">
        <v>41</v>
      </c>
      <c r="B7" s="7"/>
      <c r="C7" s="3"/>
      <c r="D7" s="2"/>
      <c r="E7" s="2"/>
      <c r="F7" s="7" t="s">
        <v>6</v>
      </c>
      <c r="G7" s="2"/>
      <c r="H7" s="2"/>
      <c r="I7" s="2"/>
      <c r="J7" s="2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5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7" t="s">
        <v>6</v>
      </c>
      <c r="AR7" s="2"/>
      <c r="AS7" s="2"/>
      <c r="AT7" s="2"/>
      <c r="AU7" s="2"/>
      <c r="AV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4"/>
      <c r="BO7" s="4"/>
      <c r="BP7" s="4"/>
      <c r="BQ7" s="2"/>
      <c r="BR7" s="7"/>
      <c r="BS7" s="2"/>
      <c r="BT7" s="2"/>
      <c r="BU7" s="2"/>
      <c r="BV7" s="2"/>
      <c r="BW7" s="2"/>
      <c r="BX7" s="177"/>
      <c r="BY7" s="178"/>
      <c r="BZ7" s="178"/>
      <c r="CA7" s="178"/>
      <c r="CB7" s="178"/>
    </row>
    <row r="8" spans="1:80" ht="15.6" x14ac:dyDescent="0.3">
      <c r="A8" s="1"/>
      <c r="B8" s="2"/>
      <c r="C8" s="3"/>
      <c r="D8" s="2"/>
      <c r="E8" s="2"/>
      <c r="F8" s="7" t="s">
        <v>15</v>
      </c>
      <c r="G8" s="2"/>
      <c r="H8" s="2"/>
      <c r="I8" s="2"/>
      <c r="J8" s="2"/>
      <c r="K8" s="2"/>
      <c r="L8" s="132" t="s">
        <v>15</v>
      </c>
      <c r="M8" s="11"/>
      <c r="N8" s="11"/>
      <c r="O8" s="11" t="s">
        <v>16</v>
      </c>
      <c r="Q8" s="11"/>
      <c r="R8" s="11" t="s">
        <v>17</v>
      </c>
      <c r="S8" s="11" t="s">
        <v>77</v>
      </c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59"/>
      <c r="AF8" s="2"/>
      <c r="AG8" s="2"/>
      <c r="AH8" s="2"/>
      <c r="AI8" s="2"/>
      <c r="AJ8" s="2"/>
      <c r="AK8" s="2"/>
      <c r="AL8" s="2"/>
      <c r="AM8" s="2"/>
      <c r="AN8" s="2"/>
      <c r="AO8" s="2"/>
      <c r="AP8" s="10"/>
      <c r="AQ8" s="7" t="s">
        <v>15</v>
      </c>
      <c r="AR8" s="2"/>
      <c r="AS8" s="2"/>
      <c r="AT8" s="2"/>
      <c r="AU8" s="2"/>
      <c r="AV8" s="2"/>
      <c r="AW8" s="132" t="s">
        <v>15</v>
      </c>
      <c r="AX8" s="11"/>
      <c r="AY8" s="11"/>
      <c r="AZ8" s="11" t="s">
        <v>16</v>
      </c>
      <c r="BB8" s="11"/>
      <c r="BC8" s="11" t="s">
        <v>17</v>
      </c>
      <c r="BD8" s="11" t="s">
        <v>77</v>
      </c>
      <c r="BE8" s="2"/>
      <c r="BF8" s="2" t="s">
        <v>40</v>
      </c>
      <c r="BG8" s="2"/>
      <c r="BH8" s="2"/>
      <c r="BI8" s="2"/>
      <c r="BJ8" s="2"/>
      <c r="BK8" s="2"/>
      <c r="BL8" s="10" t="s">
        <v>40</v>
      </c>
      <c r="BM8" s="10"/>
      <c r="BN8" s="8"/>
      <c r="BO8" s="8"/>
      <c r="BP8" s="4"/>
      <c r="BQ8" s="2"/>
      <c r="BR8" s="11" t="s">
        <v>9</v>
      </c>
      <c r="BS8" s="2"/>
      <c r="BT8" s="11" t="s">
        <v>1</v>
      </c>
      <c r="BU8" s="11"/>
      <c r="BV8" s="11" t="s">
        <v>10</v>
      </c>
      <c r="BW8" s="13"/>
      <c r="BX8" s="178"/>
      <c r="BY8" s="178"/>
      <c r="BZ8" s="178"/>
      <c r="CA8" s="175"/>
      <c r="CB8" s="176"/>
    </row>
    <row r="9" spans="1:80" x14ac:dyDescent="0.3">
      <c r="A9" s="72" t="s">
        <v>11</v>
      </c>
      <c r="B9" s="72" t="s">
        <v>12</v>
      </c>
      <c r="C9" s="72" t="s">
        <v>6</v>
      </c>
      <c r="D9" s="72" t="s">
        <v>13</v>
      </c>
      <c r="E9" s="72" t="s">
        <v>14</v>
      </c>
      <c r="F9" s="72" t="s">
        <v>78</v>
      </c>
      <c r="G9" s="72" t="s">
        <v>79</v>
      </c>
      <c r="H9" s="72" t="s">
        <v>80</v>
      </c>
      <c r="I9" s="72" t="s">
        <v>81</v>
      </c>
      <c r="J9" s="72" t="s">
        <v>82</v>
      </c>
      <c r="K9" s="72" t="s">
        <v>83</v>
      </c>
      <c r="L9" s="20" t="s">
        <v>84</v>
      </c>
      <c r="M9" s="15" t="s">
        <v>16</v>
      </c>
      <c r="N9" s="15" t="s">
        <v>85</v>
      </c>
      <c r="O9" s="20" t="s">
        <v>84</v>
      </c>
      <c r="P9" s="38" t="s">
        <v>17</v>
      </c>
      <c r="Q9" s="15" t="s">
        <v>85</v>
      </c>
      <c r="R9" s="20" t="s">
        <v>84</v>
      </c>
      <c r="S9" s="20" t="s">
        <v>84</v>
      </c>
      <c r="T9" s="16"/>
      <c r="U9" s="14" t="s">
        <v>18</v>
      </c>
      <c r="V9" s="14" t="s">
        <v>19</v>
      </c>
      <c r="W9" s="14" t="s">
        <v>44</v>
      </c>
      <c r="X9" s="14" t="s">
        <v>49</v>
      </c>
      <c r="Y9" s="14" t="s">
        <v>50</v>
      </c>
      <c r="Z9" s="14" t="s">
        <v>51</v>
      </c>
      <c r="AA9" s="14" t="s">
        <v>45</v>
      </c>
      <c r="AB9" s="14" t="s">
        <v>52</v>
      </c>
      <c r="AC9" s="14" t="s">
        <v>26</v>
      </c>
      <c r="AD9" s="14" t="s">
        <v>27</v>
      </c>
      <c r="AE9" s="16"/>
      <c r="AF9" s="14" t="s">
        <v>18</v>
      </c>
      <c r="AG9" s="14" t="s">
        <v>19</v>
      </c>
      <c r="AH9" s="14" t="s">
        <v>44</v>
      </c>
      <c r="AI9" s="14" t="s">
        <v>49</v>
      </c>
      <c r="AJ9" s="14" t="s">
        <v>50</v>
      </c>
      <c r="AK9" s="14" t="s">
        <v>51</v>
      </c>
      <c r="AL9" s="14" t="s">
        <v>45</v>
      </c>
      <c r="AM9" s="14" t="s">
        <v>52</v>
      </c>
      <c r="AN9" s="14" t="s">
        <v>26</v>
      </c>
      <c r="AO9" s="14" t="s">
        <v>27</v>
      </c>
      <c r="AP9" s="16"/>
      <c r="AQ9" s="72" t="s">
        <v>78</v>
      </c>
      <c r="AR9" s="72" t="s">
        <v>79</v>
      </c>
      <c r="AS9" s="72" t="s">
        <v>80</v>
      </c>
      <c r="AT9" s="72" t="s">
        <v>81</v>
      </c>
      <c r="AU9" s="72" t="s">
        <v>82</v>
      </c>
      <c r="AV9" s="72" t="s">
        <v>83</v>
      </c>
      <c r="AW9" s="20" t="s">
        <v>84</v>
      </c>
      <c r="AX9" s="15" t="s">
        <v>16</v>
      </c>
      <c r="AY9" s="15" t="s">
        <v>85</v>
      </c>
      <c r="AZ9" s="20" t="s">
        <v>84</v>
      </c>
      <c r="BA9" s="38" t="s">
        <v>17</v>
      </c>
      <c r="BB9" s="15" t="s">
        <v>85</v>
      </c>
      <c r="BC9" s="20" t="s">
        <v>84</v>
      </c>
      <c r="BD9" s="20" t="s">
        <v>84</v>
      </c>
      <c r="BE9" s="18"/>
      <c r="BF9" s="15" t="s">
        <v>31</v>
      </c>
      <c r="BG9" s="15" t="s">
        <v>32</v>
      </c>
      <c r="BH9" s="15" t="s">
        <v>33</v>
      </c>
      <c r="BI9" s="15" t="s">
        <v>34</v>
      </c>
      <c r="BJ9" s="15" t="s">
        <v>35</v>
      </c>
      <c r="BK9" s="14" t="s">
        <v>36</v>
      </c>
      <c r="BL9" s="14" t="s">
        <v>30</v>
      </c>
      <c r="BM9" s="16"/>
      <c r="BN9" s="17" t="s">
        <v>28</v>
      </c>
      <c r="BO9" s="17" t="s">
        <v>59</v>
      </c>
      <c r="BP9" s="111" t="s">
        <v>8</v>
      </c>
      <c r="BQ9" s="18"/>
      <c r="BR9" s="19" t="s">
        <v>37</v>
      </c>
      <c r="BS9" s="14"/>
      <c r="BT9" s="19" t="s">
        <v>37</v>
      </c>
      <c r="BU9" s="19"/>
      <c r="BV9" s="19" t="s">
        <v>37</v>
      </c>
      <c r="BW9" s="20" t="s">
        <v>39</v>
      </c>
      <c r="BX9" s="175"/>
      <c r="BY9" s="175"/>
      <c r="BZ9" s="175"/>
      <c r="CA9" s="175"/>
      <c r="CB9" s="175"/>
    </row>
    <row r="10" spans="1:80" ht="15.6" x14ac:dyDescent="0.3">
      <c r="A10" s="1"/>
      <c r="B10" s="7"/>
      <c r="C10" s="2"/>
      <c r="D10" s="2"/>
      <c r="E10" s="2"/>
      <c r="F10" s="71"/>
      <c r="G10" s="71"/>
      <c r="H10" s="71"/>
      <c r="I10" s="71"/>
      <c r="J10" s="71"/>
      <c r="K10" s="71"/>
      <c r="L10" s="13"/>
      <c r="M10" s="13"/>
      <c r="N10" s="13"/>
      <c r="O10" s="13"/>
      <c r="P10" s="13"/>
      <c r="Q10" s="13"/>
      <c r="R10" s="13"/>
      <c r="S10" s="13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6"/>
      <c r="AQ10" s="71"/>
      <c r="AR10" s="71"/>
      <c r="AS10" s="71"/>
      <c r="AT10" s="71"/>
      <c r="AU10" s="71"/>
      <c r="AV10" s="71"/>
      <c r="AW10" s="13"/>
      <c r="AX10" s="13"/>
      <c r="AY10" s="13"/>
      <c r="AZ10" s="13"/>
      <c r="BA10" s="13"/>
      <c r="BB10" s="13"/>
      <c r="BC10" s="13"/>
      <c r="BD10" s="13"/>
      <c r="BE10" s="18"/>
      <c r="BF10" s="13"/>
      <c r="BG10" s="13"/>
      <c r="BH10" s="13"/>
      <c r="BI10" s="13"/>
      <c r="BJ10" s="13"/>
      <c r="BK10" s="10"/>
      <c r="BL10" s="10"/>
      <c r="BM10" s="16"/>
      <c r="BN10" s="21"/>
      <c r="BO10" s="21"/>
      <c r="BP10" s="21"/>
      <c r="BQ10" s="18"/>
      <c r="BR10" s="11"/>
      <c r="BS10" s="10"/>
      <c r="BT10" s="11"/>
      <c r="BU10" s="11"/>
      <c r="BV10" s="11"/>
      <c r="BW10" s="12"/>
      <c r="BX10" s="177"/>
      <c r="BY10" s="178"/>
      <c r="BZ10" s="178"/>
      <c r="CA10" s="178"/>
      <c r="CB10" s="178"/>
    </row>
    <row r="11" spans="1:80" x14ac:dyDescent="0.3">
      <c r="A11" s="190">
        <v>58</v>
      </c>
      <c r="B11" s="189" t="s">
        <v>134</v>
      </c>
      <c r="C11" s="189" t="s">
        <v>285</v>
      </c>
      <c r="D11" s="189" t="s">
        <v>286</v>
      </c>
      <c r="E11" s="189" t="s">
        <v>103</v>
      </c>
      <c r="F11" s="33">
        <v>6.8</v>
      </c>
      <c r="G11" s="33">
        <v>6</v>
      </c>
      <c r="H11" s="33">
        <v>5.8</v>
      </c>
      <c r="I11" s="33">
        <v>6.2</v>
      </c>
      <c r="J11" s="33">
        <v>6</v>
      </c>
      <c r="K11" s="33">
        <v>5</v>
      </c>
      <c r="L11" s="133">
        <f>SUM(F11:K11)/6</f>
        <v>5.9666666666666659</v>
      </c>
      <c r="M11" s="33">
        <v>6.3</v>
      </c>
      <c r="N11" s="33"/>
      <c r="O11" s="133">
        <f>M11-N11</f>
        <v>6.3</v>
      </c>
      <c r="P11" s="33">
        <v>5.7</v>
      </c>
      <c r="Q11" s="33"/>
      <c r="R11" s="133">
        <f>P11-Q11</f>
        <v>5.7</v>
      </c>
      <c r="S11" s="4">
        <f>SUM((L11*0.6),(O11*0.25),(R11*0.15))</f>
        <v>6.01</v>
      </c>
      <c r="T11" s="23"/>
      <c r="U11" s="25">
        <v>4</v>
      </c>
      <c r="V11" s="25">
        <v>5</v>
      </c>
      <c r="W11" s="25">
        <v>6.5</v>
      </c>
      <c r="X11" s="25">
        <v>2.5</v>
      </c>
      <c r="Y11" s="25">
        <v>7</v>
      </c>
      <c r="Z11" s="25">
        <v>5.5</v>
      </c>
      <c r="AA11" s="25">
        <v>8.5</v>
      </c>
      <c r="AB11" s="25">
        <v>7</v>
      </c>
      <c r="AC11" s="26">
        <f>SUM(U11:AB11)</f>
        <v>46</v>
      </c>
      <c r="AD11" s="4">
        <f>AC11/8</f>
        <v>5.75</v>
      </c>
      <c r="AE11" s="16"/>
      <c r="AF11" s="25">
        <v>6.5</v>
      </c>
      <c r="AG11" s="25">
        <v>7</v>
      </c>
      <c r="AH11" s="25">
        <v>6.5</v>
      </c>
      <c r="AI11" s="25">
        <v>5.5</v>
      </c>
      <c r="AJ11" s="25">
        <v>6</v>
      </c>
      <c r="AK11" s="25">
        <v>4</v>
      </c>
      <c r="AL11" s="25">
        <v>6.5</v>
      </c>
      <c r="AM11" s="25">
        <v>6</v>
      </c>
      <c r="AN11" s="26">
        <f>SUM(AF11:AM11)</f>
        <v>48</v>
      </c>
      <c r="AO11" s="4">
        <f>AN11/8</f>
        <v>6</v>
      </c>
      <c r="AP11" s="23"/>
      <c r="AQ11" s="33">
        <v>5</v>
      </c>
      <c r="AR11" s="33">
        <v>5</v>
      </c>
      <c r="AS11" s="33">
        <v>5.5</v>
      </c>
      <c r="AT11" s="33">
        <v>6</v>
      </c>
      <c r="AU11" s="33">
        <v>5</v>
      </c>
      <c r="AV11" s="33">
        <v>6</v>
      </c>
      <c r="AW11" s="133">
        <f>SUM(AQ11:AV11)/6</f>
        <v>5.416666666666667</v>
      </c>
      <c r="AX11" s="33">
        <v>6</v>
      </c>
      <c r="AY11" s="33"/>
      <c r="AZ11" s="133">
        <f>AX11-AY11</f>
        <v>6</v>
      </c>
      <c r="BA11" s="33">
        <v>6</v>
      </c>
      <c r="BB11" s="33"/>
      <c r="BC11" s="133">
        <f>BA11-BB11</f>
        <v>6</v>
      </c>
      <c r="BD11" s="4">
        <f>SUM((AW11*0.6),(AZ11*0.25),(BC11*0.15))</f>
        <v>5.65</v>
      </c>
      <c r="BE11" s="29"/>
      <c r="BF11" s="25">
        <v>7.2</v>
      </c>
      <c r="BG11" s="25">
        <v>7</v>
      </c>
      <c r="BH11" s="25">
        <v>6.3</v>
      </c>
      <c r="BI11" s="25">
        <v>6</v>
      </c>
      <c r="BJ11" s="4">
        <f>SUM((BF11*0.2),(BG11*0.15),(BH11*0.35),(BI11*0.3))</f>
        <v>6.4950000000000001</v>
      </c>
      <c r="BK11" s="30"/>
      <c r="BL11" s="4">
        <f>BJ11-BK11</f>
        <v>6.4950000000000001</v>
      </c>
      <c r="BM11" s="23"/>
      <c r="BN11" s="27">
        <v>6.33</v>
      </c>
      <c r="BO11" s="27">
        <v>3.5</v>
      </c>
      <c r="BP11" s="4">
        <f>SUM((BN11*0.7),(BO11*0.3))</f>
        <v>5.4809999999999999</v>
      </c>
      <c r="BQ11" s="24"/>
      <c r="BR11" s="4">
        <f>SUM((S11*0.25)+(AD11*0.375)+(AO11*0.375))</f>
        <v>5.9087499999999995</v>
      </c>
      <c r="BS11" s="2"/>
      <c r="BT11" s="4">
        <f>SUM((BD11*0.25),(BL11*0.25),(BP11*0.5))</f>
        <v>5.7767499999999998</v>
      </c>
      <c r="BU11" s="4"/>
      <c r="BV11" s="8">
        <f>(BR11+BT11)/2</f>
        <v>5.8427499999999997</v>
      </c>
      <c r="BW11" s="188">
        <v>1</v>
      </c>
      <c r="BX11" s="175"/>
      <c r="BY11" s="175"/>
      <c r="BZ11" s="175"/>
      <c r="CA11" s="175"/>
      <c r="CB11" s="175"/>
    </row>
    <row r="12" spans="1:80" x14ac:dyDescent="0.3">
      <c r="A12" s="190">
        <v>8</v>
      </c>
      <c r="B12" s="189" t="s">
        <v>120</v>
      </c>
      <c r="C12" s="189" t="s">
        <v>164</v>
      </c>
      <c r="D12" s="189" t="s">
        <v>165</v>
      </c>
      <c r="E12" s="189" t="s">
        <v>100</v>
      </c>
      <c r="F12" s="33">
        <v>6</v>
      </c>
      <c r="G12" s="33">
        <v>6.2</v>
      </c>
      <c r="H12" s="33">
        <v>6.2</v>
      </c>
      <c r="I12" s="33">
        <v>6.7</v>
      </c>
      <c r="J12" s="33">
        <v>6.3</v>
      </c>
      <c r="K12" s="33">
        <v>5.3</v>
      </c>
      <c r="L12" s="133">
        <f>SUM(F12:K12)/6</f>
        <v>6.1166666666666663</v>
      </c>
      <c r="M12" s="33">
        <v>6.4</v>
      </c>
      <c r="N12" s="33"/>
      <c r="O12" s="133">
        <f>M12-N12</f>
        <v>6.4</v>
      </c>
      <c r="P12" s="33">
        <v>6.7</v>
      </c>
      <c r="Q12" s="33"/>
      <c r="R12" s="133">
        <f>P12-Q12</f>
        <v>6.7</v>
      </c>
      <c r="S12" s="4">
        <f>SUM((L12*0.6),(O12*0.25),(R12*0.15))</f>
        <v>6.2749999999999995</v>
      </c>
      <c r="T12" s="23"/>
      <c r="U12" s="25">
        <v>5</v>
      </c>
      <c r="V12" s="25">
        <v>7</v>
      </c>
      <c r="W12" s="25">
        <v>3.5</v>
      </c>
      <c r="X12" s="25">
        <v>5.5</v>
      </c>
      <c r="Y12" s="25">
        <v>5</v>
      </c>
      <c r="Z12" s="25">
        <v>4</v>
      </c>
      <c r="AA12" s="25">
        <v>8</v>
      </c>
      <c r="AB12" s="25">
        <v>3.5</v>
      </c>
      <c r="AC12" s="26">
        <f>SUM(U12:AB12)</f>
        <v>41.5</v>
      </c>
      <c r="AD12" s="4">
        <f>AC12/8</f>
        <v>5.1875</v>
      </c>
      <c r="AE12" s="16"/>
      <c r="AF12" s="25">
        <v>5.5</v>
      </c>
      <c r="AG12" s="25">
        <v>6</v>
      </c>
      <c r="AH12" s="25">
        <v>4</v>
      </c>
      <c r="AI12" s="25">
        <v>5</v>
      </c>
      <c r="AJ12" s="25">
        <v>4</v>
      </c>
      <c r="AK12" s="25">
        <v>4.5</v>
      </c>
      <c r="AL12" s="25">
        <v>7</v>
      </c>
      <c r="AM12" s="25">
        <v>4</v>
      </c>
      <c r="AN12" s="26">
        <f>SUM(AF12:AM12)</f>
        <v>40</v>
      </c>
      <c r="AO12" s="4">
        <f>AN12/8</f>
        <v>5</v>
      </c>
      <c r="AP12" s="23"/>
      <c r="AQ12" s="33">
        <v>5</v>
      </c>
      <c r="AR12" s="33">
        <v>4.8</v>
      </c>
      <c r="AS12" s="33">
        <v>5.5</v>
      </c>
      <c r="AT12" s="33">
        <v>5.5</v>
      </c>
      <c r="AU12" s="33">
        <v>5</v>
      </c>
      <c r="AV12" s="33">
        <v>5</v>
      </c>
      <c r="AW12" s="133">
        <f>SUM(AQ12:AV12)/6</f>
        <v>5.1333333333333337</v>
      </c>
      <c r="AX12" s="33">
        <v>5</v>
      </c>
      <c r="AY12" s="33"/>
      <c r="AZ12" s="133">
        <f>AX12-AY12</f>
        <v>5</v>
      </c>
      <c r="BA12" s="33">
        <v>6</v>
      </c>
      <c r="BB12" s="33"/>
      <c r="BC12" s="133">
        <f>BA12-BB12</f>
        <v>6</v>
      </c>
      <c r="BD12" s="4">
        <f>SUM((AW12*0.6),(AZ12*0.25),(BC12*0.15))</f>
        <v>5.23</v>
      </c>
      <c r="BE12" s="29"/>
      <c r="BF12" s="25">
        <v>7</v>
      </c>
      <c r="BG12" s="25">
        <v>7</v>
      </c>
      <c r="BH12" s="25">
        <v>6.2</v>
      </c>
      <c r="BI12" s="25">
        <v>5.7</v>
      </c>
      <c r="BJ12" s="4">
        <f>SUM((BF12*0.2),(BG12*0.15),(BH12*0.35),(BI12*0.3))</f>
        <v>6.33</v>
      </c>
      <c r="BK12" s="30"/>
      <c r="BL12" s="4">
        <f>BJ12-BK12</f>
        <v>6.33</v>
      </c>
      <c r="BM12" s="23"/>
      <c r="BN12" s="27">
        <v>7.19</v>
      </c>
      <c r="BO12" s="27">
        <v>3.1</v>
      </c>
      <c r="BP12" s="4">
        <f>SUM((BN12*0.7),(BO12*0.3))</f>
        <v>5.9630000000000001</v>
      </c>
      <c r="BQ12" s="24"/>
      <c r="BR12" s="4">
        <f>SUM((S12*0.25)+(AD12*0.375)+(AO12*0.375))</f>
        <v>5.3890624999999996</v>
      </c>
      <c r="BS12" s="2"/>
      <c r="BT12" s="4">
        <f>SUM((BD12*0.25),(BL12*0.25),(BP12*0.5))</f>
        <v>5.8715000000000002</v>
      </c>
      <c r="BU12" s="4"/>
      <c r="BV12" s="8">
        <f>(BR12+BT12)/2</f>
        <v>5.6302812499999995</v>
      </c>
      <c r="BW12" s="31">
        <v>2</v>
      </c>
      <c r="BX12" s="175"/>
      <c r="BY12" s="175"/>
      <c r="BZ12" s="175"/>
      <c r="CA12" s="175"/>
      <c r="CB12" s="175"/>
    </row>
    <row r="13" spans="1:80" x14ac:dyDescent="0.3">
      <c r="A13" s="190">
        <v>64</v>
      </c>
      <c r="B13" s="189" t="s">
        <v>122</v>
      </c>
      <c r="C13" s="189" t="s">
        <v>162</v>
      </c>
      <c r="D13" s="189" t="s">
        <v>167</v>
      </c>
      <c r="E13" s="189" t="s">
        <v>103</v>
      </c>
      <c r="F13" s="33">
        <v>6.5</v>
      </c>
      <c r="G13" s="33">
        <v>6.3</v>
      </c>
      <c r="H13" s="33">
        <v>5.8</v>
      </c>
      <c r="I13" s="33">
        <v>6.3</v>
      </c>
      <c r="J13" s="33">
        <v>6.5</v>
      </c>
      <c r="K13" s="33">
        <v>5</v>
      </c>
      <c r="L13" s="133">
        <f>SUM(F13:K13)/6</f>
        <v>6.0666666666666673</v>
      </c>
      <c r="M13" s="33">
        <v>7</v>
      </c>
      <c r="N13" s="33"/>
      <c r="O13" s="133">
        <f>M13-N13</f>
        <v>7</v>
      </c>
      <c r="P13" s="33">
        <v>7.2</v>
      </c>
      <c r="Q13" s="33"/>
      <c r="R13" s="133">
        <f>P13-Q13</f>
        <v>7.2</v>
      </c>
      <c r="S13" s="4">
        <f>SUM((L13*0.6),(O13*0.25),(R13*0.15))</f>
        <v>6.4700000000000006</v>
      </c>
      <c r="T13" s="23"/>
      <c r="U13" s="25">
        <v>5.8</v>
      </c>
      <c r="V13" s="25">
        <v>6</v>
      </c>
      <c r="W13" s="25">
        <v>6</v>
      </c>
      <c r="X13" s="25">
        <v>6.2</v>
      </c>
      <c r="Y13" s="25">
        <v>4.8</v>
      </c>
      <c r="Z13" s="25">
        <v>5</v>
      </c>
      <c r="AA13" s="25">
        <v>6.2</v>
      </c>
      <c r="AB13" s="25">
        <v>6.5</v>
      </c>
      <c r="AC13" s="26">
        <f>SUM(U13:AB13)</f>
        <v>46.5</v>
      </c>
      <c r="AD13" s="4">
        <f>AC13/8</f>
        <v>5.8125</v>
      </c>
      <c r="AE13" s="16"/>
      <c r="AF13" s="25">
        <v>5</v>
      </c>
      <c r="AG13" s="25">
        <v>5</v>
      </c>
      <c r="AH13" s="25">
        <v>5.5</v>
      </c>
      <c r="AI13" s="25">
        <v>6</v>
      </c>
      <c r="AJ13" s="25">
        <v>4.5</v>
      </c>
      <c r="AK13" s="25">
        <v>4</v>
      </c>
      <c r="AL13" s="25">
        <v>5.5</v>
      </c>
      <c r="AM13" s="25">
        <v>6</v>
      </c>
      <c r="AN13" s="26">
        <f>SUM(AF13:AM13)</f>
        <v>41.5</v>
      </c>
      <c r="AO13" s="4">
        <f>AN13/8</f>
        <v>5.1875</v>
      </c>
      <c r="AP13" s="23"/>
      <c r="AQ13" s="33">
        <v>7</v>
      </c>
      <c r="AR13" s="33">
        <v>7</v>
      </c>
      <c r="AS13" s="33">
        <v>7</v>
      </c>
      <c r="AT13" s="33">
        <v>7</v>
      </c>
      <c r="AU13" s="33">
        <v>6</v>
      </c>
      <c r="AV13" s="33">
        <v>6</v>
      </c>
      <c r="AW13" s="133">
        <f>SUM(AQ13:AV13)/6</f>
        <v>6.666666666666667</v>
      </c>
      <c r="AX13" s="33">
        <v>7</v>
      </c>
      <c r="AY13" s="33"/>
      <c r="AZ13" s="133">
        <f>AX13-AY13</f>
        <v>7</v>
      </c>
      <c r="BA13" s="33">
        <v>8</v>
      </c>
      <c r="BB13" s="33"/>
      <c r="BC13" s="133">
        <f>BA13-BB13</f>
        <v>8</v>
      </c>
      <c r="BD13" s="4">
        <f>SUM((AW13*0.6),(AZ13*0.25),(BC13*0.15))</f>
        <v>6.95</v>
      </c>
      <c r="BE13" s="29"/>
      <c r="BF13" s="25">
        <v>6.3</v>
      </c>
      <c r="BG13" s="25">
        <v>6.7</v>
      </c>
      <c r="BH13" s="25">
        <v>6</v>
      </c>
      <c r="BI13" s="25">
        <v>5</v>
      </c>
      <c r="BJ13" s="4">
        <f>SUM((BF13*0.2),(BG13*0.15),(BH13*0.35),(BI13*0.3))</f>
        <v>5.8649999999999993</v>
      </c>
      <c r="BK13" s="30"/>
      <c r="BL13" s="4">
        <f>BJ13-BK13</f>
        <v>5.8649999999999993</v>
      </c>
      <c r="BM13" s="23"/>
      <c r="BN13" s="27">
        <v>6</v>
      </c>
      <c r="BO13" s="27">
        <v>1.3</v>
      </c>
      <c r="BP13" s="4">
        <f>SUM((BN13*0.7),(BO13*0.3))</f>
        <v>4.589999999999999</v>
      </c>
      <c r="BQ13" s="24"/>
      <c r="BR13" s="4">
        <f>SUM((S13*0.25)+(AD13*0.375)+(AO13*0.375))</f>
        <v>5.7424999999999997</v>
      </c>
      <c r="BS13" s="2"/>
      <c r="BT13" s="4">
        <f>SUM((BD13*0.25),(BL13*0.25),(BP13*0.5))</f>
        <v>5.4987499999999994</v>
      </c>
      <c r="BU13" s="4"/>
      <c r="BV13" s="8">
        <f>(BR13+BT13)/2</f>
        <v>5.6206249999999995</v>
      </c>
      <c r="BW13" s="31">
        <v>3</v>
      </c>
      <c r="BX13" s="175"/>
      <c r="BY13" s="175"/>
      <c r="BZ13" s="175"/>
      <c r="CA13" s="175"/>
      <c r="CB13" s="175"/>
    </row>
    <row r="14" spans="1:80" x14ac:dyDescent="0.3">
      <c r="A14" s="190">
        <v>36</v>
      </c>
      <c r="B14" s="189" t="s">
        <v>273</v>
      </c>
      <c r="C14" s="189" t="s">
        <v>162</v>
      </c>
      <c r="D14" s="189" t="s">
        <v>167</v>
      </c>
      <c r="E14" s="189" t="s">
        <v>139</v>
      </c>
      <c r="F14" s="33">
        <v>6.5</v>
      </c>
      <c r="G14" s="33">
        <v>6.3</v>
      </c>
      <c r="H14" s="33">
        <v>5.8</v>
      </c>
      <c r="I14" s="33">
        <v>6.3</v>
      </c>
      <c r="J14" s="33">
        <v>6.5</v>
      </c>
      <c r="K14" s="33">
        <v>5</v>
      </c>
      <c r="L14" s="133">
        <f>SUM(F14:K14)/6</f>
        <v>6.0666666666666673</v>
      </c>
      <c r="M14" s="33">
        <v>7</v>
      </c>
      <c r="N14" s="33"/>
      <c r="O14" s="133">
        <f>M14-N14</f>
        <v>7</v>
      </c>
      <c r="P14" s="33">
        <v>7.2</v>
      </c>
      <c r="Q14" s="33"/>
      <c r="R14" s="133">
        <f>P14-Q14</f>
        <v>7.2</v>
      </c>
      <c r="S14" s="4">
        <f>SUM((L14*0.6),(O14*0.25),(R14*0.15))</f>
        <v>6.4700000000000006</v>
      </c>
      <c r="T14" s="23"/>
      <c r="U14" s="25">
        <v>5</v>
      </c>
      <c r="V14" s="25">
        <v>6.5</v>
      </c>
      <c r="W14" s="25">
        <v>6</v>
      </c>
      <c r="X14" s="25">
        <v>5</v>
      </c>
      <c r="Y14" s="25">
        <v>4</v>
      </c>
      <c r="Z14" s="25">
        <v>3.8</v>
      </c>
      <c r="AA14" s="25">
        <v>5</v>
      </c>
      <c r="AB14" s="25">
        <v>6</v>
      </c>
      <c r="AC14" s="26">
        <f>SUM(U14:AB14)</f>
        <v>41.3</v>
      </c>
      <c r="AD14" s="4">
        <f>AC14/8</f>
        <v>5.1624999999999996</v>
      </c>
      <c r="AE14" s="16"/>
      <c r="AF14" s="25">
        <v>5.5</v>
      </c>
      <c r="AG14" s="25">
        <v>6</v>
      </c>
      <c r="AH14" s="25">
        <v>4.5</v>
      </c>
      <c r="AI14" s="25">
        <v>6</v>
      </c>
      <c r="AJ14" s="25">
        <v>4.5</v>
      </c>
      <c r="AK14" s="25">
        <v>3</v>
      </c>
      <c r="AL14" s="25">
        <v>4</v>
      </c>
      <c r="AM14" s="25">
        <v>4</v>
      </c>
      <c r="AN14" s="26">
        <f>SUM(AF14:AM14)</f>
        <v>37.5</v>
      </c>
      <c r="AO14" s="4">
        <f>AN14/8</f>
        <v>4.6875</v>
      </c>
      <c r="AP14" s="23"/>
      <c r="AQ14" s="33">
        <v>7</v>
      </c>
      <c r="AR14" s="33">
        <v>7</v>
      </c>
      <c r="AS14" s="33">
        <v>7</v>
      </c>
      <c r="AT14" s="33">
        <v>7</v>
      </c>
      <c r="AU14" s="33">
        <v>6</v>
      </c>
      <c r="AV14" s="33">
        <v>6</v>
      </c>
      <c r="AW14" s="133">
        <f>SUM(AQ14:AV14)/6</f>
        <v>6.666666666666667</v>
      </c>
      <c r="AX14" s="33">
        <v>7</v>
      </c>
      <c r="AY14" s="33"/>
      <c r="AZ14" s="133">
        <f>AX14-AY14</f>
        <v>7</v>
      </c>
      <c r="BA14" s="33">
        <v>7</v>
      </c>
      <c r="BB14" s="33"/>
      <c r="BC14" s="133">
        <f>BA14-BB14</f>
        <v>7</v>
      </c>
      <c r="BD14" s="4">
        <f>SUM((AW14*0.6),(AZ14*0.25),(BC14*0.15))</f>
        <v>6.8</v>
      </c>
      <c r="BE14" s="29"/>
      <c r="BF14" s="25">
        <v>6</v>
      </c>
      <c r="BG14" s="25">
        <v>6</v>
      </c>
      <c r="BH14" s="25">
        <v>4.5999999999999996</v>
      </c>
      <c r="BI14" s="25">
        <v>5.3</v>
      </c>
      <c r="BJ14" s="4">
        <f t="shared" ref="BJ14" si="0">SUM((BF14*0.2),(BG14*0.15),(BH14*0.35),(BI14*0.3))</f>
        <v>5.3</v>
      </c>
      <c r="BK14" s="30"/>
      <c r="BL14" s="4">
        <f t="shared" ref="BL14" si="1">BJ14-BK14</f>
        <v>5.3</v>
      </c>
      <c r="BM14" s="23"/>
      <c r="BN14" s="27">
        <v>6.2</v>
      </c>
      <c r="BO14" s="27">
        <v>1.3</v>
      </c>
      <c r="BP14" s="4">
        <f>SUM((BN14*0.7),(BO14*0.3))</f>
        <v>4.7299999999999995</v>
      </c>
      <c r="BQ14" s="24"/>
      <c r="BR14" s="4">
        <f>SUM((S14*0.25)+(AD14*0.375)+(AO14*0.375))</f>
        <v>5.3112500000000002</v>
      </c>
      <c r="BS14" s="2"/>
      <c r="BT14" s="4">
        <f>SUM((BD14*0.25),(BL14*0.25),(BP14*0.5))</f>
        <v>5.39</v>
      </c>
      <c r="BU14" s="4"/>
      <c r="BV14" s="8">
        <f>(BR14+BT14)/2</f>
        <v>5.350625</v>
      </c>
      <c r="BW14" s="188" t="s">
        <v>153</v>
      </c>
      <c r="BX14" s="175"/>
      <c r="BY14" s="175"/>
      <c r="BZ14" s="175"/>
      <c r="CA14" s="175"/>
      <c r="CB14" s="175"/>
    </row>
    <row r="17" spans="1:5" ht="15.6" x14ac:dyDescent="0.3">
      <c r="A17" s="1"/>
      <c r="B17" s="7"/>
      <c r="C17" s="2"/>
      <c r="D17" s="2"/>
      <c r="E17" s="2"/>
    </row>
    <row r="18" spans="1:5" ht="15.6" x14ac:dyDescent="0.3">
      <c r="A18" s="1"/>
      <c r="B18" s="9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10"/>
      <c r="B20" s="10"/>
      <c r="C20" s="10"/>
      <c r="D20" s="10"/>
      <c r="E20" s="10"/>
    </row>
    <row r="21" spans="1:5" x14ac:dyDescent="0.3">
      <c r="A21" s="10"/>
      <c r="B21" s="10"/>
      <c r="C21" s="10"/>
      <c r="D21" s="10"/>
      <c r="E21" s="10"/>
    </row>
    <row r="22" spans="1:5" x14ac:dyDescent="0.3">
      <c r="A22" s="22"/>
      <c r="B22" s="22"/>
      <c r="C22" s="22"/>
      <c r="D22" s="22"/>
      <c r="E22" s="22"/>
    </row>
  </sheetData>
  <sortState xmlns:xlrd2="http://schemas.microsoft.com/office/spreadsheetml/2017/richdata2" ref="A11:CB13">
    <sortCondition descending="1" ref="BV11:BV13"/>
  </sortState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&amp;CAdvanced Individual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F12"/>
  <sheetViews>
    <sheetView topLeftCell="CF1" workbookViewId="0">
      <selection activeCell="CL8" sqref="CL8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1.5546875" customWidth="1"/>
    <col min="5" max="5" width="19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8.88671875" customWidth="1"/>
    <col min="31" max="31" width="2.88671875" customWidth="1"/>
    <col min="41" max="41" width="8.88671875" customWidth="1"/>
    <col min="42" max="42" width="2.88671875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50" max="51" width="8.88671875" customWidth="1"/>
    <col min="53" max="54" width="8.88671875" customWidth="1"/>
    <col min="57" max="57" width="2.88671875" customWidth="1"/>
    <col min="66" max="66" width="2.88671875" customWidth="1"/>
    <col min="70" max="70" width="9.109375" customWidth="1"/>
    <col min="71" max="71" width="12.33203125" customWidth="1"/>
    <col min="73" max="73" width="2.88671875" customWidth="1"/>
    <col min="74" max="74" width="7.5546875" customWidth="1"/>
    <col min="75" max="75" width="10.6640625" customWidth="1"/>
    <col min="76" max="76" width="10.21875" customWidth="1"/>
    <col min="77" max="77" width="9.33203125" customWidth="1"/>
    <col min="78" max="78" width="11" customWidth="1"/>
    <col min="79" max="79" width="9" customWidth="1"/>
    <col min="88" max="88" width="2.88671875" customWidth="1"/>
    <col min="96" max="96" width="2.88671875" customWidth="1"/>
    <col min="97" max="99" width="8.88671875" style="73"/>
    <col min="100" max="100" width="2.88671875" style="73" customWidth="1"/>
    <col min="101" max="101" width="7.6640625" style="73" customWidth="1"/>
    <col min="102" max="102" width="2.88671875" style="73" customWidth="1"/>
    <col min="103" max="103" width="7.88671875" style="73" customWidth="1"/>
    <col min="104" max="104" width="2.88671875" style="73" customWidth="1"/>
    <col min="105" max="105" width="11.33203125" style="73" customWidth="1"/>
    <col min="106" max="106" width="2.6640625" style="73" customWidth="1"/>
    <col min="107" max="107" width="9.109375" style="73"/>
    <col min="108" max="108" width="11.44140625" style="73" customWidth="1"/>
    <col min="109" max="109" width="9.109375" style="73"/>
  </cols>
  <sheetData>
    <row r="1" spans="1:110" ht="15.6" x14ac:dyDescent="0.3">
      <c r="A1" s="1" t="str">
        <f>'Comp Detail'!A1</f>
        <v>2023 SVG CHRISTMAS COMPETITION</v>
      </c>
      <c r="B1" s="2"/>
      <c r="C1" s="2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6"/>
      <c r="BW1" s="36"/>
      <c r="BX1" s="36"/>
      <c r="BY1" s="36"/>
      <c r="BZ1" s="36"/>
      <c r="CA1" s="36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71"/>
      <c r="CT1" s="71"/>
      <c r="CU1" s="71"/>
      <c r="CV1" s="71"/>
      <c r="CW1" s="71"/>
      <c r="CX1" s="71"/>
      <c r="CY1" s="71"/>
      <c r="CZ1" s="71"/>
      <c r="DA1" s="84"/>
      <c r="DB1" s="71"/>
      <c r="DC1" s="71"/>
      <c r="DD1" s="84">
        <f ca="1">NOW()</f>
        <v>45256.632602314814</v>
      </c>
    </row>
    <row r="2" spans="1:110" ht="15.6" x14ac:dyDescent="0.3">
      <c r="A2" s="1"/>
      <c r="B2" s="2"/>
      <c r="C2" s="2"/>
      <c r="D2" s="3" t="s">
        <v>90</v>
      </c>
      <c r="E2" t="s">
        <v>151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6"/>
      <c r="BW2" s="36"/>
      <c r="BX2" s="36"/>
      <c r="BY2" s="36"/>
      <c r="BZ2" s="36"/>
      <c r="CA2" s="36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71"/>
      <c r="CT2" s="71"/>
      <c r="CU2" s="71"/>
      <c r="CV2" s="71"/>
      <c r="CW2" s="71"/>
      <c r="CX2" s="71"/>
      <c r="CY2" s="71"/>
      <c r="CZ2" s="71"/>
      <c r="DA2" s="85"/>
      <c r="DB2" s="71"/>
      <c r="DC2" s="71"/>
      <c r="DD2" s="85">
        <f ca="1">NOW()</f>
        <v>45256.632602314814</v>
      </c>
    </row>
    <row r="3" spans="1:110" ht="15.6" x14ac:dyDescent="0.3">
      <c r="A3" s="1" t="str">
        <f>'Comp Detail'!A3</f>
        <v>25th &amp; 26th November 2023</v>
      </c>
      <c r="B3" s="2"/>
      <c r="C3" s="2"/>
      <c r="D3" s="3"/>
      <c r="E3" t="s">
        <v>94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G3" s="7"/>
      <c r="AH3" s="7"/>
      <c r="AI3" s="7"/>
      <c r="AJ3" s="7"/>
      <c r="AK3" s="7"/>
      <c r="AL3" s="7"/>
      <c r="AM3" s="7"/>
      <c r="AN3" s="7"/>
      <c r="AO3" s="7"/>
      <c r="AP3" s="2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"/>
      <c r="BG3" s="2"/>
      <c r="BH3" s="2"/>
      <c r="BI3" s="2"/>
      <c r="BJ3" s="2"/>
      <c r="BK3" s="2"/>
      <c r="BL3" s="2"/>
      <c r="BM3" s="2"/>
      <c r="BN3" s="2"/>
      <c r="BO3" s="7"/>
      <c r="BP3" s="2"/>
      <c r="BQ3" s="2"/>
      <c r="BR3" s="2"/>
      <c r="BS3" s="2"/>
      <c r="BT3" s="2"/>
      <c r="BU3" s="2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2"/>
      <c r="CL3" s="2"/>
      <c r="CM3" s="2"/>
      <c r="CN3" s="2"/>
      <c r="CO3" s="2"/>
      <c r="CP3" s="2"/>
      <c r="CQ3" s="2"/>
      <c r="CR3" s="2"/>
      <c r="CS3" s="49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</row>
    <row r="4" spans="1:110" ht="15.6" x14ac:dyDescent="0.3">
      <c r="A4" s="1"/>
      <c r="B4" s="2"/>
      <c r="C4" s="2"/>
      <c r="D4" s="3"/>
      <c r="E4" t="s">
        <v>156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"/>
      <c r="V4" s="2"/>
      <c r="W4" s="2"/>
      <c r="X4" s="2"/>
      <c r="Y4" s="2"/>
      <c r="Z4" s="2"/>
      <c r="AA4" s="2"/>
      <c r="AB4" s="2"/>
      <c r="AC4" s="2"/>
      <c r="AD4" s="2"/>
      <c r="AE4" s="2"/>
      <c r="AG4" s="7"/>
      <c r="AH4" s="7"/>
      <c r="AI4" s="7"/>
      <c r="AJ4" s="7"/>
      <c r="AK4" s="7"/>
      <c r="AL4" s="7"/>
      <c r="AM4" s="7"/>
      <c r="AN4" s="7"/>
      <c r="AO4" s="7"/>
      <c r="AP4" s="2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"/>
      <c r="BG4" s="2"/>
      <c r="BH4" s="2"/>
      <c r="BI4" s="2"/>
      <c r="BJ4" s="2"/>
      <c r="BK4" s="2"/>
      <c r="BL4" s="2"/>
      <c r="BM4" s="2"/>
      <c r="BN4" s="2"/>
      <c r="BO4" s="7"/>
      <c r="BP4" s="2"/>
      <c r="BQ4" s="2"/>
      <c r="BR4" s="2"/>
      <c r="BS4" s="2"/>
      <c r="BT4" s="2"/>
      <c r="BU4" s="2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2"/>
      <c r="CL4" s="2"/>
      <c r="CM4" s="2"/>
      <c r="CN4" s="2"/>
      <c r="CO4" s="2"/>
      <c r="CP4" s="2"/>
      <c r="CQ4" s="2"/>
      <c r="CR4" s="2"/>
      <c r="CS4" s="49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</row>
    <row r="5" spans="1:110" ht="15.6" x14ac:dyDescent="0.3">
      <c r="A5" s="1"/>
      <c r="B5" s="2"/>
      <c r="C5" s="2"/>
      <c r="D5" s="3"/>
      <c r="E5" s="36"/>
      <c r="F5" s="124" t="s">
        <v>71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4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2"/>
      <c r="AQ5" s="122" t="s">
        <v>53</v>
      </c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3"/>
      <c r="BF5" s="122"/>
      <c r="BG5" s="123"/>
      <c r="BH5" s="123"/>
      <c r="BI5" s="123"/>
      <c r="BJ5" s="123"/>
      <c r="BK5" s="123"/>
      <c r="BL5" s="123"/>
      <c r="BM5" s="123"/>
      <c r="BN5" s="123"/>
      <c r="BO5" s="122"/>
      <c r="BP5" s="123"/>
      <c r="BQ5" s="123"/>
      <c r="BR5" s="123"/>
      <c r="BS5" s="123"/>
      <c r="BT5" s="123"/>
      <c r="BU5" s="2"/>
      <c r="BV5" s="121" t="s">
        <v>1</v>
      </c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2"/>
      <c r="CK5" s="121"/>
      <c r="CL5" s="116"/>
      <c r="CM5" s="116"/>
      <c r="CN5" s="116"/>
      <c r="CO5" s="116"/>
      <c r="CP5" s="116"/>
      <c r="CQ5" s="116"/>
      <c r="CR5" s="2"/>
      <c r="CS5" s="126"/>
      <c r="CT5" s="127"/>
      <c r="CU5" s="127"/>
      <c r="CV5" s="71"/>
      <c r="CW5" s="71"/>
      <c r="CX5" s="71"/>
      <c r="CY5" s="71"/>
      <c r="CZ5" s="71"/>
      <c r="DA5" s="71"/>
      <c r="DB5" s="71"/>
      <c r="DC5" s="71"/>
      <c r="DD5" s="71"/>
    </row>
    <row r="6" spans="1:110" ht="15.6" x14ac:dyDescent="0.3">
      <c r="A6" s="1"/>
      <c r="B6" s="2"/>
      <c r="C6" s="2"/>
      <c r="D6" s="36"/>
      <c r="E6" s="2"/>
      <c r="F6" s="2"/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</row>
    <row r="7" spans="1:110" ht="15.6" x14ac:dyDescent="0.3">
      <c r="A7" s="35" t="s">
        <v>137</v>
      </c>
      <c r="B7" s="7"/>
      <c r="C7" s="2"/>
      <c r="D7" s="2"/>
      <c r="E7" s="2"/>
      <c r="F7" s="7" t="s">
        <v>2</v>
      </c>
      <c r="G7" s="2" t="str">
        <f>E2</f>
        <v>Robyn Bruderer</v>
      </c>
      <c r="H7" s="2"/>
      <c r="I7" s="2"/>
      <c r="J7" s="2"/>
      <c r="K7" s="2"/>
      <c r="M7" s="7"/>
      <c r="N7" s="7"/>
      <c r="O7" s="7"/>
      <c r="P7" s="2"/>
      <c r="Q7" s="2"/>
      <c r="R7" s="2"/>
      <c r="S7" s="2"/>
      <c r="T7" s="2"/>
      <c r="X7" s="2"/>
      <c r="Y7" s="2"/>
      <c r="Z7" s="2"/>
      <c r="AA7" s="2"/>
      <c r="AB7" s="2"/>
      <c r="AC7" s="2"/>
      <c r="AD7" s="2"/>
      <c r="AE7" s="2"/>
      <c r="AH7" s="2"/>
      <c r="AI7" s="2"/>
      <c r="AJ7" s="2"/>
      <c r="AK7" s="2"/>
      <c r="AL7" s="2"/>
      <c r="AM7" s="2"/>
      <c r="AN7" s="2"/>
      <c r="AO7" s="2"/>
      <c r="AP7" s="2"/>
      <c r="AQ7" s="7" t="s">
        <v>2</v>
      </c>
      <c r="AR7" s="2" t="str">
        <f>E4</f>
        <v>Jenny Scott</v>
      </c>
      <c r="AS7" s="2"/>
      <c r="AT7" s="2"/>
      <c r="AU7" s="2"/>
      <c r="AV7" s="2"/>
      <c r="AY7" s="7"/>
      <c r="AZ7" s="7"/>
      <c r="BA7" s="7"/>
      <c r="BB7" s="2"/>
      <c r="BC7" s="2"/>
      <c r="BD7" s="2"/>
      <c r="BE7" s="2"/>
      <c r="BF7" s="7" t="s">
        <v>0</v>
      </c>
      <c r="BG7" s="2" t="str">
        <f>E2</f>
        <v>Robyn Bruderer</v>
      </c>
      <c r="BH7" s="2"/>
      <c r="BI7" s="2"/>
      <c r="BJ7" s="2"/>
      <c r="BK7" s="2"/>
      <c r="BL7" s="2"/>
      <c r="BM7" s="2"/>
      <c r="BN7" s="2"/>
      <c r="BO7" s="7" t="s">
        <v>157</v>
      </c>
      <c r="BP7" s="2" t="str">
        <f>E3</f>
        <v>Chris Wicks</v>
      </c>
      <c r="BQ7" s="2"/>
      <c r="BR7" s="2"/>
      <c r="BS7" s="2"/>
      <c r="BT7" s="2"/>
      <c r="BU7" s="2"/>
      <c r="BV7" s="7" t="s">
        <v>2</v>
      </c>
      <c r="BW7" s="2" t="str">
        <f>E3</f>
        <v>Chris Wicks</v>
      </c>
      <c r="BX7" s="2"/>
      <c r="BY7" s="2"/>
      <c r="BZ7" s="2"/>
      <c r="CA7" s="2"/>
      <c r="CC7" s="7"/>
      <c r="CD7" s="7"/>
      <c r="CE7" s="7"/>
      <c r="CF7" s="2"/>
      <c r="CG7" s="2"/>
      <c r="CH7" s="2"/>
      <c r="CI7" s="2"/>
      <c r="CJ7" s="2"/>
      <c r="CK7" s="7" t="s">
        <v>4</v>
      </c>
      <c r="CL7" s="71" t="str">
        <f>E2</f>
        <v>Robyn Bruderer</v>
      </c>
      <c r="CM7" s="2"/>
      <c r="CN7" s="2"/>
      <c r="CO7" s="2"/>
      <c r="CP7" s="2"/>
      <c r="CQ7" s="2"/>
      <c r="CR7" s="53"/>
      <c r="CS7" s="49" t="s">
        <v>4</v>
      </c>
      <c r="CT7" s="71" t="str">
        <f>E2</f>
        <v>Robyn Bruderer</v>
      </c>
      <c r="CU7" s="71"/>
      <c r="CV7" s="71"/>
      <c r="CW7" s="49"/>
      <c r="CX7" s="71"/>
      <c r="CY7" s="71"/>
      <c r="CZ7" s="71"/>
      <c r="DA7" s="71"/>
      <c r="DB7" s="71"/>
      <c r="DC7" s="71"/>
      <c r="DD7" s="71"/>
    </row>
    <row r="8" spans="1:110" ht="15.6" x14ac:dyDescent="0.3">
      <c r="A8" s="1" t="s">
        <v>54</v>
      </c>
      <c r="B8" s="7"/>
      <c r="C8" s="2"/>
      <c r="D8" s="2"/>
      <c r="E8" s="2"/>
      <c r="F8" s="7" t="s">
        <v>6</v>
      </c>
      <c r="G8" s="2"/>
      <c r="H8" s="2"/>
      <c r="I8" s="2"/>
      <c r="J8" s="2"/>
      <c r="K8" s="2"/>
      <c r="M8" s="2"/>
      <c r="N8" s="2"/>
      <c r="O8" s="2"/>
      <c r="P8" s="2"/>
      <c r="Q8" s="2"/>
      <c r="R8" s="2"/>
      <c r="S8" s="2"/>
      <c r="T8" s="39"/>
      <c r="U8" s="7" t="s">
        <v>0</v>
      </c>
      <c r="V8" s="2" t="str">
        <f>E3</f>
        <v>Chris Wicks</v>
      </c>
      <c r="W8" s="2"/>
      <c r="X8" s="2"/>
      <c r="Y8" s="2"/>
      <c r="Z8" s="2"/>
      <c r="AA8" s="2"/>
      <c r="AB8" s="2"/>
      <c r="AC8" s="2"/>
      <c r="AD8" s="2"/>
      <c r="AE8" s="39"/>
      <c r="AF8" s="7" t="s">
        <v>157</v>
      </c>
      <c r="AG8" s="2" t="str">
        <f>E4</f>
        <v>Jenny Scott</v>
      </c>
      <c r="AH8" s="2"/>
      <c r="AI8" s="2"/>
      <c r="AJ8" s="2"/>
      <c r="AK8" s="2"/>
      <c r="AL8" s="2"/>
      <c r="AM8" s="2"/>
      <c r="AN8" s="2"/>
      <c r="AO8" s="2"/>
      <c r="AP8" s="39"/>
      <c r="AQ8" s="7" t="s">
        <v>6</v>
      </c>
      <c r="AR8" s="2"/>
      <c r="AS8" s="2"/>
      <c r="AT8" s="2"/>
      <c r="AU8" s="2"/>
      <c r="AV8" s="2"/>
      <c r="AY8" s="2"/>
      <c r="AZ8" s="2"/>
      <c r="BA8" s="2"/>
      <c r="BB8" s="2"/>
      <c r="BC8" s="2"/>
      <c r="BD8" s="2"/>
      <c r="BE8" s="39"/>
      <c r="BF8" s="2"/>
      <c r="BG8" s="2"/>
      <c r="BH8" s="2"/>
      <c r="BI8" s="2"/>
      <c r="BJ8" s="2"/>
      <c r="BK8" s="2"/>
      <c r="BL8" s="2"/>
      <c r="BM8" s="2"/>
      <c r="BN8" s="39"/>
      <c r="BO8" s="2"/>
      <c r="BP8" s="2"/>
      <c r="BQ8" s="2"/>
      <c r="BR8" s="2"/>
      <c r="BS8" s="2"/>
      <c r="BT8" s="2"/>
      <c r="BU8" s="39"/>
      <c r="BV8" s="7" t="s">
        <v>6</v>
      </c>
      <c r="BW8" s="2"/>
      <c r="BX8" s="2"/>
      <c r="BY8" s="2"/>
      <c r="BZ8" s="2"/>
      <c r="CA8" s="2"/>
      <c r="CC8" s="2"/>
      <c r="CD8" s="2"/>
      <c r="CE8" s="2"/>
      <c r="CF8" s="2"/>
      <c r="CG8" s="2"/>
      <c r="CH8" s="2"/>
      <c r="CI8" s="2"/>
      <c r="CJ8" s="39"/>
      <c r="CK8" s="2"/>
      <c r="CL8" s="2"/>
      <c r="CM8" s="2"/>
      <c r="CN8" s="2"/>
      <c r="CO8" s="2"/>
      <c r="CP8" s="2"/>
      <c r="CQ8" s="2"/>
      <c r="CR8" s="53"/>
      <c r="CS8" s="71"/>
      <c r="CT8" s="71"/>
      <c r="CU8" s="71"/>
      <c r="CV8" s="82"/>
      <c r="CW8" s="49"/>
      <c r="CX8" s="71"/>
      <c r="CY8" s="49" t="s">
        <v>73</v>
      </c>
      <c r="CZ8" s="71"/>
      <c r="DA8" s="71"/>
      <c r="DB8" s="71"/>
      <c r="DC8" s="71"/>
      <c r="DD8" s="71"/>
    </row>
    <row r="9" spans="1:110" x14ac:dyDescent="0.3">
      <c r="A9" s="2"/>
      <c r="B9" s="2"/>
      <c r="C9" s="2"/>
      <c r="D9" s="2"/>
      <c r="E9" s="2"/>
      <c r="F9" s="7" t="s">
        <v>15</v>
      </c>
      <c r="G9" s="2"/>
      <c r="H9" s="2"/>
      <c r="I9" s="2"/>
      <c r="J9" s="2"/>
      <c r="K9" s="2"/>
      <c r="L9" s="132" t="s">
        <v>15</v>
      </c>
      <c r="M9" s="11"/>
      <c r="N9" s="11"/>
      <c r="O9" s="11" t="s">
        <v>16</v>
      </c>
      <c r="Q9" s="11"/>
      <c r="R9" s="11" t="s">
        <v>17</v>
      </c>
      <c r="S9" s="11" t="s">
        <v>77</v>
      </c>
      <c r="T9" s="42"/>
      <c r="U9" s="2"/>
      <c r="V9" s="2"/>
      <c r="W9" s="2"/>
      <c r="X9" s="2"/>
      <c r="Y9" s="2"/>
      <c r="Z9" s="2"/>
      <c r="AA9" s="2"/>
      <c r="AB9" s="2"/>
      <c r="AC9" s="2"/>
      <c r="AD9" s="2"/>
      <c r="AE9" s="42"/>
      <c r="AF9" s="2"/>
      <c r="AG9" s="2"/>
      <c r="AH9" s="2"/>
      <c r="AI9" s="2"/>
      <c r="AJ9" s="2"/>
      <c r="AK9" s="2"/>
      <c r="AL9" s="2"/>
      <c r="AM9" s="2"/>
      <c r="AN9" s="2"/>
      <c r="AO9" s="2"/>
      <c r="AP9" s="42"/>
      <c r="AQ9" s="7" t="s">
        <v>15</v>
      </c>
      <c r="AR9" s="2"/>
      <c r="AS9" s="2"/>
      <c r="AT9" s="2"/>
      <c r="AU9" s="2"/>
      <c r="AV9" s="2"/>
      <c r="AW9" s="132" t="s">
        <v>15</v>
      </c>
      <c r="AX9" s="132" t="s">
        <v>16</v>
      </c>
      <c r="AY9" s="11"/>
      <c r="AZ9" s="11" t="s">
        <v>16</v>
      </c>
      <c r="BA9" s="11" t="s">
        <v>17</v>
      </c>
      <c r="BB9" s="11"/>
      <c r="BC9" s="11" t="s">
        <v>17</v>
      </c>
      <c r="BD9" s="11" t="s">
        <v>77</v>
      </c>
      <c r="BE9" s="39"/>
      <c r="BF9" s="163"/>
      <c r="BG9" s="164" t="s">
        <v>91</v>
      </c>
      <c r="BH9" s="164"/>
      <c r="BI9" s="164"/>
      <c r="BJ9" s="164"/>
      <c r="BK9" s="10"/>
      <c r="BL9" s="7"/>
      <c r="BM9" s="2"/>
      <c r="BN9" s="42"/>
      <c r="BO9" s="10" t="s">
        <v>40</v>
      </c>
      <c r="BP9" s="10"/>
      <c r="BQ9" s="10"/>
      <c r="BR9" s="10"/>
      <c r="BS9" s="2"/>
      <c r="BT9" s="10" t="s">
        <v>55</v>
      </c>
      <c r="BU9" s="39"/>
      <c r="BV9" s="7" t="s">
        <v>15</v>
      </c>
      <c r="BW9" s="2"/>
      <c r="BX9" s="2"/>
      <c r="BY9" s="2"/>
      <c r="BZ9" s="2"/>
      <c r="CA9" s="2"/>
      <c r="CB9" s="132" t="s">
        <v>15</v>
      </c>
      <c r="CC9" s="11"/>
      <c r="CD9" s="11"/>
      <c r="CE9" s="11" t="s">
        <v>16</v>
      </c>
      <c r="CG9" s="11"/>
      <c r="CH9" s="11" t="s">
        <v>17</v>
      </c>
      <c r="CI9" s="11" t="s">
        <v>77</v>
      </c>
      <c r="CJ9" s="42"/>
      <c r="CK9" s="2" t="s">
        <v>40</v>
      </c>
      <c r="CL9" s="2"/>
      <c r="CM9" s="2"/>
      <c r="CN9" s="2"/>
      <c r="CO9" s="2"/>
      <c r="CP9" s="2"/>
      <c r="CQ9" s="10" t="s">
        <v>40</v>
      </c>
      <c r="CR9" s="53"/>
      <c r="CS9" s="49"/>
      <c r="CT9" s="49"/>
      <c r="CU9" s="71"/>
      <c r="CV9" s="82"/>
      <c r="CW9" s="49" t="s">
        <v>38</v>
      </c>
      <c r="CX9" s="49"/>
      <c r="CY9" s="49" t="s">
        <v>72</v>
      </c>
      <c r="CZ9" s="71"/>
      <c r="DA9" s="49" t="s">
        <v>1</v>
      </c>
      <c r="DB9" s="71"/>
      <c r="DC9" s="47" t="s">
        <v>10</v>
      </c>
      <c r="DD9" s="86"/>
    </row>
    <row r="10" spans="1:110" x14ac:dyDescent="0.3">
      <c r="A10" s="72" t="s">
        <v>11</v>
      </c>
      <c r="B10" s="72" t="s">
        <v>12</v>
      </c>
      <c r="C10" s="72" t="s">
        <v>6</v>
      </c>
      <c r="D10" s="72" t="s">
        <v>13</v>
      </c>
      <c r="E10" s="72" t="s">
        <v>14</v>
      </c>
      <c r="F10" s="72" t="s">
        <v>78</v>
      </c>
      <c r="G10" s="72" t="s">
        <v>79</v>
      </c>
      <c r="H10" s="72" t="s">
        <v>80</v>
      </c>
      <c r="I10" s="72" t="s">
        <v>81</v>
      </c>
      <c r="J10" s="72" t="s">
        <v>82</v>
      </c>
      <c r="K10" s="72" t="s">
        <v>83</v>
      </c>
      <c r="L10" s="20" t="s">
        <v>84</v>
      </c>
      <c r="M10" s="15" t="s">
        <v>16</v>
      </c>
      <c r="N10" s="15" t="s">
        <v>85</v>
      </c>
      <c r="O10" s="20" t="s">
        <v>84</v>
      </c>
      <c r="P10" s="38" t="s">
        <v>17</v>
      </c>
      <c r="Q10" s="15" t="s">
        <v>85</v>
      </c>
      <c r="R10" s="20" t="s">
        <v>84</v>
      </c>
      <c r="S10" s="20" t="s">
        <v>84</v>
      </c>
      <c r="T10" s="43"/>
      <c r="U10" s="14" t="s">
        <v>18</v>
      </c>
      <c r="V10" s="14" t="s">
        <v>44</v>
      </c>
      <c r="W10" s="37" t="s">
        <v>60</v>
      </c>
      <c r="X10" s="38" t="s">
        <v>50</v>
      </c>
      <c r="Y10" s="38" t="s">
        <v>51</v>
      </c>
      <c r="Z10" s="37" t="s">
        <v>61</v>
      </c>
      <c r="AA10" s="37" t="s">
        <v>62</v>
      </c>
      <c r="AB10" s="37" t="s">
        <v>63</v>
      </c>
      <c r="AC10" s="14" t="s">
        <v>26</v>
      </c>
      <c r="AD10" s="14" t="s">
        <v>27</v>
      </c>
      <c r="AE10" s="43"/>
      <c r="AF10" s="14" t="s">
        <v>18</v>
      </c>
      <c r="AG10" s="14" t="s">
        <v>44</v>
      </c>
      <c r="AH10" s="37" t="s">
        <v>60</v>
      </c>
      <c r="AI10" s="38" t="s">
        <v>50</v>
      </c>
      <c r="AJ10" s="38" t="s">
        <v>51</v>
      </c>
      <c r="AK10" s="37" t="s">
        <v>61</v>
      </c>
      <c r="AL10" s="37" t="s">
        <v>62</v>
      </c>
      <c r="AM10" s="37" t="s">
        <v>63</v>
      </c>
      <c r="AN10" s="14" t="s">
        <v>26</v>
      </c>
      <c r="AO10" s="14" t="s">
        <v>27</v>
      </c>
      <c r="AP10" s="43"/>
      <c r="AQ10" s="72" t="s">
        <v>78</v>
      </c>
      <c r="AR10" s="72" t="s">
        <v>79</v>
      </c>
      <c r="AS10" s="72" t="s">
        <v>80</v>
      </c>
      <c r="AT10" s="72" t="s">
        <v>81</v>
      </c>
      <c r="AU10" s="72" t="s">
        <v>82</v>
      </c>
      <c r="AV10" s="72" t="s">
        <v>83</v>
      </c>
      <c r="AW10" s="20" t="s">
        <v>84</v>
      </c>
      <c r="AX10" s="20"/>
      <c r="AY10" s="15" t="s">
        <v>85</v>
      </c>
      <c r="AZ10" s="20" t="s">
        <v>84</v>
      </c>
      <c r="BA10" s="20"/>
      <c r="BB10" s="15" t="s">
        <v>85</v>
      </c>
      <c r="BC10" s="20" t="s">
        <v>84</v>
      </c>
      <c r="BD10" s="20" t="s">
        <v>84</v>
      </c>
      <c r="BE10" s="40"/>
      <c r="BF10" s="164" t="s">
        <v>56</v>
      </c>
      <c r="BG10" s="164" t="s">
        <v>92</v>
      </c>
      <c r="BH10" s="164" t="s">
        <v>93</v>
      </c>
      <c r="BI10" s="164" t="s">
        <v>57</v>
      </c>
      <c r="BJ10" s="164" t="s">
        <v>58</v>
      </c>
      <c r="BK10" s="14" t="s">
        <v>26</v>
      </c>
      <c r="BL10" s="37" t="s">
        <v>28</v>
      </c>
      <c r="BM10" s="37" t="s">
        <v>8</v>
      </c>
      <c r="BN10" s="43"/>
      <c r="BO10" s="15" t="s">
        <v>64</v>
      </c>
      <c r="BP10" s="15" t="s">
        <v>65</v>
      </c>
      <c r="BQ10" s="15" t="s">
        <v>66</v>
      </c>
      <c r="BR10" s="15" t="s">
        <v>35</v>
      </c>
      <c r="BS10" s="15" t="s">
        <v>36</v>
      </c>
      <c r="BT10" s="14" t="s">
        <v>30</v>
      </c>
      <c r="BU10" s="43"/>
      <c r="BV10" s="72" t="s">
        <v>78</v>
      </c>
      <c r="BW10" s="72" t="s">
        <v>79</v>
      </c>
      <c r="BX10" s="72" t="s">
        <v>80</v>
      </c>
      <c r="BY10" s="72" t="s">
        <v>81</v>
      </c>
      <c r="BZ10" s="72" t="s">
        <v>82</v>
      </c>
      <c r="CA10" s="72" t="s">
        <v>83</v>
      </c>
      <c r="CB10" s="20" t="s">
        <v>84</v>
      </c>
      <c r="CC10" s="15" t="s">
        <v>16</v>
      </c>
      <c r="CD10" s="15" t="s">
        <v>85</v>
      </c>
      <c r="CE10" s="20" t="s">
        <v>84</v>
      </c>
      <c r="CF10" s="38" t="s">
        <v>17</v>
      </c>
      <c r="CG10" s="15" t="s">
        <v>85</v>
      </c>
      <c r="CH10" s="20" t="s">
        <v>84</v>
      </c>
      <c r="CI10" s="20" t="s">
        <v>84</v>
      </c>
      <c r="CJ10" s="43"/>
      <c r="CK10" s="15" t="s">
        <v>31</v>
      </c>
      <c r="CL10" s="15" t="s">
        <v>32</v>
      </c>
      <c r="CM10" s="15" t="s">
        <v>33</v>
      </c>
      <c r="CN10" s="15" t="s">
        <v>34</v>
      </c>
      <c r="CO10" s="15" t="s">
        <v>35</v>
      </c>
      <c r="CP10" s="14" t="s">
        <v>36</v>
      </c>
      <c r="CQ10" s="14" t="s">
        <v>30</v>
      </c>
      <c r="CR10" s="54"/>
      <c r="CS10" s="87" t="s">
        <v>28</v>
      </c>
      <c r="CT10" s="87" t="s">
        <v>59</v>
      </c>
      <c r="CU10" s="112" t="s">
        <v>8</v>
      </c>
      <c r="CV10" s="88"/>
      <c r="CW10" s="75" t="s">
        <v>37</v>
      </c>
      <c r="CX10" s="75"/>
      <c r="CY10" s="76" t="s">
        <v>37</v>
      </c>
      <c r="CZ10" s="72"/>
      <c r="DA10" s="76" t="s">
        <v>37</v>
      </c>
      <c r="DB10" s="89"/>
      <c r="DC10" s="76" t="s">
        <v>37</v>
      </c>
      <c r="DD10" s="76" t="s">
        <v>39</v>
      </c>
    </row>
    <row r="11" spans="1:110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13"/>
      <c r="M11" s="13"/>
      <c r="N11" s="13"/>
      <c r="O11" s="13"/>
      <c r="P11" s="13"/>
      <c r="Q11" s="13"/>
      <c r="R11" s="13"/>
      <c r="S11" s="13"/>
      <c r="T11" s="42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2"/>
      <c r="AQ11" s="71"/>
      <c r="AR11" s="71"/>
      <c r="AS11" s="71"/>
      <c r="AT11" s="71"/>
      <c r="AU11" s="71"/>
      <c r="AV11" s="71"/>
      <c r="AW11" s="13"/>
      <c r="AX11" s="13"/>
      <c r="AY11" s="13"/>
      <c r="AZ11" s="13"/>
      <c r="BA11" s="13"/>
      <c r="BB11" s="13"/>
      <c r="BC11" s="13"/>
      <c r="BD11" s="13"/>
      <c r="BE11" s="41"/>
      <c r="BF11" s="166"/>
      <c r="BG11" s="166"/>
      <c r="BH11" s="166"/>
      <c r="BI11" s="166"/>
      <c r="BJ11" s="166"/>
      <c r="BK11" s="10"/>
      <c r="BL11" s="32"/>
      <c r="BM11" s="32"/>
      <c r="BN11" s="42"/>
      <c r="BO11" s="13"/>
      <c r="BP11" s="13"/>
      <c r="BQ11" s="13"/>
      <c r="BR11" s="13"/>
      <c r="BS11" s="13"/>
      <c r="BT11" s="10"/>
      <c r="BU11" s="42"/>
      <c r="BV11" s="71"/>
      <c r="BW11" s="71"/>
      <c r="BX11" s="71"/>
      <c r="BY11" s="71"/>
      <c r="BZ11" s="71"/>
      <c r="CA11" s="71"/>
      <c r="CB11" s="13"/>
      <c r="CC11" s="13"/>
      <c r="CD11" s="13"/>
      <c r="CE11" s="13"/>
      <c r="CF11" s="13"/>
      <c r="CG11" s="13"/>
      <c r="CH11" s="13"/>
      <c r="CI11" s="13"/>
      <c r="CJ11" s="42"/>
      <c r="CK11" s="13"/>
      <c r="CL11" s="13"/>
      <c r="CM11" s="13"/>
      <c r="CN11" s="13"/>
      <c r="CO11" s="13"/>
      <c r="CP11" s="13"/>
      <c r="CQ11" s="13"/>
      <c r="CR11" s="55"/>
      <c r="CS11" s="90"/>
      <c r="CT11" s="90"/>
      <c r="CU11" s="90"/>
      <c r="CV11" s="82"/>
      <c r="CW11" s="49"/>
      <c r="CX11" s="49"/>
      <c r="CY11" s="49"/>
      <c r="CZ11" s="71"/>
      <c r="DA11" s="47"/>
      <c r="DB11" s="86"/>
      <c r="DC11" s="47"/>
      <c r="DD11" s="47"/>
    </row>
    <row r="12" spans="1:110" x14ac:dyDescent="0.3">
      <c r="A12" s="190">
        <v>75</v>
      </c>
      <c r="B12" s="189" t="s">
        <v>132</v>
      </c>
      <c r="C12" s="189" t="s">
        <v>159</v>
      </c>
      <c r="D12" s="189" t="s">
        <v>160</v>
      </c>
      <c r="E12" s="189" t="s">
        <v>104</v>
      </c>
      <c r="F12" s="33">
        <v>7</v>
      </c>
      <c r="G12" s="33">
        <v>6.7</v>
      </c>
      <c r="H12" s="33">
        <v>6</v>
      </c>
      <c r="I12" s="33">
        <v>7</v>
      </c>
      <c r="J12" s="33">
        <v>7</v>
      </c>
      <c r="K12" s="33">
        <v>6.3</v>
      </c>
      <c r="L12" s="133">
        <f>SUM(F12:K12)/6</f>
        <v>6.666666666666667</v>
      </c>
      <c r="M12" s="33">
        <v>7</v>
      </c>
      <c r="N12" s="33"/>
      <c r="O12" s="133">
        <f>M12-N12</f>
        <v>7</v>
      </c>
      <c r="P12" s="33">
        <v>7.3</v>
      </c>
      <c r="Q12" s="33"/>
      <c r="R12" s="133">
        <f>P12-Q12</f>
        <v>7.3</v>
      </c>
      <c r="S12" s="4">
        <f>SUM((L12*0.6),(O12*0.25),(R12*0.15))</f>
        <v>6.8449999999999998</v>
      </c>
      <c r="T12" s="39"/>
      <c r="U12" s="33">
        <v>6</v>
      </c>
      <c r="V12" s="33">
        <v>5.5</v>
      </c>
      <c r="W12" s="33">
        <v>7</v>
      </c>
      <c r="X12" s="33">
        <v>9</v>
      </c>
      <c r="Y12" s="33">
        <v>7</v>
      </c>
      <c r="Z12" s="33">
        <v>8</v>
      </c>
      <c r="AA12" s="33">
        <v>8</v>
      </c>
      <c r="AB12" s="33">
        <v>7</v>
      </c>
      <c r="AC12" s="26">
        <f>SUM(U12:AB12)</f>
        <v>57.5</v>
      </c>
      <c r="AD12" s="4">
        <f>AC12/8</f>
        <v>7.1875</v>
      </c>
      <c r="AE12" s="39"/>
      <c r="AF12" s="33">
        <v>6</v>
      </c>
      <c r="AG12" s="33">
        <v>7</v>
      </c>
      <c r="AH12" s="33">
        <v>7</v>
      </c>
      <c r="AI12" s="33">
        <v>7.5</v>
      </c>
      <c r="AJ12" s="33">
        <v>4</v>
      </c>
      <c r="AK12" s="33">
        <v>6</v>
      </c>
      <c r="AL12" s="33">
        <v>8.5</v>
      </c>
      <c r="AM12" s="33">
        <v>8</v>
      </c>
      <c r="AN12" s="26">
        <f>SUM(AF12:AM12)</f>
        <v>54</v>
      </c>
      <c r="AO12" s="4">
        <f>AN12/8</f>
        <v>6.75</v>
      </c>
      <c r="AP12" s="39"/>
      <c r="AQ12" s="33">
        <v>5</v>
      </c>
      <c r="AR12" s="33">
        <v>6</v>
      </c>
      <c r="AS12" s="33">
        <v>6</v>
      </c>
      <c r="AT12" s="33">
        <v>7</v>
      </c>
      <c r="AU12" s="33">
        <v>7</v>
      </c>
      <c r="AV12" s="33">
        <v>7</v>
      </c>
      <c r="AW12" s="133">
        <f>SUM(AQ12:AV12)/6</f>
        <v>6.333333333333333</v>
      </c>
      <c r="AX12" s="33">
        <v>7.5</v>
      </c>
      <c r="AY12" s="33"/>
      <c r="AZ12" s="133">
        <f>AX12-AY12</f>
        <v>7.5</v>
      </c>
      <c r="BA12" s="33">
        <v>8</v>
      </c>
      <c r="BB12" s="33"/>
      <c r="BC12" s="133">
        <f>BA12-BB12</f>
        <v>8</v>
      </c>
      <c r="BD12" s="4">
        <f>SUM((AW12*0.6),(AZ12*0.25),(BC12*0.15))</f>
        <v>6.875</v>
      </c>
      <c r="BE12" s="44"/>
      <c r="BF12" s="34">
        <v>7</v>
      </c>
      <c r="BG12" s="34">
        <v>5</v>
      </c>
      <c r="BH12" s="34">
        <v>6</v>
      </c>
      <c r="BI12" s="34">
        <v>5</v>
      </c>
      <c r="BJ12" s="34">
        <v>7</v>
      </c>
      <c r="BK12" s="26">
        <f>SUM(BF12:BJ12)</f>
        <v>30</v>
      </c>
      <c r="BL12" s="34">
        <v>6.85</v>
      </c>
      <c r="BM12" s="187">
        <f>SUM(BK12+BL12)/6</f>
        <v>6.1416666666666666</v>
      </c>
      <c r="BN12" s="39"/>
      <c r="BO12" s="33">
        <v>4.7</v>
      </c>
      <c r="BP12" s="33">
        <v>6</v>
      </c>
      <c r="BQ12" s="33">
        <v>5.2</v>
      </c>
      <c r="BR12" s="4">
        <f>SUM((BO12*0.4),(BP12*0.3),(BQ12*0.3))</f>
        <v>5.24</v>
      </c>
      <c r="BS12" s="110"/>
      <c r="BT12" s="4">
        <f>BR12-BS12</f>
        <v>5.24</v>
      </c>
      <c r="BU12" s="44"/>
      <c r="BV12" s="33">
        <v>7</v>
      </c>
      <c r="BW12" s="33">
        <v>7</v>
      </c>
      <c r="BX12" s="33">
        <v>7.5</v>
      </c>
      <c r="BY12" s="33">
        <v>7</v>
      </c>
      <c r="BZ12" s="33">
        <v>6.5</v>
      </c>
      <c r="CA12" s="33">
        <v>6.5</v>
      </c>
      <c r="CB12" s="133">
        <f>SUM(BV12:CA12)/6</f>
        <v>6.916666666666667</v>
      </c>
      <c r="CC12" s="33">
        <v>7.5</v>
      </c>
      <c r="CD12" s="33"/>
      <c r="CE12" s="133">
        <f>CC12-CD12</f>
        <v>7.5</v>
      </c>
      <c r="CF12" s="33">
        <v>8</v>
      </c>
      <c r="CG12" s="33"/>
      <c r="CH12" s="172">
        <f>CF12-CG12</f>
        <v>8</v>
      </c>
      <c r="CI12" s="4">
        <f>SUM((CB12*0.6),(CE12*0.25),(CH12*0.15))</f>
        <v>7.2250000000000005</v>
      </c>
      <c r="CJ12" s="39"/>
      <c r="CK12" s="33">
        <v>8.1999999999999993</v>
      </c>
      <c r="CL12" s="33">
        <v>8</v>
      </c>
      <c r="CM12" s="33">
        <v>7.5</v>
      </c>
      <c r="CN12" s="33">
        <v>6.3</v>
      </c>
      <c r="CO12" s="4">
        <f>SUM((CK12*0.2),(CL12*0.15),(CM12*0.35),(CN12*0.3))</f>
        <v>7.3549999999999995</v>
      </c>
      <c r="CP12" s="33"/>
      <c r="CQ12" s="4">
        <f>CO12-CP12</f>
        <v>7.3549999999999995</v>
      </c>
      <c r="CR12" s="60"/>
      <c r="CS12" s="173">
        <v>7.27</v>
      </c>
      <c r="CT12" s="91">
        <v>4.8</v>
      </c>
      <c r="CU12" s="90">
        <f>SUM((CS12*0.7)+(CT12*0.3))</f>
        <v>6.5289999999999999</v>
      </c>
      <c r="CV12" s="82"/>
      <c r="CW12" s="77">
        <f>SUM((S12*0.25)+(AD12*0.375)+(AO12*0.375))</f>
        <v>6.9378124999999997</v>
      </c>
      <c r="CX12" s="77"/>
      <c r="CY12" s="77">
        <f>SUM((BD12*0.25),(BM12*0.5),(BT12*0.25))</f>
        <v>6.0995833333333334</v>
      </c>
      <c r="CZ12" s="92"/>
      <c r="DA12" s="77">
        <f>SUM((CI12*0.25),(CQ12*0.25),(CU12*0.5))</f>
        <v>6.9094999999999995</v>
      </c>
      <c r="DB12" s="71"/>
      <c r="DC12" s="78">
        <f>AVERAGE(CW12:DA12)</f>
        <v>6.6489652777777772</v>
      </c>
      <c r="DD12" s="93">
        <v>1</v>
      </c>
      <c r="DE12" s="71"/>
      <c r="DF12" s="2"/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&amp;COpen Individual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177A-3EA2-4454-A8DC-7CF44E42B0D0}">
  <dimension ref="A1:AH14"/>
  <sheetViews>
    <sheetView workbookViewId="0">
      <selection activeCell="C13" sqref="C13:D13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2.88671875" customWidth="1"/>
    <col min="32" max="32" width="2.88671875" customWidth="1"/>
    <col min="34" max="34" width="11.44140625" customWidth="1"/>
  </cols>
  <sheetData>
    <row r="1" spans="1:34" ht="15.6" x14ac:dyDescent="0.3">
      <c r="A1" s="1" t="str">
        <f>'Comp Detail'!A1</f>
        <v>2023 SVG CHRISTMAS COMPETITION</v>
      </c>
      <c r="B1" s="2"/>
      <c r="C1" s="2"/>
      <c r="D1" s="3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AH1" s="5">
        <f ca="1">NOW()</f>
        <v>45256.632602314814</v>
      </c>
    </row>
    <row r="2" spans="1:34" ht="15.6" x14ac:dyDescent="0.3">
      <c r="A2" s="1"/>
      <c r="B2" s="2"/>
      <c r="C2" s="2"/>
      <c r="D2" s="3" t="s">
        <v>90</v>
      </c>
      <c r="E2" t="s">
        <v>151</v>
      </c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AH2" s="6">
        <f ca="1">NOW()</f>
        <v>45256.632602314814</v>
      </c>
    </row>
    <row r="3" spans="1:34" ht="15.6" x14ac:dyDescent="0.3">
      <c r="A3" s="1" t="str">
        <f>'Comp Detail'!A3</f>
        <v>25th &amp; 26th November 2023</v>
      </c>
      <c r="B3" s="2"/>
      <c r="C3" s="2"/>
      <c r="D3" s="3"/>
      <c r="E3" t="s">
        <v>278</v>
      </c>
    </row>
    <row r="4" spans="1:34" ht="15.6" x14ac:dyDescent="0.3">
      <c r="A4" s="1"/>
      <c r="B4" s="2"/>
      <c r="C4" s="3"/>
      <c r="D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5.6" x14ac:dyDescent="0.3">
      <c r="A5" s="1" t="s">
        <v>148</v>
      </c>
      <c r="B5" s="7"/>
      <c r="C5" s="2"/>
      <c r="D5" s="2"/>
      <c r="G5" s="7" t="s">
        <v>2</v>
      </c>
      <c r="H5" s="2"/>
      <c r="I5" s="2"/>
      <c r="J5" s="2"/>
      <c r="L5" s="7"/>
      <c r="M5" s="7"/>
      <c r="N5" s="7"/>
      <c r="O5" s="2"/>
      <c r="P5" s="2"/>
      <c r="Q5" s="2"/>
      <c r="R5" s="2"/>
      <c r="T5" s="7"/>
      <c r="AA5" s="53"/>
      <c r="AF5" s="53"/>
    </row>
    <row r="6" spans="1:34" ht="15.6" x14ac:dyDescent="0.3">
      <c r="A6" s="1" t="s">
        <v>41</v>
      </c>
      <c r="B6" s="128">
        <v>19</v>
      </c>
      <c r="C6" s="2"/>
      <c r="D6" s="2"/>
      <c r="G6" s="7" t="s">
        <v>6</v>
      </c>
      <c r="H6" s="2"/>
      <c r="I6" s="2"/>
      <c r="J6" s="2"/>
      <c r="L6" s="2"/>
      <c r="M6" s="2"/>
      <c r="N6" s="2"/>
      <c r="O6" s="2"/>
      <c r="P6" s="2"/>
      <c r="Q6" s="2"/>
      <c r="R6" s="2"/>
      <c r="T6" s="2"/>
      <c r="AA6" s="53"/>
      <c r="AB6" s="7" t="s">
        <v>4</v>
      </c>
      <c r="AF6" s="53"/>
    </row>
    <row r="7" spans="1:34" x14ac:dyDescent="0.3">
      <c r="AA7" s="53"/>
      <c r="AF7" s="53"/>
    </row>
    <row r="8" spans="1:34" x14ac:dyDescent="0.3">
      <c r="A8" s="2"/>
      <c r="B8" s="2"/>
      <c r="C8" s="2"/>
      <c r="D8" s="2"/>
      <c r="E8" s="2"/>
      <c r="F8" s="2"/>
      <c r="G8" s="7" t="s">
        <v>15</v>
      </c>
      <c r="H8" s="2"/>
      <c r="I8" s="2"/>
      <c r="J8" s="2"/>
      <c r="K8" s="132" t="s">
        <v>15</v>
      </c>
      <c r="L8" s="11"/>
      <c r="M8" s="11"/>
      <c r="N8" s="11" t="s">
        <v>16</v>
      </c>
      <c r="P8" s="11"/>
      <c r="Q8" s="11" t="s">
        <v>17</v>
      </c>
      <c r="R8" s="11" t="s">
        <v>77</v>
      </c>
      <c r="S8" s="10"/>
      <c r="T8" s="11" t="s">
        <v>40</v>
      </c>
      <c r="U8" s="2"/>
      <c r="V8" s="2"/>
      <c r="W8" s="2"/>
      <c r="X8" s="2"/>
      <c r="Y8" s="2"/>
      <c r="Z8" s="2" t="s">
        <v>55</v>
      </c>
      <c r="AA8" s="56"/>
      <c r="AB8" s="47" t="s">
        <v>8</v>
      </c>
      <c r="AC8" s="10"/>
      <c r="AD8" s="13" t="s">
        <v>7</v>
      </c>
      <c r="AE8" s="13" t="s">
        <v>8</v>
      </c>
      <c r="AF8" s="53"/>
      <c r="AG8" s="11" t="s">
        <v>30</v>
      </c>
      <c r="AH8" s="2"/>
    </row>
    <row r="9" spans="1:34" x14ac:dyDescent="0.3">
      <c r="A9" s="72" t="s">
        <v>11</v>
      </c>
      <c r="B9" s="72" t="s">
        <v>12</v>
      </c>
      <c r="C9" s="72" t="s">
        <v>6</v>
      </c>
      <c r="D9" s="72" t="s">
        <v>13</v>
      </c>
      <c r="E9" s="72" t="s">
        <v>14</v>
      </c>
      <c r="F9" s="45"/>
      <c r="G9" s="72" t="s">
        <v>78</v>
      </c>
      <c r="H9" s="72" t="s">
        <v>81</v>
      </c>
      <c r="I9" s="72" t="s">
        <v>79</v>
      </c>
      <c r="J9" s="72" t="s">
        <v>82</v>
      </c>
      <c r="K9" s="20" t="s">
        <v>84</v>
      </c>
      <c r="L9" s="15" t="s">
        <v>16</v>
      </c>
      <c r="M9" s="15" t="s">
        <v>85</v>
      </c>
      <c r="N9" s="20" t="s">
        <v>84</v>
      </c>
      <c r="O9" s="38" t="s">
        <v>17</v>
      </c>
      <c r="P9" s="15" t="s">
        <v>85</v>
      </c>
      <c r="Q9" s="20" t="s">
        <v>84</v>
      </c>
      <c r="R9" s="20" t="s">
        <v>84</v>
      </c>
      <c r="S9" s="45"/>
      <c r="T9" s="15" t="s">
        <v>31</v>
      </c>
      <c r="U9" s="15" t="s">
        <v>32</v>
      </c>
      <c r="V9" s="15" t="s">
        <v>33</v>
      </c>
      <c r="W9" s="15" t="s">
        <v>34</v>
      </c>
      <c r="X9" s="15" t="s">
        <v>35</v>
      </c>
      <c r="Y9" s="14" t="s">
        <v>36</v>
      </c>
      <c r="Z9" s="14" t="s">
        <v>30</v>
      </c>
      <c r="AA9" s="57"/>
      <c r="AB9" s="14" t="s">
        <v>28</v>
      </c>
      <c r="AC9" s="14" t="s">
        <v>8</v>
      </c>
      <c r="AD9" s="15" t="s">
        <v>29</v>
      </c>
      <c r="AE9" s="15" t="s">
        <v>30</v>
      </c>
      <c r="AF9" s="55"/>
      <c r="AG9" s="19" t="s">
        <v>37</v>
      </c>
      <c r="AH9" s="14" t="s">
        <v>39</v>
      </c>
    </row>
    <row r="10" spans="1:34" ht="15.6" x14ac:dyDescent="0.3">
      <c r="A10" s="191">
        <v>17</v>
      </c>
      <c r="B10" s="193" t="s">
        <v>114</v>
      </c>
      <c r="C10" s="108"/>
      <c r="D10" s="108"/>
      <c r="E10" s="179" t="s">
        <v>101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4"/>
      <c r="T10" s="29"/>
      <c r="U10" s="29"/>
      <c r="V10" s="29"/>
      <c r="W10" s="29"/>
      <c r="X10" s="29"/>
      <c r="Y10" s="29"/>
      <c r="Z10" s="29"/>
      <c r="AA10" s="58"/>
      <c r="AB10" s="48"/>
      <c r="AC10" s="48"/>
      <c r="AD10" s="48"/>
      <c r="AE10" s="48"/>
      <c r="AF10" s="53"/>
      <c r="AG10" s="46"/>
      <c r="AH10" s="23"/>
    </row>
    <row r="11" spans="1:34" s="94" customFormat="1" x14ac:dyDescent="0.3">
      <c r="A11" s="218">
        <v>36</v>
      </c>
      <c r="B11" s="215" t="s">
        <v>166</v>
      </c>
      <c r="C11" s="215" t="s">
        <v>258</v>
      </c>
      <c r="D11" s="215" t="s">
        <v>259</v>
      </c>
      <c r="E11" s="215" t="s">
        <v>139</v>
      </c>
      <c r="F11" s="61"/>
      <c r="G11" s="33">
        <v>6.5</v>
      </c>
      <c r="H11" s="33">
        <v>6.3</v>
      </c>
      <c r="I11" s="33">
        <v>6.3</v>
      </c>
      <c r="J11" s="33">
        <v>6</v>
      </c>
      <c r="K11" s="133">
        <f>(G11+H11+I11+J11)/4</f>
        <v>6.2750000000000004</v>
      </c>
      <c r="L11" s="33">
        <v>6.3</v>
      </c>
      <c r="M11" s="33"/>
      <c r="N11" s="133">
        <f>L11-M11</f>
        <v>6.3</v>
      </c>
      <c r="O11" s="33">
        <v>6.5</v>
      </c>
      <c r="P11" s="33"/>
      <c r="Q11" s="133">
        <f>O11-P11</f>
        <v>6.5</v>
      </c>
      <c r="R11" s="4">
        <f>((K11*0.4)+(N11*0.4)+(Q11*0.2))</f>
        <v>6.33</v>
      </c>
      <c r="S11" s="63"/>
      <c r="T11" s="64">
        <v>7</v>
      </c>
      <c r="U11" s="64">
        <v>7.3</v>
      </c>
      <c r="V11" s="64">
        <v>7</v>
      </c>
      <c r="W11" s="64">
        <v>6.2</v>
      </c>
      <c r="X11" s="131">
        <f>SUM((T11*0.3),(U11*0.25),(V11*0.35),(W11*0.1))</f>
        <v>6.9950000000000001</v>
      </c>
      <c r="Y11" s="66"/>
      <c r="Z11" s="65">
        <f>X11-Y11</f>
        <v>6.9950000000000001</v>
      </c>
      <c r="AA11" s="67"/>
      <c r="AB11" s="169">
        <v>7.9</v>
      </c>
      <c r="AC11" s="171">
        <f>AB11</f>
        <v>7.9</v>
      </c>
      <c r="AD11" s="66"/>
      <c r="AE11" s="62">
        <f>AC11-AD11</f>
        <v>7.9</v>
      </c>
      <c r="AF11" s="68"/>
      <c r="AG11" s="180">
        <f>SUM((R11*0.25)+(Z11*0.25)+(AE11*0.5))</f>
        <v>7.28125</v>
      </c>
      <c r="AH11" s="70">
        <v>1</v>
      </c>
    </row>
    <row r="12" spans="1:34" ht="15.6" x14ac:dyDescent="0.3">
      <c r="A12" s="191">
        <v>58</v>
      </c>
      <c r="B12" s="193" t="s">
        <v>134</v>
      </c>
      <c r="C12" s="108"/>
      <c r="D12" s="108"/>
      <c r="E12" s="10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4"/>
      <c r="T12" s="29"/>
      <c r="U12" s="29"/>
      <c r="V12" s="29"/>
      <c r="W12" s="29"/>
      <c r="X12" s="29"/>
      <c r="Y12" s="29"/>
      <c r="Z12" s="29"/>
      <c r="AA12" s="58"/>
      <c r="AB12" s="48"/>
      <c r="AC12" s="48"/>
      <c r="AD12" s="48"/>
      <c r="AE12" s="48"/>
      <c r="AF12" s="53"/>
      <c r="AG12" s="46"/>
      <c r="AH12" s="23"/>
    </row>
    <row r="13" spans="1:34" s="94" customFormat="1" x14ac:dyDescent="0.3">
      <c r="A13" s="218">
        <v>64</v>
      </c>
      <c r="B13" s="215" t="s">
        <v>122</v>
      </c>
      <c r="C13" s="215" t="s">
        <v>285</v>
      </c>
      <c r="D13" s="215" t="s">
        <v>286</v>
      </c>
      <c r="E13" s="215" t="s">
        <v>103</v>
      </c>
      <c r="F13" s="61"/>
      <c r="G13" s="33">
        <v>5.3</v>
      </c>
      <c r="H13" s="33">
        <v>6</v>
      </c>
      <c r="I13" s="33">
        <v>5.2</v>
      </c>
      <c r="J13" s="33">
        <v>5.5</v>
      </c>
      <c r="K13" s="133">
        <f>(G13+H13+I13+J13)/4</f>
        <v>5.5</v>
      </c>
      <c r="L13" s="33">
        <v>6</v>
      </c>
      <c r="M13" s="33"/>
      <c r="N13" s="133">
        <f>L13-M13</f>
        <v>6</v>
      </c>
      <c r="O13" s="33">
        <v>6.2</v>
      </c>
      <c r="P13" s="33"/>
      <c r="Q13" s="133">
        <f>O13-P13</f>
        <v>6.2</v>
      </c>
      <c r="R13" s="4">
        <f>((K13*0.4)+(N13*0.4)+(Q13*0.2))</f>
        <v>5.8400000000000007</v>
      </c>
      <c r="S13" s="63"/>
      <c r="T13" s="64">
        <v>7.3</v>
      </c>
      <c r="U13" s="64">
        <v>7.5</v>
      </c>
      <c r="V13" s="64">
        <v>6.3</v>
      </c>
      <c r="W13" s="64">
        <v>5.7</v>
      </c>
      <c r="X13" s="131">
        <f>SUM((T13*0.3),(U13*0.25),(V13*0.35),(W13*0.1))</f>
        <v>6.84</v>
      </c>
      <c r="Y13" s="66"/>
      <c r="Z13" s="65">
        <f>X13-Y13</f>
        <v>6.84</v>
      </c>
      <c r="AA13" s="67"/>
      <c r="AB13" s="169">
        <v>8.1</v>
      </c>
      <c r="AC13" s="171">
        <f>AB13</f>
        <v>8.1</v>
      </c>
      <c r="AD13" s="66"/>
      <c r="AE13" s="62">
        <f>AC13-AD13</f>
        <v>8.1</v>
      </c>
      <c r="AF13" s="68"/>
      <c r="AG13" s="180">
        <f>SUM((R13*0.25)+(Z13*0.25)+(AE13*0.5))</f>
        <v>7.22</v>
      </c>
      <c r="AH13" s="70">
        <v>2</v>
      </c>
    </row>
    <row r="14" spans="1:34" x14ac:dyDescent="0.3">
      <c r="C14" s="193"/>
      <c r="D14" s="193"/>
      <c r="E14" s="193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D29D-B989-4E4E-8779-2BBF628B8449}">
  <dimension ref="A1:AH13"/>
  <sheetViews>
    <sheetView workbookViewId="0">
      <selection activeCell="C13" sqref="C13:D13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2.88671875" customWidth="1"/>
    <col min="32" max="32" width="2.88671875" customWidth="1"/>
    <col min="34" max="34" width="11.44140625" customWidth="1"/>
  </cols>
  <sheetData>
    <row r="1" spans="1:34" ht="15.6" x14ac:dyDescent="0.3">
      <c r="A1" s="1" t="str">
        <f>'Comp Detail'!A1</f>
        <v>2023 SVG CHRISTMAS COMPETITION</v>
      </c>
      <c r="B1" s="2"/>
      <c r="C1" s="2"/>
      <c r="D1" s="3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AH1" s="5">
        <f ca="1">NOW()</f>
        <v>45256.632602314814</v>
      </c>
    </row>
    <row r="2" spans="1:34" ht="15.6" x14ac:dyDescent="0.3">
      <c r="A2" s="1"/>
      <c r="B2" s="2"/>
      <c r="C2" s="2"/>
      <c r="D2" s="3" t="s">
        <v>90</v>
      </c>
      <c r="E2" t="s">
        <v>151</v>
      </c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AH2" s="6">
        <f ca="1">NOW()</f>
        <v>45256.632602314814</v>
      </c>
    </row>
    <row r="3" spans="1:34" ht="15.6" x14ac:dyDescent="0.3">
      <c r="A3" s="1" t="str">
        <f>'Comp Detail'!A3</f>
        <v>25th &amp; 26th November 2023</v>
      </c>
      <c r="B3" s="2"/>
      <c r="C3" s="2"/>
      <c r="D3" s="3"/>
      <c r="E3" t="s">
        <v>278</v>
      </c>
    </row>
    <row r="4" spans="1:34" ht="15.6" x14ac:dyDescent="0.3">
      <c r="A4" s="1"/>
      <c r="B4" s="2"/>
      <c r="C4" s="3"/>
      <c r="D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5.6" x14ac:dyDescent="0.3">
      <c r="A5" s="1" t="s">
        <v>150</v>
      </c>
      <c r="B5" s="7"/>
      <c r="C5" s="2"/>
      <c r="D5" s="2"/>
      <c r="G5" s="7" t="s">
        <v>2</v>
      </c>
      <c r="H5" s="2"/>
      <c r="I5" s="2"/>
      <c r="J5" s="2"/>
      <c r="L5" s="7"/>
      <c r="M5" s="7"/>
      <c r="N5" s="7"/>
      <c r="O5" s="2"/>
      <c r="P5" s="2"/>
      <c r="Q5" s="2"/>
      <c r="R5" s="2"/>
      <c r="T5" s="7"/>
      <c r="AA5" s="53"/>
      <c r="AB5" s="7" t="s">
        <v>4</v>
      </c>
      <c r="AF5" s="53"/>
    </row>
    <row r="6" spans="1:34" ht="15.6" x14ac:dyDescent="0.3">
      <c r="A6" s="1" t="s">
        <v>41</v>
      </c>
      <c r="B6" s="128">
        <v>20</v>
      </c>
      <c r="C6" s="2"/>
      <c r="D6" s="2"/>
      <c r="G6" s="7" t="s">
        <v>6</v>
      </c>
      <c r="H6" s="2"/>
      <c r="I6" s="2"/>
      <c r="J6" s="2"/>
      <c r="L6" s="2"/>
      <c r="M6" s="2"/>
      <c r="N6" s="2"/>
      <c r="O6" s="2"/>
      <c r="P6" s="2"/>
      <c r="Q6" s="2"/>
      <c r="R6" s="2"/>
      <c r="T6" s="2"/>
      <c r="AA6" s="53"/>
      <c r="AB6" s="2"/>
      <c r="AF6" s="53"/>
    </row>
    <row r="7" spans="1:34" x14ac:dyDescent="0.3">
      <c r="AA7" s="53"/>
      <c r="AF7" s="53"/>
    </row>
    <row r="8" spans="1:34" x14ac:dyDescent="0.3">
      <c r="A8" s="2"/>
      <c r="B8" s="2"/>
      <c r="C8" s="2"/>
      <c r="D8" s="2"/>
      <c r="E8" s="2"/>
      <c r="F8" s="2"/>
      <c r="G8" s="7" t="s">
        <v>15</v>
      </c>
      <c r="H8" s="2"/>
      <c r="I8" s="2"/>
      <c r="J8" s="2"/>
      <c r="K8" s="132" t="s">
        <v>15</v>
      </c>
      <c r="L8" s="11"/>
      <c r="M8" s="11"/>
      <c r="N8" s="11" t="s">
        <v>16</v>
      </c>
      <c r="P8" s="11"/>
      <c r="Q8" s="11" t="s">
        <v>17</v>
      </c>
      <c r="R8" s="11" t="s">
        <v>77</v>
      </c>
      <c r="S8" s="10"/>
      <c r="T8" s="11" t="s">
        <v>40</v>
      </c>
      <c r="U8" s="2"/>
      <c r="V8" s="2"/>
      <c r="W8" s="2"/>
      <c r="X8" s="2"/>
      <c r="Y8" s="2"/>
      <c r="Z8" s="2" t="s">
        <v>55</v>
      </c>
      <c r="AA8" s="56"/>
      <c r="AB8" s="47" t="s">
        <v>8</v>
      </c>
      <c r="AC8" s="10"/>
      <c r="AD8" s="13" t="s">
        <v>7</v>
      </c>
      <c r="AE8" s="13" t="s">
        <v>8</v>
      </c>
      <c r="AF8" s="53"/>
      <c r="AG8" s="11" t="s">
        <v>30</v>
      </c>
      <c r="AH8" s="2"/>
    </row>
    <row r="9" spans="1:34" x14ac:dyDescent="0.3">
      <c r="A9" s="72" t="s">
        <v>11</v>
      </c>
      <c r="B9" s="72" t="s">
        <v>12</v>
      </c>
      <c r="C9" s="72" t="s">
        <v>6</v>
      </c>
      <c r="D9" s="72" t="s">
        <v>13</v>
      </c>
      <c r="E9" s="72" t="s">
        <v>14</v>
      </c>
      <c r="F9" s="45"/>
      <c r="G9" s="72" t="s">
        <v>78</v>
      </c>
      <c r="H9" s="72" t="s">
        <v>81</v>
      </c>
      <c r="I9" s="72" t="s">
        <v>79</v>
      </c>
      <c r="J9" s="72" t="s">
        <v>82</v>
      </c>
      <c r="K9" s="20" t="s">
        <v>84</v>
      </c>
      <c r="L9" s="15" t="s">
        <v>16</v>
      </c>
      <c r="M9" s="15" t="s">
        <v>85</v>
      </c>
      <c r="N9" s="20" t="s">
        <v>84</v>
      </c>
      <c r="O9" s="38" t="s">
        <v>17</v>
      </c>
      <c r="P9" s="15" t="s">
        <v>85</v>
      </c>
      <c r="Q9" s="20" t="s">
        <v>84</v>
      </c>
      <c r="R9" s="20" t="s">
        <v>84</v>
      </c>
      <c r="S9" s="45"/>
      <c r="T9" s="15" t="s">
        <v>31</v>
      </c>
      <c r="U9" s="15" t="s">
        <v>32</v>
      </c>
      <c r="V9" s="15" t="s">
        <v>33</v>
      </c>
      <c r="W9" s="15" t="s">
        <v>34</v>
      </c>
      <c r="X9" s="15" t="s">
        <v>35</v>
      </c>
      <c r="Y9" s="14" t="s">
        <v>36</v>
      </c>
      <c r="Z9" s="14" t="s">
        <v>30</v>
      </c>
      <c r="AA9" s="57"/>
      <c r="AB9" s="14" t="s">
        <v>28</v>
      </c>
      <c r="AC9" s="14" t="s">
        <v>8</v>
      </c>
      <c r="AD9" s="15" t="s">
        <v>29</v>
      </c>
      <c r="AE9" s="15" t="s">
        <v>30</v>
      </c>
      <c r="AF9" s="55"/>
      <c r="AG9" s="19" t="s">
        <v>37</v>
      </c>
      <c r="AH9" s="14" t="s">
        <v>39</v>
      </c>
    </row>
    <row r="10" spans="1:34" ht="15.6" x14ac:dyDescent="0.3">
      <c r="A10" s="191">
        <v>69</v>
      </c>
      <c r="B10" s="193" t="s">
        <v>110</v>
      </c>
      <c r="C10" s="108"/>
      <c r="D10" s="10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4"/>
      <c r="T10" s="29"/>
      <c r="U10" s="29"/>
      <c r="V10" s="29"/>
      <c r="W10" s="29"/>
      <c r="X10" s="29"/>
      <c r="Y10" s="29"/>
      <c r="Z10" s="29"/>
      <c r="AA10" s="58"/>
      <c r="AB10" s="48"/>
      <c r="AC10" s="48"/>
      <c r="AD10" s="48"/>
      <c r="AE10" s="48"/>
      <c r="AF10" s="53"/>
      <c r="AG10" s="46"/>
      <c r="AH10" s="23"/>
    </row>
    <row r="11" spans="1:34" s="94" customFormat="1" x14ac:dyDescent="0.3">
      <c r="A11" s="218">
        <v>59</v>
      </c>
      <c r="B11" s="215" t="s">
        <v>123</v>
      </c>
      <c r="C11" s="215" t="s">
        <v>285</v>
      </c>
      <c r="D11" s="215" t="s">
        <v>286</v>
      </c>
      <c r="E11" s="215" t="s">
        <v>103</v>
      </c>
      <c r="F11" s="61"/>
      <c r="G11" s="33">
        <v>5</v>
      </c>
      <c r="H11" s="33">
        <v>5.3</v>
      </c>
      <c r="I11" s="33">
        <v>5</v>
      </c>
      <c r="J11" s="33">
        <v>4.8</v>
      </c>
      <c r="K11" s="133">
        <f>(G11+H11+I11+J11)/4</f>
        <v>5.0250000000000004</v>
      </c>
      <c r="L11" s="33">
        <v>5.3</v>
      </c>
      <c r="M11" s="33"/>
      <c r="N11" s="133">
        <f>L11-M11</f>
        <v>5.3</v>
      </c>
      <c r="O11" s="33">
        <v>6</v>
      </c>
      <c r="P11" s="33"/>
      <c r="Q11" s="133">
        <f>O11-P11</f>
        <v>6</v>
      </c>
      <c r="R11" s="4">
        <f>((K11*0.4)+(N11*0.4)+(Q11*0.2))</f>
        <v>5.330000000000001</v>
      </c>
      <c r="S11" s="63"/>
      <c r="T11" s="64">
        <v>7</v>
      </c>
      <c r="U11" s="64">
        <v>7</v>
      </c>
      <c r="V11" s="64">
        <v>6.3</v>
      </c>
      <c r="W11" s="64">
        <v>5</v>
      </c>
      <c r="X11" s="131">
        <f>SUM((T11*0.3),(U11*0.25),(V11*0.35),(W11*0.1))</f>
        <v>6.5549999999999997</v>
      </c>
      <c r="Y11" s="66"/>
      <c r="Z11" s="65">
        <f>X11-Y11</f>
        <v>6.5549999999999997</v>
      </c>
      <c r="AA11" s="67"/>
      <c r="AB11" s="169">
        <v>7.25</v>
      </c>
      <c r="AC11" s="171">
        <f>AB11</f>
        <v>7.25</v>
      </c>
      <c r="AD11" s="66"/>
      <c r="AE11" s="62">
        <f>AC11-AD11</f>
        <v>7.25</v>
      </c>
      <c r="AF11" s="68"/>
      <c r="AG11" s="69">
        <f>SUM((R11*0.25)+(Z11*0.25)+(AE11*0.5))</f>
        <v>6.5962500000000004</v>
      </c>
      <c r="AH11" s="70">
        <v>1</v>
      </c>
    </row>
    <row r="12" spans="1:34" ht="15.6" x14ac:dyDescent="0.3">
      <c r="A12" s="191">
        <v>63</v>
      </c>
      <c r="B12" s="193" t="s">
        <v>261</v>
      </c>
      <c r="C12" s="108"/>
      <c r="D12" s="10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4"/>
      <c r="T12" s="29"/>
      <c r="U12" s="29"/>
      <c r="V12" s="29"/>
      <c r="W12" s="29"/>
      <c r="X12" s="29"/>
      <c r="Y12" s="29"/>
      <c r="Z12" s="29"/>
      <c r="AA12" s="58"/>
      <c r="AB12" s="48"/>
      <c r="AC12" s="48"/>
      <c r="AD12" s="48"/>
      <c r="AE12" s="48"/>
      <c r="AF12" s="53"/>
      <c r="AG12" s="46"/>
      <c r="AH12" s="23"/>
    </row>
    <row r="13" spans="1:34" s="94" customFormat="1" x14ac:dyDescent="0.3">
      <c r="A13" s="218">
        <v>64</v>
      </c>
      <c r="B13" s="215" t="s">
        <v>262</v>
      </c>
      <c r="C13" s="215" t="s">
        <v>285</v>
      </c>
      <c r="D13" s="215" t="s">
        <v>286</v>
      </c>
      <c r="E13" s="215" t="s">
        <v>103</v>
      </c>
      <c r="F13" s="61"/>
      <c r="G13" s="33">
        <v>5</v>
      </c>
      <c r="H13" s="33">
        <v>5</v>
      </c>
      <c r="I13" s="33">
        <v>4.7</v>
      </c>
      <c r="J13" s="33">
        <v>4.7</v>
      </c>
      <c r="K13" s="133">
        <f>(G13+H13+I13+J13)/4</f>
        <v>4.8499999999999996</v>
      </c>
      <c r="L13" s="33">
        <v>5.5</v>
      </c>
      <c r="M13" s="33"/>
      <c r="N13" s="133">
        <f>L13-M13</f>
        <v>5.5</v>
      </c>
      <c r="O13" s="33">
        <v>6</v>
      </c>
      <c r="P13" s="33"/>
      <c r="Q13" s="133">
        <f>O13-P13</f>
        <v>6</v>
      </c>
      <c r="R13" s="4">
        <f>((K13*0.4)+(N13*0.4)+(Q13*0.2))</f>
        <v>5.3400000000000007</v>
      </c>
      <c r="S13" s="63"/>
      <c r="T13" s="64">
        <v>5</v>
      </c>
      <c r="U13" s="64">
        <v>4.5</v>
      </c>
      <c r="V13" s="64">
        <v>4</v>
      </c>
      <c r="W13" s="64">
        <v>2</v>
      </c>
      <c r="X13" s="131">
        <f>SUM((T13*0.3),(U13*0.25),(V13*0.35),(W13*0.1))</f>
        <v>4.2250000000000005</v>
      </c>
      <c r="Y13" s="66"/>
      <c r="Z13" s="65">
        <f>X13-Y13</f>
        <v>4.2250000000000005</v>
      </c>
      <c r="AA13" s="67"/>
      <c r="AB13" s="169">
        <v>5.9</v>
      </c>
      <c r="AC13" s="171">
        <f>AB13</f>
        <v>5.9</v>
      </c>
      <c r="AD13" s="66"/>
      <c r="AE13" s="62">
        <f>AC13-AD13</f>
        <v>5.9</v>
      </c>
      <c r="AF13" s="68"/>
      <c r="AG13" s="69">
        <f>SUM((R13*0.25)+(Z13*0.25)+(AE13*0.5))</f>
        <v>5.3412500000000005</v>
      </c>
      <c r="AH13" s="226" t="s">
        <v>153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6216-F38E-4D21-981E-2766A0E12370}">
  <sheetPr>
    <pageSetUpPr fitToPage="1"/>
  </sheetPr>
  <dimension ref="A1:AL11"/>
  <sheetViews>
    <sheetView topLeftCell="M1" workbookViewId="0">
      <selection activeCell="AL11" sqref="AL11"/>
    </sheetView>
  </sheetViews>
  <sheetFormatPr defaultRowHeight="14.4" x14ac:dyDescent="0.3"/>
  <cols>
    <col min="1" max="1" width="5.6640625" customWidth="1"/>
    <col min="2" max="2" width="20" customWidth="1"/>
    <col min="3" max="3" width="28.77734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29" max="29" width="2.88671875" customWidth="1"/>
    <col min="30" max="33" width="8.88671875" style="73"/>
    <col min="34" max="34" width="2.88671875" customWidth="1"/>
    <col min="35" max="35" width="7" customWidth="1"/>
    <col min="36" max="36" width="7.44140625" customWidth="1"/>
    <col min="38" max="38" width="13.6640625" customWidth="1"/>
  </cols>
  <sheetData>
    <row r="1" spans="1:38" ht="15.6" x14ac:dyDescent="0.3">
      <c r="A1" s="1" t="str">
        <f>'Comp Detail'!A1</f>
        <v>2023 SVG CHRISTMAS COMPETITION</v>
      </c>
      <c r="B1" s="2"/>
      <c r="C1" s="2"/>
      <c r="D1" s="3" t="s">
        <v>86</v>
      </c>
      <c r="E1" t="s">
        <v>151</v>
      </c>
      <c r="G1" s="36"/>
      <c r="H1" s="36"/>
      <c r="I1" s="36"/>
      <c r="J1" s="36"/>
      <c r="K1" s="36"/>
      <c r="L1" s="36"/>
      <c r="M1" s="2"/>
      <c r="N1" s="2"/>
      <c r="O1" s="2"/>
      <c r="P1" s="2"/>
      <c r="Q1" s="2"/>
      <c r="R1" s="2"/>
      <c r="S1" s="2"/>
      <c r="T1" s="2"/>
      <c r="AL1" s="5">
        <f ca="1">NOW()</f>
        <v>45256.632602314814</v>
      </c>
    </row>
    <row r="2" spans="1:38" ht="15.6" x14ac:dyDescent="0.3">
      <c r="A2" s="1"/>
      <c r="B2" s="2"/>
      <c r="C2" s="2"/>
      <c r="D2" s="3"/>
      <c r="E2" s="2" t="s">
        <v>94</v>
      </c>
      <c r="G2" s="36"/>
      <c r="H2" s="36"/>
      <c r="I2" s="36"/>
      <c r="J2" s="36"/>
      <c r="K2" s="36"/>
      <c r="L2" s="36"/>
      <c r="M2" s="2"/>
      <c r="N2" s="2"/>
      <c r="O2" s="2"/>
      <c r="P2" s="2"/>
      <c r="Q2" s="2"/>
      <c r="R2" s="2"/>
      <c r="S2" s="2"/>
      <c r="T2" s="2"/>
      <c r="AL2" s="6">
        <f ca="1">NOW()</f>
        <v>45256.632602314814</v>
      </c>
    </row>
    <row r="3" spans="1:38" ht="15.6" x14ac:dyDescent="0.3">
      <c r="A3" s="1" t="str">
        <f>'Comp Detail'!A3</f>
        <v>25th &amp; 26th November 2023</v>
      </c>
      <c r="B3" s="2"/>
      <c r="C3" s="2"/>
      <c r="D3" s="3"/>
      <c r="E3" s="71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8" ht="15.6" x14ac:dyDescent="0.3">
      <c r="A4" s="1"/>
      <c r="B4" s="2"/>
      <c r="C4" s="3"/>
      <c r="D4" s="3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</row>
    <row r="5" spans="1:38" ht="15.6" x14ac:dyDescent="0.3">
      <c r="A5" s="1" t="s">
        <v>263</v>
      </c>
      <c r="B5" s="7"/>
      <c r="C5" s="2"/>
      <c r="D5" s="2"/>
      <c r="U5" s="53"/>
      <c r="AC5" s="53"/>
      <c r="AD5" s="165" t="s">
        <v>4</v>
      </c>
      <c r="AH5" s="53"/>
      <c r="AI5" s="59"/>
      <c r="AJ5" s="59"/>
    </row>
    <row r="6" spans="1:38" ht="15.6" x14ac:dyDescent="0.3">
      <c r="A6" s="1" t="s">
        <v>41</v>
      </c>
      <c r="B6" s="7"/>
      <c r="C6" s="2"/>
      <c r="D6" s="2"/>
      <c r="G6" s="7" t="s">
        <v>2</v>
      </c>
      <c r="H6" s="2"/>
      <c r="I6" s="2"/>
      <c r="J6" s="2"/>
      <c r="K6" s="2"/>
      <c r="L6" s="2"/>
      <c r="N6" s="7"/>
      <c r="O6" s="7"/>
      <c r="P6" s="7"/>
      <c r="Q6" s="2"/>
      <c r="R6" s="2"/>
      <c r="S6" s="2"/>
      <c r="T6" s="2"/>
      <c r="U6" s="53"/>
      <c r="AC6" s="53"/>
      <c r="AD6" s="71"/>
      <c r="AH6" s="53"/>
      <c r="AI6" s="59"/>
      <c r="AJ6" s="59"/>
    </row>
    <row r="7" spans="1:38" x14ac:dyDescent="0.3">
      <c r="G7" s="7" t="s">
        <v>6</v>
      </c>
      <c r="H7" s="2"/>
      <c r="I7" s="2"/>
      <c r="J7" s="2"/>
      <c r="K7" s="2"/>
      <c r="L7" s="2"/>
      <c r="N7" s="2"/>
      <c r="O7" s="2"/>
      <c r="P7" s="2"/>
      <c r="Q7" s="2"/>
      <c r="R7" s="2"/>
      <c r="S7" s="2"/>
      <c r="T7" s="2"/>
      <c r="U7" s="53"/>
      <c r="AC7" s="53"/>
      <c r="AH7" s="53"/>
      <c r="AI7" s="59"/>
      <c r="AJ7" s="59"/>
    </row>
    <row r="8" spans="1:38" x14ac:dyDescent="0.3">
      <c r="A8" s="2"/>
      <c r="B8" s="2"/>
      <c r="C8" s="2"/>
      <c r="D8" s="2"/>
      <c r="E8" s="2"/>
      <c r="F8" s="2"/>
      <c r="G8" s="7" t="s">
        <v>15</v>
      </c>
      <c r="H8" s="2"/>
      <c r="I8" s="2"/>
      <c r="J8" s="2"/>
      <c r="K8" s="2"/>
      <c r="L8" s="2"/>
      <c r="M8" s="132" t="s">
        <v>15</v>
      </c>
      <c r="N8" s="11"/>
      <c r="O8" s="11"/>
      <c r="P8" s="11" t="s">
        <v>16</v>
      </c>
      <c r="R8" s="11"/>
      <c r="S8" s="11" t="s">
        <v>17</v>
      </c>
      <c r="T8" s="11" t="s">
        <v>77</v>
      </c>
      <c r="U8" s="56"/>
      <c r="V8" s="11" t="s">
        <v>40</v>
      </c>
      <c r="W8" s="2"/>
      <c r="X8" s="2"/>
      <c r="Y8" s="2"/>
      <c r="Z8" s="2"/>
      <c r="AA8" s="2"/>
      <c r="AB8" s="2" t="s">
        <v>55</v>
      </c>
      <c r="AC8" s="56"/>
      <c r="AD8" s="47" t="s">
        <v>8</v>
      </c>
      <c r="AE8" s="71"/>
      <c r="AF8" s="86" t="s">
        <v>7</v>
      </c>
      <c r="AG8" s="86" t="s">
        <v>8</v>
      </c>
      <c r="AH8" s="56"/>
      <c r="AI8" s="59"/>
      <c r="AJ8" s="59"/>
      <c r="AK8" s="11" t="s">
        <v>30</v>
      </c>
      <c r="AL8" s="2"/>
    </row>
    <row r="9" spans="1:38" x14ac:dyDescent="0.3">
      <c r="A9" s="71" t="s">
        <v>11</v>
      </c>
      <c r="B9" s="71" t="s">
        <v>12</v>
      </c>
      <c r="C9" s="72" t="s">
        <v>6</v>
      </c>
      <c r="D9" s="72" t="s">
        <v>13</v>
      </c>
      <c r="E9" s="72" t="s">
        <v>14</v>
      </c>
      <c r="F9" s="45"/>
      <c r="G9" s="72" t="s">
        <v>78</v>
      </c>
      <c r="H9" s="72" t="s">
        <v>79</v>
      </c>
      <c r="I9" s="72" t="s">
        <v>80</v>
      </c>
      <c r="J9" s="72" t="s">
        <v>81</v>
      </c>
      <c r="K9" s="72" t="s">
        <v>82</v>
      </c>
      <c r="L9" s="72" t="s">
        <v>83</v>
      </c>
      <c r="M9" s="20" t="s">
        <v>84</v>
      </c>
      <c r="N9" s="15" t="s">
        <v>16</v>
      </c>
      <c r="O9" s="15" t="s">
        <v>85</v>
      </c>
      <c r="P9" s="20" t="s">
        <v>84</v>
      </c>
      <c r="Q9" s="38" t="s">
        <v>17</v>
      </c>
      <c r="R9" s="15" t="s">
        <v>85</v>
      </c>
      <c r="S9" s="20" t="s">
        <v>84</v>
      </c>
      <c r="T9" s="20" t="s">
        <v>84</v>
      </c>
      <c r="U9" s="57"/>
      <c r="V9" s="15" t="s">
        <v>31</v>
      </c>
      <c r="W9" s="15" t="s">
        <v>32</v>
      </c>
      <c r="X9" s="15" t="s">
        <v>33</v>
      </c>
      <c r="Y9" s="15" t="s">
        <v>34</v>
      </c>
      <c r="Z9" s="15" t="s">
        <v>35</v>
      </c>
      <c r="AA9" s="14" t="s">
        <v>36</v>
      </c>
      <c r="AB9" s="14" t="s">
        <v>30</v>
      </c>
      <c r="AC9" s="57"/>
      <c r="AD9" s="72" t="s">
        <v>28</v>
      </c>
      <c r="AE9" s="72" t="s">
        <v>8</v>
      </c>
      <c r="AF9" s="89" t="s">
        <v>29</v>
      </c>
      <c r="AG9" s="89" t="s">
        <v>30</v>
      </c>
      <c r="AH9" s="57"/>
      <c r="AI9" s="219" t="s">
        <v>88</v>
      </c>
      <c r="AJ9" s="219" t="s">
        <v>89</v>
      </c>
      <c r="AK9" s="19" t="s">
        <v>37</v>
      </c>
      <c r="AL9" s="14" t="s">
        <v>39</v>
      </c>
    </row>
    <row r="10" spans="1:38" ht="15.6" x14ac:dyDescent="0.3">
      <c r="A10" s="191">
        <v>6</v>
      </c>
      <c r="B10" s="240" t="s">
        <v>119</v>
      </c>
      <c r="C10" s="259"/>
      <c r="D10" s="259"/>
      <c r="E10" s="259" t="s">
        <v>149</v>
      </c>
      <c r="F10" s="29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58"/>
      <c r="V10" s="29"/>
      <c r="W10" s="29"/>
      <c r="X10" s="29"/>
      <c r="Y10" s="29"/>
      <c r="Z10" s="29"/>
      <c r="AA10" s="29"/>
      <c r="AB10" s="29"/>
      <c r="AC10" s="58"/>
      <c r="AD10" s="220"/>
      <c r="AE10" s="220"/>
      <c r="AF10" s="220"/>
      <c r="AG10" s="220"/>
      <c r="AH10" s="58"/>
      <c r="AI10" s="29"/>
      <c r="AJ10" s="29"/>
      <c r="AK10" s="46"/>
      <c r="AL10" s="23"/>
    </row>
    <row r="11" spans="1:38" x14ac:dyDescent="0.3">
      <c r="A11" s="218">
        <v>8</v>
      </c>
      <c r="B11" s="260" t="s">
        <v>120</v>
      </c>
      <c r="C11" s="260" t="s">
        <v>174</v>
      </c>
      <c r="D11" s="260" t="s">
        <v>175</v>
      </c>
      <c r="E11" s="261" t="s">
        <v>100</v>
      </c>
      <c r="F11" s="61"/>
      <c r="G11" s="167"/>
      <c r="H11" s="167"/>
      <c r="I11" s="167"/>
      <c r="J11" s="167"/>
      <c r="K11" s="167"/>
      <c r="L11" s="167"/>
      <c r="M11" s="168">
        <f>SUM(G11:L11)/6</f>
        <v>0</v>
      </c>
      <c r="N11" s="167"/>
      <c r="O11" s="167"/>
      <c r="P11" s="168">
        <f>N11-O11</f>
        <v>0</v>
      </c>
      <c r="Q11" s="167"/>
      <c r="R11" s="167"/>
      <c r="S11" s="168">
        <f>Q11-R11</f>
        <v>0</v>
      </c>
      <c r="T11" s="62">
        <f>SUM((M11*0.6),(P11*0.25),(S11*0.15))</f>
        <v>0</v>
      </c>
      <c r="U11" s="67"/>
      <c r="V11" s="64"/>
      <c r="W11" s="64"/>
      <c r="X11" s="64"/>
      <c r="Y11" s="64"/>
      <c r="Z11" s="62">
        <f t="shared" ref="Z11" si="0">SUM((V11*0.3),(W11*0.25),(X11*0.35),(Y11*0.1))</f>
        <v>0</v>
      </c>
      <c r="AA11" s="66"/>
      <c r="AB11" s="62">
        <f>Z11-AA11</f>
        <v>0</v>
      </c>
      <c r="AC11" s="67"/>
      <c r="AD11" s="221"/>
      <c r="AE11" s="222">
        <f>AD11</f>
        <v>0</v>
      </c>
      <c r="AF11" s="223"/>
      <c r="AG11" s="79">
        <f>AE11-AF11</f>
        <v>0</v>
      </c>
      <c r="AH11" s="67"/>
      <c r="AI11" s="224">
        <f>T11</f>
        <v>0</v>
      </c>
      <c r="AJ11" s="224">
        <f>AG11</f>
        <v>0</v>
      </c>
      <c r="AK11" s="69">
        <f>SUM((T11*0.25)+(AB11*0.25)+(AG11*0.5))</f>
        <v>0</v>
      </c>
      <c r="AL11" s="70" t="s">
        <v>281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B7C7-51D1-41D5-99D7-37229C0B984B}">
  <dimension ref="A1:R15"/>
  <sheetViews>
    <sheetView workbookViewId="0">
      <selection activeCell="Q15" sqref="Q15"/>
    </sheetView>
  </sheetViews>
  <sheetFormatPr defaultRowHeight="14.4" x14ac:dyDescent="0.3"/>
  <cols>
    <col min="1" max="1" width="6.88671875" customWidth="1"/>
    <col min="2" max="2" width="17.441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1" t="str">
        <f>'[1]Comp Detail'!A1</f>
        <v>2023 SVG CHRISTMAS COMPETITION</v>
      </c>
      <c r="B1" s="1"/>
      <c r="C1" s="71"/>
      <c r="D1" s="3" t="s">
        <v>86</v>
      </c>
      <c r="E1" t="s">
        <v>151</v>
      </c>
      <c r="F1" s="71"/>
      <c r="R1" s="5">
        <f ca="1">NOW()</f>
        <v>45256.632602314814</v>
      </c>
    </row>
    <row r="2" spans="1:18" ht="15.6" x14ac:dyDescent="0.3">
      <c r="A2" s="1"/>
      <c r="B2" s="1"/>
      <c r="C2" s="71"/>
      <c r="D2" s="3"/>
      <c r="E2" t="s">
        <v>278</v>
      </c>
      <c r="R2" s="6">
        <f ca="1">NOW()</f>
        <v>45256.632602314814</v>
      </c>
    </row>
    <row r="3" spans="1:18" ht="15.6" x14ac:dyDescent="0.3">
      <c r="A3" s="1" t="str">
        <f>'[1]Comp Detail'!A3</f>
        <v>25th &amp; 26th November 2023</v>
      </c>
      <c r="B3" s="1"/>
      <c r="C3" s="71"/>
      <c r="D3" s="3"/>
      <c r="E3" s="2"/>
      <c r="F3" s="71"/>
    </row>
    <row r="4" spans="1:18" ht="15.6" x14ac:dyDescent="0.3">
      <c r="A4" s="1"/>
      <c r="B4" s="2"/>
      <c r="C4" s="2"/>
      <c r="D4" s="3"/>
    </row>
    <row r="5" spans="1:18" x14ac:dyDescent="0.3">
      <c r="A5" s="197"/>
      <c r="B5" s="198"/>
      <c r="C5" s="199"/>
      <c r="D5" s="129"/>
      <c r="E5" s="129"/>
      <c r="F5" s="129"/>
    </row>
    <row r="6" spans="1:18" ht="15.6" x14ac:dyDescent="0.3">
      <c r="A6" s="200" t="s">
        <v>209</v>
      </c>
      <c r="B6" s="177"/>
      <c r="C6" s="178"/>
      <c r="D6" s="177"/>
      <c r="E6" s="178"/>
      <c r="F6" s="178"/>
    </row>
    <row r="7" spans="1:18" x14ac:dyDescent="0.3">
      <c r="A7" s="201"/>
    </row>
    <row r="8" spans="1:18" ht="15.6" x14ac:dyDescent="0.3">
      <c r="A8" s="200"/>
      <c r="B8" s="177"/>
      <c r="C8" s="178"/>
      <c r="D8" s="178"/>
      <c r="E8" s="178"/>
      <c r="F8" s="202"/>
      <c r="G8" s="177" t="s">
        <v>2</v>
      </c>
      <c r="H8" s="177"/>
      <c r="I8" s="178"/>
      <c r="J8" s="202"/>
      <c r="K8" s="177" t="s">
        <v>4</v>
      </c>
      <c r="L8" s="177"/>
      <c r="M8" s="178"/>
      <c r="N8" s="202"/>
    </row>
    <row r="9" spans="1:18" ht="15.6" x14ac:dyDescent="0.3">
      <c r="A9" s="203"/>
      <c r="B9" s="204"/>
      <c r="C9" s="178"/>
      <c r="D9" s="178"/>
      <c r="E9" s="178"/>
      <c r="F9" s="202"/>
      <c r="G9" s="178" t="str">
        <f>E1</f>
        <v>Robyn Bruderer</v>
      </c>
      <c r="H9" s="178"/>
      <c r="I9" s="178"/>
      <c r="J9" s="205"/>
      <c r="K9" s="178" t="str">
        <f>E2</f>
        <v>Julie Kirpichnikov</v>
      </c>
      <c r="L9" s="178"/>
      <c r="M9" s="178"/>
      <c r="N9" s="205"/>
    </row>
    <row r="10" spans="1:18" x14ac:dyDescent="0.3">
      <c r="A10" s="178"/>
      <c r="B10" s="178"/>
      <c r="C10" s="178"/>
      <c r="D10" s="178"/>
      <c r="E10" s="178"/>
      <c r="F10" s="202"/>
      <c r="G10" s="177" t="s">
        <v>6</v>
      </c>
      <c r="H10" s="177"/>
      <c r="I10" s="178"/>
      <c r="J10" s="202"/>
      <c r="K10" s="177" t="s">
        <v>6</v>
      </c>
      <c r="L10" s="177"/>
      <c r="M10" s="178"/>
      <c r="N10" s="202"/>
    </row>
    <row r="11" spans="1:18" x14ac:dyDescent="0.3">
      <c r="F11" s="202"/>
      <c r="G11" s="7"/>
      <c r="H11" s="11"/>
      <c r="I11" s="11" t="s">
        <v>77</v>
      </c>
      <c r="J11" s="206"/>
      <c r="K11" s="7"/>
      <c r="L11" s="11"/>
      <c r="M11" s="11" t="s">
        <v>77</v>
      </c>
      <c r="N11" s="206"/>
      <c r="O11" s="178"/>
      <c r="P11" s="178"/>
      <c r="Q11" s="175" t="s">
        <v>10</v>
      </c>
      <c r="R11" s="176"/>
    </row>
    <row r="12" spans="1:18" x14ac:dyDescent="0.3">
      <c r="A12" s="207" t="s">
        <v>11</v>
      </c>
      <c r="B12" s="208" t="s">
        <v>12</v>
      </c>
      <c r="C12" s="208" t="s">
        <v>6</v>
      </c>
      <c r="D12" s="208" t="s">
        <v>13</v>
      </c>
      <c r="E12" s="208" t="s">
        <v>14</v>
      </c>
      <c r="F12" s="202"/>
      <c r="G12" s="72"/>
      <c r="H12" s="15" t="s">
        <v>85</v>
      </c>
      <c r="I12" s="20" t="s">
        <v>84</v>
      </c>
      <c r="J12" s="206"/>
      <c r="K12" s="72"/>
      <c r="L12" s="15" t="s">
        <v>85</v>
      </c>
      <c r="M12" s="20" t="s">
        <v>84</v>
      </c>
      <c r="N12" s="206"/>
      <c r="O12" s="207" t="s">
        <v>2</v>
      </c>
      <c r="P12" s="207" t="s">
        <v>4</v>
      </c>
      <c r="Q12" s="209" t="s">
        <v>37</v>
      </c>
      <c r="R12" s="209" t="s">
        <v>39</v>
      </c>
    </row>
    <row r="13" spans="1:18" x14ac:dyDescent="0.3">
      <c r="F13" s="202"/>
      <c r="G13" s="71"/>
      <c r="H13" s="13"/>
      <c r="I13" s="13"/>
      <c r="J13" s="206"/>
      <c r="K13" s="71"/>
      <c r="L13" s="13"/>
      <c r="M13" s="13"/>
      <c r="N13" s="206"/>
      <c r="O13" s="210"/>
      <c r="P13" s="210"/>
      <c r="Q13" s="210"/>
      <c r="R13" s="175"/>
    </row>
    <row r="14" spans="1:18" x14ac:dyDescent="0.3">
      <c r="A14" s="191">
        <v>34</v>
      </c>
      <c r="B14" s="193" t="s">
        <v>210</v>
      </c>
      <c r="C14" s="193" t="s">
        <v>162</v>
      </c>
      <c r="D14" s="193" t="s">
        <v>163</v>
      </c>
      <c r="E14" s="193" t="s">
        <v>139</v>
      </c>
      <c r="F14" s="202"/>
      <c r="G14" s="211">
        <v>7</v>
      </c>
      <c r="H14" s="33"/>
      <c r="I14" s="4">
        <f t="shared" ref="I14" si="0">G14-H14</f>
        <v>7</v>
      </c>
      <c r="J14" s="206"/>
      <c r="K14" s="211">
        <v>7.5</v>
      </c>
      <c r="L14" s="33">
        <v>0.1</v>
      </c>
      <c r="M14" s="4">
        <f t="shared" ref="M14" si="1">K14-L14</f>
        <v>7.4</v>
      </c>
      <c r="N14" s="206"/>
      <c r="O14" s="212">
        <f t="shared" ref="O14" si="2">I14</f>
        <v>7</v>
      </c>
      <c r="P14" s="212">
        <f t="shared" ref="P14" si="3">M14</f>
        <v>7.4</v>
      </c>
      <c r="Q14" s="213">
        <f t="shared" ref="Q14" si="4">SUM(O14+P14)/2</f>
        <v>7.2</v>
      </c>
      <c r="R14" s="214">
        <v>1</v>
      </c>
    </row>
    <row r="15" spans="1:18" x14ac:dyDescent="0.3">
      <c r="A15" s="191">
        <v>45</v>
      </c>
      <c r="B15" s="193" t="s">
        <v>115</v>
      </c>
      <c r="C15" s="193" t="s">
        <v>212</v>
      </c>
      <c r="D15" s="193" t="s">
        <v>213</v>
      </c>
      <c r="E15" s="193" t="s">
        <v>113</v>
      </c>
      <c r="F15" s="202"/>
      <c r="G15" s="211">
        <v>6.5</v>
      </c>
      <c r="H15" s="33"/>
      <c r="I15" s="4">
        <f>G15-H15</f>
        <v>6.5</v>
      </c>
      <c r="J15" s="206"/>
      <c r="K15" s="211">
        <v>6.8</v>
      </c>
      <c r="L15" s="33"/>
      <c r="M15" s="4">
        <f>K15-L15</f>
        <v>6.8</v>
      </c>
      <c r="N15" s="206"/>
      <c r="O15" s="212">
        <f>I15</f>
        <v>6.5</v>
      </c>
      <c r="P15" s="212">
        <f>M15</f>
        <v>6.8</v>
      </c>
      <c r="Q15" s="213">
        <f>SUM(O15+P15)/2</f>
        <v>6.65</v>
      </c>
      <c r="R15" s="214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51A0-424F-4131-B9E1-E43E37C01728}">
  <dimension ref="A1:R15"/>
  <sheetViews>
    <sheetView workbookViewId="0">
      <selection activeCell="I20" sqref="I20"/>
    </sheetView>
  </sheetViews>
  <sheetFormatPr defaultRowHeight="14.4" x14ac:dyDescent="0.3"/>
  <cols>
    <col min="1" max="1" width="6.88671875" customWidth="1"/>
    <col min="2" max="2" width="15.6640625" customWidth="1"/>
    <col min="3" max="3" width="20.109375" customWidth="1"/>
    <col min="4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1" t="str">
        <f>'[1]Comp Detail'!A1</f>
        <v>2023 SVG CHRISTMAS COMPETITION</v>
      </c>
      <c r="B1" s="1"/>
      <c r="C1" s="71"/>
      <c r="D1" s="3" t="s">
        <v>86</v>
      </c>
      <c r="E1" s="73" t="s">
        <v>94</v>
      </c>
      <c r="F1" s="71"/>
      <c r="R1" s="5">
        <f ca="1">NOW()</f>
        <v>45256.632602314814</v>
      </c>
    </row>
    <row r="2" spans="1:18" ht="15.6" x14ac:dyDescent="0.3">
      <c r="A2" s="1"/>
      <c r="B2" s="1"/>
      <c r="C2" s="71"/>
      <c r="D2" s="3"/>
      <c r="E2" s="71" t="s">
        <v>151</v>
      </c>
      <c r="R2" s="6">
        <f ca="1">NOW()</f>
        <v>45256.632602314814</v>
      </c>
    </row>
    <row r="3" spans="1:18" ht="15.6" x14ac:dyDescent="0.3">
      <c r="A3" s="1" t="str">
        <f>'[1]Comp Detail'!A3</f>
        <v>25th &amp; 26th November 2023</v>
      </c>
      <c r="B3" s="1"/>
      <c r="C3" s="71"/>
      <c r="D3" s="3"/>
      <c r="E3" s="2"/>
      <c r="F3" s="71"/>
    </row>
    <row r="4" spans="1:18" ht="15.6" x14ac:dyDescent="0.3">
      <c r="A4" s="1"/>
      <c r="B4" s="2"/>
      <c r="C4" s="2"/>
      <c r="D4" s="3"/>
    </row>
    <row r="5" spans="1:18" x14ac:dyDescent="0.3">
      <c r="A5" s="197"/>
      <c r="B5" s="198"/>
      <c r="C5" s="199"/>
      <c r="D5" s="129"/>
      <c r="E5" s="129"/>
      <c r="F5" s="129"/>
    </row>
    <row r="6" spans="1:18" ht="15.6" x14ac:dyDescent="0.3">
      <c r="A6" s="200" t="s">
        <v>211</v>
      </c>
      <c r="B6" s="177"/>
      <c r="C6" s="178"/>
      <c r="D6" s="177"/>
      <c r="E6" s="178"/>
      <c r="F6" s="178"/>
    </row>
    <row r="7" spans="1:18" x14ac:dyDescent="0.3">
      <c r="A7" s="201"/>
    </row>
    <row r="8" spans="1:18" ht="15.6" x14ac:dyDescent="0.3">
      <c r="A8" s="200"/>
      <c r="B8" s="177"/>
      <c r="C8" s="178"/>
      <c r="D8" s="178"/>
      <c r="E8" s="178"/>
      <c r="F8" s="202"/>
      <c r="G8" s="177" t="s">
        <v>2</v>
      </c>
      <c r="H8" s="177"/>
      <c r="I8" s="178"/>
      <c r="J8" s="202"/>
      <c r="K8" s="177" t="s">
        <v>4</v>
      </c>
      <c r="L8" s="177"/>
      <c r="M8" s="178"/>
      <c r="N8" s="202"/>
    </row>
    <row r="9" spans="1:18" ht="15.6" x14ac:dyDescent="0.3">
      <c r="A9" s="203"/>
      <c r="B9" s="204"/>
      <c r="C9" s="178"/>
      <c r="D9" s="178"/>
      <c r="E9" s="178"/>
      <c r="F9" s="202"/>
      <c r="G9" s="178" t="str">
        <f>E1</f>
        <v>Chris Wicks</v>
      </c>
      <c r="H9" s="178"/>
      <c r="I9" s="178"/>
      <c r="J9" s="205"/>
      <c r="K9" s="178" t="str">
        <f>E2</f>
        <v>Robyn Bruderer</v>
      </c>
      <c r="L9" s="178"/>
      <c r="M9" s="178"/>
      <c r="N9" s="205"/>
    </row>
    <row r="10" spans="1:18" x14ac:dyDescent="0.3">
      <c r="A10" s="178"/>
      <c r="B10" s="178"/>
      <c r="C10" s="178"/>
      <c r="D10" s="178"/>
      <c r="E10" s="178"/>
      <c r="F10" s="202"/>
      <c r="G10" s="177" t="s">
        <v>6</v>
      </c>
      <c r="H10" s="177"/>
      <c r="I10" s="178"/>
      <c r="J10" s="202"/>
      <c r="K10" s="177" t="s">
        <v>6</v>
      </c>
      <c r="L10" s="177"/>
      <c r="M10" s="178"/>
      <c r="N10" s="202"/>
    </row>
    <row r="11" spans="1:18" x14ac:dyDescent="0.3">
      <c r="F11" s="202"/>
      <c r="G11" s="7"/>
      <c r="H11" s="11"/>
      <c r="I11" s="11" t="s">
        <v>77</v>
      </c>
      <c r="J11" s="206"/>
      <c r="K11" s="7"/>
      <c r="L11" s="11"/>
      <c r="M11" s="11" t="s">
        <v>77</v>
      </c>
      <c r="N11" s="206"/>
      <c r="O11" s="178"/>
      <c r="P11" s="178"/>
      <c r="Q11" s="175" t="s">
        <v>10</v>
      </c>
      <c r="R11" s="176"/>
    </row>
    <row r="12" spans="1:18" x14ac:dyDescent="0.3">
      <c r="A12" s="207" t="s">
        <v>11</v>
      </c>
      <c r="B12" s="208" t="s">
        <v>12</v>
      </c>
      <c r="C12" s="208" t="s">
        <v>6</v>
      </c>
      <c r="D12" s="208" t="s">
        <v>13</v>
      </c>
      <c r="E12" s="208" t="s">
        <v>14</v>
      </c>
      <c r="F12" s="202"/>
      <c r="G12" s="72"/>
      <c r="H12" s="15" t="s">
        <v>85</v>
      </c>
      <c r="I12" s="20" t="s">
        <v>84</v>
      </c>
      <c r="J12" s="206"/>
      <c r="K12" s="72"/>
      <c r="L12" s="15" t="s">
        <v>85</v>
      </c>
      <c r="M12" s="20" t="s">
        <v>84</v>
      </c>
      <c r="N12" s="206"/>
      <c r="O12" s="207" t="s">
        <v>2</v>
      </c>
      <c r="P12" s="207" t="s">
        <v>4</v>
      </c>
      <c r="Q12" s="209" t="s">
        <v>37</v>
      </c>
      <c r="R12" s="209" t="s">
        <v>39</v>
      </c>
    </row>
    <row r="13" spans="1:18" x14ac:dyDescent="0.3">
      <c r="F13" s="202"/>
      <c r="G13" s="71"/>
      <c r="H13" s="13"/>
      <c r="I13" s="13"/>
      <c r="J13" s="206"/>
      <c r="K13" s="71"/>
      <c r="L13" s="13"/>
      <c r="M13" s="13"/>
      <c r="N13" s="206"/>
      <c r="O13" s="210"/>
      <c r="P13" s="210"/>
      <c r="Q13" s="210"/>
      <c r="R13" s="175"/>
    </row>
    <row r="14" spans="1:18" x14ac:dyDescent="0.3">
      <c r="A14" s="191">
        <v>34</v>
      </c>
      <c r="B14" s="193" t="s">
        <v>210</v>
      </c>
      <c r="C14" s="193" t="s">
        <v>162</v>
      </c>
      <c r="D14" s="193" t="s">
        <v>163</v>
      </c>
      <c r="E14" s="193" t="s">
        <v>139</v>
      </c>
      <c r="F14" s="202"/>
      <c r="G14" s="211">
        <v>6.8</v>
      </c>
      <c r="H14" s="33"/>
      <c r="I14" s="4">
        <f t="shared" ref="I14" si="0">G14-H14</f>
        <v>6.8</v>
      </c>
      <c r="J14" s="206"/>
      <c r="K14" s="211">
        <v>6.3</v>
      </c>
      <c r="L14" s="33"/>
      <c r="M14" s="4">
        <f t="shared" ref="M14" si="1">K14-L14</f>
        <v>6.3</v>
      </c>
      <c r="N14" s="206"/>
      <c r="O14" s="212">
        <f t="shared" ref="O14" si="2">I14</f>
        <v>6.8</v>
      </c>
      <c r="P14" s="212">
        <f t="shared" ref="P14" si="3">M14</f>
        <v>6.3</v>
      </c>
      <c r="Q14" s="213">
        <f t="shared" ref="Q14" si="4">SUM(O14+P14)/2</f>
        <v>6.55</v>
      </c>
      <c r="R14" s="214">
        <v>1</v>
      </c>
    </row>
    <row r="15" spans="1:18" x14ac:dyDescent="0.3">
      <c r="A15" s="191">
        <v>45</v>
      </c>
      <c r="B15" s="193" t="s">
        <v>115</v>
      </c>
      <c r="C15" s="193" t="s">
        <v>212</v>
      </c>
      <c r="D15" s="193" t="s">
        <v>213</v>
      </c>
      <c r="E15" s="193" t="s">
        <v>113</v>
      </c>
      <c r="F15" s="202"/>
      <c r="G15" s="211">
        <v>5</v>
      </c>
      <c r="H15" s="33"/>
      <c r="I15" s="4">
        <f>G15-H15</f>
        <v>5</v>
      </c>
      <c r="J15" s="206"/>
      <c r="K15" s="211">
        <v>6.5</v>
      </c>
      <c r="L15" s="33"/>
      <c r="M15" s="4">
        <f>K15-L15</f>
        <v>6.5</v>
      </c>
      <c r="N15" s="206"/>
      <c r="O15" s="212">
        <f>I15</f>
        <v>5</v>
      </c>
      <c r="P15" s="212">
        <f>M15</f>
        <v>6.5</v>
      </c>
      <c r="Q15" s="213">
        <f>SUM(O15+P15)/2</f>
        <v>5.75</v>
      </c>
      <c r="R15" s="214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3"/>
  <sheetViews>
    <sheetView workbookViewId="0">
      <selection activeCell="D18" sqref="D18"/>
    </sheetView>
  </sheetViews>
  <sheetFormatPr defaultRowHeight="14.4" x14ac:dyDescent="0.3"/>
  <cols>
    <col min="1" max="1" width="11.33203125" customWidth="1"/>
    <col min="2" max="2" width="20" customWidth="1"/>
    <col min="3" max="3" width="21.44140625" customWidth="1"/>
    <col min="4" max="4" width="20" customWidth="1"/>
    <col min="5" max="5" width="11.441406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40" max="40" width="2.88671875" customWidth="1"/>
    <col min="41" max="41" width="2.88671875" style="73" customWidth="1"/>
    <col min="42" max="42" width="8.88671875" style="73"/>
    <col min="43" max="43" width="17.44140625" customWidth="1"/>
  </cols>
  <sheetData>
    <row r="1" spans="1:45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71"/>
      <c r="AP1" s="71"/>
      <c r="AQ1" s="5">
        <f ca="1">NOW()</f>
        <v>45256.632602314814</v>
      </c>
      <c r="AR1" s="2"/>
      <c r="AS1" s="2"/>
    </row>
    <row r="2" spans="1:45" ht="15.6" x14ac:dyDescent="0.3">
      <c r="A2" s="1"/>
      <c r="B2" s="2"/>
      <c r="C2" s="3" t="s">
        <v>90</v>
      </c>
      <c r="D2" s="36" t="s">
        <v>94</v>
      </c>
      <c r="E2" s="2"/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71"/>
      <c r="AP2" s="71"/>
      <c r="AQ2" s="6">
        <f ca="1">NOW()</f>
        <v>45256.632602314814</v>
      </c>
      <c r="AR2" s="2"/>
      <c r="AS2" s="2"/>
    </row>
    <row r="3" spans="1:45" x14ac:dyDescent="0.3">
      <c r="A3" s="251" t="str">
        <f>'[1]Comp Detail'!A3</f>
        <v>25th &amp; 26th November 2023</v>
      </c>
      <c r="B3" s="251"/>
      <c r="C3" s="3"/>
      <c r="D3" t="s">
        <v>278</v>
      </c>
      <c r="E3" s="2"/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3"/>
      <c r="S3" s="114"/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4" t="s">
        <v>71</v>
      </c>
      <c r="AE3" s="113"/>
      <c r="AF3" s="113"/>
      <c r="AG3" s="113"/>
      <c r="AH3" s="113"/>
      <c r="AI3" s="113"/>
      <c r="AJ3" s="113"/>
      <c r="AK3" s="113"/>
      <c r="AL3" s="113"/>
      <c r="AM3" s="113"/>
      <c r="AN3" s="2"/>
      <c r="AO3" s="71"/>
      <c r="AP3" s="71"/>
      <c r="AQ3" s="2"/>
      <c r="AR3" s="2"/>
      <c r="AS3" s="2"/>
    </row>
    <row r="4" spans="1:45" ht="15.6" x14ac:dyDescent="0.3">
      <c r="A4" s="1"/>
      <c r="B4" s="2"/>
      <c r="C4" s="3"/>
      <c r="E4" s="2"/>
      <c r="F4" s="7" t="s">
        <v>2</v>
      </c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71"/>
      <c r="AP4" s="71"/>
      <c r="AQ4" s="2"/>
      <c r="AR4" s="2"/>
      <c r="AS4" s="2"/>
    </row>
    <row r="5" spans="1:45" ht="15.6" x14ac:dyDescent="0.3">
      <c r="A5" s="1" t="s">
        <v>176</v>
      </c>
      <c r="B5" s="7"/>
      <c r="C5" s="2"/>
      <c r="D5" s="2"/>
      <c r="E5" s="2"/>
      <c r="F5" s="7" t="s">
        <v>6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76</v>
      </c>
      <c r="T5" s="7"/>
      <c r="U5" s="2"/>
      <c r="V5" s="2"/>
      <c r="W5" s="2"/>
      <c r="X5" s="2"/>
      <c r="Y5" s="2"/>
      <c r="Z5" s="2"/>
      <c r="AA5" s="2"/>
      <c r="AB5" s="2"/>
      <c r="AC5" s="53"/>
      <c r="AD5" s="7" t="s">
        <v>3</v>
      </c>
      <c r="AE5" s="7"/>
      <c r="AF5" s="2"/>
      <c r="AG5" s="2"/>
      <c r="AH5" s="2"/>
      <c r="AI5" s="2"/>
      <c r="AJ5" s="2"/>
      <c r="AK5" s="2"/>
      <c r="AL5" s="2"/>
      <c r="AM5" s="2"/>
      <c r="AN5" s="53"/>
      <c r="AO5" s="71"/>
      <c r="AP5" s="71"/>
      <c r="AQ5" s="2"/>
      <c r="AR5" s="2"/>
      <c r="AS5" s="2"/>
    </row>
    <row r="6" spans="1:45" ht="15.6" x14ac:dyDescent="0.3">
      <c r="A6" s="1" t="s">
        <v>41</v>
      </c>
      <c r="B6" s="7"/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3"/>
      <c r="AD6" s="2"/>
      <c r="AE6" s="2"/>
      <c r="AF6" s="2"/>
      <c r="AG6" s="2"/>
      <c r="AH6" s="2"/>
      <c r="AI6" s="2"/>
      <c r="AJ6" s="2"/>
      <c r="AK6" s="2"/>
      <c r="AL6" s="2"/>
      <c r="AM6" s="2"/>
      <c r="AN6" s="53"/>
      <c r="AO6" s="71"/>
      <c r="AP6" s="71"/>
      <c r="AQ6" s="2"/>
      <c r="AR6" s="2"/>
      <c r="AS6" s="2"/>
    </row>
    <row r="7" spans="1:45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53"/>
      <c r="AD7" s="2"/>
      <c r="AE7" s="2"/>
      <c r="AF7" s="2"/>
      <c r="AG7" s="2"/>
      <c r="AH7" s="2"/>
      <c r="AI7" s="2"/>
      <c r="AJ7" s="2"/>
      <c r="AK7" s="2"/>
      <c r="AL7" s="2"/>
      <c r="AM7" s="2"/>
      <c r="AN7" s="53"/>
      <c r="AO7" s="71"/>
      <c r="AP7" s="47" t="s">
        <v>10</v>
      </c>
      <c r="AQ7" s="13"/>
      <c r="AR7" s="2"/>
      <c r="AS7" s="2"/>
    </row>
    <row r="8" spans="1:45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55"/>
      <c r="AD8" s="14" t="s">
        <v>18</v>
      </c>
      <c r="AE8" s="14" t="s">
        <v>19</v>
      </c>
      <c r="AF8" s="14" t="s">
        <v>20</v>
      </c>
      <c r="AG8" s="14" t="s">
        <v>21</v>
      </c>
      <c r="AH8" s="14" t="s">
        <v>22</v>
      </c>
      <c r="AI8" s="14" t="s">
        <v>23</v>
      </c>
      <c r="AJ8" s="14" t="s">
        <v>24</v>
      </c>
      <c r="AK8" s="14" t="s">
        <v>25</v>
      </c>
      <c r="AL8" s="14" t="s">
        <v>26</v>
      </c>
      <c r="AM8" s="14" t="s">
        <v>27</v>
      </c>
      <c r="AN8" s="56"/>
      <c r="AO8" s="89"/>
      <c r="AP8" s="76" t="s">
        <v>37</v>
      </c>
      <c r="AQ8" s="20" t="s">
        <v>39</v>
      </c>
      <c r="AR8" s="10"/>
      <c r="AS8" s="10"/>
    </row>
    <row r="9" spans="1:45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55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56"/>
      <c r="AO9" s="86"/>
      <c r="AP9" s="47"/>
      <c r="AQ9" s="12"/>
      <c r="AR9" s="2"/>
      <c r="AS9" s="2"/>
    </row>
    <row r="10" spans="1:45" x14ac:dyDescent="0.3">
      <c r="A10" s="191">
        <v>73</v>
      </c>
      <c r="B10" s="193" t="s">
        <v>181</v>
      </c>
      <c r="C10" s="193" t="s">
        <v>285</v>
      </c>
      <c r="D10" s="193" t="s">
        <v>286</v>
      </c>
      <c r="E10" s="193" t="s">
        <v>182</v>
      </c>
      <c r="F10" s="33">
        <v>5.5</v>
      </c>
      <c r="G10" s="33">
        <v>6.5</v>
      </c>
      <c r="H10" s="33">
        <v>5.5</v>
      </c>
      <c r="I10" s="33">
        <v>6.5</v>
      </c>
      <c r="J10" s="133">
        <f>(F10+G10+H10+I10)/4</f>
        <v>6</v>
      </c>
      <c r="K10" s="33">
        <v>6.5</v>
      </c>
      <c r="L10" s="33"/>
      <c r="M10" s="133">
        <f>K10-L10</f>
        <v>6.5</v>
      </c>
      <c r="N10" s="33">
        <v>7</v>
      </c>
      <c r="O10" s="33"/>
      <c r="P10" s="133">
        <f>N10-O10</f>
        <v>7</v>
      </c>
      <c r="Q10" s="4">
        <f>((J10*0.4)+(M10*0.4)+(P10*0.2))</f>
        <v>6.4</v>
      </c>
      <c r="R10" s="23"/>
      <c r="S10" s="25">
        <v>5.5</v>
      </c>
      <c r="T10" s="25">
        <v>6.5</v>
      </c>
      <c r="U10" s="25">
        <v>6</v>
      </c>
      <c r="V10" s="25">
        <v>6.5</v>
      </c>
      <c r="W10" s="25">
        <v>6</v>
      </c>
      <c r="X10" s="25">
        <v>6.5</v>
      </c>
      <c r="Y10" s="25">
        <v>5.5</v>
      </c>
      <c r="Z10" s="25">
        <v>5</v>
      </c>
      <c r="AA10" s="26">
        <f>SUM(S10:Z10)</f>
        <v>47.5</v>
      </c>
      <c r="AB10" s="4">
        <f>AA10/8</f>
        <v>5.9375</v>
      </c>
      <c r="AC10" s="60"/>
      <c r="AD10" s="25">
        <v>4.8</v>
      </c>
      <c r="AE10" s="25">
        <v>6</v>
      </c>
      <c r="AF10" s="25">
        <v>4.8</v>
      </c>
      <c r="AG10" s="25">
        <v>6</v>
      </c>
      <c r="AH10" s="25">
        <v>4.8</v>
      </c>
      <c r="AI10" s="25">
        <v>5</v>
      </c>
      <c r="AJ10" s="25">
        <v>6</v>
      </c>
      <c r="AK10" s="25">
        <v>5.8</v>
      </c>
      <c r="AL10" s="26">
        <f>SUM(AD10:AK10)</f>
        <v>43.2</v>
      </c>
      <c r="AM10" s="4">
        <f>AL10/8</f>
        <v>5.4</v>
      </c>
      <c r="AN10" s="60"/>
      <c r="AO10" s="71"/>
      <c r="AP10" s="78">
        <f>(Q10*0.25+AB10*0.375+AM10*0.375)</f>
        <v>5.8515625</v>
      </c>
      <c r="AQ10" s="31">
        <v>1</v>
      </c>
      <c r="AR10" s="2"/>
      <c r="AS10" s="2"/>
    </row>
    <row r="11" spans="1:45" x14ac:dyDescent="0.3">
      <c r="A11" s="191">
        <v>74</v>
      </c>
      <c r="B11" s="193" t="s">
        <v>183</v>
      </c>
      <c r="C11" s="193" t="s">
        <v>285</v>
      </c>
      <c r="D11" s="193" t="s">
        <v>286</v>
      </c>
      <c r="E11" s="193" t="s">
        <v>182</v>
      </c>
      <c r="F11" s="33">
        <v>5.5</v>
      </c>
      <c r="G11" s="33">
        <v>6.5</v>
      </c>
      <c r="H11" s="33">
        <v>5.5</v>
      </c>
      <c r="I11" s="33">
        <v>6.5</v>
      </c>
      <c r="J11" s="133">
        <f>(F11+G11+H11+I11)/4</f>
        <v>6</v>
      </c>
      <c r="K11" s="33">
        <v>6.5</v>
      </c>
      <c r="L11" s="33"/>
      <c r="M11" s="133">
        <f>K11-L11</f>
        <v>6.5</v>
      </c>
      <c r="N11" s="33">
        <v>7</v>
      </c>
      <c r="O11" s="33"/>
      <c r="P11" s="133">
        <f>N11-O11</f>
        <v>7</v>
      </c>
      <c r="Q11" s="4">
        <f>((J11*0.4)+(M11*0.4)+(P11*0.2))</f>
        <v>6.4</v>
      </c>
      <c r="R11" s="23"/>
      <c r="S11" s="25">
        <v>5</v>
      </c>
      <c r="T11" s="25">
        <v>6</v>
      </c>
      <c r="U11" s="25">
        <v>2.8</v>
      </c>
      <c r="V11" s="25">
        <v>3.5</v>
      </c>
      <c r="W11" s="25">
        <v>4.5</v>
      </c>
      <c r="X11" s="25">
        <v>4</v>
      </c>
      <c r="Y11" s="25">
        <v>4</v>
      </c>
      <c r="Z11" s="25">
        <v>4</v>
      </c>
      <c r="AA11" s="26">
        <f>SUM(S11:Z11)</f>
        <v>33.799999999999997</v>
      </c>
      <c r="AB11" s="4">
        <f>AA11/8</f>
        <v>4.2249999999999996</v>
      </c>
      <c r="AC11" s="60"/>
      <c r="AD11" s="25">
        <v>3.8</v>
      </c>
      <c r="AE11" s="25">
        <v>4.8</v>
      </c>
      <c r="AF11" s="25">
        <v>4</v>
      </c>
      <c r="AG11" s="25">
        <v>4.8</v>
      </c>
      <c r="AH11" s="25">
        <v>4.2</v>
      </c>
      <c r="AI11" s="25">
        <v>4.2</v>
      </c>
      <c r="AJ11" s="25">
        <v>5</v>
      </c>
      <c r="AK11" s="25">
        <v>4.8</v>
      </c>
      <c r="AL11" s="26">
        <f>SUM(AD11:AK11)</f>
        <v>35.599999999999994</v>
      </c>
      <c r="AM11" s="4">
        <f>AL11/8</f>
        <v>4.4499999999999993</v>
      </c>
      <c r="AN11" s="60"/>
      <c r="AO11" s="71"/>
      <c r="AP11" s="78">
        <f>(Q11*0.25+AB11*0.375+AM11*0.375)</f>
        <v>4.8531250000000004</v>
      </c>
      <c r="AQ11" s="31">
        <v>2</v>
      </c>
      <c r="AR11" s="2"/>
      <c r="AS11" s="2"/>
    </row>
    <row r="12" spans="1:45" x14ac:dyDescent="0.3">
      <c r="A12" s="239">
        <v>52</v>
      </c>
      <c r="B12" s="240" t="s">
        <v>177</v>
      </c>
      <c r="C12" s="240" t="s">
        <v>178</v>
      </c>
      <c r="D12" s="240" t="s">
        <v>179</v>
      </c>
      <c r="E12" s="240" t="s">
        <v>184</v>
      </c>
      <c r="F12" s="244"/>
      <c r="G12" s="244"/>
      <c r="H12" s="244"/>
      <c r="I12" s="244"/>
      <c r="J12" s="245">
        <f>(F12+G12+H12+I12)/4</f>
        <v>0</v>
      </c>
      <c r="K12" s="244"/>
      <c r="L12" s="244"/>
      <c r="M12" s="245">
        <f>K12-L12</f>
        <v>0</v>
      </c>
      <c r="N12" s="244"/>
      <c r="O12" s="244"/>
      <c r="P12" s="245">
        <f>N12-O12</f>
        <v>0</v>
      </c>
      <c r="Q12" s="246">
        <f>((J12*0.4)+(M12*0.4)+(P12*0.2))</f>
        <v>0</v>
      </c>
      <c r="R12" s="247"/>
      <c r="S12" s="248"/>
      <c r="T12" s="248"/>
      <c r="U12" s="248"/>
      <c r="V12" s="248"/>
      <c r="W12" s="248"/>
      <c r="X12" s="248"/>
      <c r="Y12" s="248"/>
      <c r="Z12" s="248"/>
      <c r="AA12" s="249">
        <f>SUM(S12:Z12)</f>
        <v>0</v>
      </c>
      <c r="AB12" s="246">
        <f>AA12/8</f>
        <v>0</v>
      </c>
      <c r="AC12" s="250"/>
      <c r="AD12" s="248"/>
      <c r="AE12" s="248"/>
      <c r="AF12" s="248"/>
      <c r="AG12" s="248"/>
      <c r="AH12" s="248"/>
      <c r="AI12" s="248"/>
      <c r="AJ12" s="248"/>
      <c r="AK12" s="248"/>
      <c r="AL12" s="249">
        <f>SUM(AD12:AK12)</f>
        <v>0</v>
      </c>
      <c r="AM12" s="246">
        <f>AL12/8</f>
        <v>0</v>
      </c>
      <c r="AN12" s="250"/>
      <c r="AO12" s="242"/>
      <c r="AP12" s="243">
        <f>(Q12*0.25+AB12*0.375+AM12*0.375)</f>
        <v>0</v>
      </c>
      <c r="AQ12" s="188" t="s">
        <v>281</v>
      </c>
      <c r="AR12" s="2"/>
      <c r="AS12" s="2"/>
    </row>
    <row r="13" spans="1:45" x14ac:dyDescent="0.3">
      <c r="A13" s="239">
        <v>55</v>
      </c>
      <c r="B13" s="240" t="s">
        <v>180</v>
      </c>
      <c r="C13" s="240" t="s">
        <v>178</v>
      </c>
      <c r="D13" s="240" t="s">
        <v>179</v>
      </c>
      <c r="E13" s="240" t="s">
        <v>184</v>
      </c>
      <c r="F13" s="244"/>
      <c r="G13" s="244"/>
      <c r="H13" s="244"/>
      <c r="I13" s="244"/>
      <c r="J13" s="245">
        <f>(F13+G13+H13+I13)/4</f>
        <v>0</v>
      </c>
      <c r="K13" s="244"/>
      <c r="L13" s="244"/>
      <c r="M13" s="245">
        <f>K13-L13</f>
        <v>0</v>
      </c>
      <c r="N13" s="244"/>
      <c r="O13" s="244"/>
      <c r="P13" s="245">
        <f>N13-O13</f>
        <v>0</v>
      </c>
      <c r="Q13" s="246">
        <f>((J13*0.4)+(M13*0.4)+(P13*0.2))</f>
        <v>0</v>
      </c>
      <c r="R13" s="247"/>
      <c r="S13" s="248"/>
      <c r="T13" s="248"/>
      <c r="U13" s="248"/>
      <c r="V13" s="248"/>
      <c r="W13" s="248"/>
      <c r="X13" s="248"/>
      <c r="Y13" s="248"/>
      <c r="Z13" s="248"/>
      <c r="AA13" s="249">
        <f>SUM(S13:Z13)</f>
        <v>0</v>
      </c>
      <c r="AB13" s="246">
        <f>AA13/8</f>
        <v>0</v>
      </c>
      <c r="AC13" s="250"/>
      <c r="AD13" s="248"/>
      <c r="AE13" s="248"/>
      <c r="AF13" s="248"/>
      <c r="AG13" s="248"/>
      <c r="AH13" s="248"/>
      <c r="AI13" s="248"/>
      <c r="AJ13" s="248"/>
      <c r="AK13" s="248"/>
      <c r="AL13" s="249">
        <f>SUM(AD13:AK13)</f>
        <v>0</v>
      </c>
      <c r="AM13" s="246">
        <f>AL13/8</f>
        <v>0</v>
      </c>
      <c r="AN13" s="250"/>
      <c r="AO13" s="242"/>
      <c r="AP13" s="243">
        <f>(Q13*0.25+AB13*0.375+AM13*0.375)</f>
        <v>0</v>
      </c>
      <c r="AQ13" s="188" t="s">
        <v>281</v>
      </c>
      <c r="AR13" s="2"/>
      <c r="AS13" s="2"/>
    </row>
  </sheetData>
  <sortState xmlns:xlrd2="http://schemas.microsoft.com/office/spreadsheetml/2017/richdata2" ref="A10:AS14">
    <sortCondition descending="1" ref="AP10:AP1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23"/>
  <sheetViews>
    <sheetView workbookViewId="0">
      <selection activeCell="C23" sqref="C23:D23"/>
    </sheetView>
  </sheetViews>
  <sheetFormatPr defaultRowHeight="14.4" x14ac:dyDescent="0.3"/>
  <cols>
    <col min="1" max="1" width="5.6640625" customWidth="1"/>
    <col min="2" max="4" width="22.88671875" customWidth="1"/>
    <col min="5" max="5" width="14.332031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2.88671875" customWidth="1"/>
    <col min="29" max="29" width="2.88671875" customWidth="1"/>
    <col min="40" max="40" width="3" customWidth="1"/>
    <col min="42" max="42" width="13.109375" customWidth="1"/>
  </cols>
  <sheetData>
    <row r="1" spans="1:42" ht="15.6" x14ac:dyDescent="0.3">
      <c r="A1" s="1" t="str">
        <f>'Comp Detail'!A1</f>
        <v>2023 SVG CHRISTMAS COMPETITION</v>
      </c>
      <c r="B1" s="2"/>
      <c r="C1" s="2"/>
      <c r="D1" s="71" t="s">
        <v>90</v>
      </c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AP1" s="5">
        <f ca="1">NOW()</f>
        <v>45256.632602314814</v>
      </c>
    </row>
    <row r="2" spans="1:42" ht="15.6" x14ac:dyDescent="0.3">
      <c r="A2" s="1"/>
      <c r="B2" s="2"/>
      <c r="C2" s="2"/>
      <c r="D2" t="s">
        <v>151</v>
      </c>
      <c r="E2" s="36"/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AP2" s="6">
        <f ca="1">NOW()</f>
        <v>45256.632602314814</v>
      </c>
    </row>
    <row r="3" spans="1:42" ht="15.6" x14ac:dyDescent="0.3">
      <c r="A3" s="1" t="str">
        <f>'Comp Detail'!A3</f>
        <v>25th &amp; 26th November 2023</v>
      </c>
      <c r="B3" s="2"/>
      <c r="C3" s="2"/>
      <c r="D3" t="s">
        <v>278</v>
      </c>
      <c r="E3" s="36"/>
    </row>
    <row r="4" spans="1:42" ht="15.6" x14ac:dyDescent="0.3">
      <c r="A4" s="1"/>
      <c r="B4" s="2"/>
      <c r="C4" s="3"/>
      <c r="D4" s="3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42" s="2" customFormat="1" ht="15.6" x14ac:dyDescent="0.3">
      <c r="A5" s="1" t="s">
        <v>75</v>
      </c>
      <c r="B5" s="7"/>
      <c r="F5" s="7" t="s">
        <v>2</v>
      </c>
      <c r="J5"/>
      <c r="K5" s="7"/>
      <c r="L5" s="7"/>
      <c r="M5" s="7"/>
      <c r="R5" s="53"/>
      <c r="S5" s="7" t="s">
        <v>2</v>
      </c>
      <c r="W5" s="7"/>
      <c r="Y5" s="7"/>
      <c r="AC5" s="53"/>
      <c r="AD5" s="7" t="s">
        <v>4</v>
      </c>
      <c r="AH5" s="7"/>
      <c r="AJ5" s="7"/>
      <c r="AN5" s="53"/>
    </row>
    <row r="6" spans="1:42" s="2" customFormat="1" ht="15.6" x14ac:dyDescent="0.3">
      <c r="A6" s="1" t="s">
        <v>54</v>
      </c>
      <c r="B6" s="7"/>
      <c r="F6" s="7" t="s">
        <v>6</v>
      </c>
      <c r="J6"/>
      <c r="R6" s="53"/>
      <c r="AC6" s="53"/>
      <c r="AN6" s="53"/>
    </row>
    <row r="7" spans="1:42" s="2" customFormat="1" x14ac:dyDescent="0.3">
      <c r="F7" s="7" t="s">
        <v>15</v>
      </c>
      <c r="J7" s="132" t="s">
        <v>15</v>
      </c>
      <c r="K7" s="11"/>
      <c r="L7" s="11"/>
      <c r="M7" s="11" t="s">
        <v>16</v>
      </c>
      <c r="N7"/>
      <c r="O7" s="11"/>
      <c r="P7" s="11" t="s">
        <v>17</v>
      </c>
      <c r="Q7" s="11" t="s">
        <v>77</v>
      </c>
      <c r="R7" s="56"/>
      <c r="AB7" s="10" t="s">
        <v>67</v>
      </c>
      <c r="AC7" s="56"/>
      <c r="AM7" s="10" t="s">
        <v>67</v>
      </c>
      <c r="AN7" s="56"/>
      <c r="AO7" s="11" t="s">
        <v>30</v>
      </c>
    </row>
    <row r="8" spans="1:42" s="2" customFormat="1" x14ac:dyDescent="0.3">
      <c r="A8" s="72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53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68</v>
      </c>
      <c r="AA8" s="14" t="s">
        <v>69</v>
      </c>
      <c r="AB8" s="14" t="s">
        <v>70</v>
      </c>
      <c r="AC8" s="53"/>
      <c r="AD8" s="14" t="s">
        <v>18</v>
      </c>
      <c r="AE8" s="14" t="s">
        <v>19</v>
      </c>
      <c r="AF8" s="14" t="s">
        <v>20</v>
      </c>
      <c r="AG8" s="14" t="s">
        <v>21</v>
      </c>
      <c r="AH8" s="14" t="s">
        <v>22</v>
      </c>
      <c r="AI8" s="14" t="s">
        <v>23</v>
      </c>
      <c r="AJ8" s="14" t="s">
        <v>24</v>
      </c>
      <c r="AK8" s="14" t="s">
        <v>68</v>
      </c>
      <c r="AL8" s="14" t="s">
        <v>69</v>
      </c>
      <c r="AM8" s="14" t="s">
        <v>70</v>
      </c>
      <c r="AN8" s="53"/>
      <c r="AO8" s="19" t="s">
        <v>37</v>
      </c>
      <c r="AP8" s="14" t="s">
        <v>39</v>
      </c>
    </row>
    <row r="9" spans="1:42" s="2" customFormat="1" x14ac:dyDescent="0.3">
      <c r="A9" s="71"/>
      <c r="B9" s="71"/>
      <c r="C9" s="71"/>
      <c r="D9" s="71"/>
      <c r="E9" s="71"/>
      <c r="R9" s="53"/>
      <c r="AC9" s="53"/>
      <c r="AN9" s="53"/>
    </row>
    <row r="10" spans="1:42" s="2" customFormat="1" ht="15.6" x14ac:dyDescent="0.3">
      <c r="A10" s="107">
        <v>1</v>
      </c>
      <c r="B10" s="193" t="s">
        <v>216</v>
      </c>
      <c r="C10" s="74"/>
      <c r="D10" s="74"/>
      <c r="E10" s="74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53"/>
      <c r="S10" s="25">
        <v>7</v>
      </c>
      <c r="T10" s="25">
        <v>7.5</v>
      </c>
      <c r="U10" s="25">
        <v>7</v>
      </c>
      <c r="V10" s="25">
        <v>7.5</v>
      </c>
      <c r="W10" s="25">
        <v>7.5</v>
      </c>
      <c r="X10" s="25">
        <v>7.5</v>
      </c>
      <c r="Y10" s="25">
        <v>7</v>
      </c>
      <c r="Z10" s="25">
        <v>6.3</v>
      </c>
      <c r="AA10" s="4">
        <f t="shared" ref="AA10:AA15" si="0">SUM(S10:Z10)</f>
        <v>57.3</v>
      </c>
      <c r="AB10" s="46"/>
      <c r="AC10" s="53"/>
      <c r="AD10" s="25">
        <v>6.5</v>
      </c>
      <c r="AE10" s="25">
        <v>7.5</v>
      </c>
      <c r="AF10" s="25">
        <v>7</v>
      </c>
      <c r="AG10" s="25">
        <v>8</v>
      </c>
      <c r="AH10" s="25">
        <v>7</v>
      </c>
      <c r="AI10" s="25">
        <v>6.8</v>
      </c>
      <c r="AJ10" s="25">
        <v>7.8</v>
      </c>
      <c r="AK10" s="25">
        <v>7</v>
      </c>
      <c r="AL10" s="4">
        <f t="shared" ref="AL10:AL15" si="1">SUM(AD10:AK10)</f>
        <v>57.599999999999994</v>
      </c>
      <c r="AM10" s="46"/>
      <c r="AN10" s="53"/>
      <c r="AO10" s="29"/>
      <c r="AP10" s="23"/>
    </row>
    <row r="11" spans="1:42" s="2" customFormat="1" ht="15.6" x14ac:dyDescent="0.3">
      <c r="A11" s="107">
        <v>2</v>
      </c>
      <c r="B11" s="193" t="s">
        <v>217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53"/>
      <c r="S11" s="25">
        <v>6.5</v>
      </c>
      <c r="T11" s="25">
        <v>7.5</v>
      </c>
      <c r="U11" s="25">
        <v>7</v>
      </c>
      <c r="V11" s="25">
        <v>7</v>
      </c>
      <c r="W11" s="25">
        <v>7.3</v>
      </c>
      <c r="X11" s="25">
        <v>7.3</v>
      </c>
      <c r="Y11" s="25">
        <v>8</v>
      </c>
      <c r="Z11" s="25">
        <v>6.2</v>
      </c>
      <c r="AA11" s="4">
        <f t="shared" si="0"/>
        <v>56.8</v>
      </c>
      <c r="AB11" s="46"/>
      <c r="AC11" s="53"/>
      <c r="AD11" s="25">
        <v>6.3</v>
      </c>
      <c r="AE11" s="25">
        <v>7</v>
      </c>
      <c r="AF11" s="25">
        <v>6</v>
      </c>
      <c r="AG11" s="25">
        <v>7</v>
      </c>
      <c r="AH11" s="25">
        <v>6.3</v>
      </c>
      <c r="AI11" s="25">
        <v>6.3</v>
      </c>
      <c r="AJ11" s="25">
        <v>6.8</v>
      </c>
      <c r="AK11" s="25">
        <v>5</v>
      </c>
      <c r="AL11" s="4">
        <f t="shared" si="1"/>
        <v>50.699999999999996</v>
      </c>
      <c r="AM11" s="46"/>
      <c r="AN11" s="53"/>
      <c r="AO11" s="29"/>
      <c r="AP11" s="23"/>
    </row>
    <row r="12" spans="1:42" s="2" customFormat="1" ht="15.6" x14ac:dyDescent="0.3">
      <c r="A12" s="107">
        <v>3</v>
      </c>
      <c r="B12" s="193" t="s">
        <v>218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53"/>
      <c r="S12" s="25">
        <v>0</v>
      </c>
      <c r="T12" s="25">
        <v>6.5</v>
      </c>
      <c r="U12" s="25">
        <v>6.5</v>
      </c>
      <c r="V12" s="25">
        <v>7</v>
      </c>
      <c r="W12" s="25">
        <v>6.5</v>
      </c>
      <c r="X12" s="25">
        <v>6.5</v>
      </c>
      <c r="Y12" s="25">
        <v>7</v>
      </c>
      <c r="Z12" s="25">
        <v>6.2</v>
      </c>
      <c r="AA12" s="4">
        <f t="shared" si="0"/>
        <v>46.2</v>
      </c>
      <c r="AB12" s="46"/>
      <c r="AC12" s="53"/>
      <c r="AD12" s="25">
        <v>0</v>
      </c>
      <c r="AE12" s="25">
        <v>6.8</v>
      </c>
      <c r="AF12" s="25">
        <v>6</v>
      </c>
      <c r="AG12" s="25">
        <v>6.5</v>
      </c>
      <c r="AH12" s="25">
        <v>6</v>
      </c>
      <c r="AI12" s="25">
        <v>6</v>
      </c>
      <c r="AJ12" s="25">
        <v>6.2</v>
      </c>
      <c r="AK12" s="25">
        <v>6.2</v>
      </c>
      <c r="AL12" s="4">
        <f t="shared" si="1"/>
        <v>43.7</v>
      </c>
      <c r="AM12" s="46"/>
      <c r="AN12" s="53"/>
      <c r="AO12" s="29"/>
      <c r="AP12" s="23"/>
    </row>
    <row r="13" spans="1:42" s="2" customFormat="1" ht="15.6" x14ac:dyDescent="0.3">
      <c r="A13" s="107">
        <v>4</v>
      </c>
      <c r="B13" s="193" t="s">
        <v>201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53"/>
      <c r="S13" s="25">
        <v>5.3</v>
      </c>
      <c r="T13" s="25">
        <v>7</v>
      </c>
      <c r="U13" s="25">
        <v>6.5</v>
      </c>
      <c r="V13" s="25">
        <v>6.5</v>
      </c>
      <c r="W13" s="25">
        <v>7</v>
      </c>
      <c r="X13" s="25">
        <v>7</v>
      </c>
      <c r="Y13" s="25">
        <v>7</v>
      </c>
      <c r="Z13" s="25">
        <v>5.2</v>
      </c>
      <c r="AA13" s="4">
        <f t="shared" si="0"/>
        <v>51.5</v>
      </c>
      <c r="AB13" s="46"/>
      <c r="AC13" s="53"/>
      <c r="AD13" s="25">
        <v>5.2</v>
      </c>
      <c r="AE13" s="25">
        <v>6</v>
      </c>
      <c r="AF13" s="25">
        <v>5.8</v>
      </c>
      <c r="AG13" s="25">
        <v>4.8</v>
      </c>
      <c r="AH13" s="25">
        <v>5.8</v>
      </c>
      <c r="AI13" s="25">
        <v>5.6</v>
      </c>
      <c r="AJ13" s="25">
        <v>7</v>
      </c>
      <c r="AK13" s="25">
        <v>4.8</v>
      </c>
      <c r="AL13" s="4">
        <f t="shared" si="1"/>
        <v>45</v>
      </c>
      <c r="AM13" s="46"/>
      <c r="AN13" s="53"/>
      <c r="AO13" s="29"/>
      <c r="AP13" s="23"/>
    </row>
    <row r="14" spans="1:42" s="2" customFormat="1" ht="15.6" x14ac:dyDescent="0.3">
      <c r="A14" s="107">
        <v>5</v>
      </c>
      <c r="B14" s="193" t="s">
        <v>219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53"/>
      <c r="S14" s="25">
        <v>6.5</v>
      </c>
      <c r="T14" s="25">
        <v>7</v>
      </c>
      <c r="U14" s="25">
        <v>6.8</v>
      </c>
      <c r="V14" s="25">
        <v>6.5</v>
      </c>
      <c r="W14" s="25">
        <v>4.2</v>
      </c>
      <c r="X14" s="25">
        <v>6.8</v>
      </c>
      <c r="Y14" s="25">
        <v>7</v>
      </c>
      <c r="Z14" s="25">
        <v>6.5</v>
      </c>
      <c r="AA14" s="4">
        <f t="shared" si="0"/>
        <v>51.3</v>
      </c>
      <c r="AB14" s="46"/>
      <c r="AC14" s="53"/>
      <c r="AD14" s="25">
        <v>6.2</v>
      </c>
      <c r="AE14" s="25">
        <v>6.8</v>
      </c>
      <c r="AF14" s="25">
        <v>7</v>
      </c>
      <c r="AG14" s="25">
        <v>6.8</v>
      </c>
      <c r="AH14" s="25">
        <v>4.8</v>
      </c>
      <c r="AI14" s="25">
        <v>6.8</v>
      </c>
      <c r="AJ14" s="25">
        <v>6.8</v>
      </c>
      <c r="AK14" s="25">
        <v>6.8</v>
      </c>
      <c r="AL14" s="4">
        <f t="shared" si="1"/>
        <v>51.999999999999993</v>
      </c>
      <c r="AM14" s="46"/>
      <c r="AN14" s="53"/>
      <c r="AO14" s="29"/>
      <c r="AP14" s="23"/>
    </row>
    <row r="15" spans="1:42" s="2" customFormat="1" ht="15.6" x14ac:dyDescent="0.3">
      <c r="A15" s="107">
        <v>6</v>
      </c>
      <c r="B15" s="193" t="s">
        <v>191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53"/>
      <c r="S15" s="25">
        <v>5.2</v>
      </c>
      <c r="T15" s="25">
        <v>6.8</v>
      </c>
      <c r="U15" s="25">
        <v>6.5</v>
      </c>
      <c r="V15" s="25">
        <v>6.8</v>
      </c>
      <c r="W15" s="25">
        <v>6.8</v>
      </c>
      <c r="X15" s="25">
        <v>5.8</v>
      </c>
      <c r="Y15" s="25">
        <v>0</v>
      </c>
      <c r="Z15" s="25">
        <v>5.5</v>
      </c>
      <c r="AA15" s="4">
        <f t="shared" si="0"/>
        <v>43.4</v>
      </c>
      <c r="AB15" s="46"/>
      <c r="AC15" s="53"/>
      <c r="AD15" s="25">
        <v>5.8</v>
      </c>
      <c r="AE15" s="25">
        <v>5.2</v>
      </c>
      <c r="AF15" s="25">
        <v>4.8</v>
      </c>
      <c r="AG15" s="25">
        <v>5</v>
      </c>
      <c r="AH15" s="25">
        <v>3.8</v>
      </c>
      <c r="AI15" s="25">
        <v>4</v>
      </c>
      <c r="AJ15" s="25">
        <v>6</v>
      </c>
      <c r="AK15" s="25">
        <v>5.8</v>
      </c>
      <c r="AL15" s="4">
        <f t="shared" si="1"/>
        <v>40.4</v>
      </c>
      <c r="AM15" s="46"/>
      <c r="AN15" s="53"/>
      <c r="AO15" s="29"/>
      <c r="AP15" s="23"/>
    </row>
    <row r="16" spans="1:42" s="2" customFormat="1" ht="15.6" x14ac:dyDescent="0.3">
      <c r="A16" s="109" t="s">
        <v>146</v>
      </c>
      <c r="B16" s="216" t="s">
        <v>220</v>
      </c>
      <c r="C16" s="215" t="s">
        <v>203</v>
      </c>
      <c r="D16" s="215" t="s">
        <v>204</v>
      </c>
      <c r="E16" s="215" t="s">
        <v>113</v>
      </c>
      <c r="F16" s="167">
        <v>6.5</v>
      </c>
      <c r="G16" s="167">
        <v>6.2</v>
      </c>
      <c r="H16" s="167">
        <v>6</v>
      </c>
      <c r="I16" s="167">
        <v>6</v>
      </c>
      <c r="J16" s="168">
        <f>(F16+G16+H16+I16)/4</f>
        <v>6.1749999999999998</v>
      </c>
      <c r="K16" s="167">
        <v>6.7</v>
      </c>
      <c r="L16" s="167"/>
      <c r="M16" s="168">
        <f>K16-L16</f>
        <v>6.7</v>
      </c>
      <c r="N16" s="167">
        <v>7.2</v>
      </c>
      <c r="O16" s="167"/>
      <c r="P16" s="168">
        <f>N16-O16</f>
        <v>7.2</v>
      </c>
      <c r="Q16" s="62">
        <f>((J16*0.4)+(M16*0.4)+(P16*0.2))</f>
        <v>6.5900000000000007</v>
      </c>
      <c r="R16" s="67"/>
      <c r="S16" s="96"/>
      <c r="T16" s="96"/>
      <c r="U16" s="96"/>
      <c r="V16" s="96"/>
      <c r="W16" s="96"/>
      <c r="X16" s="96"/>
      <c r="Y16" s="96"/>
      <c r="Z16" s="96"/>
      <c r="AA16" s="62">
        <f>SUM(AA10:AA15)</f>
        <v>306.5</v>
      </c>
      <c r="AB16" s="62">
        <f>(AA16/6)/8</f>
        <v>6.385416666666667</v>
      </c>
      <c r="AC16" s="67"/>
      <c r="AD16" s="96"/>
      <c r="AE16" s="96"/>
      <c r="AF16" s="96"/>
      <c r="AG16" s="96"/>
      <c r="AH16" s="96"/>
      <c r="AI16" s="96"/>
      <c r="AJ16" s="96"/>
      <c r="AK16" s="96"/>
      <c r="AL16" s="62">
        <f>SUM(AL10:AL15)</f>
        <v>289.39999999999998</v>
      </c>
      <c r="AM16" s="62">
        <f>(AL16/6)/8</f>
        <v>6.0291666666666659</v>
      </c>
      <c r="AN16" s="97"/>
      <c r="AO16" s="181">
        <f>SUM((Q16*0.25)+(AM16*0.375)+(AB16*0.375))</f>
        <v>6.3029687499999998</v>
      </c>
      <c r="AP16" s="70">
        <v>1</v>
      </c>
    </row>
    <row r="17" spans="1:42" s="2" customFormat="1" ht="15.6" x14ac:dyDescent="0.3">
      <c r="A17" s="107">
        <v>1</v>
      </c>
      <c r="B17" s="193" t="s">
        <v>121</v>
      </c>
      <c r="C17" s="74"/>
      <c r="D17" s="74"/>
      <c r="E17" s="74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53"/>
      <c r="S17" s="25">
        <v>6</v>
      </c>
      <c r="T17" s="25">
        <v>6.5</v>
      </c>
      <c r="U17" s="25">
        <v>6</v>
      </c>
      <c r="V17" s="25">
        <v>5.5</v>
      </c>
      <c r="W17" s="25">
        <v>6.5</v>
      </c>
      <c r="X17" s="25">
        <v>6.3</v>
      </c>
      <c r="Y17" s="25">
        <v>7</v>
      </c>
      <c r="Z17" s="25">
        <v>6.2</v>
      </c>
      <c r="AA17" s="4">
        <f t="shared" ref="AA17:AA22" si="2">SUM(S17:Z17)</f>
        <v>50</v>
      </c>
      <c r="AB17" s="46"/>
      <c r="AC17" s="53"/>
      <c r="AD17" s="25">
        <v>6</v>
      </c>
      <c r="AE17" s="25">
        <v>7</v>
      </c>
      <c r="AF17" s="25">
        <v>6.8</v>
      </c>
      <c r="AG17" s="25">
        <v>6.8</v>
      </c>
      <c r="AH17" s="25">
        <v>7</v>
      </c>
      <c r="AI17" s="25">
        <v>7</v>
      </c>
      <c r="AJ17" s="25">
        <v>6.8</v>
      </c>
      <c r="AK17" s="25">
        <v>6.5</v>
      </c>
      <c r="AL17" s="4">
        <f t="shared" ref="AL17:AL22" si="3">SUM(AD17:AK17)</f>
        <v>53.9</v>
      </c>
      <c r="AM17" s="46"/>
      <c r="AN17" s="53"/>
      <c r="AO17" s="29"/>
      <c r="AP17" s="23"/>
    </row>
    <row r="18" spans="1:42" s="2" customFormat="1" ht="15.6" x14ac:dyDescent="0.3">
      <c r="A18" s="107">
        <v>2</v>
      </c>
      <c r="B18" s="193" t="s">
        <v>111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53"/>
      <c r="S18" s="25">
        <v>5.5</v>
      </c>
      <c r="T18" s="25">
        <v>5.3</v>
      </c>
      <c r="U18" s="25">
        <v>5</v>
      </c>
      <c r="V18" s="25">
        <v>6</v>
      </c>
      <c r="W18" s="25">
        <v>6.3</v>
      </c>
      <c r="X18" s="25">
        <v>6.5</v>
      </c>
      <c r="Y18" s="25">
        <v>7</v>
      </c>
      <c r="Z18" s="25">
        <v>6.3</v>
      </c>
      <c r="AA18" s="4">
        <f t="shared" si="2"/>
        <v>47.9</v>
      </c>
      <c r="AB18" s="46"/>
      <c r="AC18" s="53"/>
      <c r="AD18" s="25">
        <v>4.8</v>
      </c>
      <c r="AE18" s="25">
        <v>6</v>
      </c>
      <c r="AF18" s="25">
        <v>5.5</v>
      </c>
      <c r="AG18" s="25">
        <v>4.8</v>
      </c>
      <c r="AH18" s="25">
        <v>6.5</v>
      </c>
      <c r="AI18" s="25">
        <v>6.5</v>
      </c>
      <c r="AJ18" s="25">
        <v>6</v>
      </c>
      <c r="AK18" s="25">
        <v>5.5</v>
      </c>
      <c r="AL18" s="4">
        <f t="shared" si="3"/>
        <v>45.6</v>
      </c>
      <c r="AM18" s="46"/>
      <c r="AN18" s="53"/>
      <c r="AO18" s="29"/>
      <c r="AP18" s="23"/>
    </row>
    <row r="19" spans="1:42" s="2" customFormat="1" ht="15.6" x14ac:dyDescent="0.3">
      <c r="A19" s="107">
        <v>3</v>
      </c>
      <c r="B19" s="193" t="s">
        <v>99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53"/>
      <c r="S19" s="25">
        <v>5.5</v>
      </c>
      <c r="T19" s="25">
        <v>5.3</v>
      </c>
      <c r="U19" s="25">
        <v>6</v>
      </c>
      <c r="V19" s="25">
        <v>6.5</v>
      </c>
      <c r="W19" s="25">
        <v>6.3</v>
      </c>
      <c r="X19" s="25">
        <v>5</v>
      </c>
      <c r="Y19" s="25">
        <v>5.8</v>
      </c>
      <c r="Z19" s="25">
        <v>6</v>
      </c>
      <c r="AA19" s="4">
        <f>SUM(S19:Z19)</f>
        <v>46.4</v>
      </c>
      <c r="AB19" s="46"/>
      <c r="AC19" s="53"/>
      <c r="AD19" s="25">
        <v>6.3</v>
      </c>
      <c r="AE19" s="25">
        <v>5.8</v>
      </c>
      <c r="AF19" s="25">
        <v>6</v>
      </c>
      <c r="AG19" s="25">
        <v>5.8</v>
      </c>
      <c r="AH19" s="25">
        <v>5.8</v>
      </c>
      <c r="AI19" s="25">
        <v>5.8</v>
      </c>
      <c r="AJ19" s="25">
        <v>6.5</v>
      </c>
      <c r="AK19" s="25">
        <v>5.2</v>
      </c>
      <c r="AL19" s="4">
        <f t="shared" si="3"/>
        <v>47.2</v>
      </c>
      <c r="AM19" s="46"/>
      <c r="AN19" s="53"/>
      <c r="AO19" s="29"/>
      <c r="AP19" s="23"/>
    </row>
    <row r="20" spans="1:42" s="2" customFormat="1" ht="15.6" x14ac:dyDescent="0.3">
      <c r="A20" s="107">
        <v>4</v>
      </c>
      <c r="B20" s="193" t="s">
        <v>196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53"/>
      <c r="S20" s="25">
        <v>5</v>
      </c>
      <c r="T20" s="25">
        <v>4.8</v>
      </c>
      <c r="U20" s="25">
        <v>5.3</v>
      </c>
      <c r="V20" s="25">
        <v>3</v>
      </c>
      <c r="W20" s="25">
        <v>6</v>
      </c>
      <c r="X20" s="25">
        <v>6</v>
      </c>
      <c r="Y20" s="25">
        <v>4.5</v>
      </c>
      <c r="Z20" s="25">
        <v>5</v>
      </c>
      <c r="AA20" s="4">
        <f t="shared" si="2"/>
        <v>39.6</v>
      </c>
      <c r="AB20" s="46"/>
      <c r="AC20" s="53"/>
      <c r="AD20" s="25">
        <v>5.3</v>
      </c>
      <c r="AE20" s="25">
        <v>6</v>
      </c>
      <c r="AF20" s="25">
        <v>5.8</v>
      </c>
      <c r="AG20" s="25">
        <v>5.5</v>
      </c>
      <c r="AH20" s="25">
        <v>4.8</v>
      </c>
      <c r="AI20" s="25">
        <v>4.5</v>
      </c>
      <c r="AJ20" s="25">
        <v>5.5</v>
      </c>
      <c r="AK20" s="25">
        <v>4.8</v>
      </c>
      <c r="AL20" s="4">
        <f t="shared" si="3"/>
        <v>42.2</v>
      </c>
      <c r="AM20" s="46"/>
      <c r="AN20" s="53"/>
      <c r="AO20" s="29"/>
      <c r="AP20" s="23"/>
    </row>
    <row r="21" spans="1:42" s="2" customFormat="1" ht="15.6" x14ac:dyDescent="0.3">
      <c r="A21" s="107">
        <v>5</v>
      </c>
      <c r="B21" s="193" t="s">
        <v>214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53"/>
      <c r="S21" s="25">
        <v>4.8</v>
      </c>
      <c r="T21" s="25">
        <v>5.5</v>
      </c>
      <c r="U21" s="25">
        <v>5</v>
      </c>
      <c r="V21" s="25">
        <v>6</v>
      </c>
      <c r="W21" s="25">
        <v>6.3</v>
      </c>
      <c r="X21" s="25">
        <v>6.3</v>
      </c>
      <c r="Y21" s="25">
        <v>6.2</v>
      </c>
      <c r="Z21" s="25">
        <v>5.2</v>
      </c>
      <c r="AA21" s="4">
        <f t="shared" si="2"/>
        <v>45.300000000000004</v>
      </c>
      <c r="AB21" s="46"/>
      <c r="AC21" s="53"/>
      <c r="AD21" s="25">
        <v>3.8</v>
      </c>
      <c r="AE21" s="25">
        <v>5.5</v>
      </c>
      <c r="AF21" s="25">
        <v>6.2</v>
      </c>
      <c r="AG21" s="25">
        <v>5.2</v>
      </c>
      <c r="AH21" s="25">
        <v>6.2</v>
      </c>
      <c r="AI21" s="25">
        <v>6</v>
      </c>
      <c r="AJ21" s="25">
        <v>5.2</v>
      </c>
      <c r="AK21" s="25">
        <v>5.8</v>
      </c>
      <c r="AL21" s="4">
        <f>SUM(AD21:AK21)</f>
        <v>43.9</v>
      </c>
      <c r="AM21" s="46"/>
      <c r="AN21" s="53"/>
      <c r="AO21" s="29"/>
      <c r="AP21" s="23"/>
    </row>
    <row r="22" spans="1:42" s="2" customFormat="1" ht="15.6" x14ac:dyDescent="0.3">
      <c r="A22" s="107">
        <v>6</v>
      </c>
      <c r="B22" s="193" t="s">
        <v>128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53"/>
      <c r="S22" s="25">
        <v>5.3</v>
      </c>
      <c r="T22" s="25">
        <v>6</v>
      </c>
      <c r="U22" s="25">
        <v>5.5</v>
      </c>
      <c r="V22" s="25">
        <v>6.2</v>
      </c>
      <c r="W22" s="25">
        <v>4</v>
      </c>
      <c r="X22" s="25">
        <v>4</v>
      </c>
      <c r="Y22" s="25">
        <v>6.3</v>
      </c>
      <c r="Z22" s="25">
        <v>6</v>
      </c>
      <c r="AA22" s="4">
        <f t="shared" si="2"/>
        <v>43.3</v>
      </c>
      <c r="AB22" s="46"/>
      <c r="AC22" s="53"/>
      <c r="AD22" s="25">
        <v>4.5</v>
      </c>
      <c r="AE22" s="25">
        <v>6.5</v>
      </c>
      <c r="AF22" s="25">
        <v>4.8</v>
      </c>
      <c r="AG22" s="25">
        <v>6.3</v>
      </c>
      <c r="AH22" s="25">
        <v>6.8</v>
      </c>
      <c r="AI22" s="25">
        <v>6.3</v>
      </c>
      <c r="AJ22" s="25">
        <v>7</v>
      </c>
      <c r="AK22" s="25">
        <v>5</v>
      </c>
      <c r="AL22" s="4">
        <f t="shared" si="3"/>
        <v>47.2</v>
      </c>
      <c r="AM22" s="46"/>
      <c r="AN22" s="53"/>
      <c r="AO22" s="29"/>
      <c r="AP22" s="23"/>
    </row>
    <row r="23" spans="1:42" s="2" customFormat="1" ht="15.6" x14ac:dyDescent="0.3">
      <c r="A23" s="109" t="s">
        <v>146</v>
      </c>
      <c r="B23" s="215" t="s">
        <v>215</v>
      </c>
      <c r="C23" s="215" t="s">
        <v>194</v>
      </c>
      <c r="D23" s="215" t="s">
        <v>195</v>
      </c>
      <c r="E23" s="215" t="s">
        <v>103</v>
      </c>
      <c r="F23" s="167">
        <v>6.2</v>
      </c>
      <c r="G23" s="167">
        <v>6</v>
      </c>
      <c r="H23" s="167">
        <v>5.8</v>
      </c>
      <c r="I23" s="167">
        <v>6</v>
      </c>
      <c r="J23" s="168">
        <f>(F23+G23+H23+I23)/4</f>
        <v>6</v>
      </c>
      <c r="K23" s="167">
        <v>6.5</v>
      </c>
      <c r="L23" s="167"/>
      <c r="M23" s="168">
        <f>K23-L23</f>
        <v>6.5</v>
      </c>
      <c r="N23" s="167">
        <v>6.5</v>
      </c>
      <c r="O23" s="167"/>
      <c r="P23" s="168">
        <f>N23-O23</f>
        <v>6.5</v>
      </c>
      <c r="Q23" s="62">
        <f>((J23*0.4)+(M23*0.4)+(P23*0.2))</f>
        <v>6.3</v>
      </c>
      <c r="R23" s="67"/>
      <c r="S23" s="96"/>
      <c r="T23" s="96"/>
      <c r="U23" s="96"/>
      <c r="V23" s="96"/>
      <c r="W23" s="96"/>
      <c r="X23" s="96"/>
      <c r="Y23" s="96"/>
      <c r="Z23" s="96"/>
      <c r="AA23" s="62">
        <f>SUM(AA17:AA22)</f>
        <v>272.5</v>
      </c>
      <c r="AB23" s="62">
        <f>(AA23/6)/8</f>
        <v>5.677083333333333</v>
      </c>
      <c r="AC23" s="67"/>
      <c r="AD23" s="96"/>
      <c r="AE23" s="96"/>
      <c r="AF23" s="96"/>
      <c r="AG23" s="96"/>
      <c r="AH23" s="96"/>
      <c r="AI23" s="96"/>
      <c r="AJ23" s="96"/>
      <c r="AK23" s="96"/>
      <c r="AL23" s="62">
        <f>SUM(AL17:AL22)</f>
        <v>280</v>
      </c>
      <c r="AM23" s="62">
        <f>(AL23/6)/8</f>
        <v>5.833333333333333</v>
      </c>
      <c r="AN23" s="97"/>
      <c r="AO23" s="181">
        <f>SUM((Q23*0.25)+(AM23*0.375)+(AB23*0.375))</f>
        <v>5.8914062500000002</v>
      </c>
      <c r="AP23" s="70">
        <v>2</v>
      </c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&amp;CSquad Comp Pre-lim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23"/>
  <sheetViews>
    <sheetView workbookViewId="0">
      <selection activeCell="C16" sqref="C16:D16"/>
    </sheetView>
  </sheetViews>
  <sheetFormatPr defaultRowHeight="14.4" x14ac:dyDescent="0.3"/>
  <cols>
    <col min="1" max="1" width="5.6640625" customWidth="1"/>
    <col min="2" max="2" width="22.88671875" customWidth="1"/>
    <col min="3" max="3" width="31.5546875" customWidth="1"/>
    <col min="4" max="4" width="22.88671875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5" max="25" width="2.88671875" customWidth="1"/>
    <col min="30" max="30" width="2.88671875" customWidth="1"/>
    <col min="32" max="32" width="12.6640625" customWidth="1"/>
  </cols>
  <sheetData>
    <row r="1" spans="1:32" ht="15.6" x14ac:dyDescent="0.3">
      <c r="A1" s="1" t="str">
        <f>'Comp Detail'!A1</f>
        <v>2023 SVG CHRISTMAS COMPETITION</v>
      </c>
      <c r="B1" s="2"/>
      <c r="C1" s="2"/>
      <c r="D1" s="3" t="s">
        <v>90</v>
      </c>
      <c r="E1" t="s">
        <v>151</v>
      </c>
      <c r="F1" s="2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>
        <f ca="1">NOW()</f>
        <v>45256.632602314814</v>
      </c>
    </row>
    <row r="2" spans="1:32" ht="15.6" x14ac:dyDescent="0.3">
      <c r="A2" s="1"/>
      <c r="B2" s="2"/>
      <c r="C2" s="2"/>
      <c r="D2" s="3"/>
      <c r="E2" s="2" t="s">
        <v>94</v>
      </c>
      <c r="F2" s="2"/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">
        <f ca="1">NOW()</f>
        <v>45256.632602314814</v>
      </c>
    </row>
    <row r="3" spans="1:32" ht="15.6" x14ac:dyDescent="0.3">
      <c r="A3" s="1" t="str">
        <f>'Comp Detail'!A3</f>
        <v>25th &amp; 26th November 2023</v>
      </c>
      <c r="B3" s="2"/>
      <c r="C3" s="2"/>
      <c r="D3" s="3"/>
      <c r="E3" s="71"/>
      <c r="F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 x14ac:dyDescent="0.3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6" x14ac:dyDescent="0.3">
      <c r="A5" s="1" t="s">
        <v>74</v>
      </c>
      <c r="B5" s="7"/>
      <c r="C5" s="2"/>
      <c r="D5" s="2"/>
      <c r="E5" s="2"/>
      <c r="F5" s="29"/>
      <c r="G5" s="7" t="s">
        <v>2</v>
      </c>
      <c r="H5" s="2"/>
      <c r="I5" s="2"/>
      <c r="J5" s="2"/>
      <c r="L5" s="7"/>
      <c r="M5" s="7"/>
      <c r="N5" s="7"/>
      <c r="O5" s="2"/>
      <c r="P5" s="2"/>
      <c r="Q5" s="2"/>
      <c r="R5" s="2"/>
      <c r="S5" s="7"/>
      <c r="T5" s="2"/>
      <c r="U5" s="2"/>
      <c r="V5" s="2"/>
      <c r="W5" s="2"/>
      <c r="X5" s="7"/>
      <c r="Y5" s="53"/>
      <c r="Z5" s="7" t="s">
        <v>4</v>
      </c>
      <c r="AA5" s="2"/>
      <c r="AB5" s="2"/>
      <c r="AC5" s="7"/>
      <c r="AD5" s="29"/>
      <c r="AE5" s="2"/>
      <c r="AF5" s="2"/>
    </row>
    <row r="6" spans="1:32" ht="15.6" x14ac:dyDescent="0.3">
      <c r="A6" s="1"/>
      <c r="B6" s="7"/>
      <c r="C6" s="2"/>
      <c r="D6" s="2"/>
      <c r="E6" s="2"/>
      <c r="F6" s="29"/>
      <c r="G6" s="7" t="s">
        <v>6</v>
      </c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"/>
      <c r="Y6" s="53"/>
      <c r="Z6" s="2"/>
      <c r="AA6" s="2"/>
      <c r="AB6" s="2"/>
      <c r="AC6" s="7"/>
      <c r="AD6" s="29"/>
      <c r="AE6" s="2"/>
      <c r="AF6" s="2"/>
    </row>
    <row r="7" spans="1:32" x14ac:dyDescent="0.3">
      <c r="A7" s="2"/>
      <c r="B7" s="2"/>
      <c r="C7" s="2"/>
      <c r="D7" s="2"/>
      <c r="E7" s="2"/>
      <c r="F7" s="18"/>
      <c r="S7" s="10"/>
      <c r="T7" s="49" t="s">
        <v>40</v>
      </c>
      <c r="U7" s="2"/>
      <c r="V7" s="2"/>
      <c r="W7" s="2"/>
      <c r="X7" s="11" t="s">
        <v>40</v>
      </c>
      <c r="Y7" s="56"/>
      <c r="Z7" s="47" t="s">
        <v>8</v>
      </c>
      <c r="AA7" s="10"/>
      <c r="AB7" s="13" t="s">
        <v>7</v>
      </c>
      <c r="AC7" s="12" t="s">
        <v>8</v>
      </c>
      <c r="AD7" s="18"/>
      <c r="AE7" s="11" t="s">
        <v>10</v>
      </c>
      <c r="AF7" s="2"/>
    </row>
    <row r="8" spans="1:32" x14ac:dyDescent="0.3">
      <c r="A8" s="72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29"/>
      <c r="G8" s="7" t="s">
        <v>15</v>
      </c>
      <c r="H8" s="2"/>
      <c r="I8" s="2"/>
      <c r="J8" s="2"/>
      <c r="K8" s="132" t="s">
        <v>15</v>
      </c>
      <c r="L8" s="11"/>
      <c r="M8" s="11"/>
      <c r="N8" s="11" t="s">
        <v>16</v>
      </c>
      <c r="P8" s="11"/>
      <c r="Q8" s="11" t="s">
        <v>17</v>
      </c>
      <c r="R8" s="11" t="s">
        <v>77</v>
      </c>
      <c r="S8" s="29"/>
      <c r="T8" s="15" t="s">
        <v>31</v>
      </c>
      <c r="U8" s="15" t="s">
        <v>32</v>
      </c>
      <c r="V8" s="15" t="s">
        <v>33</v>
      </c>
      <c r="W8" s="15" t="s">
        <v>34</v>
      </c>
      <c r="X8" s="20" t="s">
        <v>30</v>
      </c>
      <c r="Y8" s="54"/>
      <c r="Z8" s="14" t="s">
        <v>28</v>
      </c>
      <c r="AA8" s="14" t="s">
        <v>8</v>
      </c>
      <c r="AB8" s="15" t="s">
        <v>29</v>
      </c>
      <c r="AC8" s="20" t="s">
        <v>30</v>
      </c>
      <c r="AD8" s="29"/>
      <c r="AE8" s="19" t="s">
        <v>37</v>
      </c>
      <c r="AF8" s="14" t="s">
        <v>39</v>
      </c>
    </row>
    <row r="9" spans="1:32" x14ac:dyDescent="0.3">
      <c r="A9" s="71"/>
      <c r="B9" s="71"/>
      <c r="C9" s="71"/>
      <c r="D9" s="71"/>
      <c r="E9" s="71"/>
      <c r="F9" s="29"/>
      <c r="G9" s="72" t="s">
        <v>78</v>
      </c>
      <c r="H9" s="72" t="s">
        <v>81</v>
      </c>
      <c r="I9" s="72" t="s">
        <v>79</v>
      </c>
      <c r="J9" s="72" t="s">
        <v>82</v>
      </c>
      <c r="K9" s="20" t="s">
        <v>84</v>
      </c>
      <c r="L9" s="15" t="s">
        <v>16</v>
      </c>
      <c r="M9" s="15" t="s">
        <v>85</v>
      </c>
      <c r="N9" s="20" t="s">
        <v>84</v>
      </c>
      <c r="O9" s="38" t="s">
        <v>17</v>
      </c>
      <c r="P9" s="15" t="s">
        <v>85</v>
      </c>
      <c r="Q9" s="20" t="s">
        <v>84</v>
      </c>
      <c r="R9" s="20" t="s">
        <v>84</v>
      </c>
      <c r="S9" s="29"/>
      <c r="T9" s="13"/>
      <c r="U9" s="13"/>
      <c r="V9" s="13"/>
      <c r="W9" s="13"/>
      <c r="X9" s="13"/>
      <c r="Y9" s="55"/>
      <c r="Z9" s="10"/>
      <c r="AA9" s="10"/>
      <c r="AB9" s="13"/>
      <c r="AC9" s="12"/>
      <c r="AD9" s="29"/>
      <c r="AE9" s="2"/>
      <c r="AF9" s="2"/>
    </row>
    <row r="10" spans="1:32" ht="15.6" x14ac:dyDescent="0.3">
      <c r="A10" s="107">
        <v>1</v>
      </c>
      <c r="B10" s="193" t="s">
        <v>120</v>
      </c>
      <c r="C10" s="74"/>
      <c r="D10" s="74"/>
      <c r="E10" s="74"/>
      <c r="F10" s="29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29"/>
      <c r="T10" s="24"/>
      <c r="U10" s="24"/>
      <c r="V10" s="24"/>
      <c r="W10" s="24"/>
      <c r="X10" s="50"/>
      <c r="Y10" s="58"/>
      <c r="Z10" s="24"/>
      <c r="AA10" s="24"/>
      <c r="AB10" s="24"/>
      <c r="AC10" s="24"/>
      <c r="AD10" s="24"/>
      <c r="AE10" s="51"/>
      <c r="AF10" s="52"/>
    </row>
    <row r="11" spans="1:32" ht="15.6" x14ac:dyDescent="0.3">
      <c r="A11" s="107">
        <v>2</v>
      </c>
      <c r="B11" s="193" t="s">
        <v>114</v>
      </c>
      <c r="C11" s="108"/>
      <c r="D11" s="108"/>
      <c r="E11" s="108"/>
      <c r="F11" s="29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29"/>
      <c r="T11" s="29"/>
      <c r="U11" s="29"/>
      <c r="V11" s="29"/>
      <c r="W11" s="29"/>
      <c r="X11" s="29"/>
      <c r="Y11" s="53"/>
      <c r="Z11" s="29"/>
      <c r="AA11" s="29"/>
      <c r="AB11" s="29"/>
      <c r="AC11" s="29"/>
      <c r="AD11" s="29"/>
      <c r="AE11" s="52"/>
      <c r="AF11" s="52"/>
    </row>
    <row r="12" spans="1:32" ht="15.6" x14ac:dyDescent="0.3">
      <c r="A12" s="107">
        <v>3</v>
      </c>
      <c r="B12" s="193" t="s">
        <v>166</v>
      </c>
      <c r="C12" s="108"/>
      <c r="D12" s="108"/>
      <c r="E12" s="108"/>
      <c r="F12" s="29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29"/>
      <c r="T12" s="29"/>
      <c r="U12" s="29"/>
      <c r="V12" s="29"/>
      <c r="W12" s="29"/>
      <c r="X12" s="29"/>
      <c r="Y12" s="53"/>
      <c r="Z12" s="29"/>
      <c r="AA12" s="29"/>
      <c r="AB12" s="29"/>
      <c r="AC12" s="29"/>
      <c r="AD12" s="29"/>
      <c r="AE12" s="52"/>
      <c r="AF12" s="52"/>
    </row>
    <row r="13" spans="1:32" ht="15.6" x14ac:dyDescent="0.3">
      <c r="A13" s="107">
        <v>4</v>
      </c>
      <c r="B13" s="193" t="s">
        <v>134</v>
      </c>
      <c r="C13" s="108"/>
      <c r="D13" s="108"/>
      <c r="E13" s="108"/>
      <c r="F13" s="29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29"/>
      <c r="T13" s="29"/>
      <c r="U13" s="29"/>
      <c r="V13" s="29"/>
      <c r="W13" s="29"/>
      <c r="X13" s="29"/>
      <c r="Y13" s="53"/>
      <c r="Z13" s="29"/>
      <c r="AA13" s="29"/>
      <c r="AB13" s="29"/>
      <c r="AC13" s="29"/>
      <c r="AD13" s="29"/>
      <c r="AE13" s="52"/>
      <c r="AF13" s="52"/>
    </row>
    <row r="14" spans="1:32" ht="15.6" x14ac:dyDescent="0.3">
      <c r="A14" s="107">
        <v>5</v>
      </c>
      <c r="B14" s="193" t="s">
        <v>122</v>
      </c>
      <c r="C14" s="108"/>
      <c r="D14" s="108"/>
      <c r="E14" s="108"/>
      <c r="F14" s="29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29"/>
      <c r="T14" s="29"/>
      <c r="U14" s="29"/>
      <c r="V14" s="29"/>
      <c r="W14" s="29"/>
      <c r="X14" s="29"/>
      <c r="Y14" s="53"/>
      <c r="Z14" s="29"/>
      <c r="AA14" s="29"/>
      <c r="AB14" s="29"/>
      <c r="AC14" s="29"/>
      <c r="AD14" s="29"/>
      <c r="AE14" s="52"/>
      <c r="AF14" s="52"/>
    </row>
    <row r="15" spans="1:32" ht="15.6" x14ac:dyDescent="0.3">
      <c r="A15" s="107">
        <v>6</v>
      </c>
      <c r="B15" s="193" t="s">
        <v>110</v>
      </c>
      <c r="C15" s="108"/>
      <c r="D15" s="108"/>
      <c r="E15" s="108"/>
      <c r="F15" s="29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29"/>
      <c r="T15" s="29"/>
      <c r="U15" s="29"/>
      <c r="V15" s="29"/>
      <c r="W15" s="29"/>
      <c r="X15" s="29"/>
      <c r="Y15" s="53"/>
      <c r="Z15" s="29"/>
      <c r="AA15" s="29"/>
      <c r="AB15" s="29"/>
      <c r="AC15" s="29"/>
      <c r="AD15" s="29"/>
      <c r="AE15" s="52"/>
      <c r="AF15" s="52"/>
    </row>
    <row r="16" spans="1:32" ht="15.6" x14ac:dyDescent="0.3">
      <c r="A16" s="99"/>
      <c r="B16" s="94"/>
      <c r="C16" s="215" t="s">
        <v>174</v>
      </c>
      <c r="D16" s="215" t="s">
        <v>175</v>
      </c>
      <c r="E16" s="215" t="s">
        <v>264</v>
      </c>
      <c r="F16" s="95"/>
      <c r="G16" s="167">
        <v>6</v>
      </c>
      <c r="H16" s="167">
        <v>5</v>
      </c>
      <c r="I16" s="167">
        <v>6</v>
      </c>
      <c r="J16" s="167">
        <v>5</v>
      </c>
      <c r="K16" s="168">
        <f>(G16+H16+I16+J16)/4</f>
        <v>5.5</v>
      </c>
      <c r="L16" s="167">
        <v>6</v>
      </c>
      <c r="M16" s="167"/>
      <c r="N16" s="168">
        <f>L16-M16</f>
        <v>6</v>
      </c>
      <c r="O16" s="167">
        <v>6</v>
      </c>
      <c r="P16" s="167"/>
      <c r="Q16" s="168">
        <f>O16-P16</f>
        <v>6</v>
      </c>
      <c r="R16" s="62">
        <f>((K16*0.4)+(N16*0.4)+(Q16*0.2))</f>
        <v>5.8000000000000007</v>
      </c>
      <c r="S16" s="98"/>
      <c r="T16" s="66">
        <v>7.2</v>
      </c>
      <c r="U16" s="66">
        <v>7</v>
      </c>
      <c r="V16" s="66">
        <v>6</v>
      </c>
      <c r="W16" s="66">
        <v>6</v>
      </c>
      <c r="X16" s="62">
        <f>SUM((T16*0.25),(U16*0.25),(V16*0.3),(W16*0.2))</f>
        <v>6.55</v>
      </c>
      <c r="Y16" s="67"/>
      <c r="Z16" s="100">
        <v>7.6</v>
      </c>
      <c r="AA16" s="62">
        <f>Z16</f>
        <v>7.6</v>
      </c>
      <c r="AB16" s="66"/>
      <c r="AC16" s="62">
        <f>AA16-AB16</f>
        <v>7.6</v>
      </c>
      <c r="AD16" s="63"/>
      <c r="AE16" s="181">
        <f>SUM((R16*0.25)+(X16*0.25)+(AC16*0.5))</f>
        <v>6.8875000000000002</v>
      </c>
      <c r="AF16" s="70">
        <v>1</v>
      </c>
    </row>
    <row r="17" spans="1:32" ht="15.6" x14ac:dyDescent="0.3">
      <c r="A17" s="107">
        <v>1</v>
      </c>
      <c r="B17" s="193" t="s">
        <v>121</v>
      </c>
      <c r="C17" s="74"/>
      <c r="D17" s="74"/>
      <c r="E17" s="74"/>
      <c r="F17" s="29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29"/>
      <c r="T17" s="24"/>
      <c r="U17" s="24"/>
      <c r="V17" s="24"/>
      <c r="W17" s="24"/>
      <c r="X17" s="50"/>
      <c r="Y17" s="58"/>
      <c r="Z17" s="24"/>
      <c r="AA17" s="24"/>
      <c r="AB17" s="24"/>
      <c r="AC17" s="24"/>
      <c r="AD17" s="24"/>
      <c r="AE17" s="51"/>
      <c r="AF17" s="52"/>
    </row>
    <row r="18" spans="1:32" ht="15.6" x14ac:dyDescent="0.3">
      <c r="A18" s="107">
        <v>2</v>
      </c>
      <c r="B18" s="193" t="s">
        <v>111</v>
      </c>
      <c r="C18" s="108"/>
      <c r="D18" s="108"/>
      <c r="E18" s="108"/>
      <c r="F18" s="29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29"/>
      <c r="T18" s="29"/>
      <c r="U18" s="29"/>
      <c r="V18" s="29"/>
      <c r="W18" s="29"/>
      <c r="X18" s="29"/>
      <c r="Y18" s="53"/>
      <c r="Z18" s="29"/>
      <c r="AA18" s="29"/>
      <c r="AB18" s="29"/>
      <c r="AC18" s="29"/>
      <c r="AD18" s="29"/>
      <c r="AE18" s="52"/>
      <c r="AF18" s="52"/>
    </row>
    <row r="19" spans="1:32" ht="15.6" x14ac:dyDescent="0.3">
      <c r="A19" s="107">
        <v>3</v>
      </c>
      <c r="B19" s="193" t="s">
        <v>99</v>
      </c>
      <c r="C19" s="108"/>
      <c r="D19" s="108"/>
      <c r="E19" s="108"/>
      <c r="F19" s="29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29"/>
      <c r="T19" s="29"/>
      <c r="U19" s="29"/>
      <c r="V19" s="29"/>
      <c r="W19" s="29"/>
      <c r="X19" s="29"/>
      <c r="Y19" s="53"/>
      <c r="Z19" s="29"/>
      <c r="AA19" s="29"/>
      <c r="AB19" s="29"/>
      <c r="AC19" s="29"/>
      <c r="AD19" s="29"/>
      <c r="AE19" s="52"/>
      <c r="AF19" s="52"/>
    </row>
    <row r="20" spans="1:32" ht="15.6" x14ac:dyDescent="0.3">
      <c r="A20" s="107">
        <v>4</v>
      </c>
      <c r="B20" s="193" t="s">
        <v>196</v>
      </c>
      <c r="C20" s="108"/>
      <c r="D20" s="108"/>
      <c r="E20" s="108"/>
      <c r="F20" s="29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29"/>
      <c r="T20" s="29"/>
      <c r="U20" s="29"/>
      <c r="V20" s="29"/>
      <c r="W20" s="29"/>
      <c r="X20" s="29"/>
      <c r="Y20" s="53"/>
      <c r="Z20" s="29"/>
      <c r="AA20" s="29"/>
      <c r="AB20" s="29"/>
      <c r="AC20" s="29"/>
      <c r="AD20" s="29"/>
      <c r="AE20" s="52"/>
      <c r="AF20" s="52"/>
    </row>
    <row r="21" spans="1:32" ht="15.6" x14ac:dyDescent="0.3">
      <c r="A21" s="107">
        <v>5</v>
      </c>
      <c r="B21" s="193" t="s">
        <v>214</v>
      </c>
      <c r="C21" s="108"/>
      <c r="D21" s="108"/>
      <c r="E21" s="108"/>
      <c r="F21" s="29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29"/>
      <c r="T21" s="29"/>
      <c r="U21" s="29"/>
      <c r="V21" s="29"/>
      <c r="W21" s="29"/>
      <c r="X21" s="29"/>
      <c r="Y21" s="53"/>
      <c r="Z21" s="29"/>
      <c r="AA21" s="29"/>
      <c r="AB21" s="29"/>
      <c r="AC21" s="29"/>
      <c r="AD21" s="29"/>
      <c r="AE21" s="52"/>
      <c r="AF21" s="52"/>
    </row>
    <row r="22" spans="1:32" ht="15.6" x14ac:dyDescent="0.3">
      <c r="A22" s="107">
        <v>6</v>
      </c>
      <c r="B22" s="193" t="s">
        <v>128</v>
      </c>
      <c r="C22" s="108"/>
      <c r="D22" s="108"/>
      <c r="E22" s="108"/>
      <c r="F22" s="29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29"/>
      <c r="T22" s="29"/>
      <c r="U22" s="29"/>
      <c r="V22" s="29"/>
      <c r="W22" s="29"/>
      <c r="X22" s="29"/>
      <c r="Y22" s="53"/>
      <c r="Z22" s="29"/>
      <c r="AA22" s="29"/>
      <c r="AB22" s="29"/>
      <c r="AC22" s="29"/>
      <c r="AD22" s="29"/>
      <c r="AE22" s="52"/>
      <c r="AF22" s="52"/>
    </row>
    <row r="23" spans="1:32" ht="15.6" x14ac:dyDescent="0.3">
      <c r="A23" s="99"/>
      <c r="B23" s="94"/>
      <c r="C23" s="215" t="s">
        <v>194</v>
      </c>
      <c r="D23" s="215" t="s">
        <v>195</v>
      </c>
      <c r="E23" s="94" t="s">
        <v>103</v>
      </c>
      <c r="F23" s="95"/>
      <c r="G23" s="167">
        <v>5</v>
      </c>
      <c r="H23" s="167">
        <v>5</v>
      </c>
      <c r="I23" s="167">
        <v>4.8</v>
      </c>
      <c r="J23" s="167">
        <v>4.5</v>
      </c>
      <c r="K23" s="168">
        <f>(G23+H23+I23+J23)/4</f>
        <v>4.8250000000000002</v>
      </c>
      <c r="L23" s="167">
        <v>5</v>
      </c>
      <c r="M23" s="167">
        <v>2</v>
      </c>
      <c r="N23" s="168">
        <f>L23-M23</f>
        <v>3</v>
      </c>
      <c r="O23" s="167">
        <v>5.5</v>
      </c>
      <c r="P23" s="167"/>
      <c r="Q23" s="168">
        <f>O23-P23</f>
        <v>5.5</v>
      </c>
      <c r="R23" s="62">
        <f>((K23*0.4)+(N23*0.4)+(Q23*0.2))</f>
        <v>4.2300000000000004</v>
      </c>
      <c r="S23" s="98"/>
      <c r="T23" s="66">
        <v>6.3</v>
      </c>
      <c r="U23" s="66">
        <v>6</v>
      </c>
      <c r="V23" s="66">
        <v>5</v>
      </c>
      <c r="W23" s="66">
        <v>4.7</v>
      </c>
      <c r="X23" s="62">
        <f>SUM((T23*0.25),(U23*0.25),(V23*0.3),(W23*0.2))</f>
        <v>5.5150000000000006</v>
      </c>
      <c r="Y23" s="67"/>
      <c r="Z23" s="100">
        <v>7.1</v>
      </c>
      <c r="AA23" s="62">
        <f>Z23</f>
        <v>7.1</v>
      </c>
      <c r="AB23" s="66"/>
      <c r="AC23" s="62">
        <f>AA23-AB23</f>
        <v>7.1</v>
      </c>
      <c r="AD23" s="63"/>
      <c r="AE23" s="181">
        <f>SUM((R23*0.25)+(X23*0.25)+(AC23*0.5))</f>
        <v>5.9862500000000001</v>
      </c>
      <c r="AF23" s="70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Prelim Freestyle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3586-5880-4ED7-9EE1-84E41466D580}">
  <dimension ref="A1:R12"/>
  <sheetViews>
    <sheetView workbookViewId="0">
      <selection activeCell="S12" sqref="S12"/>
    </sheetView>
  </sheetViews>
  <sheetFormatPr defaultRowHeight="14.4" x14ac:dyDescent="0.3"/>
  <cols>
    <col min="2" max="2" width="28.5546875" customWidth="1"/>
    <col min="3" max="3" width="20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278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221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 t="s">
        <v>54</v>
      </c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142" t="s">
        <v>11</v>
      </c>
      <c r="B9" s="142" t="s">
        <v>12</v>
      </c>
      <c r="C9" s="142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191">
        <v>14</v>
      </c>
      <c r="B11" s="193" t="s">
        <v>107</v>
      </c>
      <c r="C11" s="193" t="s">
        <v>101</v>
      </c>
      <c r="D11" s="148"/>
      <c r="E11" s="158">
        <v>9.5</v>
      </c>
      <c r="F11" s="158">
        <v>8</v>
      </c>
      <c r="G11" s="158">
        <v>7.8</v>
      </c>
      <c r="H11" s="158">
        <v>7</v>
      </c>
      <c r="I11" s="159">
        <f t="shared" ref="I11" si="0">SUM((E11*0.3)+(F11*0.25)+(G11*0.35)+(H11*0.1))</f>
        <v>8.2799999999999994</v>
      </c>
      <c r="J11" s="160"/>
      <c r="K11" s="256">
        <v>8.1199999999999992</v>
      </c>
      <c r="L11" s="161"/>
      <c r="M11" s="159">
        <f t="shared" ref="M11" si="1">K11-L11</f>
        <v>8.1199999999999992</v>
      </c>
      <c r="N11" s="162"/>
      <c r="O11" s="159">
        <f t="shared" ref="O11" si="2">I11</f>
        <v>8.2799999999999994</v>
      </c>
      <c r="P11" s="159">
        <f t="shared" ref="P11" si="3">M11</f>
        <v>8.1199999999999992</v>
      </c>
      <c r="Q11" s="182">
        <f>(M11+I11)/2</f>
        <v>8.1999999999999993</v>
      </c>
      <c r="R11" s="145">
        <v>1</v>
      </c>
    </row>
    <row r="12" spans="1:18" x14ac:dyDescent="0.3">
      <c r="A12" s="191">
        <v>69</v>
      </c>
      <c r="B12" s="193" t="s">
        <v>110</v>
      </c>
      <c r="C12" s="193" t="s">
        <v>102</v>
      </c>
      <c r="D12" s="148"/>
      <c r="E12" s="158">
        <v>9.5</v>
      </c>
      <c r="F12" s="158">
        <v>8</v>
      </c>
      <c r="G12" s="158">
        <v>6</v>
      </c>
      <c r="H12" s="158">
        <v>5</v>
      </c>
      <c r="I12" s="159">
        <f t="shared" ref="I12" si="4">SUM((E12*0.3)+(F12*0.25)+(G12*0.35)+(H12*0.1))</f>
        <v>7.4499999999999993</v>
      </c>
      <c r="J12" s="160"/>
      <c r="K12" s="256">
        <v>7.67</v>
      </c>
      <c r="L12" s="161"/>
      <c r="M12" s="159">
        <f t="shared" ref="M12" si="5">K12-L12</f>
        <v>7.67</v>
      </c>
      <c r="N12" s="162"/>
      <c r="O12" s="159">
        <f t="shared" ref="O12" si="6">I12</f>
        <v>7.4499999999999993</v>
      </c>
      <c r="P12" s="159">
        <f t="shared" ref="P12" si="7">M12</f>
        <v>7.67</v>
      </c>
      <c r="Q12" s="182">
        <f t="shared" ref="Q12" si="8">(M12+I12)/2</f>
        <v>7.56</v>
      </c>
      <c r="R12" s="145">
        <v>2</v>
      </c>
    </row>
  </sheetData>
  <sortState xmlns:xlrd2="http://schemas.microsoft.com/office/spreadsheetml/2017/richdata2" ref="A11:R11">
    <sortCondition descending="1" ref="Q11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A51B-CD44-48A7-B3EA-C6CF2C817A38}">
  <dimension ref="A1:R18"/>
  <sheetViews>
    <sheetView workbookViewId="0">
      <selection activeCell="O9" sqref="O9:P10"/>
    </sheetView>
  </sheetViews>
  <sheetFormatPr defaultRowHeight="14.4" x14ac:dyDescent="0.3"/>
  <cols>
    <col min="2" max="2" width="28.5546875" customWidth="1"/>
    <col min="3" max="3" width="23.77734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277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278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238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142" t="s">
        <v>11</v>
      </c>
      <c r="B9" s="142" t="s">
        <v>12</v>
      </c>
      <c r="C9" s="142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238" t="s">
        <v>88</v>
      </c>
      <c r="P9" s="238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238" t="s">
        <v>282</v>
      </c>
      <c r="P10" s="238" t="s">
        <v>283</v>
      </c>
      <c r="Q10" s="170"/>
      <c r="R10" s="140"/>
    </row>
    <row r="11" spans="1:18" x14ac:dyDescent="0.3">
      <c r="A11" s="191">
        <v>37</v>
      </c>
      <c r="B11" s="193" t="s">
        <v>225</v>
      </c>
      <c r="C11" s="193" t="s">
        <v>112</v>
      </c>
      <c r="D11" s="148"/>
      <c r="E11" s="158">
        <v>8.5</v>
      </c>
      <c r="F11" s="158">
        <v>8</v>
      </c>
      <c r="G11" s="158">
        <v>5.8</v>
      </c>
      <c r="H11" s="158">
        <v>6.2</v>
      </c>
      <c r="I11" s="159">
        <f t="shared" ref="I11:I18" si="0">SUM((E11*0.3)+(F11*0.25)+(G11*0.35)+(H11*0.1))</f>
        <v>7.2</v>
      </c>
      <c r="J11" s="160"/>
      <c r="K11" s="161">
        <v>8</v>
      </c>
      <c r="L11" s="161"/>
      <c r="M11" s="159">
        <f t="shared" ref="M11:M18" si="1">K11-L11</f>
        <v>8</v>
      </c>
      <c r="N11" s="162"/>
      <c r="O11" s="159">
        <f t="shared" ref="O11:O18" si="2">I11</f>
        <v>7.2</v>
      </c>
      <c r="P11" s="159">
        <f t="shared" ref="P11:P18" si="3">M11</f>
        <v>8</v>
      </c>
      <c r="Q11" s="182">
        <f t="shared" ref="Q11:Q18" si="4">(M11+I11)/2</f>
        <v>7.6</v>
      </c>
      <c r="R11" s="145">
        <v>1</v>
      </c>
    </row>
    <row r="12" spans="1:18" x14ac:dyDescent="0.3">
      <c r="A12" s="191">
        <v>70</v>
      </c>
      <c r="B12" s="193" t="s">
        <v>223</v>
      </c>
      <c r="C12" s="193" t="s">
        <v>227</v>
      </c>
      <c r="D12" s="148"/>
      <c r="E12" s="158">
        <v>8.5</v>
      </c>
      <c r="F12" s="158">
        <v>7.8</v>
      </c>
      <c r="G12" s="158">
        <v>6</v>
      </c>
      <c r="H12" s="158">
        <v>4.8</v>
      </c>
      <c r="I12" s="159">
        <f t="shared" si="0"/>
        <v>7.08</v>
      </c>
      <c r="J12" s="160"/>
      <c r="K12" s="161">
        <v>7.8</v>
      </c>
      <c r="L12" s="161"/>
      <c r="M12" s="159">
        <f t="shared" si="1"/>
        <v>7.8</v>
      </c>
      <c r="N12" s="162"/>
      <c r="O12" s="159">
        <f t="shared" si="2"/>
        <v>7.08</v>
      </c>
      <c r="P12" s="159">
        <f t="shared" si="3"/>
        <v>7.8</v>
      </c>
      <c r="Q12" s="182">
        <f t="shared" si="4"/>
        <v>7.4399999999999995</v>
      </c>
      <c r="R12" s="145">
        <v>2</v>
      </c>
    </row>
    <row r="13" spans="1:18" x14ac:dyDescent="0.3">
      <c r="A13" s="191">
        <v>71</v>
      </c>
      <c r="B13" s="193" t="s">
        <v>224</v>
      </c>
      <c r="C13" s="193" t="s">
        <v>227</v>
      </c>
      <c r="D13" s="148"/>
      <c r="E13" s="158">
        <v>8.5</v>
      </c>
      <c r="F13" s="158">
        <v>7</v>
      </c>
      <c r="G13" s="158">
        <v>6</v>
      </c>
      <c r="H13" s="158">
        <v>5.8</v>
      </c>
      <c r="I13" s="159">
        <f t="shared" si="0"/>
        <v>6.9799999999999995</v>
      </c>
      <c r="J13" s="160"/>
      <c r="K13" s="161">
        <v>7.3</v>
      </c>
      <c r="L13" s="161"/>
      <c r="M13" s="159">
        <f t="shared" si="1"/>
        <v>7.3</v>
      </c>
      <c r="N13" s="162"/>
      <c r="O13" s="159">
        <f t="shared" si="2"/>
        <v>6.9799999999999995</v>
      </c>
      <c r="P13" s="159">
        <f t="shared" si="3"/>
        <v>7.3</v>
      </c>
      <c r="Q13" s="182">
        <f t="shared" si="4"/>
        <v>7.14</v>
      </c>
      <c r="R13" s="145">
        <v>3</v>
      </c>
    </row>
    <row r="14" spans="1:18" x14ac:dyDescent="0.3">
      <c r="A14" s="191">
        <v>4</v>
      </c>
      <c r="B14" s="193" t="s">
        <v>117</v>
      </c>
      <c r="C14" s="193" t="s">
        <v>105</v>
      </c>
      <c r="D14" s="148"/>
      <c r="E14" s="158">
        <v>7.5</v>
      </c>
      <c r="F14" s="158">
        <v>7</v>
      </c>
      <c r="G14" s="158">
        <v>6.8</v>
      </c>
      <c r="H14" s="158">
        <v>4.5</v>
      </c>
      <c r="I14" s="159">
        <f t="shared" si="0"/>
        <v>6.83</v>
      </c>
      <c r="J14" s="160"/>
      <c r="K14" s="161">
        <v>7.4</v>
      </c>
      <c r="L14" s="161"/>
      <c r="M14" s="159">
        <f t="shared" si="1"/>
        <v>7.4</v>
      </c>
      <c r="N14" s="162"/>
      <c r="O14" s="159">
        <f t="shared" si="2"/>
        <v>6.83</v>
      </c>
      <c r="P14" s="159">
        <f t="shared" si="3"/>
        <v>7.4</v>
      </c>
      <c r="Q14" s="182">
        <f t="shared" si="4"/>
        <v>7.1150000000000002</v>
      </c>
      <c r="R14" s="145">
        <v>4</v>
      </c>
    </row>
    <row r="15" spans="1:18" x14ac:dyDescent="0.3">
      <c r="A15" s="191">
        <v>72</v>
      </c>
      <c r="B15" s="193" t="s">
        <v>226</v>
      </c>
      <c r="C15" s="193" t="s">
        <v>227</v>
      </c>
      <c r="D15" s="148"/>
      <c r="E15" s="158">
        <v>7.5</v>
      </c>
      <c r="F15" s="158">
        <v>7</v>
      </c>
      <c r="G15" s="158">
        <v>5</v>
      </c>
      <c r="H15" s="158">
        <v>5</v>
      </c>
      <c r="I15" s="159">
        <f t="shared" si="0"/>
        <v>6.25</v>
      </c>
      <c r="J15" s="160"/>
      <c r="K15" s="161">
        <v>7.6</v>
      </c>
      <c r="L15" s="161"/>
      <c r="M15" s="159">
        <f t="shared" si="1"/>
        <v>7.6</v>
      </c>
      <c r="N15" s="162"/>
      <c r="O15" s="159">
        <f t="shared" si="2"/>
        <v>6.25</v>
      </c>
      <c r="P15" s="159">
        <f t="shared" si="3"/>
        <v>7.6</v>
      </c>
      <c r="Q15" s="182">
        <f t="shared" si="4"/>
        <v>6.9249999999999998</v>
      </c>
      <c r="R15" s="145">
        <v>5</v>
      </c>
    </row>
    <row r="16" spans="1:18" x14ac:dyDescent="0.3">
      <c r="A16" s="191">
        <v>50</v>
      </c>
      <c r="B16" s="193" t="s">
        <v>109</v>
      </c>
      <c r="C16" s="193" t="s">
        <v>106</v>
      </c>
      <c r="D16" s="148"/>
      <c r="E16" s="158">
        <v>8.5</v>
      </c>
      <c r="F16" s="158">
        <v>6.5</v>
      </c>
      <c r="G16" s="158">
        <v>6.8</v>
      </c>
      <c r="H16" s="158">
        <v>3.8</v>
      </c>
      <c r="I16" s="159">
        <f t="shared" si="0"/>
        <v>6.9349999999999996</v>
      </c>
      <c r="J16" s="160"/>
      <c r="K16" s="161">
        <v>6.8</v>
      </c>
      <c r="L16" s="161"/>
      <c r="M16" s="159">
        <f t="shared" si="1"/>
        <v>6.8</v>
      </c>
      <c r="N16" s="162"/>
      <c r="O16" s="159">
        <f t="shared" si="2"/>
        <v>6.9349999999999996</v>
      </c>
      <c r="P16" s="159">
        <f t="shared" si="3"/>
        <v>6.8</v>
      </c>
      <c r="Q16" s="182">
        <f t="shared" si="4"/>
        <v>6.8674999999999997</v>
      </c>
      <c r="R16" s="145">
        <v>6</v>
      </c>
    </row>
    <row r="17" spans="1:18" x14ac:dyDescent="0.3">
      <c r="A17" s="191">
        <v>46</v>
      </c>
      <c r="B17" s="193" t="s">
        <v>191</v>
      </c>
      <c r="C17" s="193" t="s">
        <v>171</v>
      </c>
      <c r="D17" s="148"/>
      <c r="E17" s="158">
        <v>6</v>
      </c>
      <c r="F17" s="158">
        <v>5.5</v>
      </c>
      <c r="G17" s="158">
        <v>4</v>
      </c>
      <c r="H17" s="158">
        <v>3.5</v>
      </c>
      <c r="I17" s="159">
        <f t="shared" si="0"/>
        <v>4.9249999999999989</v>
      </c>
      <c r="J17" s="160"/>
      <c r="K17" s="161">
        <v>7.82</v>
      </c>
      <c r="L17" s="161"/>
      <c r="M17" s="159">
        <f t="shared" si="1"/>
        <v>7.82</v>
      </c>
      <c r="N17" s="162"/>
      <c r="O17" s="159">
        <f t="shared" si="2"/>
        <v>4.9249999999999989</v>
      </c>
      <c r="P17" s="159">
        <f t="shared" si="3"/>
        <v>7.82</v>
      </c>
      <c r="Q17" s="182">
        <f t="shared" si="4"/>
        <v>6.3724999999999996</v>
      </c>
      <c r="R17" s="145">
        <v>7</v>
      </c>
    </row>
    <row r="18" spans="1:18" x14ac:dyDescent="0.3">
      <c r="A18" s="191">
        <v>2</v>
      </c>
      <c r="B18" s="193" t="s">
        <v>118</v>
      </c>
      <c r="C18" s="193" t="s">
        <v>105</v>
      </c>
      <c r="D18" s="148"/>
      <c r="E18" s="158">
        <v>7</v>
      </c>
      <c r="F18" s="158">
        <v>5.8</v>
      </c>
      <c r="G18" s="158">
        <v>5</v>
      </c>
      <c r="H18" s="158">
        <v>3.8</v>
      </c>
      <c r="I18" s="159">
        <f t="shared" si="0"/>
        <v>5.68</v>
      </c>
      <c r="J18" s="160"/>
      <c r="K18" s="161">
        <v>5.2</v>
      </c>
      <c r="L18" s="161"/>
      <c r="M18" s="159">
        <f t="shared" si="1"/>
        <v>5.2</v>
      </c>
      <c r="N18" s="162"/>
      <c r="O18" s="159">
        <f t="shared" si="2"/>
        <v>5.68</v>
      </c>
      <c r="P18" s="159">
        <f t="shared" si="3"/>
        <v>5.2</v>
      </c>
      <c r="Q18" s="182">
        <f t="shared" si="4"/>
        <v>5.4399999999999995</v>
      </c>
      <c r="R18" s="145">
        <v>8</v>
      </c>
    </row>
  </sheetData>
  <sortState xmlns:xlrd2="http://schemas.microsoft.com/office/spreadsheetml/2017/richdata2" ref="A11:R18">
    <sortCondition descending="1" ref="Q11:Q18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CA46-5886-4557-B78B-05D037304D8D}">
  <dimension ref="A1:R16"/>
  <sheetViews>
    <sheetView workbookViewId="0">
      <selection activeCell="A15" sqref="A15:Q16"/>
    </sheetView>
  </sheetViews>
  <sheetFormatPr defaultRowHeight="14.4" x14ac:dyDescent="0.3"/>
  <cols>
    <col min="2" max="2" width="28.5546875" customWidth="1"/>
    <col min="3" max="3" width="23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94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239</v>
      </c>
      <c r="B5" s="130"/>
      <c r="C5" s="129"/>
      <c r="D5" s="137"/>
      <c r="E5" s="130" t="s">
        <v>2</v>
      </c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142" t="s">
        <v>11</v>
      </c>
      <c r="B9" s="142" t="s">
        <v>12</v>
      </c>
      <c r="C9" s="142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191">
        <v>45</v>
      </c>
      <c r="B11" s="193" t="s">
        <v>115</v>
      </c>
      <c r="C11" s="193" t="s">
        <v>171</v>
      </c>
      <c r="D11" s="148"/>
      <c r="E11" s="158">
        <v>8</v>
      </c>
      <c r="F11" s="158">
        <v>8.5</v>
      </c>
      <c r="G11" s="158">
        <v>8.5</v>
      </c>
      <c r="H11" s="158">
        <v>9</v>
      </c>
      <c r="I11" s="159">
        <f t="shared" ref="I11:I16" si="0">SUM((E11*0.3)+(F11*0.25)+(G11*0.35)+(H11*0.1))</f>
        <v>8.4</v>
      </c>
      <c r="J11" s="160"/>
      <c r="K11" s="161">
        <v>8.6</v>
      </c>
      <c r="L11" s="161"/>
      <c r="M11" s="159">
        <f t="shared" ref="M11:M16" si="1">K11-L11</f>
        <v>8.6</v>
      </c>
      <c r="N11" s="162"/>
      <c r="O11" s="159">
        <f t="shared" ref="O11:O16" si="2">I11</f>
        <v>8.4</v>
      </c>
      <c r="P11" s="159">
        <f t="shared" ref="P11:P16" si="3">M11</f>
        <v>8.6</v>
      </c>
      <c r="Q11" s="182">
        <f t="shared" ref="Q11:Q16" si="4">(M11+I11)/2</f>
        <v>8.5</v>
      </c>
      <c r="R11" s="145">
        <v>1</v>
      </c>
    </row>
    <row r="12" spans="1:18" x14ac:dyDescent="0.3">
      <c r="A12" s="191">
        <v>3</v>
      </c>
      <c r="B12" s="193" t="s">
        <v>222</v>
      </c>
      <c r="C12" s="193" t="s">
        <v>105</v>
      </c>
      <c r="D12" s="148"/>
      <c r="E12" s="158">
        <v>5.5</v>
      </c>
      <c r="F12" s="158">
        <v>6.5</v>
      </c>
      <c r="G12" s="158">
        <v>6</v>
      </c>
      <c r="H12" s="158">
        <v>6</v>
      </c>
      <c r="I12" s="159">
        <f t="shared" si="0"/>
        <v>5.9749999999999996</v>
      </c>
      <c r="J12" s="160"/>
      <c r="K12" s="161">
        <v>9</v>
      </c>
      <c r="L12" s="161"/>
      <c r="M12" s="159">
        <f t="shared" si="1"/>
        <v>9</v>
      </c>
      <c r="N12" s="162"/>
      <c r="O12" s="159">
        <f t="shared" si="2"/>
        <v>5.9749999999999996</v>
      </c>
      <c r="P12" s="159">
        <f t="shared" si="3"/>
        <v>9</v>
      </c>
      <c r="Q12" s="182">
        <f t="shared" si="4"/>
        <v>7.4874999999999998</v>
      </c>
      <c r="R12" s="145">
        <v>2</v>
      </c>
    </row>
    <row r="13" spans="1:18" x14ac:dyDescent="0.3">
      <c r="A13" s="191">
        <v>38</v>
      </c>
      <c r="B13" s="193" t="s">
        <v>108</v>
      </c>
      <c r="C13" s="193" t="s">
        <v>112</v>
      </c>
      <c r="D13" s="148"/>
      <c r="E13" s="158">
        <v>7</v>
      </c>
      <c r="F13" s="158">
        <v>7</v>
      </c>
      <c r="G13" s="158">
        <v>6</v>
      </c>
      <c r="H13" s="158">
        <v>6</v>
      </c>
      <c r="I13" s="159">
        <f t="shared" si="0"/>
        <v>6.5499999999999989</v>
      </c>
      <c r="J13" s="160"/>
      <c r="K13" s="161">
        <v>7.8</v>
      </c>
      <c r="L13" s="161"/>
      <c r="M13" s="159">
        <f t="shared" si="1"/>
        <v>7.8</v>
      </c>
      <c r="N13" s="162"/>
      <c r="O13" s="159">
        <f t="shared" si="2"/>
        <v>6.5499999999999989</v>
      </c>
      <c r="P13" s="159">
        <f t="shared" si="3"/>
        <v>7.8</v>
      </c>
      <c r="Q13" s="182">
        <f t="shared" si="4"/>
        <v>7.1749999999999989</v>
      </c>
      <c r="R13" s="145">
        <v>3</v>
      </c>
    </row>
    <row r="14" spans="1:18" x14ac:dyDescent="0.3">
      <c r="A14" s="191">
        <v>49</v>
      </c>
      <c r="B14" s="193" t="s">
        <v>147</v>
      </c>
      <c r="C14" s="193" t="s">
        <v>106</v>
      </c>
      <c r="D14" s="148"/>
      <c r="E14" s="158">
        <v>6</v>
      </c>
      <c r="F14" s="158">
        <v>6.5</v>
      </c>
      <c r="G14" s="158">
        <v>6.5</v>
      </c>
      <c r="H14" s="158">
        <v>7.5</v>
      </c>
      <c r="I14" s="159">
        <f t="shared" si="0"/>
        <v>6.4499999999999993</v>
      </c>
      <c r="J14" s="160"/>
      <c r="K14" s="161">
        <v>7.5</v>
      </c>
      <c r="L14" s="161"/>
      <c r="M14" s="159">
        <f t="shared" si="1"/>
        <v>7.5</v>
      </c>
      <c r="N14" s="162"/>
      <c r="O14" s="159">
        <f t="shared" si="2"/>
        <v>6.4499999999999993</v>
      </c>
      <c r="P14" s="159">
        <f t="shared" si="3"/>
        <v>7.5</v>
      </c>
      <c r="Q14" s="182">
        <f t="shared" si="4"/>
        <v>6.9749999999999996</v>
      </c>
      <c r="R14" s="145">
        <v>4</v>
      </c>
    </row>
    <row r="15" spans="1:18" x14ac:dyDescent="0.3">
      <c r="A15" s="239">
        <v>36</v>
      </c>
      <c r="B15" s="240" t="s">
        <v>166</v>
      </c>
      <c r="C15" s="240" t="s">
        <v>139</v>
      </c>
      <c r="D15" s="231"/>
      <c r="E15" s="232"/>
      <c r="F15" s="232"/>
      <c r="G15" s="232"/>
      <c r="H15" s="232"/>
      <c r="I15" s="233">
        <f t="shared" si="0"/>
        <v>0</v>
      </c>
      <c r="J15" s="234"/>
      <c r="K15" s="235"/>
      <c r="L15" s="235"/>
      <c r="M15" s="233">
        <f t="shared" si="1"/>
        <v>0</v>
      </c>
      <c r="N15" s="236"/>
      <c r="O15" s="233">
        <f t="shared" si="2"/>
        <v>0</v>
      </c>
      <c r="P15" s="233">
        <f t="shared" si="3"/>
        <v>0</v>
      </c>
      <c r="Q15" s="237">
        <f t="shared" si="4"/>
        <v>0</v>
      </c>
      <c r="R15" s="170" t="s">
        <v>281</v>
      </c>
    </row>
    <row r="16" spans="1:18" x14ac:dyDescent="0.3">
      <c r="A16" s="239">
        <v>17</v>
      </c>
      <c r="B16" s="240" t="s">
        <v>114</v>
      </c>
      <c r="C16" s="240" t="s">
        <v>101</v>
      </c>
      <c r="D16" s="231"/>
      <c r="E16" s="232"/>
      <c r="F16" s="232"/>
      <c r="G16" s="232"/>
      <c r="H16" s="232"/>
      <c r="I16" s="233">
        <f t="shared" si="0"/>
        <v>0</v>
      </c>
      <c r="J16" s="234"/>
      <c r="K16" s="235"/>
      <c r="L16" s="235"/>
      <c r="M16" s="233">
        <f t="shared" si="1"/>
        <v>0</v>
      </c>
      <c r="N16" s="236"/>
      <c r="O16" s="233">
        <f t="shared" si="2"/>
        <v>0</v>
      </c>
      <c r="P16" s="233">
        <f t="shared" si="3"/>
        <v>0</v>
      </c>
      <c r="Q16" s="237">
        <f t="shared" si="4"/>
        <v>0</v>
      </c>
      <c r="R16" s="170" t="s">
        <v>281</v>
      </c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8A3F-AFF7-41EF-A616-F1A6A42EF730}">
  <dimension ref="A1:R21"/>
  <sheetViews>
    <sheetView workbookViewId="0">
      <selection activeCell="R16" sqref="R16"/>
    </sheetView>
  </sheetViews>
  <sheetFormatPr defaultRowHeight="14.4" x14ac:dyDescent="0.3"/>
  <cols>
    <col min="2" max="2" width="28.5546875" customWidth="1"/>
    <col min="3" max="3" width="23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151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237</v>
      </c>
      <c r="B5" s="130"/>
      <c r="C5" s="129"/>
      <c r="D5" s="137"/>
      <c r="E5" s="130" t="s">
        <v>2</v>
      </c>
      <c r="F5" s="129"/>
      <c r="G5" s="129"/>
      <c r="H5" s="130"/>
      <c r="I5" s="137"/>
      <c r="J5" s="137"/>
      <c r="K5" s="138" t="s">
        <v>4</v>
      </c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142" t="s">
        <v>11</v>
      </c>
      <c r="B9" s="142" t="s">
        <v>12</v>
      </c>
      <c r="C9" s="142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191">
        <v>19</v>
      </c>
      <c r="B11" s="193" t="s">
        <v>126</v>
      </c>
      <c r="C11" s="193" t="s">
        <v>101</v>
      </c>
      <c r="D11" s="148"/>
      <c r="E11" s="158">
        <v>8</v>
      </c>
      <c r="F11" s="158">
        <v>8</v>
      </c>
      <c r="G11" s="158">
        <v>7.6</v>
      </c>
      <c r="H11" s="158">
        <v>6.8</v>
      </c>
      <c r="I11" s="159">
        <f>SUM((E11*0.3)+(F11*0.25)+(G11*0.35)+(H11*0.1))</f>
        <v>7.74</v>
      </c>
      <c r="J11" s="160"/>
      <c r="K11" s="255">
        <v>8.25</v>
      </c>
      <c r="L11" s="161"/>
      <c r="M11" s="159">
        <f>K11-L11</f>
        <v>8.25</v>
      </c>
      <c r="N11" s="162"/>
      <c r="O11" s="159">
        <f>I11</f>
        <v>7.74</v>
      </c>
      <c r="P11" s="159">
        <f>M11</f>
        <v>8.25</v>
      </c>
      <c r="Q11" s="182">
        <f>(M11+I11)/2</f>
        <v>7.9950000000000001</v>
      </c>
      <c r="R11" s="145">
        <v>1</v>
      </c>
    </row>
    <row r="12" spans="1:18" x14ac:dyDescent="0.3">
      <c r="A12" s="191">
        <v>27</v>
      </c>
      <c r="B12" s="193" t="s">
        <v>242</v>
      </c>
      <c r="C12" s="193" t="s">
        <v>244</v>
      </c>
      <c r="D12" s="148"/>
      <c r="E12" s="158">
        <v>8</v>
      </c>
      <c r="F12" s="158">
        <v>8</v>
      </c>
      <c r="G12" s="158">
        <v>7.2</v>
      </c>
      <c r="H12" s="158">
        <v>7</v>
      </c>
      <c r="I12" s="159">
        <f>SUM((E12*0.3)+(F12*0.25)+(G12*0.35)+(H12*0.1))</f>
        <v>7.62</v>
      </c>
      <c r="J12" s="160"/>
      <c r="K12" s="255">
        <v>7.5</v>
      </c>
      <c r="L12" s="161"/>
      <c r="M12" s="159">
        <f>K12-L12</f>
        <v>7.5</v>
      </c>
      <c r="N12" s="162"/>
      <c r="O12" s="159">
        <f>I12</f>
        <v>7.62</v>
      </c>
      <c r="P12" s="159">
        <f>M12</f>
        <v>7.5</v>
      </c>
      <c r="Q12" s="182">
        <f>(M12+I12)/2</f>
        <v>7.5600000000000005</v>
      </c>
      <c r="R12" s="145">
        <v>2</v>
      </c>
    </row>
    <row r="13" spans="1:18" x14ac:dyDescent="0.3">
      <c r="A13" s="191">
        <v>77</v>
      </c>
      <c r="B13" s="193" t="s">
        <v>243</v>
      </c>
      <c r="C13" s="193" t="s">
        <v>101</v>
      </c>
      <c r="D13" s="148"/>
      <c r="E13" s="158">
        <v>7</v>
      </c>
      <c r="F13" s="158">
        <v>7</v>
      </c>
      <c r="G13" s="158">
        <v>6.3</v>
      </c>
      <c r="H13" s="158">
        <v>4</v>
      </c>
      <c r="I13" s="159">
        <f>SUM((E13*0.3)+(F13*0.25)+(G13*0.35)+(H13*0.1))</f>
        <v>6.4550000000000001</v>
      </c>
      <c r="J13" s="160"/>
      <c r="K13" s="255">
        <v>8</v>
      </c>
      <c r="L13" s="161"/>
      <c r="M13" s="159">
        <f>K13-L13</f>
        <v>8</v>
      </c>
      <c r="N13" s="162"/>
      <c r="O13" s="159">
        <f>I13</f>
        <v>6.4550000000000001</v>
      </c>
      <c r="P13" s="159">
        <f>M13</f>
        <v>8</v>
      </c>
      <c r="Q13" s="182">
        <f>(M13+I13)/2</f>
        <v>7.2275</v>
      </c>
      <c r="R13" s="145">
        <v>3</v>
      </c>
    </row>
    <row r="14" spans="1:18" x14ac:dyDescent="0.3">
      <c r="A14" s="191">
        <v>68</v>
      </c>
      <c r="B14" s="193" t="s">
        <v>128</v>
      </c>
      <c r="C14" s="193" t="s">
        <v>102</v>
      </c>
      <c r="D14" s="148"/>
      <c r="E14" s="158">
        <v>6.6</v>
      </c>
      <c r="F14" s="158">
        <v>6.3</v>
      </c>
      <c r="G14" s="158">
        <v>5</v>
      </c>
      <c r="H14" s="158">
        <v>5</v>
      </c>
      <c r="I14" s="159">
        <f>SUM((E14*0.3)+(F14*0.25)+(G14*0.35)+(H14*0.1))</f>
        <v>5.8049999999999997</v>
      </c>
      <c r="J14" s="160"/>
      <c r="K14" s="255">
        <v>6.4</v>
      </c>
      <c r="L14" s="161"/>
      <c r="M14" s="159">
        <f>K14-L14</f>
        <v>6.4</v>
      </c>
      <c r="N14" s="162"/>
      <c r="O14" s="159">
        <f>I14</f>
        <v>5.8049999999999997</v>
      </c>
      <c r="P14" s="159">
        <f>M14</f>
        <v>6.4</v>
      </c>
      <c r="Q14" s="182">
        <f>(M14+I14)/2</f>
        <v>6.1025</v>
      </c>
      <c r="R14" s="145">
        <v>4</v>
      </c>
    </row>
    <row r="15" spans="1:18" x14ac:dyDescent="0.3">
      <c r="A15" s="191">
        <v>16</v>
      </c>
      <c r="B15" s="193" t="s">
        <v>98</v>
      </c>
      <c r="C15" s="193" t="s">
        <v>101</v>
      </c>
      <c r="D15" s="148"/>
      <c r="E15" s="158">
        <v>6</v>
      </c>
      <c r="F15" s="158">
        <v>5.3</v>
      </c>
      <c r="G15" s="158">
        <v>4.8</v>
      </c>
      <c r="H15" s="158">
        <v>4</v>
      </c>
      <c r="I15" s="159">
        <f>SUM((E15*0.3)+(F15*0.25)+(G15*0.35)+(H15*0.1))</f>
        <v>5.2050000000000001</v>
      </c>
      <c r="J15" s="160"/>
      <c r="K15" s="255">
        <v>6.43</v>
      </c>
      <c r="L15" s="161"/>
      <c r="M15" s="159">
        <f>K15-L15</f>
        <v>6.43</v>
      </c>
      <c r="N15" s="162"/>
      <c r="O15" s="159">
        <f>I15</f>
        <v>5.2050000000000001</v>
      </c>
      <c r="P15" s="159">
        <f>M15</f>
        <v>6.43</v>
      </c>
      <c r="Q15" s="182">
        <f>(M15+I15)/2</f>
        <v>5.8174999999999999</v>
      </c>
      <c r="R15" s="145">
        <v>5</v>
      </c>
    </row>
    <row r="16" spans="1:18" x14ac:dyDescent="0.3">
      <c r="A16" s="191"/>
      <c r="B16" s="193"/>
      <c r="C16" s="193"/>
    </row>
    <row r="17" spans="1:3" x14ac:dyDescent="0.3">
      <c r="A17" s="191"/>
      <c r="B17" s="193"/>
      <c r="C17" s="193"/>
    </row>
    <row r="18" spans="1:3" x14ac:dyDescent="0.3">
      <c r="A18" s="191"/>
      <c r="B18" s="193"/>
      <c r="C18" s="193"/>
    </row>
    <row r="20" spans="1:3" x14ac:dyDescent="0.3">
      <c r="A20" s="191"/>
      <c r="B20" s="193"/>
      <c r="C20" s="193"/>
    </row>
    <row r="21" spans="1:3" x14ac:dyDescent="0.3">
      <c r="A21" s="191"/>
      <c r="B21" s="193"/>
      <c r="C21" s="193"/>
    </row>
  </sheetData>
  <sortState xmlns:xlrd2="http://schemas.microsoft.com/office/spreadsheetml/2017/richdata2" ref="A11:R15">
    <sortCondition descending="1" ref="Q11:Q15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4A82-D64C-46A8-900F-9C4F3D0797B7}">
  <dimension ref="A1:R19"/>
  <sheetViews>
    <sheetView workbookViewId="0">
      <selection activeCell="R18" sqref="R18"/>
    </sheetView>
  </sheetViews>
  <sheetFormatPr defaultRowHeight="14.4" x14ac:dyDescent="0.3"/>
  <cols>
    <col min="2" max="2" width="28.5546875" customWidth="1"/>
    <col min="3" max="3" width="23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151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240</v>
      </c>
      <c r="B5" s="130"/>
      <c r="C5" s="129"/>
      <c r="D5" s="137"/>
      <c r="E5" s="130" t="s">
        <v>2</v>
      </c>
      <c r="F5" s="129"/>
      <c r="G5" s="129"/>
      <c r="H5" s="130"/>
      <c r="I5" s="137"/>
      <c r="J5" s="137"/>
      <c r="K5" s="138" t="s">
        <v>4</v>
      </c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227" t="s">
        <v>11</v>
      </c>
      <c r="B9" s="227" t="s">
        <v>12</v>
      </c>
      <c r="C9" s="227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228">
        <v>25</v>
      </c>
      <c r="B11" s="193" t="s">
        <v>140</v>
      </c>
      <c r="C11" s="193" t="s">
        <v>135</v>
      </c>
      <c r="D11" s="148"/>
      <c r="E11" s="158">
        <v>8.3000000000000007</v>
      </c>
      <c r="F11" s="158">
        <v>8</v>
      </c>
      <c r="G11" s="158">
        <v>8</v>
      </c>
      <c r="H11" s="158">
        <v>8</v>
      </c>
      <c r="I11" s="159">
        <f>SUM((E11*0.3)+(F11*0.25)+(G11*0.35)+(H11*0.1))</f>
        <v>8.09</v>
      </c>
      <c r="J11" s="160"/>
      <c r="K11" s="255">
        <v>7.8</v>
      </c>
      <c r="L11" s="161"/>
      <c r="M11" s="159">
        <f>K11-L11</f>
        <v>7.8</v>
      </c>
      <c r="N11" s="162"/>
      <c r="O11" s="159">
        <f>I11</f>
        <v>8.09</v>
      </c>
      <c r="P11" s="159">
        <f>M11</f>
        <v>7.8</v>
      </c>
      <c r="Q11" s="182">
        <f>(M11+I11)/2</f>
        <v>7.9450000000000003</v>
      </c>
      <c r="R11" s="145">
        <v>1</v>
      </c>
    </row>
    <row r="12" spans="1:18" x14ac:dyDescent="0.3">
      <c r="A12" s="228">
        <v>24</v>
      </c>
      <c r="B12" s="193" t="s">
        <v>241</v>
      </c>
      <c r="C12" s="193" t="s">
        <v>135</v>
      </c>
      <c r="D12" s="148"/>
      <c r="E12" s="158">
        <v>8</v>
      </c>
      <c r="F12" s="158">
        <v>8</v>
      </c>
      <c r="G12" s="158">
        <v>8</v>
      </c>
      <c r="H12" s="158">
        <v>7.5</v>
      </c>
      <c r="I12" s="159">
        <f>SUM((E12*0.3)+(F12*0.25)+(G12*0.35)+(H12*0.1))</f>
        <v>7.95</v>
      </c>
      <c r="J12" s="160"/>
      <c r="K12" s="255">
        <v>7.63</v>
      </c>
      <c r="L12" s="161"/>
      <c r="M12" s="159">
        <f>K12-L12</f>
        <v>7.63</v>
      </c>
      <c r="N12" s="162"/>
      <c r="O12" s="159">
        <f>I12</f>
        <v>7.95</v>
      </c>
      <c r="P12" s="159">
        <f>M12</f>
        <v>7.63</v>
      </c>
      <c r="Q12" s="182">
        <f>(M12+I12)/2</f>
        <v>7.79</v>
      </c>
      <c r="R12" s="145">
        <v>2</v>
      </c>
    </row>
    <row r="13" spans="1:18" x14ac:dyDescent="0.3">
      <c r="A13" s="228">
        <v>22</v>
      </c>
      <c r="B13" s="193" t="s">
        <v>136</v>
      </c>
      <c r="C13" s="193" t="s">
        <v>135</v>
      </c>
      <c r="D13" s="148"/>
      <c r="E13" s="158">
        <v>8</v>
      </c>
      <c r="F13" s="158">
        <v>8</v>
      </c>
      <c r="G13" s="158">
        <v>7.6</v>
      </c>
      <c r="H13" s="158">
        <v>6.3</v>
      </c>
      <c r="I13" s="159">
        <f>SUM((E13*0.3)+(F13*0.25)+(G13*0.35)+(H13*0.1))</f>
        <v>7.69</v>
      </c>
      <c r="J13" s="160"/>
      <c r="K13" s="255">
        <v>7.45</v>
      </c>
      <c r="L13" s="161"/>
      <c r="M13" s="159">
        <f>K13-L13</f>
        <v>7.45</v>
      </c>
      <c r="N13" s="162"/>
      <c r="O13" s="159">
        <f>I13</f>
        <v>7.69</v>
      </c>
      <c r="P13" s="159">
        <f>M13</f>
        <v>7.45</v>
      </c>
      <c r="Q13" s="182">
        <f>(M13+I13)/2</f>
        <v>7.57</v>
      </c>
      <c r="R13" s="145">
        <v>3</v>
      </c>
    </row>
    <row r="14" spans="1:18" x14ac:dyDescent="0.3">
      <c r="A14" s="228">
        <v>31</v>
      </c>
      <c r="B14" s="193" t="s">
        <v>141</v>
      </c>
      <c r="C14" s="193" t="s">
        <v>135</v>
      </c>
      <c r="D14" s="148"/>
      <c r="E14" s="158">
        <v>7.6</v>
      </c>
      <c r="F14" s="158">
        <v>8</v>
      </c>
      <c r="G14" s="158">
        <v>7.5</v>
      </c>
      <c r="H14" s="158">
        <v>6.7</v>
      </c>
      <c r="I14" s="159">
        <f>SUM((E14*0.3)+(F14*0.25)+(G14*0.35)+(H14*0.1))</f>
        <v>7.5749999999999993</v>
      </c>
      <c r="J14" s="160"/>
      <c r="K14" s="255">
        <v>7.2</v>
      </c>
      <c r="L14" s="161"/>
      <c r="M14" s="159">
        <f>K14-L14</f>
        <v>7.2</v>
      </c>
      <c r="N14" s="162"/>
      <c r="O14" s="159">
        <f>I14</f>
        <v>7.5749999999999993</v>
      </c>
      <c r="P14" s="159">
        <f>M14</f>
        <v>7.2</v>
      </c>
      <c r="Q14" s="182">
        <f>(M14+I14)/2</f>
        <v>7.3874999999999993</v>
      </c>
      <c r="R14" s="145">
        <v>4</v>
      </c>
    </row>
    <row r="15" spans="1:18" x14ac:dyDescent="0.3">
      <c r="A15" s="228">
        <v>30</v>
      </c>
      <c r="B15" s="193" t="s">
        <v>133</v>
      </c>
      <c r="C15" s="193" t="s">
        <v>135</v>
      </c>
      <c r="D15" s="148"/>
      <c r="E15" s="158">
        <v>8</v>
      </c>
      <c r="F15" s="158">
        <v>7.8</v>
      </c>
      <c r="G15" s="158">
        <v>6.8</v>
      </c>
      <c r="H15" s="158">
        <v>6.7</v>
      </c>
      <c r="I15" s="159">
        <f>SUM((E15*0.3)+(F15*0.25)+(G15*0.35)+(H15*0.1))</f>
        <v>7.3999999999999995</v>
      </c>
      <c r="J15" s="160"/>
      <c r="K15" s="255">
        <v>6.66</v>
      </c>
      <c r="L15" s="161"/>
      <c r="M15" s="159">
        <f>K15-L15</f>
        <v>6.66</v>
      </c>
      <c r="N15" s="162"/>
      <c r="O15" s="159">
        <f>I15</f>
        <v>7.3999999999999995</v>
      </c>
      <c r="P15" s="159">
        <f>M15</f>
        <v>6.66</v>
      </c>
      <c r="Q15" s="182">
        <f>(M15+I15)/2</f>
        <v>7.0299999999999994</v>
      </c>
      <c r="R15" s="145">
        <v>5</v>
      </c>
    </row>
    <row r="16" spans="1:18" x14ac:dyDescent="0.3">
      <c r="A16" s="228">
        <v>60</v>
      </c>
      <c r="B16" s="193" t="s">
        <v>111</v>
      </c>
      <c r="C16" s="193" t="s">
        <v>103</v>
      </c>
      <c r="D16" s="148"/>
      <c r="E16" s="158">
        <v>7</v>
      </c>
      <c r="F16" s="158">
        <v>7</v>
      </c>
      <c r="G16" s="158">
        <v>6</v>
      </c>
      <c r="H16" s="158">
        <v>5</v>
      </c>
      <c r="I16" s="159">
        <f>SUM((E16*0.3)+(F16*0.25)+(G16*0.35)+(H16*0.1))</f>
        <v>6.4499999999999993</v>
      </c>
      <c r="J16" s="160"/>
      <c r="K16" s="255">
        <v>7.25</v>
      </c>
      <c r="L16" s="161"/>
      <c r="M16" s="159">
        <f>K16-L16</f>
        <v>7.25</v>
      </c>
      <c r="N16" s="162"/>
      <c r="O16" s="159">
        <f>I16</f>
        <v>6.4499999999999993</v>
      </c>
      <c r="P16" s="159">
        <f>M16</f>
        <v>7.25</v>
      </c>
      <c r="Q16" s="182">
        <f>(M16+I16)/2</f>
        <v>6.85</v>
      </c>
      <c r="R16" s="145">
        <v>6</v>
      </c>
    </row>
    <row r="17" spans="1:18" x14ac:dyDescent="0.3">
      <c r="A17" s="228">
        <v>65</v>
      </c>
      <c r="B17" s="193" t="s">
        <v>198</v>
      </c>
      <c r="C17" s="193" t="s">
        <v>103</v>
      </c>
      <c r="D17" s="148"/>
      <c r="E17" s="158">
        <v>7</v>
      </c>
      <c r="F17" s="158">
        <v>7</v>
      </c>
      <c r="G17" s="158">
        <v>3</v>
      </c>
      <c r="H17" s="158">
        <v>4</v>
      </c>
      <c r="I17" s="159">
        <f>SUM((E17*0.3)+(F17*0.25)+(G17*0.35)+(H17*0.1))</f>
        <v>5.3000000000000007</v>
      </c>
      <c r="J17" s="160"/>
      <c r="K17" s="255">
        <v>7.2</v>
      </c>
      <c r="L17" s="161"/>
      <c r="M17" s="159">
        <f>K17-L17</f>
        <v>7.2</v>
      </c>
      <c r="N17" s="162"/>
      <c r="O17" s="159">
        <f>I17</f>
        <v>5.3000000000000007</v>
      </c>
      <c r="P17" s="159">
        <f>M17</f>
        <v>7.2</v>
      </c>
      <c r="Q17" s="182">
        <f>(M17+I17)/2</f>
        <v>6.25</v>
      </c>
      <c r="R17" s="145">
        <v>7</v>
      </c>
    </row>
    <row r="19" spans="1:18" x14ac:dyDescent="0.3">
      <c r="A19" s="191"/>
      <c r="B19" s="193"/>
    </row>
  </sheetData>
  <sortState xmlns:xlrd2="http://schemas.microsoft.com/office/spreadsheetml/2017/richdata2" ref="A11:R17">
    <sortCondition descending="1" ref="Q11:Q17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B0F9-819B-4D1E-803F-4E94D7581236}">
  <dimension ref="A1:R17"/>
  <sheetViews>
    <sheetView workbookViewId="0">
      <selection activeCell="R17" sqref="R17"/>
    </sheetView>
  </sheetViews>
  <sheetFormatPr defaultRowHeight="14.4" x14ac:dyDescent="0.3"/>
  <cols>
    <col min="2" max="2" width="28.5546875" customWidth="1"/>
    <col min="3" max="3" width="24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278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291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227" t="s">
        <v>11</v>
      </c>
      <c r="B9" s="227" t="s">
        <v>12</v>
      </c>
      <c r="C9" s="227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228">
        <v>12</v>
      </c>
      <c r="B11" s="257" t="s">
        <v>127</v>
      </c>
      <c r="C11" s="193" t="s">
        <v>101</v>
      </c>
      <c r="D11" s="148"/>
      <c r="E11" s="158">
        <v>5</v>
      </c>
      <c r="F11" s="158">
        <v>5</v>
      </c>
      <c r="G11" s="158">
        <v>3.8</v>
      </c>
      <c r="H11" s="158">
        <v>5</v>
      </c>
      <c r="I11" s="159">
        <f>SUM((E11*0.3)+(F11*0.25)+(G11*0.35)+(H11*0.1))</f>
        <v>4.58</v>
      </c>
      <c r="J11" s="160"/>
      <c r="K11" s="255">
        <v>8.67</v>
      </c>
      <c r="L11" s="161"/>
      <c r="M11" s="159">
        <f>K11-L11</f>
        <v>8.67</v>
      </c>
      <c r="N11" s="162"/>
      <c r="O11" s="159">
        <f>I11</f>
        <v>4.58</v>
      </c>
      <c r="P11" s="159">
        <f>M11</f>
        <v>8.67</v>
      </c>
      <c r="Q11" s="182">
        <f>(M11+I11)/2</f>
        <v>6.625</v>
      </c>
      <c r="R11" s="145">
        <v>1</v>
      </c>
    </row>
    <row r="12" spans="1:18" x14ac:dyDescent="0.3">
      <c r="A12" s="228">
        <v>13</v>
      </c>
      <c r="B12" s="257" t="s">
        <v>125</v>
      </c>
      <c r="C12" s="193" t="s">
        <v>101</v>
      </c>
      <c r="D12" s="148"/>
      <c r="E12" s="158">
        <v>6.5</v>
      </c>
      <c r="F12" s="158">
        <v>7</v>
      </c>
      <c r="G12" s="158">
        <v>5</v>
      </c>
      <c r="H12" s="158">
        <v>5</v>
      </c>
      <c r="I12" s="159">
        <f>SUM((E12*0.3)+(F12*0.25)+(G12*0.35)+(H12*0.1))</f>
        <v>5.95</v>
      </c>
      <c r="J12" s="160"/>
      <c r="K12" s="255">
        <v>6.6</v>
      </c>
      <c r="L12" s="161"/>
      <c r="M12" s="159">
        <f>K12-L12</f>
        <v>6.6</v>
      </c>
      <c r="N12" s="162"/>
      <c r="O12" s="159">
        <f>I12</f>
        <v>5.95</v>
      </c>
      <c r="P12" s="159">
        <f>M12</f>
        <v>6.6</v>
      </c>
      <c r="Q12" s="182">
        <f>(M12+I12)/2</f>
        <v>6.2750000000000004</v>
      </c>
      <c r="R12" s="145">
        <v>2</v>
      </c>
    </row>
    <row r="13" spans="1:18" x14ac:dyDescent="0.3">
      <c r="A13" s="228">
        <v>66</v>
      </c>
      <c r="B13" s="257" t="s">
        <v>196</v>
      </c>
      <c r="C13" s="193" t="s">
        <v>102</v>
      </c>
      <c r="D13" s="148"/>
      <c r="E13" s="158">
        <v>6</v>
      </c>
      <c r="F13" s="158">
        <v>7</v>
      </c>
      <c r="G13" s="158">
        <v>3.8</v>
      </c>
      <c r="H13" s="158">
        <v>3.8</v>
      </c>
      <c r="I13" s="159">
        <f>SUM((E13*0.3)+(F13*0.25)+(G13*0.35)+(H13*0.1))</f>
        <v>5.26</v>
      </c>
      <c r="J13" s="160"/>
      <c r="K13" s="255">
        <v>7.1</v>
      </c>
      <c r="L13" s="161"/>
      <c r="M13" s="159">
        <f>K13-L13</f>
        <v>7.1</v>
      </c>
      <c r="N13" s="162"/>
      <c r="O13" s="159">
        <f>I13</f>
        <v>5.26</v>
      </c>
      <c r="P13" s="159">
        <f>M13</f>
        <v>7.1</v>
      </c>
      <c r="Q13" s="182">
        <f>(M13+I13)/2</f>
        <v>6.18</v>
      </c>
      <c r="R13" s="145">
        <v>3</v>
      </c>
    </row>
    <row r="14" spans="1:18" x14ac:dyDescent="0.3">
      <c r="A14" s="228">
        <v>15</v>
      </c>
      <c r="B14" s="257" t="s">
        <v>129</v>
      </c>
      <c r="C14" s="193" t="s">
        <v>101</v>
      </c>
      <c r="D14" s="148"/>
      <c r="E14" s="158">
        <v>7</v>
      </c>
      <c r="F14" s="158">
        <v>6</v>
      </c>
      <c r="G14" s="158">
        <v>3.8</v>
      </c>
      <c r="H14" s="158">
        <v>3</v>
      </c>
      <c r="I14" s="159">
        <f>SUM((E14*0.3)+(F14*0.25)+(G14*0.35)+(H14*0.1))</f>
        <v>5.2299999999999995</v>
      </c>
      <c r="J14" s="160"/>
      <c r="K14" s="255">
        <v>7.08</v>
      </c>
      <c r="L14" s="161"/>
      <c r="M14" s="159">
        <f>K14-L14</f>
        <v>7.08</v>
      </c>
      <c r="N14" s="162"/>
      <c r="O14" s="159">
        <f>I14</f>
        <v>5.2299999999999995</v>
      </c>
      <c r="P14" s="159">
        <f>M14</f>
        <v>7.08</v>
      </c>
      <c r="Q14" s="182">
        <f>(M14+I14)/2</f>
        <v>6.1549999999999994</v>
      </c>
      <c r="R14" s="145">
        <v>4</v>
      </c>
    </row>
    <row r="15" spans="1:18" x14ac:dyDescent="0.3">
      <c r="A15" s="228">
        <v>61</v>
      </c>
      <c r="B15" s="257" t="s">
        <v>99</v>
      </c>
      <c r="C15" s="193" t="s">
        <v>102</v>
      </c>
      <c r="D15" s="148"/>
      <c r="E15" s="158">
        <v>6</v>
      </c>
      <c r="F15" s="158">
        <v>7</v>
      </c>
      <c r="G15" s="158">
        <v>4</v>
      </c>
      <c r="H15" s="158">
        <v>4</v>
      </c>
      <c r="I15" s="159">
        <f>SUM((E15*0.3)+(F15*0.25)+(G15*0.35)+(H15*0.1))</f>
        <v>5.35</v>
      </c>
      <c r="J15" s="160"/>
      <c r="K15" s="255">
        <v>6.5</v>
      </c>
      <c r="L15" s="161"/>
      <c r="M15" s="159">
        <f>K15-L15</f>
        <v>6.5</v>
      </c>
      <c r="N15" s="162"/>
      <c r="O15" s="159">
        <f>I15</f>
        <v>5.35</v>
      </c>
      <c r="P15" s="159">
        <f>M15</f>
        <v>6.5</v>
      </c>
      <c r="Q15" s="182">
        <f>(M15+I15)/2</f>
        <v>5.9249999999999998</v>
      </c>
      <c r="R15" s="145">
        <v>5</v>
      </c>
    </row>
    <row r="16" spans="1:18" x14ac:dyDescent="0.3">
      <c r="A16" s="228">
        <v>67</v>
      </c>
      <c r="B16" s="257" t="s">
        <v>214</v>
      </c>
      <c r="C16" s="193" t="s">
        <v>102</v>
      </c>
      <c r="D16" s="148"/>
      <c r="E16" s="158">
        <v>7</v>
      </c>
      <c r="F16" s="158">
        <v>5</v>
      </c>
      <c r="G16" s="158">
        <v>3.8</v>
      </c>
      <c r="H16" s="158">
        <v>3.8</v>
      </c>
      <c r="I16" s="159">
        <f>SUM((E16*0.3)+(F16*0.25)+(G16*0.35)+(H16*0.1))</f>
        <v>5.0599999999999996</v>
      </c>
      <c r="J16" s="160"/>
      <c r="K16" s="255">
        <v>5.82</v>
      </c>
      <c r="L16" s="161"/>
      <c r="M16" s="159">
        <f>K16-L16</f>
        <v>5.82</v>
      </c>
      <c r="N16" s="162"/>
      <c r="O16" s="159">
        <f>I16</f>
        <v>5.0599999999999996</v>
      </c>
      <c r="P16" s="159">
        <f>M16</f>
        <v>5.82</v>
      </c>
      <c r="Q16" s="182">
        <f>(M16+I16)/2</f>
        <v>5.4399999999999995</v>
      </c>
      <c r="R16" s="145">
        <v>6</v>
      </c>
    </row>
    <row r="17" spans="1:1" x14ac:dyDescent="0.3">
      <c r="A17" s="73"/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9B8D-33DA-4F9D-96C6-BD68EA1A8E21}">
  <dimension ref="A1:R17"/>
  <sheetViews>
    <sheetView workbookViewId="0">
      <selection activeCell="R17" sqref="R17"/>
    </sheetView>
  </sheetViews>
  <sheetFormatPr defaultRowHeight="14.4" x14ac:dyDescent="0.3"/>
  <cols>
    <col min="2" max="2" width="28.5546875" customWidth="1"/>
    <col min="3" max="3" width="24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278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290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227" t="s">
        <v>11</v>
      </c>
      <c r="B9" s="227" t="s">
        <v>12</v>
      </c>
      <c r="C9" s="227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137"/>
      <c r="P10" s="137"/>
      <c r="Q10" s="170"/>
      <c r="R10" s="140"/>
    </row>
    <row r="11" spans="1:18" x14ac:dyDescent="0.3">
      <c r="A11" s="228">
        <v>57</v>
      </c>
      <c r="B11" s="193" t="s">
        <v>121</v>
      </c>
      <c r="C11" s="193" t="s">
        <v>102</v>
      </c>
      <c r="D11" s="148"/>
      <c r="E11" s="158">
        <v>8</v>
      </c>
      <c r="F11" s="158">
        <v>7</v>
      </c>
      <c r="G11" s="158">
        <v>4</v>
      </c>
      <c r="H11" s="158">
        <v>4</v>
      </c>
      <c r="I11" s="159">
        <f>SUM((E11*0.3)+(F11*0.25)+(G11*0.35)+(H11*0.1))</f>
        <v>5.9500000000000011</v>
      </c>
      <c r="J11" s="160"/>
      <c r="K11" s="255">
        <v>8</v>
      </c>
      <c r="L11" s="161"/>
      <c r="M11" s="159">
        <f>K11-L11</f>
        <v>8</v>
      </c>
      <c r="N11" s="162"/>
      <c r="O11" s="159">
        <f>I11</f>
        <v>5.9500000000000011</v>
      </c>
      <c r="P11" s="159">
        <f>M11</f>
        <v>8</v>
      </c>
      <c r="Q11" s="182">
        <f>(M11+I11)/2</f>
        <v>6.9750000000000005</v>
      </c>
      <c r="R11" s="145">
        <v>1</v>
      </c>
    </row>
    <row r="12" spans="1:18" x14ac:dyDescent="0.3">
      <c r="A12" s="228">
        <v>32</v>
      </c>
      <c r="B12" s="193" t="s">
        <v>246</v>
      </c>
      <c r="C12" s="193" t="s">
        <v>244</v>
      </c>
      <c r="D12" s="148"/>
      <c r="E12" s="158">
        <v>8</v>
      </c>
      <c r="F12" s="158">
        <v>7</v>
      </c>
      <c r="G12" s="158">
        <v>5.8</v>
      </c>
      <c r="H12" s="158">
        <v>4.8</v>
      </c>
      <c r="I12" s="159">
        <f>SUM((E12*0.3)+(F12*0.25)+(G12*0.35)+(H12*0.1))</f>
        <v>6.66</v>
      </c>
      <c r="J12" s="160"/>
      <c r="K12" s="255">
        <v>6.93</v>
      </c>
      <c r="L12" s="161"/>
      <c r="M12" s="159">
        <f>K12-L12</f>
        <v>6.93</v>
      </c>
      <c r="N12" s="162"/>
      <c r="O12" s="159">
        <f>I12</f>
        <v>6.66</v>
      </c>
      <c r="P12" s="159">
        <f>M12</f>
        <v>6.93</v>
      </c>
      <c r="Q12" s="182">
        <f>(M12+I12)/2</f>
        <v>6.7949999999999999</v>
      </c>
      <c r="R12" s="145">
        <v>2</v>
      </c>
    </row>
    <row r="13" spans="1:18" x14ac:dyDescent="0.3">
      <c r="A13" s="228">
        <v>28</v>
      </c>
      <c r="B13" s="193" t="s">
        <v>245</v>
      </c>
      <c r="C13" s="193" t="s">
        <v>244</v>
      </c>
      <c r="D13" s="148"/>
      <c r="E13" s="158">
        <v>6.5</v>
      </c>
      <c r="F13" s="158">
        <v>6.5</v>
      </c>
      <c r="G13" s="158">
        <v>5</v>
      </c>
      <c r="H13" s="158">
        <v>4</v>
      </c>
      <c r="I13" s="159">
        <f>SUM((E13*0.3)+(F13*0.25)+(G13*0.35)+(H13*0.1))</f>
        <v>5.7250000000000005</v>
      </c>
      <c r="J13" s="160"/>
      <c r="K13" s="255">
        <v>7.84</v>
      </c>
      <c r="L13" s="161"/>
      <c r="M13" s="159">
        <f>K13-L13</f>
        <v>7.84</v>
      </c>
      <c r="N13" s="162"/>
      <c r="O13" s="159">
        <f>I13</f>
        <v>5.7250000000000005</v>
      </c>
      <c r="P13" s="159">
        <f>M13</f>
        <v>7.84</v>
      </c>
      <c r="Q13" s="182">
        <f>(M13+I13)/2</f>
        <v>6.7825000000000006</v>
      </c>
      <c r="R13" s="145">
        <v>3</v>
      </c>
    </row>
    <row r="14" spans="1:18" x14ac:dyDescent="0.3">
      <c r="A14" s="228">
        <v>20</v>
      </c>
      <c r="B14" s="193" t="s">
        <v>131</v>
      </c>
      <c r="C14" s="193" t="s">
        <v>101</v>
      </c>
      <c r="D14" s="148"/>
      <c r="E14" s="158">
        <v>6.5</v>
      </c>
      <c r="F14" s="158">
        <v>7</v>
      </c>
      <c r="G14" s="158">
        <v>4.5</v>
      </c>
      <c r="H14" s="158">
        <v>4.8</v>
      </c>
      <c r="I14" s="159">
        <f>SUM((E14*0.3)+(F14*0.25)+(G14*0.35)+(H14*0.1))</f>
        <v>5.7550000000000008</v>
      </c>
      <c r="J14" s="160"/>
      <c r="K14" s="255">
        <v>7.64</v>
      </c>
      <c r="L14" s="161"/>
      <c r="M14" s="159">
        <f>K14-L14</f>
        <v>7.64</v>
      </c>
      <c r="N14" s="162"/>
      <c r="O14" s="159">
        <f>I14</f>
        <v>5.7550000000000008</v>
      </c>
      <c r="P14" s="159">
        <f>M14</f>
        <v>7.64</v>
      </c>
      <c r="Q14" s="182">
        <f>(M14+I14)/2</f>
        <v>6.6974999999999998</v>
      </c>
      <c r="R14" s="145">
        <v>4</v>
      </c>
    </row>
    <row r="15" spans="1:18" x14ac:dyDescent="0.3">
      <c r="A15" s="228">
        <v>21</v>
      </c>
      <c r="B15" s="193" t="s">
        <v>130</v>
      </c>
      <c r="C15" s="193" t="s">
        <v>101</v>
      </c>
      <c r="D15" s="148"/>
      <c r="E15" s="158">
        <v>5.5</v>
      </c>
      <c r="F15" s="158">
        <v>7</v>
      </c>
      <c r="G15" s="158">
        <v>4.8</v>
      </c>
      <c r="H15" s="158">
        <v>4</v>
      </c>
      <c r="I15" s="159">
        <f>SUM((E15*0.3)+(F15*0.25)+(G15*0.35)+(H15*0.1))</f>
        <v>5.48</v>
      </c>
      <c r="J15" s="160"/>
      <c r="K15" s="255">
        <v>6.84</v>
      </c>
      <c r="L15" s="161"/>
      <c r="M15" s="159">
        <f>K15-L15</f>
        <v>6.84</v>
      </c>
      <c r="N15" s="162"/>
      <c r="O15" s="159">
        <f>I15</f>
        <v>5.48</v>
      </c>
      <c r="P15" s="159">
        <f>M15</f>
        <v>6.84</v>
      </c>
      <c r="Q15" s="182">
        <f>(M15+I15)/2</f>
        <v>6.16</v>
      </c>
      <c r="R15" s="145">
        <v>5</v>
      </c>
    </row>
    <row r="16" spans="1:18" x14ac:dyDescent="0.3">
      <c r="A16" s="228">
        <v>26</v>
      </c>
      <c r="B16" s="193" t="s">
        <v>247</v>
      </c>
      <c r="C16" s="193" t="s">
        <v>244</v>
      </c>
      <c r="D16" s="148"/>
      <c r="E16" s="158">
        <v>5.5</v>
      </c>
      <c r="F16" s="158">
        <v>6.5</v>
      </c>
      <c r="G16" s="158">
        <v>4.5</v>
      </c>
      <c r="H16" s="158">
        <v>4</v>
      </c>
      <c r="I16" s="159">
        <f>SUM((E16*0.3)+(F16*0.25)+(G16*0.35)+(H16*0.1))</f>
        <v>5.25</v>
      </c>
      <c r="J16" s="160"/>
      <c r="K16" s="255">
        <v>5.75</v>
      </c>
      <c r="L16" s="161"/>
      <c r="M16" s="159">
        <f>K16-L16</f>
        <v>5.75</v>
      </c>
      <c r="N16" s="162"/>
      <c r="O16" s="159">
        <f>I16</f>
        <v>5.25</v>
      </c>
      <c r="P16" s="159">
        <f>M16</f>
        <v>5.75</v>
      </c>
      <c r="Q16" s="182">
        <f>(M16+I16)/2</f>
        <v>5.5</v>
      </c>
      <c r="R16" s="145">
        <v>6</v>
      </c>
    </row>
    <row r="17" spans="1:1" x14ac:dyDescent="0.3">
      <c r="A17" s="73"/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C084-98B4-48B0-8B81-E14B412479F4}">
  <dimension ref="A1:R17"/>
  <sheetViews>
    <sheetView workbookViewId="0">
      <selection activeCell="O9" sqref="O9:P10"/>
    </sheetView>
  </sheetViews>
  <sheetFormatPr defaultRowHeight="14.4" x14ac:dyDescent="0.3"/>
  <cols>
    <col min="2" max="2" width="28.5546875" customWidth="1"/>
    <col min="3" max="3" width="24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94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279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227" t="s">
        <v>11</v>
      </c>
      <c r="B9" s="227" t="s">
        <v>12</v>
      </c>
      <c r="C9" s="227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238" t="s">
        <v>88</v>
      </c>
      <c r="P9" s="238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238" t="s">
        <v>282</v>
      </c>
      <c r="P10" s="238" t="s">
        <v>283</v>
      </c>
      <c r="Q10" s="170"/>
      <c r="R10" s="140"/>
    </row>
    <row r="11" spans="1:18" x14ac:dyDescent="0.3">
      <c r="A11" s="190">
        <v>47</v>
      </c>
      <c r="B11" s="189" t="s">
        <v>218</v>
      </c>
      <c r="C11" s="189" t="s">
        <v>171</v>
      </c>
      <c r="D11" s="148"/>
      <c r="E11" s="158">
        <v>7.5</v>
      </c>
      <c r="F11" s="158">
        <v>7</v>
      </c>
      <c r="G11" s="158">
        <v>7.5</v>
      </c>
      <c r="H11" s="158">
        <v>6.5</v>
      </c>
      <c r="I11" s="159">
        <f t="shared" ref="I11:I16" si="0">SUM((E11*0.3)+(F11*0.25)+(G11*0.35)+(H11*0.1))</f>
        <v>7.2750000000000004</v>
      </c>
      <c r="J11" s="160"/>
      <c r="K11" s="161">
        <v>8.3000000000000007</v>
      </c>
      <c r="L11" s="161"/>
      <c r="M11" s="159">
        <f t="shared" ref="M11:M16" si="1">K11-L11</f>
        <v>8.3000000000000007</v>
      </c>
      <c r="N11" s="162"/>
      <c r="O11" s="159">
        <f t="shared" ref="O11:O16" si="2">I11</f>
        <v>7.2750000000000004</v>
      </c>
      <c r="P11" s="159">
        <f t="shared" ref="P11:P16" si="3">M11</f>
        <v>8.3000000000000007</v>
      </c>
      <c r="Q11" s="182">
        <f t="shared" ref="Q11:Q16" si="4">(M11+I11)/2</f>
        <v>7.7875000000000005</v>
      </c>
      <c r="R11" s="145">
        <v>1</v>
      </c>
    </row>
    <row r="12" spans="1:18" x14ac:dyDescent="0.3">
      <c r="A12" s="190">
        <v>10</v>
      </c>
      <c r="B12" s="189" t="s">
        <v>95</v>
      </c>
      <c r="C12" s="189" t="s">
        <v>100</v>
      </c>
      <c r="D12" s="148"/>
      <c r="E12" s="158">
        <v>6</v>
      </c>
      <c r="F12" s="158">
        <v>6</v>
      </c>
      <c r="G12" s="158">
        <v>6.5</v>
      </c>
      <c r="H12" s="158">
        <v>7</v>
      </c>
      <c r="I12" s="159">
        <f t="shared" si="0"/>
        <v>6.2749999999999995</v>
      </c>
      <c r="J12" s="160"/>
      <c r="K12" s="161">
        <v>7.8</v>
      </c>
      <c r="L12" s="161"/>
      <c r="M12" s="159">
        <f t="shared" si="1"/>
        <v>7.8</v>
      </c>
      <c r="N12" s="162"/>
      <c r="O12" s="159">
        <f t="shared" si="2"/>
        <v>6.2749999999999995</v>
      </c>
      <c r="P12" s="159">
        <f t="shared" si="3"/>
        <v>7.8</v>
      </c>
      <c r="Q12" s="182">
        <f t="shared" si="4"/>
        <v>7.0374999999999996</v>
      </c>
      <c r="R12" s="145">
        <v>2</v>
      </c>
    </row>
    <row r="13" spans="1:18" x14ac:dyDescent="0.3">
      <c r="A13" s="190">
        <v>43</v>
      </c>
      <c r="B13" s="189" t="s">
        <v>280</v>
      </c>
      <c r="C13" s="189" t="s">
        <v>171</v>
      </c>
      <c r="D13" s="148"/>
      <c r="E13" s="158">
        <v>5.5</v>
      </c>
      <c r="F13" s="158">
        <v>6.5</v>
      </c>
      <c r="G13" s="158">
        <v>6</v>
      </c>
      <c r="H13" s="158">
        <v>7.5</v>
      </c>
      <c r="I13" s="159">
        <f t="shared" si="0"/>
        <v>6.125</v>
      </c>
      <c r="J13" s="160"/>
      <c r="K13" s="161">
        <v>7</v>
      </c>
      <c r="L13" s="161"/>
      <c r="M13" s="159">
        <f t="shared" si="1"/>
        <v>7</v>
      </c>
      <c r="N13" s="162"/>
      <c r="O13" s="159">
        <f t="shared" si="2"/>
        <v>6.125</v>
      </c>
      <c r="P13" s="159">
        <f t="shared" si="3"/>
        <v>7</v>
      </c>
      <c r="Q13" s="182">
        <f t="shared" si="4"/>
        <v>6.5625</v>
      </c>
      <c r="R13" s="145">
        <v>3</v>
      </c>
    </row>
    <row r="14" spans="1:18" x14ac:dyDescent="0.3">
      <c r="A14" s="190">
        <v>1</v>
      </c>
      <c r="B14" s="189" t="s">
        <v>152</v>
      </c>
      <c r="C14" s="189" t="s">
        <v>105</v>
      </c>
      <c r="D14" s="148"/>
      <c r="E14" s="158">
        <v>5</v>
      </c>
      <c r="F14" s="158">
        <v>5.5</v>
      </c>
      <c r="G14" s="158">
        <v>5.5</v>
      </c>
      <c r="H14" s="158">
        <v>6</v>
      </c>
      <c r="I14" s="159">
        <f t="shared" si="0"/>
        <v>5.4</v>
      </c>
      <c r="J14" s="160"/>
      <c r="K14" s="161">
        <v>7.4</v>
      </c>
      <c r="L14" s="161"/>
      <c r="M14" s="159">
        <f t="shared" si="1"/>
        <v>7.4</v>
      </c>
      <c r="N14" s="162"/>
      <c r="O14" s="159">
        <f t="shared" si="2"/>
        <v>5.4</v>
      </c>
      <c r="P14" s="159">
        <f t="shared" si="3"/>
        <v>7.4</v>
      </c>
      <c r="Q14" s="182">
        <f t="shared" si="4"/>
        <v>6.4</v>
      </c>
      <c r="R14" s="145">
        <v>4</v>
      </c>
    </row>
    <row r="15" spans="1:18" x14ac:dyDescent="0.3">
      <c r="A15" s="190">
        <v>42</v>
      </c>
      <c r="B15" s="189" t="s">
        <v>217</v>
      </c>
      <c r="C15" s="189" t="s">
        <v>171</v>
      </c>
      <c r="D15" s="148"/>
      <c r="E15" s="158">
        <v>5</v>
      </c>
      <c r="F15" s="158">
        <v>4.5</v>
      </c>
      <c r="G15" s="158">
        <v>5</v>
      </c>
      <c r="H15" s="158">
        <v>5.5</v>
      </c>
      <c r="I15" s="159">
        <f t="shared" si="0"/>
        <v>4.9249999999999998</v>
      </c>
      <c r="J15" s="160"/>
      <c r="K15" s="161">
        <v>6.7</v>
      </c>
      <c r="L15" s="161"/>
      <c r="M15" s="159">
        <f t="shared" si="1"/>
        <v>6.7</v>
      </c>
      <c r="N15" s="162"/>
      <c r="O15" s="159">
        <f t="shared" si="2"/>
        <v>4.9249999999999998</v>
      </c>
      <c r="P15" s="159">
        <f t="shared" si="3"/>
        <v>6.7</v>
      </c>
      <c r="Q15" s="182">
        <f t="shared" si="4"/>
        <v>5.8125</v>
      </c>
      <c r="R15" s="145">
        <v>5</v>
      </c>
    </row>
    <row r="16" spans="1:18" x14ac:dyDescent="0.3">
      <c r="A16" s="229">
        <v>9</v>
      </c>
      <c r="B16" s="230" t="s">
        <v>96</v>
      </c>
      <c r="C16" s="230" t="s">
        <v>100</v>
      </c>
      <c r="D16" s="231"/>
      <c r="E16" s="232"/>
      <c r="F16" s="232"/>
      <c r="G16" s="232"/>
      <c r="H16" s="232"/>
      <c r="I16" s="233">
        <f t="shared" si="0"/>
        <v>0</v>
      </c>
      <c r="J16" s="234"/>
      <c r="K16" s="235"/>
      <c r="L16" s="235"/>
      <c r="M16" s="233">
        <f t="shared" si="1"/>
        <v>0</v>
      </c>
      <c r="N16" s="236"/>
      <c r="O16" s="233">
        <f t="shared" si="2"/>
        <v>0</v>
      </c>
      <c r="P16" s="233">
        <f t="shared" si="3"/>
        <v>0</v>
      </c>
      <c r="Q16" s="237">
        <f t="shared" si="4"/>
        <v>0</v>
      </c>
      <c r="R16" s="170" t="s">
        <v>281</v>
      </c>
    </row>
    <row r="17" spans="1:1" x14ac:dyDescent="0.3">
      <c r="A17" s="73"/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0220-260C-451F-8BDA-BD72409DC032}">
  <dimension ref="A1:AK11"/>
  <sheetViews>
    <sheetView workbookViewId="0">
      <selection activeCell="D2" sqref="D2:D3"/>
    </sheetView>
  </sheetViews>
  <sheetFormatPr defaultRowHeight="14.4" x14ac:dyDescent="0.3"/>
  <cols>
    <col min="1" max="1" width="11.33203125" customWidth="1"/>
    <col min="2" max="2" width="20" customWidth="1"/>
    <col min="3" max="3" width="22.21875" customWidth="1"/>
    <col min="4" max="4" width="20" customWidth="1"/>
    <col min="5" max="5" width="11.441406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3" customWidth="1"/>
    <col min="28" max="31" width="8.88671875" style="73"/>
    <col min="32" max="32" width="2.88671875" customWidth="1"/>
    <col min="33" max="33" width="2.88671875" style="73" customWidth="1"/>
    <col min="34" max="34" width="8.88671875" style="73"/>
    <col min="35" max="35" width="13.21875" customWidth="1"/>
  </cols>
  <sheetData>
    <row r="1" spans="1:37" ht="15.6" x14ac:dyDescent="0.3">
      <c r="A1" s="1" t="str">
        <f>'[1]Comp Detail'!A1</f>
        <v>2023 SVG CHRISTMAS COMPETITION</v>
      </c>
      <c r="B1" s="2"/>
      <c r="C1" s="2"/>
      <c r="D1" s="3"/>
      <c r="E1" s="2"/>
      <c r="F1" s="2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77"/>
      <c r="AC1" s="77"/>
      <c r="AD1" s="77"/>
      <c r="AE1" s="77"/>
      <c r="AF1" s="2"/>
      <c r="AG1" s="71"/>
      <c r="AH1" s="71"/>
      <c r="AI1" s="5">
        <f ca="1">NOW()</f>
        <v>45256.632602314814</v>
      </c>
      <c r="AJ1" s="2"/>
      <c r="AK1" s="2"/>
    </row>
    <row r="2" spans="1:37" ht="15.6" x14ac:dyDescent="0.3">
      <c r="A2" s="1"/>
      <c r="B2" s="2"/>
      <c r="C2" s="3" t="s">
        <v>90</v>
      </c>
      <c r="D2" s="36" t="s">
        <v>94</v>
      </c>
      <c r="E2" s="2"/>
      <c r="F2" s="2"/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77"/>
      <c r="AC2" s="77"/>
      <c r="AD2" s="77"/>
      <c r="AE2" s="77"/>
      <c r="AF2" s="2"/>
      <c r="AG2" s="71"/>
      <c r="AH2" s="71"/>
      <c r="AI2" s="6">
        <f ca="1">NOW()</f>
        <v>45256.632602314814</v>
      </c>
      <c r="AJ2" s="2"/>
      <c r="AK2" s="2"/>
    </row>
    <row r="3" spans="1:37" ht="15.6" x14ac:dyDescent="0.3">
      <c r="A3" s="251" t="str">
        <f>'[1]Comp Detail'!A3</f>
        <v>25th &amp; 26th November 2023</v>
      </c>
      <c r="B3" s="251"/>
      <c r="C3" s="3"/>
      <c r="D3" t="s">
        <v>278</v>
      </c>
      <c r="E3" s="2"/>
      <c r="F3" s="2"/>
      <c r="G3" s="115" t="s">
        <v>1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2"/>
      <c r="T3" s="116"/>
      <c r="U3" s="116"/>
      <c r="V3" s="116"/>
      <c r="W3" s="116"/>
      <c r="X3" s="116"/>
      <c r="Y3" s="116"/>
      <c r="Z3" s="116"/>
      <c r="AA3" s="2"/>
      <c r="AB3" s="118" t="s">
        <v>1</v>
      </c>
      <c r="AC3" s="117"/>
      <c r="AD3" s="117"/>
      <c r="AE3" s="117"/>
      <c r="AF3" s="2"/>
      <c r="AG3" s="71"/>
      <c r="AH3" s="71"/>
      <c r="AI3" s="2"/>
      <c r="AJ3" s="2"/>
      <c r="AK3" s="2"/>
    </row>
    <row r="4" spans="1:37" ht="15.6" x14ac:dyDescent="0.3">
      <c r="A4" s="1"/>
      <c r="B4" s="2"/>
      <c r="C4" s="3"/>
      <c r="E4" s="2"/>
      <c r="F4" s="2"/>
      <c r="G4" s="7" t="s">
        <v>2</v>
      </c>
      <c r="H4" s="2"/>
      <c r="I4" s="2"/>
      <c r="J4" s="2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77"/>
      <c r="AC4" s="77"/>
      <c r="AD4" s="77"/>
      <c r="AE4" s="77"/>
      <c r="AF4" s="2"/>
      <c r="AG4" s="71"/>
      <c r="AH4" s="71"/>
      <c r="AI4" s="2"/>
      <c r="AJ4" s="2"/>
      <c r="AK4" s="2"/>
    </row>
    <row r="5" spans="1:37" ht="15.6" x14ac:dyDescent="0.3">
      <c r="A5" s="1" t="s">
        <v>185</v>
      </c>
      <c r="B5" s="7"/>
      <c r="C5" s="2"/>
      <c r="D5" s="2"/>
      <c r="E5" s="2"/>
      <c r="F5" s="7"/>
      <c r="G5" s="7" t="s">
        <v>6</v>
      </c>
      <c r="H5" s="2"/>
      <c r="I5" s="2"/>
      <c r="J5" s="2"/>
      <c r="L5" s="2"/>
      <c r="M5" s="2"/>
      <c r="N5" s="2"/>
      <c r="O5" s="2"/>
      <c r="P5" s="2"/>
      <c r="Q5" s="2"/>
      <c r="R5" s="2"/>
      <c r="S5" s="2"/>
      <c r="T5" s="78"/>
      <c r="U5" s="2"/>
      <c r="V5" s="2"/>
      <c r="W5" s="2"/>
      <c r="X5" s="2"/>
      <c r="Y5" s="7"/>
      <c r="Z5" s="7"/>
      <c r="AA5" s="2"/>
      <c r="AB5" s="78" t="s">
        <v>4</v>
      </c>
      <c r="AC5" s="77"/>
      <c r="AD5" s="77"/>
      <c r="AE5" s="77"/>
      <c r="AF5" s="53"/>
      <c r="AG5" s="71"/>
      <c r="AH5" s="71"/>
      <c r="AI5" s="2"/>
      <c r="AJ5" s="2"/>
      <c r="AK5" s="2"/>
    </row>
    <row r="6" spans="1:37" ht="15.6" x14ac:dyDescent="0.3">
      <c r="A6" s="1" t="s">
        <v>41</v>
      </c>
      <c r="B6" s="7">
        <v>8</v>
      </c>
      <c r="C6" s="2"/>
      <c r="D6" s="2"/>
      <c r="E6" s="2"/>
      <c r="F6" s="2"/>
      <c r="S6" s="2"/>
      <c r="T6" s="2"/>
      <c r="U6" s="2"/>
      <c r="V6" s="2"/>
      <c r="W6" s="2"/>
      <c r="X6" s="2"/>
      <c r="Y6" s="2"/>
      <c r="Z6" s="2"/>
      <c r="AA6" s="2"/>
      <c r="AB6" s="77"/>
      <c r="AC6" s="77"/>
      <c r="AD6" s="77"/>
      <c r="AE6" s="77"/>
      <c r="AF6" s="53"/>
      <c r="AG6" s="71"/>
      <c r="AH6" s="71"/>
      <c r="AI6" s="2"/>
      <c r="AJ6" s="2"/>
      <c r="AK6" s="2"/>
    </row>
    <row r="7" spans="1:37" x14ac:dyDescent="0.3">
      <c r="A7" s="2"/>
      <c r="B7" s="2"/>
      <c r="C7" s="2"/>
      <c r="D7" s="2"/>
      <c r="E7" s="2"/>
      <c r="F7" s="10"/>
      <c r="G7" s="7" t="s">
        <v>15</v>
      </c>
      <c r="H7" s="2"/>
      <c r="I7" s="2"/>
      <c r="J7" s="2"/>
      <c r="K7" s="132" t="s">
        <v>15</v>
      </c>
      <c r="L7" s="11"/>
      <c r="M7" s="11"/>
      <c r="N7" s="11" t="s">
        <v>16</v>
      </c>
      <c r="P7" s="11"/>
      <c r="Q7" s="11" t="s">
        <v>17</v>
      </c>
      <c r="R7" s="11" t="s">
        <v>77</v>
      </c>
      <c r="S7" s="2"/>
      <c r="T7" s="2" t="s">
        <v>40</v>
      </c>
      <c r="U7" s="2"/>
      <c r="V7" s="2"/>
      <c r="W7" s="2"/>
      <c r="X7" s="2"/>
      <c r="Y7" s="2"/>
      <c r="Z7" s="10" t="s">
        <v>40</v>
      </c>
      <c r="AA7" s="10"/>
      <c r="AB7" s="78"/>
      <c r="AC7" s="77"/>
      <c r="AD7" s="77" t="s">
        <v>7</v>
      </c>
      <c r="AE7" s="77" t="s">
        <v>8</v>
      </c>
      <c r="AF7" s="53"/>
      <c r="AG7" s="71"/>
      <c r="AH7" s="47" t="s">
        <v>10</v>
      </c>
      <c r="AI7" s="13"/>
      <c r="AJ7" s="2"/>
      <c r="AK7" s="2"/>
    </row>
    <row r="8" spans="1:37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16"/>
      <c r="G8" s="72" t="s">
        <v>78</v>
      </c>
      <c r="H8" s="72" t="s">
        <v>81</v>
      </c>
      <c r="I8" s="72" t="s">
        <v>79</v>
      </c>
      <c r="J8" s="72" t="s">
        <v>82</v>
      </c>
      <c r="K8" s="20" t="s">
        <v>84</v>
      </c>
      <c r="L8" s="15" t="s">
        <v>16</v>
      </c>
      <c r="M8" s="15" t="s">
        <v>85</v>
      </c>
      <c r="N8" s="20" t="s">
        <v>84</v>
      </c>
      <c r="O8" s="38" t="s">
        <v>17</v>
      </c>
      <c r="P8" s="15" t="s">
        <v>85</v>
      </c>
      <c r="Q8" s="20" t="s">
        <v>84</v>
      </c>
      <c r="R8" s="20" t="s">
        <v>84</v>
      </c>
      <c r="S8" s="18"/>
      <c r="T8" s="15" t="s">
        <v>31</v>
      </c>
      <c r="U8" s="15" t="s">
        <v>32</v>
      </c>
      <c r="V8" s="15" t="s">
        <v>33</v>
      </c>
      <c r="W8" s="15" t="s">
        <v>34</v>
      </c>
      <c r="X8" s="15" t="s">
        <v>35</v>
      </c>
      <c r="Y8" s="14" t="s">
        <v>36</v>
      </c>
      <c r="Z8" s="14" t="s">
        <v>30</v>
      </c>
      <c r="AA8" s="16"/>
      <c r="AB8" s="79" t="s">
        <v>28</v>
      </c>
      <c r="AC8" s="79" t="s">
        <v>8</v>
      </c>
      <c r="AD8" s="79" t="s">
        <v>29</v>
      </c>
      <c r="AE8" s="79" t="s">
        <v>30</v>
      </c>
      <c r="AF8" s="56"/>
      <c r="AG8" s="89"/>
      <c r="AH8" s="76" t="s">
        <v>37</v>
      </c>
      <c r="AI8" s="20" t="s">
        <v>39</v>
      </c>
      <c r="AJ8" s="10"/>
      <c r="AK8" s="10"/>
    </row>
    <row r="9" spans="1:37" x14ac:dyDescent="0.3">
      <c r="A9" s="10"/>
      <c r="B9" s="10"/>
      <c r="C9" s="10"/>
      <c r="D9" s="10"/>
      <c r="E9" s="10"/>
      <c r="F9" s="16"/>
      <c r="G9" s="71"/>
      <c r="H9" s="71"/>
      <c r="I9" s="71"/>
      <c r="J9" s="71"/>
      <c r="K9" s="13"/>
      <c r="L9" s="13"/>
      <c r="M9" s="13"/>
      <c r="N9" s="13"/>
      <c r="O9" s="13"/>
      <c r="P9" s="13"/>
      <c r="Q9" s="13"/>
      <c r="R9" s="13"/>
      <c r="S9" s="18"/>
      <c r="T9" s="13"/>
      <c r="U9" s="13"/>
      <c r="V9" s="13"/>
      <c r="W9" s="13"/>
      <c r="X9" s="13"/>
      <c r="Y9" s="10"/>
      <c r="Z9" s="10"/>
      <c r="AA9" s="16"/>
      <c r="AB9" s="77"/>
      <c r="AC9" s="77"/>
      <c r="AD9" s="77"/>
      <c r="AE9" s="77"/>
      <c r="AF9" s="56"/>
      <c r="AG9" s="86"/>
      <c r="AH9" s="47"/>
      <c r="AI9" s="12"/>
      <c r="AJ9" s="2"/>
      <c r="AK9" s="2"/>
    </row>
    <row r="10" spans="1:37" x14ac:dyDescent="0.3">
      <c r="A10" s="191">
        <v>52</v>
      </c>
      <c r="B10" s="193" t="s">
        <v>177</v>
      </c>
      <c r="C10" s="193" t="s">
        <v>178</v>
      </c>
      <c r="D10" s="193" t="s">
        <v>179</v>
      </c>
      <c r="E10" s="193" t="s">
        <v>184</v>
      </c>
      <c r="F10" s="23"/>
      <c r="G10" s="33"/>
      <c r="H10" s="33"/>
      <c r="I10" s="33"/>
      <c r="J10" s="33"/>
      <c r="K10" s="133">
        <f>(G10+H10+I10+J10)/4</f>
        <v>0</v>
      </c>
      <c r="L10" s="33"/>
      <c r="M10" s="33"/>
      <c r="N10" s="133">
        <f>L10-M10</f>
        <v>0</v>
      </c>
      <c r="O10" s="33"/>
      <c r="P10" s="33"/>
      <c r="Q10" s="133">
        <f>O10-P10</f>
        <v>0</v>
      </c>
      <c r="R10" s="4">
        <f>((K10*0.4)+(N10*0.4)+(Q10*0.2))</f>
        <v>0</v>
      </c>
      <c r="S10" s="29"/>
      <c r="T10" s="25"/>
      <c r="U10" s="25"/>
      <c r="V10" s="25"/>
      <c r="W10" s="25"/>
      <c r="X10" s="4">
        <f>SUM((T10*0.3),(U10*0.25),(V10*0.35),(W10*0.1))</f>
        <v>0</v>
      </c>
      <c r="Y10" s="30"/>
      <c r="Z10" s="4">
        <f>X10-Y10</f>
        <v>0</v>
      </c>
      <c r="AA10" s="23"/>
      <c r="AB10" s="80"/>
      <c r="AC10" s="77">
        <f>AB10</f>
        <v>0</v>
      </c>
      <c r="AD10" s="81"/>
      <c r="AE10" s="77">
        <f>SUM(AC10-AD10)</f>
        <v>0</v>
      </c>
      <c r="AF10" s="60"/>
      <c r="AG10" s="71"/>
      <c r="AH10" s="78">
        <f>(R10*0.25+AE10*0.5+Z10*0.25)</f>
        <v>0</v>
      </c>
      <c r="AI10" s="31"/>
      <c r="AJ10" s="2"/>
      <c r="AK10" s="2"/>
    </row>
    <row r="11" spans="1:37" x14ac:dyDescent="0.3">
      <c r="A11" s="191">
        <v>55</v>
      </c>
      <c r="B11" s="193" t="s">
        <v>180</v>
      </c>
      <c r="C11" s="193" t="s">
        <v>178</v>
      </c>
      <c r="D11" s="193" t="s">
        <v>179</v>
      </c>
      <c r="E11" s="193" t="s">
        <v>184</v>
      </c>
      <c r="F11" s="23"/>
      <c r="G11" s="33"/>
      <c r="H11" s="33"/>
      <c r="I11" s="33"/>
      <c r="J11" s="33"/>
      <c r="K11" s="133">
        <f>(G11+H11+I11+J11)/4</f>
        <v>0</v>
      </c>
      <c r="L11" s="33"/>
      <c r="M11" s="33"/>
      <c r="N11" s="133">
        <f>L11-M11</f>
        <v>0</v>
      </c>
      <c r="O11" s="33"/>
      <c r="P11" s="33"/>
      <c r="Q11" s="133">
        <f>O11-P11</f>
        <v>0</v>
      </c>
      <c r="R11" s="4">
        <f>((K11*0.4)+(N11*0.4)+(Q11*0.2))</f>
        <v>0</v>
      </c>
      <c r="S11" s="29"/>
      <c r="T11" s="25"/>
      <c r="U11" s="25"/>
      <c r="V11" s="25"/>
      <c r="W11" s="25"/>
      <c r="X11" s="4">
        <f>SUM((T11*0.3),(U11*0.25),(V11*0.35),(W11*0.1))</f>
        <v>0</v>
      </c>
      <c r="Y11" s="30"/>
      <c r="Z11" s="4">
        <f>X11-Y11</f>
        <v>0</v>
      </c>
      <c r="AA11" s="23"/>
      <c r="AB11" s="80"/>
      <c r="AC11" s="77">
        <f>AB11</f>
        <v>0</v>
      </c>
      <c r="AD11" s="81"/>
      <c r="AE11" s="77">
        <f>SUM(AC11-AD11)</f>
        <v>0</v>
      </c>
      <c r="AF11" s="60"/>
      <c r="AG11" s="71"/>
      <c r="AH11" s="78">
        <f>(R11*0.25+AE11*0.5+Z11*0.25)</f>
        <v>0</v>
      </c>
      <c r="AI11" s="31"/>
      <c r="AJ11" s="2"/>
      <c r="AK11" s="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354C-5EB2-4101-B157-0D37CFE1EEBC}">
  <dimension ref="A1:R12"/>
  <sheetViews>
    <sheetView workbookViewId="0">
      <selection activeCell="O9" sqref="O9:P10"/>
    </sheetView>
  </sheetViews>
  <sheetFormatPr defaultRowHeight="14.4" x14ac:dyDescent="0.3"/>
  <cols>
    <col min="2" max="2" width="28.5546875" customWidth="1"/>
    <col min="3" max="3" width="23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CHRISTMAS COMPETITION</v>
      </c>
      <c r="B1" s="1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277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278</v>
      </c>
      <c r="K3" s="36"/>
      <c r="L3" s="36"/>
      <c r="M3" s="36"/>
    </row>
    <row r="4" spans="1:18" ht="15.6" x14ac:dyDescent="0.3">
      <c r="A4" s="1"/>
      <c r="B4" s="135"/>
      <c r="K4" s="36"/>
      <c r="L4" s="36"/>
      <c r="M4" s="36"/>
    </row>
    <row r="5" spans="1:18" ht="15.6" x14ac:dyDescent="0.3">
      <c r="A5" s="136" t="s">
        <v>228</v>
      </c>
      <c r="B5" s="130"/>
      <c r="C5" s="129"/>
      <c r="D5" s="137"/>
      <c r="E5" s="130"/>
      <c r="F5" s="129"/>
      <c r="G5" s="129"/>
      <c r="H5" s="130"/>
      <c r="I5" s="137"/>
      <c r="J5" s="137"/>
      <c r="K5" s="138"/>
      <c r="L5" s="139"/>
      <c r="M5" s="137"/>
      <c r="N5" s="137"/>
      <c r="O5" s="137"/>
      <c r="P5" s="137"/>
      <c r="Q5" s="137"/>
      <c r="R5" s="137"/>
    </row>
    <row r="6" spans="1:18" ht="15.6" x14ac:dyDescent="0.3">
      <c r="A6" s="136" t="s">
        <v>54</v>
      </c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70" t="s">
        <v>30</v>
      </c>
      <c r="R8" s="140"/>
    </row>
    <row r="9" spans="1:18" x14ac:dyDescent="0.3">
      <c r="A9" s="227" t="s">
        <v>11</v>
      </c>
      <c r="B9" s="227" t="s">
        <v>12</v>
      </c>
      <c r="C9" s="227" t="s">
        <v>14</v>
      </c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238" t="s">
        <v>88</v>
      </c>
      <c r="P9" s="238" t="s">
        <v>89</v>
      </c>
      <c r="Q9" s="170" t="s">
        <v>37</v>
      </c>
      <c r="R9" s="140" t="s">
        <v>39</v>
      </c>
    </row>
    <row r="10" spans="1:18" x14ac:dyDescent="0.3">
      <c r="D10" s="148"/>
      <c r="E10" s="142"/>
      <c r="F10" s="142"/>
      <c r="G10" s="142"/>
      <c r="H10" s="142"/>
      <c r="I10" s="145"/>
      <c r="J10" s="146"/>
      <c r="K10" s="137"/>
      <c r="L10" s="137"/>
      <c r="M10" s="145"/>
      <c r="N10" s="148"/>
      <c r="O10" s="238" t="s">
        <v>282</v>
      </c>
      <c r="P10" s="238" t="s">
        <v>283</v>
      </c>
      <c r="Q10" s="170"/>
      <c r="R10" s="140"/>
    </row>
    <row r="11" spans="1:18" x14ac:dyDescent="0.3">
      <c r="A11" s="228">
        <v>73</v>
      </c>
      <c r="B11" s="193" t="s">
        <v>181</v>
      </c>
      <c r="C11" s="193" t="s">
        <v>182</v>
      </c>
      <c r="D11" s="148"/>
      <c r="E11" s="158">
        <v>6</v>
      </c>
      <c r="F11" s="158">
        <v>7.5</v>
      </c>
      <c r="G11" s="158">
        <v>4.8</v>
      </c>
      <c r="H11" s="158">
        <v>3</v>
      </c>
      <c r="I11" s="159">
        <f t="shared" ref="I11:I12" si="0">SUM((E11*0.3)+(F11*0.25)+(G11*0.35)+(H11*0.1))</f>
        <v>5.6549999999999994</v>
      </c>
      <c r="J11" s="160"/>
      <c r="K11" s="161">
        <v>6.2</v>
      </c>
      <c r="L11" s="161"/>
      <c r="M11" s="159">
        <f t="shared" ref="M11:M12" si="1">K11-L11</f>
        <v>6.2</v>
      </c>
      <c r="N11" s="162"/>
      <c r="O11" s="159">
        <f t="shared" ref="O11:O12" si="2">I11</f>
        <v>5.6549999999999994</v>
      </c>
      <c r="P11" s="159">
        <f t="shared" ref="P11:P12" si="3">M11</f>
        <v>6.2</v>
      </c>
      <c r="Q11" s="182">
        <f t="shared" ref="Q11:Q12" si="4">(M11+I11)/2</f>
        <v>5.9275000000000002</v>
      </c>
      <c r="R11" s="145">
        <v>1</v>
      </c>
    </row>
    <row r="12" spans="1:18" x14ac:dyDescent="0.3">
      <c r="A12" s="228">
        <v>74</v>
      </c>
      <c r="B12" s="193" t="s">
        <v>183</v>
      </c>
      <c r="C12" s="193" t="s">
        <v>182</v>
      </c>
      <c r="D12" s="148"/>
      <c r="E12" s="158">
        <v>4</v>
      </c>
      <c r="F12" s="158">
        <v>6</v>
      </c>
      <c r="G12" s="158">
        <v>3</v>
      </c>
      <c r="H12" s="158">
        <v>4.8</v>
      </c>
      <c r="I12" s="159">
        <f t="shared" si="0"/>
        <v>4.2300000000000004</v>
      </c>
      <c r="J12" s="160"/>
      <c r="K12" s="161">
        <v>6.3</v>
      </c>
      <c r="L12" s="161"/>
      <c r="M12" s="159">
        <f t="shared" si="1"/>
        <v>6.3</v>
      </c>
      <c r="N12" s="162"/>
      <c r="O12" s="159">
        <f t="shared" si="2"/>
        <v>4.2300000000000004</v>
      </c>
      <c r="P12" s="159">
        <f t="shared" si="3"/>
        <v>6.3</v>
      </c>
      <c r="Q12" s="182">
        <f t="shared" si="4"/>
        <v>5.2650000000000006</v>
      </c>
      <c r="R12" s="145">
        <v>2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D597-4F2C-4737-897F-D728EAE9A384}">
  <sheetPr>
    <pageSetUpPr fitToPage="1"/>
  </sheetPr>
  <dimension ref="A1:R34"/>
  <sheetViews>
    <sheetView topLeftCell="A12" workbookViewId="0">
      <selection activeCell="R31" sqref="R31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CHRISTMAS COMPETITION</v>
      </c>
      <c r="B1" s="1"/>
      <c r="C1" s="134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94</v>
      </c>
      <c r="K3" s="36"/>
      <c r="L3" s="36"/>
      <c r="M3" s="36"/>
    </row>
    <row r="4" spans="1:18" ht="15.6" x14ac:dyDescent="0.3">
      <c r="A4" s="1"/>
      <c r="B4" s="135"/>
      <c r="C4" t="s">
        <v>278</v>
      </c>
      <c r="K4" s="36"/>
      <c r="L4" s="36"/>
      <c r="M4" s="36"/>
    </row>
    <row r="5" spans="1:18" ht="15.6" x14ac:dyDescent="0.3">
      <c r="A5" s="136" t="s">
        <v>116</v>
      </c>
      <c r="B5" s="130"/>
      <c r="D5" s="137"/>
      <c r="E5" s="130" t="s">
        <v>2</v>
      </c>
      <c r="F5" s="129"/>
      <c r="G5" s="129"/>
      <c r="H5" s="130"/>
      <c r="I5" s="137"/>
      <c r="J5" s="137"/>
      <c r="K5" s="138" t="s">
        <v>4</v>
      </c>
      <c r="L5" s="139"/>
      <c r="M5" s="137"/>
      <c r="N5" s="137"/>
      <c r="O5" s="137"/>
      <c r="P5" s="137"/>
      <c r="Q5" s="137"/>
      <c r="R5" s="137"/>
    </row>
    <row r="6" spans="1:18" x14ac:dyDescent="0.3">
      <c r="A6" s="129"/>
      <c r="B6" s="129"/>
      <c r="C6" s="129"/>
      <c r="D6" s="137"/>
      <c r="E6" s="130"/>
      <c r="F6" s="129"/>
      <c r="G6" s="129"/>
      <c r="H6" s="129"/>
      <c r="I6" s="140"/>
      <c r="J6" s="140"/>
      <c r="K6" s="137"/>
      <c r="L6" s="137"/>
      <c r="M6" s="140"/>
      <c r="N6" s="137"/>
      <c r="O6" s="137"/>
      <c r="P6" s="137"/>
      <c r="Q6" s="141"/>
      <c r="R6" s="137"/>
    </row>
    <row r="7" spans="1:18" x14ac:dyDescent="0.3">
      <c r="A7" s="227" t="s">
        <v>11</v>
      </c>
      <c r="B7" s="227" t="s">
        <v>12</v>
      </c>
      <c r="C7" s="227" t="s">
        <v>14</v>
      </c>
      <c r="D7" s="143"/>
      <c r="E7" s="144" t="s">
        <v>40</v>
      </c>
      <c r="F7" s="142"/>
      <c r="G7" s="142"/>
      <c r="H7" s="142"/>
      <c r="I7" s="145" t="s">
        <v>40</v>
      </c>
      <c r="J7" s="146"/>
      <c r="K7" s="140"/>
      <c r="L7" s="140"/>
      <c r="M7" s="145" t="s">
        <v>73</v>
      </c>
      <c r="N7" s="143"/>
      <c r="O7" s="140"/>
      <c r="P7" s="140"/>
      <c r="Q7" s="147" t="s">
        <v>30</v>
      </c>
      <c r="R7" s="140"/>
    </row>
    <row r="8" spans="1:18" x14ac:dyDescent="0.3">
      <c r="A8" s="142"/>
      <c r="B8" s="142"/>
      <c r="C8" s="142"/>
      <c r="D8" s="148"/>
      <c r="E8" s="142" t="s">
        <v>31</v>
      </c>
      <c r="F8" s="142" t="s">
        <v>32</v>
      </c>
      <c r="G8" s="142" t="s">
        <v>33</v>
      </c>
      <c r="H8" s="142" t="s">
        <v>34</v>
      </c>
      <c r="I8" s="145" t="s">
        <v>30</v>
      </c>
      <c r="J8" s="146"/>
      <c r="K8" s="137" t="s">
        <v>28</v>
      </c>
      <c r="L8" s="137" t="s">
        <v>87</v>
      </c>
      <c r="M8" s="145" t="s">
        <v>30</v>
      </c>
      <c r="N8" s="148"/>
      <c r="O8" s="140" t="s">
        <v>88</v>
      </c>
      <c r="P8" s="140" t="s">
        <v>89</v>
      </c>
      <c r="Q8" s="147" t="s">
        <v>37</v>
      </c>
      <c r="R8" s="140" t="s">
        <v>39</v>
      </c>
    </row>
    <row r="9" spans="1:18" x14ac:dyDescent="0.3">
      <c r="A9" s="191">
        <v>17</v>
      </c>
      <c r="B9" s="193" t="s">
        <v>114</v>
      </c>
      <c r="C9" s="156" t="s">
        <v>101</v>
      </c>
      <c r="D9" s="155"/>
      <c r="E9" s="156"/>
      <c r="F9" s="156"/>
      <c r="G9" s="156"/>
      <c r="H9" s="156"/>
      <c r="I9" s="50"/>
      <c r="J9" s="50"/>
      <c r="K9" s="157"/>
      <c r="L9" s="157"/>
      <c r="M9" s="50"/>
      <c r="N9" s="29"/>
      <c r="O9" s="29"/>
      <c r="P9" s="29"/>
      <c r="Q9" s="185"/>
      <c r="R9" s="186"/>
    </row>
    <row r="10" spans="1:18" x14ac:dyDescent="0.3">
      <c r="A10" s="218">
        <v>36</v>
      </c>
      <c r="B10" s="215" t="s">
        <v>166</v>
      </c>
      <c r="C10" s="215" t="s">
        <v>139</v>
      </c>
      <c r="D10" s="149"/>
      <c r="E10" s="150">
        <v>9</v>
      </c>
      <c r="F10" s="150">
        <v>8.5</v>
      </c>
      <c r="G10" s="150">
        <v>8.5</v>
      </c>
      <c r="H10" s="150">
        <v>8</v>
      </c>
      <c r="I10" s="151">
        <f>SUM((E10*0.25)+(F10*0.25)+(G10*0.3)+(H10*0.2))</f>
        <v>8.5250000000000004</v>
      </c>
      <c r="J10" s="152"/>
      <c r="K10" s="153">
        <v>7.9</v>
      </c>
      <c r="L10" s="153"/>
      <c r="M10" s="151">
        <f>K10-L10</f>
        <v>7.9</v>
      </c>
      <c r="N10" s="154"/>
      <c r="O10" s="151">
        <f>I10</f>
        <v>8.5250000000000004</v>
      </c>
      <c r="P10" s="151">
        <f>M10</f>
        <v>7.9</v>
      </c>
      <c r="Q10" s="183">
        <f>(M10+I10)/2</f>
        <v>8.2125000000000004</v>
      </c>
      <c r="R10" s="184">
        <v>1</v>
      </c>
    </row>
    <row r="11" spans="1:18" x14ac:dyDescent="0.3">
      <c r="A11" s="191">
        <v>22</v>
      </c>
      <c r="B11" s="193" t="s">
        <v>136</v>
      </c>
      <c r="C11" s="156"/>
      <c r="D11" s="155"/>
      <c r="E11" s="156"/>
      <c r="F11" s="156"/>
      <c r="G11" s="156"/>
      <c r="H11" s="156"/>
      <c r="I11" s="50"/>
      <c r="J11" s="50"/>
      <c r="K11" s="157"/>
      <c r="L11" s="157"/>
      <c r="M11" s="50"/>
      <c r="N11" s="29"/>
      <c r="O11" s="29"/>
      <c r="P11" s="29"/>
      <c r="Q11" s="185"/>
      <c r="R11" s="186"/>
    </row>
    <row r="12" spans="1:18" x14ac:dyDescent="0.3">
      <c r="A12" s="218">
        <v>30</v>
      </c>
      <c r="B12" s="215" t="s">
        <v>133</v>
      </c>
      <c r="C12" s="215" t="s">
        <v>244</v>
      </c>
      <c r="D12" s="149"/>
      <c r="E12" s="150">
        <v>9.5</v>
      </c>
      <c r="F12" s="150">
        <v>8</v>
      </c>
      <c r="G12" s="150">
        <v>7.8</v>
      </c>
      <c r="H12" s="150">
        <v>6.5</v>
      </c>
      <c r="I12" s="151">
        <f>SUM((E12*0.25)+(F12*0.25)+(G12*0.3)+(H12*0.2))</f>
        <v>8.0150000000000006</v>
      </c>
      <c r="J12" s="152"/>
      <c r="K12" s="153">
        <v>8.1</v>
      </c>
      <c r="L12" s="153"/>
      <c r="M12" s="151">
        <f>K12-L12</f>
        <v>8.1</v>
      </c>
      <c r="N12" s="154"/>
      <c r="O12" s="151">
        <f>I12</f>
        <v>8.0150000000000006</v>
      </c>
      <c r="P12" s="151">
        <f>M12</f>
        <v>8.1</v>
      </c>
      <c r="Q12" s="183">
        <f>(M12+I12)/2</f>
        <v>8.057500000000001</v>
      </c>
      <c r="R12" s="184">
        <v>2</v>
      </c>
    </row>
    <row r="13" spans="1:18" x14ac:dyDescent="0.3">
      <c r="A13" s="191">
        <v>23</v>
      </c>
      <c r="B13" s="193" t="s">
        <v>265</v>
      </c>
      <c r="C13" s="156"/>
      <c r="D13" s="155"/>
      <c r="E13" s="156"/>
      <c r="F13" s="156"/>
      <c r="G13" s="156"/>
      <c r="H13" s="156"/>
      <c r="I13" s="50"/>
      <c r="J13" s="50"/>
      <c r="K13" s="157"/>
      <c r="L13" s="157"/>
      <c r="M13" s="50"/>
      <c r="N13" s="29"/>
      <c r="O13" s="29"/>
      <c r="P13" s="29"/>
      <c r="Q13" s="185"/>
      <c r="R13" s="186"/>
    </row>
    <row r="14" spans="1:18" x14ac:dyDescent="0.3">
      <c r="A14" s="218">
        <v>29</v>
      </c>
      <c r="B14" s="215" t="s">
        <v>266</v>
      </c>
      <c r="C14" s="215" t="s">
        <v>244</v>
      </c>
      <c r="D14" s="149"/>
      <c r="E14" s="150">
        <v>9</v>
      </c>
      <c r="F14" s="150">
        <v>8</v>
      </c>
      <c r="G14" s="150">
        <v>6</v>
      </c>
      <c r="H14" s="150">
        <v>8</v>
      </c>
      <c r="I14" s="151">
        <f>SUM((E14*0.25)+(F14*0.25)+(G14*0.3)+(H14*0.2))</f>
        <v>7.65</v>
      </c>
      <c r="J14" s="152"/>
      <c r="K14" s="153">
        <v>8</v>
      </c>
      <c r="L14" s="153"/>
      <c r="M14" s="151">
        <f>K14-L14</f>
        <v>8</v>
      </c>
      <c r="N14" s="154"/>
      <c r="O14" s="151">
        <f>I14</f>
        <v>7.65</v>
      </c>
      <c r="P14" s="151">
        <f>M14</f>
        <v>8</v>
      </c>
      <c r="Q14" s="183">
        <f>(M14+I14)/2</f>
        <v>7.8250000000000002</v>
      </c>
      <c r="R14" s="184">
        <v>3</v>
      </c>
    </row>
    <row r="15" spans="1:18" x14ac:dyDescent="0.3">
      <c r="A15" s="191">
        <v>27</v>
      </c>
      <c r="B15" s="193" t="s">
        <v>242</v>
      </c>
      <c r="C15" s="156"/>
      <c r="D15" s="155"/>
      <c r="E15" s="156"/>
      <c r="F15" s="156"/>
      <c r="G15" s="156"/>
      <c r="H15" s="156"/>
      <c r="I15" s="50"/>
      <c r="J15" s="50"/>
      <c r="K15" s="157"/>
      <c r="L15" s="157"/>
      <c r="M15" s="50"/>
      <c r="N15" s="29"/>
      <c r="O15" s="29"/>
      <c r="P15" s="29"/>
      <c r="Q15" s="185"/>
      <c r="R15" s="186"/>
    </row>
    <row r="16" spans="1:18" x14ac:dyDescent="0.3">
      <c r="A16" s="218">
        <v>31</v>
      </c>
      <c r="B16" s="215" t="s">
        <v>141</v>
      </c>
      <c r="C16" s="215" t="s">
        <v>244</v>
      </c>
      <c r="D16" s="149"/>
      <c r="E16" s="150">
        <v>8</v>
      </c>
      <c r="F16" s="150">
        <v>8</v>
      </c>
      <c r="G16" s="150">
        <v>6</v>
      </c>
      <c r="H16" s="150">
        <v>8</v>
      </c>
      <c r="I16" s="151">
        <f>SUM((E16*0.25)+(F16*0.25)+(G16*0.3)+(H16*0.2))</f>
        <v>7.4</v>
      </c>
      <c r="J16" s="152"/>
      <c r="K16" s="153">
        <v>8</v>
      </c>
      <c r="L16" s="153"/>
      <c r="M16" s="151">
        <f>K16-L16</f>
        <v>8</v>
      </c>
      <c r="N16" s="154"/>
      <c r="O16" s="151">
        <f>I16</f>
        <v>7.4</v>
      </c>
      <c r="P16" s="151">
        <f>M16</f>
        <v>8</v>
      </c>
      <c r="Q16" s="183">
        <f>(M16+I16)/2</f>
        <v>7.7</v>
      </c>
      <c r="R16" s="184">
        <v>4</v>
      </c>
    </row>
    <row r="17" spans="1:18" x14ac:dyDescent="0.3">
      <c r="A17" s="191">
        <v>59</v>
      </c>
      <c r="B17" s="193" t="s">
        <v>123</v>
      </c>
      <c r="C17" s="156"/>
      <c r="D17" s="155"/>
      <c r="E17" s="156"/>
      <c r="F17" s="156"/>
      <c r="G17" s="156"/>
      <c r="H17" s="156"/>
      <c r="I17" s="50"/>
      <c r="J17" s="50"/>
      <c r="K17" s="157"/>
      <c r="L17" s="157"/>
      <c r="M17" s="50"/>
      <c r="N17" s="29"/>
      <c r="O17" s="29"/>
      <c r="P17" s="29"/>
      <c r="Q17" s="185"/>
      <c r="R17" s="186"/>
    </row>
    <row r="18" spans="1:18" x14ac:dyDescent="0.3">
      <c r="A18" s="218">
        <v>64</v>
      </c>
      <c r="B18" s="215" t="s">
        <v>122</v>
      </c>
      <c r="C18" s="215" t="s">
        <v>102</v>
      </c>
      <c r="D18" s="149"/>
      <c r="E18" s="150">
        <v>8</v>
      </c>
      <c r="F18" s="150">
        <v>7.5</v>
      </c>
      <c r="G18" s="150">
        <v>6</v>
      </c>
      <c r="H18" s="150">
        <v>6</v>
      </c>
      <c r="I18" s="151">
        <f>SUM((E18*0.25)+(F18*0.25)+(G18*0.3)+(H18*0.2))</f>
        <v>6.875</v>
      </c>
      <c r="J18" s="152"/>
      <c r="K18" s="153">
        <v>8.4</v>
      </c>
      <c r="L18" s="153"/>
      <c r="M18" s="151">
        <f>K18-L18</f>
        <v>8.4</v>
      </c>
      <c r="N18" s="154"/>
      <c r="O18" s="151">
        <f>I18</f>
        <v>6.875</v>
      </c>
      <c r="P18" s="151">
        <f>M18</f>
        <v>8.4</v>
      </c>
      <c r="Q18" s="183">
        <f>(M18+I18)/2</f>
        <v>7.6375000000000002</v>
      </c>
      <c r="R18" s="184">
        <v>5</v>
      </c>
    </row>
    <row r="19" spans="1:18" x14ac:dyDescent="0.3">
      <c r="A19" s="191">
        <v>38</v>
      </c>
      <c r="B19" s="193" t="s">
        <v>108</v>
      </c>
      <c r="C19" s="156" t="s">
        <v>112</v>
      </c>
      <c r="D19" s="155"/>
      <c r="E19" s="156"/>
      <c r="F19" s="156"/>
      <c r="G19" s="156"/>
      <c r="H19" s="156"/>
      <c r="I19" s="50"/>
      <c r="J19" s="50"/>
      <c r="K19" s="157"/>
      <c r="L19" s="157"/>
      <c r="M19" s="50"/>
      <c r="N19" s="29"/>
      <c r="O19" s="29"/>
      <c r="P19" s="29"/>
      <c r="Q19" s="185"/>
      <c r="R19" s="186"/>
    </row>
    <row r="20" spans="1:18" x14ac:dyDescent="0.3">
      <c r="A20" s="218">
        <v>70</v>
      </c>
      <c r="B20" s="215" t="s">
        <v>223</v>
      </c>
      <c r="C20" s="215" t="s">
        <v>227</v>
      </c>
      <c r="D20" s="149"/>
      <c r="E20" s="150">
        <v>7.5</v>
      </c>
      <c r="F20" s="150">
        <v>7</v>
      </c>
      <c r="G20" s="150">
        <v>7</v>
      </c>
      <c r="H20" s="150">
        <v>6</v>
      </c>
      <c r="I20" s="151">
        <f>SUM((E20*0.25)+(F20*0.25)+(G20*0.3)+(H20*0.2))</f>
        <v>6.9249999999999998</v>
      </c>
      <c r="J20" s="152"/>
      <c r="K20" s="153">
        <v>8.1</v>
      </c>
      <c r="L20" s="153"/>
      <c r="M20" s="151">
        <f>K20-L20</f>
        <v>8.1</v>
      </c>
      <c r="N20" s="154"/>
      <c r="O20" s="151">
        <f>I20</f>
        <v>6.9249999999999998</v>
      </c>
      <c r="P20" s="151">
        <f>M20</f>
        <v>8.1</v>
      </c>
      <c r="Q20" s="183">
        <f>(M20+I20)/2</f>
        <v>7.5124999999999993</v>
      </c>
      <c r="R20" s="184">
        <v>6</v>
      </c>
    </row>
    <row r="21" spans="1:18" x14ac:dyDescent="0.3">
      <c r="A21" s="191">
        <v>69</v>
      </c>
      <c r="B21" s="193" t="s">
        <v>110</v>
      </c>
      <c r="C21" s="156"/>
      <c r="D21" s="155"/>
      <c r="E21" s="156"/>
      <c r="F21" s="156"/>
      <c r="G21" s="156"/>
      <c r="H21" s="156"/>
      <c r="I21" s="50"/>
      <c r="J21" s="50"/>
      <c r="K21" s="157"/>
      <c r="L21" s="157"/>
      <c r="M21" s="50"/>
      <c r="N21" s="29"/>
      <c r="O21" s="29"/>
      <c r="P21" s="29"/>
      <c r="Q21" s="185"/>
      <c r="R21" s="186"/>
    </row>
    <row r="22" spans="1:18" x14ac:dyDescent="0.3">
      <c r="A22" s="218">
        <v>57</v>
      </c>
      <c r="B22" s="215" t="s">
        <v>121</v>
      </c>
      <c r="C22" s="215" t="s">
        <v>102</v>
      </c>
      <c r="D22" s="149"/>
      <c r="E22" s="150">
        <v>9.5</v>
      </c>
      <c r="F22" s="150">
        <v>9.5</v>
      </c>
      <c r="G22" s="150">
        <v>5</v>
      </c>
      <c r="H22" s="150">
        <v>5.5</v>
      </c>
      <c r="I22" s="151">
        <f>SUM((E22*0.25)+(F22*0.25)+(G22*0.3)+(H22*0.2))</f>
        <v>7.35</v>
      </c>
      <c r="J22" s="152"/>
      <c r="K22" s="153">
        <v>7.2</v>
      </c>
      <c r="L22" s="153"/>
      <c r="M22" s="151">
        <f>K22-L22</f>
        <v>7.2</v>
      </c>
      <c r="N22" s="154"/>
      <c r="O22" s="151">
        <f>I22</f>
        <v>7.35</v>
      </c>
      <c r="P22" s="151">
        <f>M22</f>
        <v>7.2</v>
      </c>
      <c r="Q22" s="183">
        <f>(M22+I22)/2</f>
        <v>7.2750000000000004</v>
      </c>
      <c r="R22" s="184">
        <v>7</v>
      </c>
    </row>
    <row r="23" spans="1:18" x14ac:dyDescent="0.3">
      <c r="A23" s="191">
        <v>37</v>
      </c>
      <c r="B23" s="193" t="s">
        <v>225</v>
      </c>
      <c r="C23" s="156" t="s">
        <v>112</v>
      </c>
      <c r="D23" s="155"/>
      <c r="E23" s="156"/>
      <c r="F23" s="156"/>
      <c r="G23" s="156"/>
      <c r="H23" s="156"/>
      <c r="I23" s="50"/>
      <c r="J23" s="50"/>
      <c r="K23" s="157"/>
      <c r="L23" s="157"/>
      <c r="M23" s="50"/>
      <c r="N23" s="29"/>
      <c r="O23" s="29"/>
      <c r="P23" s="29"/>
      <c r="Q23" s="185"/>
      <c r="R23" s="186"/>
    </row>
    <row r="24" spans="1:18" x14ac:dyDescent="0.3">
      <c r="A24" s="218">
        <v>71</v>
      </c>
      <c r="B24" s="215" t="s">
        <v>224</v>
      </c>
      <c r="C24" s="215" t="s">
        <v>227</v>
      </c>
      <c r="D24" s="149"/>
      <c r="E24" s="150">
        <v>7</v>
      </c>
      <c r="F24" s="150">
        <v>7</v>
      </c>
      <c r="G24" s="150">
        <v>6</v>
      </c>
      <c r="H24" s="150">
        <v>6</v>
      </c>
      <c r="I24" s="151">
        <f>SUM((E24*0.25)+(F24*0.25)+(G24*0.3)+(H24*0.2))</f>
        <v>6.5</v>
      </c>
      <c r="J24" s="152"/>
      <c r="K24" s="153">
        <v>7.6</v>
      </c>
      <c r="L24" s="153"/>
      <c r="M24" s="151">
        <f>K24-L24</f>
        <v>7.6</v>
      </c>
      <c r="N24" s="154"/>
      <c r="O24" s="151">
        <f>I24</f>
        <v>6.5</v>
      </c>
      <c r="P24" s="151">
        <f>M24</f>
        <v>7.6</v>
      </c>
      <c r="Q24" s="183">
        <f>(M24+I24)/2</f>
        <v>7.05</v>
      </c>
      <c r="R24" s="184">
        <v>8</v>
      </c>
    </row>
    <row r="25" spans="1:18" x14ac:dyDescent="0.3">
      <c r="A25" s="191">
        <v>72</v>
      </c>
      <c r="B25" s="193" t="s">
        <v>226</v>
      </c>
      <c r="C25" s="156" t="s">
        <v>227</v>
      </c>
      <c r="D25" s="155"/>
      <c r="E25" s="156"/>
      <c r="F25" s="156"/>
      <c r="G25" s="156"/>
      <c r="H25" s="156"/>
      <c r="I25" s="50"/>
      <c r="J25" s="50"/>
      <c r="K25" s="157"/>
      <c r="L25" s="157"/>
      <c r="M25" s="50"/>
      <c r="N25" s="29"/>
      <c r="O25" s="29"/>
      <c r="P25" s="29"/>
      <c r="Q25" s="185"/>
      <c r="R25" s="186"/>
    </row>
    <row r="26" spans="1:18" x14ac:dyDescent="0.3">
      <c r="A26" s="218">
        <v>49</v>
      </c>
      <c r="B26" s="215" t="s">
        <v>147</v>
      </c>
      <c r="C26" s="215" t="s">
        <v>106</v>
      </c>
      <c r="D26" s="149"/>
      <c r="E26" s="150">
        <v>7</v>
      </c>
      <c r="F26" s="150">
        <v>8</v>
      </c>
      <c r="G26" s="150">
        <v>6</v>
      </c>
      <c r="H26" s="150">
        <v>5.8</v>
      </c>
      <c r="I26" s="151">
        <f>SUM((E26*0.25)+(F26*0.25)+(G26*0.3)+(H26*0.2))</f>
        <v>6.71</v>
      </c>
      <c r="J26" s="152"/>
      <c r="K26" s="153">
        <v>7</v>
      </c>
      <c r="L26" s="153"/>
      <c r="M26" s="151">
        <f>K26-L26</f>
        <v>7</v>
      </c>
      <c r="N26" s="154"/>
      <c r="O26" s="151">
        <f>I26</f>
        <v>6.71</v>
      </c>
      <c r="P26" s="151">
        <f>M26</f>
        <v>7</v>
      </c>
      <c r="Q26" s="183">
        <f>(M26+I26)/2</f>
        <v>6.8550000000000004</v>
      </c>
      <c r="R26" s="184">
        <v>9</v>
      </c>
    </row>
    <row r="27" spans="1:18" x14ac:dyDescent="0.3">
      <c r="A27" s="191">
        <v>1</v>
      </c>
      <c r="B27" s="193" t="s">
        <v>152</v>
      </c>
      <c r="C27" s="156"/>
      <c r="D27" s="155"/>
      <c r="E27" s="156"/>
      <c r="F27" s="156"/>
      <c r="G27" s="156"/>
      <c r="H27" s="156"/>
      <c r="I27" s="50"/>
      <c r="J27" s="50"/>
      <c r="K27" s="157"/>
      <c r="L27" s="157"/>
      <c r="M27" s="50"/>
      <c r="N27" s="29"/>
      <c r="O27" s="29"/>
      <c r="P27" s="29"/>
      <c r="Q27" s="185"/>
      <c r="R27" s="186"/>
    </row>
    <row r="28" spans="1:18" x14ac:dyDescent="0.3">
      <c r="A28" s="218">
        <v>3</v>
      </c>
      <c r="B28" s="215" t="s">
        <v>222</v>
      </c>
      <c r="C28" s="225" t="s">
        <v>105</v>
      </c>
      <c r="D28" s="149"/>
      <c r="E28" s="150">
        <v>6</v>
      </c>
      <c r="F28" s="150">
        <v>6</v>
      </c>
      <c r="G28" s="150">
        <v>4.8</v>
      </c>
      <c r="H28" s="150">
        <v>4.8</v>
      </c>
      <c r="I28" s="151">
        <f>SUM((E28*0.25)+(F28*0.25)+(G28*0.3)+(H28*0.2))</f>
        <v>5.3999999999999995</v>
      </c>
      <c r="J28" s="152"/>
      <c r="K28" s="153">
        <v>7.8</v>
      </c>
      <c r="L28" s="153"/>
      <c r="M28" s="151">
        <f>K28-L28</f>
        <v>7.8</v>
      </c>
      <c r="N28" s="154"/>
      <c r="O28" s="151">
        <f>I28</f>
        <v>5.3999999999999995</v>
      </c>
      <c r="P28" s="151">
        <f>M28</f>
        <v>7.8</v>
      </c>
      <c r="Q28" s="183">
        <f>(M28+I28)/2</f>
        <v>6.6</v>
      </c>
      <c r="R28" s="184">
        <v>10</v>
      </c>
    </row>
    <row r="29" spans="1:18" x14ac:dyDescent="0.3">
      <c r="A29" s="191">
        <v>24</v>
      </c>
      <c r="B29" s="193" t="s">
        <v>241</v>
      </c>
      <c r="C29" s="156"/>
      <c r="D29" s="155"/>
      <c r="E29" s="156"/>
      <c r="F29" s="156"/>
      <c r="G29" s="156"/>
      <c r="H29" s="156"/>
      <c r="I29" s="50"/>
      <c r="J29" s="50"/>
      <c r="K29" s="157"/>
      <c r="L29" s="157"/>
      <c r="M29" s="50"/>
      <c r="N29" s="29"/>
      <c r="O29" s="29"/>
      <c r="P29" s="29"/>
      <c r="Q29" s="185"/>
      <c r="R29" s="186"/>
    </row>
    <row r="30" spans="1:18" x14ac:dyDescent="0.3">
      <c r="A30" s="218">
        <v>28</v>
      </c>
      <c r="B30" s="215" t="s">
        <v>245</v>
      </c>
      <c r="C30" s="215" t="s">
        <v>244</v>
      </c>
      <c r="D30" s="149"/>
      <c r="E30" s="150">
        <v>5</v>
      </c>
      <c r="F30" s="150">
        <v>5</v>
      </c>
      <c r="G30" s="150">
        <v>5</v>
      </c>
      <c r="H30" s="150">
        <v>4.8</v>
      </c>
      <c r="I30" s="151">
        <f>SUM((E30*0.25)+(F30*0.25)+(G30*0.3)+(H30*0.2))</f>
        <v>4.96</v>
      </c>
      <c r="J30" s="152"/>
      <c r="K30" s="153">
        <v>7.6</v>
      </c>
      <c r="L30" s="153"/>
      <c r="M30" s="151">
        <f>K30-L30</f>
        <v>7.6</v>
      </c>
      <c r="N30" s="154"/>
      <c r="O30" s="151">
        <f>I30</f>
        <v>4.96</v>
      </c>
      <c r="P30" s="151">
        <f>M30</f>
        <v>7.6</v>
      </c>
      <c r="Q30" s="183">
        <f>(M30+I30)/2</f>
        <v>6.2799999999999994</v>
      </c>
      <c r="R30" s="184">
        <v>11</v>
      </c>
    </row>
    <row r="31" spans="1:18" x14ac:dyDescent="0.3">
      <c r="A31" s="191">
        <v>12</v>
      </c>
      <c r="B31" s="193" t="s">
        <v>127</v>
      </c>
      <c r="C31" s="156"/>
      <c r="D31" s="155"/>
      <c r="E31" s="156"/>
      <c r="F31" s="156"/>
      <c r="G31" s="156"/>
      <c r="H31" s="156"/>
      <c r="I31" s="50"/>
      <c r="J31" s="50"/>
      <c r="K31" s="157"/>
      <c r="L31" s="157"/>
      <c r="M31" s="50"/>
      <c r="N31" s="29"/>
      <c r="O31" s="29"/>
      <c r="P31" s="29"/>
      <c r="Q31" s="185"/>
      <c r="R31" s="186"/>
    </row>
    <row r="32" spans="1:18" x14ac:dyDescent="0.3">
      <c r="A32" s="218">
        <v>14</v>
      </c>
      <c r="B32" s="215" t="s">
        <v>107</v>
      </c>
      <c r="C32" s="215" t="s">
        <v>101</v>
      </c>
      <c r="D32" s="149"/>
      <c r="E32" s="150"/>
      <c r="F32" s="150"/>
      <c r="G32" s="150"/>
      <c r="H32" s="150"/>
      <c r="I32" s="151">
        <f>SUM((E32*0.25)+(F32*0.25)+(G32*0.3)+(H32*0.2))</f>
        <v>0</v>
      </c>
      <c r="J32" s="152"/>
      <c r="K32" s="153"/>
      <c r="L32" s="153"/>
      <c r="M32" s="151">
        <f>K32-L32</f>
        <v>0</v>
      </c>
      <c r="N32" s="154"/>
      <c r="O32" s="151">
        <f>I32</f>
        <v>0</v>
      </c>
      <c r="P32" s="151">
        <f>M32</f>
        <v>0</v>
      </c>
      <c r="Q32" s="183">
        <f>(M32+I32)/2</f>
        <v>0</v>
      </c>
      <c r="R32" s="264" t="s">
        <v>281</v>
      </c>
    </row>
    <row r="33" spans="1:18" x14ac:dyDescent="0.3">
      <c r="A33" s="191">
        <v>2</v>
      </c>
      <c r="B33" s="193" t="s">
        <v>118</v>
      </c>
      <c r="C33" s="156"/>
      <c r="D33" s="155"/>
      <c r="E33" s="156"/>
      <c r="F33" s="156"/>
      <c r="G33" s="156"/>
      <c r="H33" s="156"/>
      <c r="I33" s="50"/>
      <c r="J33" s="50"/>
      <c r="K33" s="157"/>
      <c r="L33" s="157"/>
      <c r="M33" s="50"/>
      <c r="N33" s="29"/>
      <c r="O33" s="29"/>
      <c r="P33" s="29"/>
      <c r="Q33" s="185"/>
      <c r="R33" s="266"/>
    </row>
    <row r="34" spans="1:18" x14ac:dyDescent="0.3">
      <c r="A34" s="218">
        <v>4</v>
      </c>
      <c r="B34" s="215" t="s">
        <v>117</v>
      </c>
      <c r="C34" s="215" t="s">
        <v>105</v>
      </c>
      <c r="D34" s="149"/>
      <c r="E34" s="150"/>
      <c r="F34" s="150"/>
      <c r="G34" s="150"/>
      <c r="H34" s="150"/>
      <c r="I34" s="151">
        <f>SUM((E34*0.25)+(F34*0.25)+(G34*0.3)+(H34*0.2))</f>
        <v>0</v>
      </c>
      <c r="J34" s="152"/>
      <c r="K34" s="153"/>
      <c r="L34" s="153"/>
      <c r="M34" s="151">
        <f>K34-L34</f>
        <v>0</v>
      </c>
      <c r="N34" s="154"/>
      <c r="O34" s="151">
        <f>I34</f>
        <v>0</v>
      </c>
      <c r="P34" s="151">
        <f>M34</f>
        <v>0</v>
      </c>
      <c r="Q34" s="183">
        <f>(M34+I34)/2</f>
        <v>0</v>
      </c>
      <c r="R34" s="264" t="s">
        <v>281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D598-2066-4B7E-B4CD-4BFAFB34DF88}">
  <dimension ref="A1:R31"/>
  <sheetViews>
    <sheetView tabSelected="1" topLeftCell="A9" workbookViewId="0">
      <selection activeCell="R30" sqref="R30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CHRISTMAS COMPETITION</v>
      </c>
      <c r="B1" s="1"/>
      <c r="C1" s="134"/>
      <c r="K1" s="254"/>
      <c r="L1" s="254"/>
      <c r="M1" s="254"/>
      <c r="R1" s="5">
        <f ca="1">NOW()</f>
        <v>45256.632602314814</v>
      </c>
    </row>
    <row r="2" spans="1:18" ht="15.6" x14ac:dyDescent="0.3">
      <c r="A2" s="1"/>
      <c r="B2" s="1"/>
      <c r="C2" s="134" t="s">
        <v>86</v>
      </c>
      <c r="K2" s="254"/>
      <c r="L2" s="254"/>
      <c r="M2" s="254"/>
      <c r="R2" s="6">
        <f ca="1">NOW()</f>
        <v>45256.632602314814</v>
      </c>
    </row>
    <row r="3" spans="1:18" ht="15.6" x14ac:dyDescent="0.3">
      <c r="A3" s="1" t="str">
        <f>'Comp Detail'!A3</f>
        <v>25th &amp; 26th November 2023</v>
      </c>
      <c r="B3" s="1"/>
      <c r="C3" t="s">
        <v>94</v>
      </c>
      <c r="K3" s="36"/>
      <c r="L3" s="36"/>
      <c r="M3" s="36"/>
    </row>
    <row r="4" spans="1:18" ht="15.6" x14ac:dyDescent="0.3">
      <c r="A4" s="1"/>
      <c r="B4" s="135"/>
      <c r="C4" t="s">
        <v>278</v>
      </c>
      <c r="K4" s="36"/>
      <c r="L4" s="36"/>
      <c r="M4" s="36"/>
    </row>
    <row r="5" spans="1:18" ht="15.6" x14ac:dyDescent="0.3">
      <c r="A5" s="136" t="s">
        <v>124</v>
      </c>
      <c r="B5" s="130"/>
      <c r="C5" s="129"/>
      <c r="D5" s="137"/>
      <c r="E5" s="130" t="s">
        <v>2</v>
      </c>
      <c r="F5" s="129"/>
      <c r="G5" s="129"/>
      <c r="H5" s="130"/>
      <c r="I5" s="137"/>
      <c r="J5" s="137"/>
      <c r="K5" s="138" t="s">
        <v>4</v>
      </c>
      <c r="L5" s="139"/>
      <c r="M5" s="137"/>
      <c r="N5" s="137"/>
      <c r="O5" s="137"/>
      <c r="P5" s="137"/>
      <c r="Q5" s="137"/>
      <c r="R5" s="137"/>
    </row>
    <row r="6" spans="1:18" ht="15.6" x14ac:dyDescent="0.3">
      <c r="A6" s="136"/>
      <c r="B6" s="130"/>
      <c r="C6" s="129"/>
      <c r="D6" s="137"/>
      <c r="E6" s="129"/>
      <c r="F6" s="129"/>
      <c r="G6" s="129"/>
      <c r="H6" s="129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x14ac:dyDescent="0.3">
      <c r="A7" s="129"/>
      <c r="B7" s="129"/>
      <c r="C7" s="129"/>
      <c r="D7" s="137"/>
      <c r="E7" s="130"/>
      <c r="F7" s="129"/>
      <c r="G7" s="129"/>
      <c r="H7" s="129"/>
      <c r="I7" s="140"/>
      <c r="J7" s="140"/>
      <c r="K7" s="137"/>
      <c r="L7" s="137"/>
      <c r="M7" s="140"/>
      <c r="N7" s="137"/>
      <c r="O7" s="137"/>
      <c r="P7" s="137"/>
      <c r="Q7" s="141"/>
      <c r="R7" s="137"/>
    </row>
    <row r="8" spans="1:18" x14ac:dyDescent="0.3">
      <c r="A8" s="142" t="s">
        <v>11</v>
      </c>
      <c r="B8" s="142" t="s">
        <v>12</v>
      </c>
      <c r="C8" s="142" t="s">
        <v>14</v>
      </c>
      <c r="D8" s="143"/>
      <c r="E8" s="144" t="s">
        <v>40</v>
      </c>
      <c r="F8" s="142"/>
      <c r="G8" s="142"/>
      <c r="H8" s="142"/>
      <c r="I8" s="145" t="s">
        <v>40</v>
      </c>
      <c r="J8" s="146"/>
      <c r="K8" s="140"/>
      <c r="L8" s="140"/>
      <c r="M8" s="145" t="s">
        <v>73</v>
      </c>
      <c r="N8" s="143"/>
      <c r="O8" s="140"/>
      <c r="P8" s="140"/>
      <c r="Q8" s="147" t="s">
        <v>30</v>
      </c>
      <c r="R8" s="140"/>
    </row>
    <row r="9" spans="1:18" x14ac:dyDescent="0.3">
      <c r="A9" s="142"/>
      <c r="B9" s="142"/>
      <c r="C9" s="142"/>
      <c r="D9" s="148"/>
      <c r="E9" s="142" t="s">
        <v>31</v>
      </c>
      <c r="F9" s="142" t="s">
        <v>32</v>
      </c>
      <c r="G9" s="142" t="s">
        <v>33</v>
      </c>
      <c r="H9" s="142" t="s">
        <v>34</v>
      </c>
      <c r="I9" s="145" t="s">
        <v>30</v>
      </c>
      <c r="J9" s="146"/>
      <c r="K9" s="137" t="s">
        <v>28</v>
      </c>
      <c r="L9" s="137" t="s">
        <v>87</v>
      </c>
      <c r="M9" s="145" t="s">
        <v>30</v>
      </c>
      <c r="N9" s="148"/>
      <c r="O9" s="140" t="s">
        <v>88</v>
      </c>
      <c r="P9" s="140" t="s">
        <v>89</v>
      </c>
      <c r="Q9" s="147" t="s">
        <v>37</v>
      </c>
      <c r="R9" s="140" t="s">
        <v>39</v>
      </c>
    </row>
    <row r="10" spans="1:18" x14ac:dyDescent="0.3">
      <c r="D10" s="148"/>
      <c r="J10" s="148"/>
      <c r="N10" s="148"/>
      <c r="P10" s="265"/>
    </row>
    <row r="11" spans="1:18" x14ac:dyDescent="0.3">
      <c r="D11" s="148"/>
      <c r="J11" s="148"/>
      <c r="N11" s="148"/>
      <c r="P11" s="265"/>
    </row>
    <row r="12" spans="1:18" x14ac:dyDescent="0.3">
      <c r="A12" s="191">
        <v>33</v>
      </c>
      <c r="B12" s="193" t="s">
        <v>134</v>
      </c>
      <c r="C12" s="156" t="s">
        <v>103</v>
      </c>
      <c r="D12" s="155"/>
      <c r="E12" s="156"/>
      <c r="F12" s="156"/>
      <c r="G12" s="156"/>
      <c r="H12" s="156"/>
      <c r="I12" s="50"/>
      <c r="J12" s="50"/>
      <c r="K12" s="157"/>
      <c r="L12" s="157"/>
      <c r="M12" s="50"/>
      <c r="N12" s="29"/>
      <c r="O12" s="29"/>
      <c r="P12" s="29"/>
      <c r="Q12" s="185"/>
      <c r="R12" s="186"/>
    </row>
    <row r="13" spans="1:18" x14ac:dyDescent="0.3">
      <c r="A13" s="218">
        <v>50</v>
      </c>
      <c r="B13" s="215" t="s">
        <v>109</v>
      </c>
      <c r="C13" s="215" t="s">
        <v>106</v>
      </c>
      <c r="D13" s="149"/>
      <c r="E13" s="150">
        <v>9</v>
      </c>
      <c r="F13" s="150">
        <v>7.5</v>
      </c>
      <c r="G13" s="150">
        <v>7</v>
      </c>
      <c r="H13" s="150">
        <v>5.8</v>
      </c>
      <c r="I13" s="151">
        <f t="shared" ref="I13" si="0">SUM((E13*0.25)+(F13*0.25)+(G13*0.3)+(H13*0.2))</f>
        <v>7.3849999999999998</v>
      </c>
      <c r="J13" s="152"/>
      <c r="K13" s="153">
        <v>8.25</v>
      </c>
      <c r="L13" s="153"/>
      <c r="M13" s="151">
        <f t="shared" ref="M13" si="1">K13-L13</f>
        <v>8.25</v>
      </c>
      <c r="N13" s="154"/>
      <c r="O13" s="151">
        <f t="shared" ref="O13" si="2">I13</f>
        <v>7.3849999999999998</v>
      </c>
      <c r="P13" s="151">
        <f t="shared" ref="P13" si="3">M13</f>
        <v>8.25</v>
      </c>
      <c r="Q13" s="183">
        <f t="shared" ref="Q13" si="4">(M13+I13)/2</f>
        <v>7.8174999999999999</v>
      </c>
      <c r="R13" s="184">
        <v>1</v>
      </c>
    </row>
    <row r="14" spans="1:18" x14ac:dyDescent="0.3">
      <c r="A14" s="191">
        <v>19</v>
      </c>
      <c r="B14" s="193" t="s">
        <v>126</v>
      </c>
      <c r="C14" s="156"/>
      <c r="D14" s="155"/>
      <c r="E14" s="156"/>
      <c r="F14" s="156"/>
      <c r="G14" s="156"/>
      <c r="H14" s="156"/>
      <c r="I14" s="50"/>
      <c r="J14" s="50"/>
      <c r="K14" s="157"/>
      <c r="L14" s="157"/>
      <c r="M14" s="50"/>
      <c r="N14" s="29"/>
      <c r="O14" s="29"/>
      <c r="P14" s="29"/>
      <c r="Q14" s="185"/>
      <c r="R14" s="186"/>
    </row>
    <row r="15" spans="1:18" x14ac:dyDescent="0.3">
      <c r="A15" s="218">
        <v>77</v>
      </c>
      <c r="B15" s="215" t="s">
        <v>243</v>
      </c>
      <c r="C15" s="215" t="s">
        <v>101</v>
      </c>
      <c r="D15" s="149"/>
      <c r="E15" s="150">
        <v>6</v>
      </c>
      <c r="F15" s="150">
        <v>5.8</v>
      </c>
      <c r="G15" s="150">
        <v>5.5</v>
      </c>
      <c r="H15" s="150">
        <v>4</v>
      </c>
      <c r="I15" s="151">
        <f t="shared" ref="I15" si="5">SUM((E15*0.25)+(F15*0.25)+(G15*0.3)+(H15*0.2))</f>
        <v>5.3999999999999995</v>
      </c>
      <c r="J15" s="152"/>
      <c r="K15" s="153">
        <v>7.9</v>
      </c>
      <c r="L15" s="153"/>
      <c r="M15" s="151">
        <f t="shared" ref="M15" si="6">K15-L15</f>
        <v>7.9</v>
      </c>
      <c r="N15" s="154"/>
      <c r="O15" s="151">
        <f t="shared" ref="O15" si="7">I15</f>
        <v>5.3999999999999995</v>
      </c>
      <c r="P15" s="151">
        <f t="shared" ref="P15" si="8">M15</f>
        <v>7.9</v>
      </c>
      <c r="Q15" s="183">
        <f t="shared" ref="Q15" si="9">(M15+I15)/2</f>
        <v>6.65</v>
      </c>
      <c r="R15" s="184">
        <v>2</v>
      </c>
    </row>
    <row r="16" spans="1:18" x14ac:dyDescent="0.3">
      <c r="A16" s="191">
        <v>41</v>
      </c>
      <c r="B16" s="193" t="s">
        <v>216</v>
      </c>
      <c r="C16" s="156"/>
      <c r="D16" s="155"/>
      <c r="E16" s="156"/>
      <c r="F16" s="156"/>
      <c r="G16" s="156"/>
      <c r="H16" s="156"/>
      <c r="I16" s="50"/>
      <c r="J16" s="50"/>
      <c r="K16" s="157"/>
      <c r="L16" s="157"/>
      <c r="M16" s="50"/>
      <c r="N16" s="29"/>
      <c r="O16" s="29"/>
      <c r="P16" s="29"/>
      <c r="Q16" s="185"/>
      <c r="R16" s="186"/>
    </row>
    <row r="17" spans="1:18" x14ac:dyDescent="0.3">
      <c r="A17" s="218">
        <v>47</v>
      </c>
      <c r="B17" s="215" t="s">
        <v>218</v>
      </c>
      <c r="C17" s="215" t="s">
        <v>171</v>
      </c>
      <c r="D17" s="149"/>
      <c r="E17" s="150">
        <v>6.5</v>
      </c>
      <c r="F17" s="150">
        <v>5</v>
      </c>
      <c r="G17" s="150">
        <v>6</v>
      </c>
      <c r="H17" s="150">
        <v>4</v>
      </c>
      <c r="I17" s="151">
        <f t="shared" ref="I17" si="10">SUM((E17*0.25)+(F17*0.25)+(G17*0.3)+(H17*0.2))</f>
        <v>5.4749999999999996</v>
      </c>
      <c r="J17" s="152"/>
      <c r="K17" s="153">
        <v>7.1</v>
      </c>
      <c r="L17" s="153"/>
      <c r="M17" s="151">
        <f t="shared" ref="M17" si="11">K17-L17</f>
        <v>7.1</v>
      </c>
      <c r="N17" s="154"/>
      <c r="O17" s="151">
        <f t="shared" ref="O17" si="12">I17</f>
        <v>5.4749999999999996</v>
      </c>
      <c r="P17" s="151">
        <f t="shared" ref="P17" si="13">M17</f>
        <v>7.1</v>
      </c>
      <c r="Q17" s="183">
        <f t="shared" ref="Q17" si="14">(M17+I17)/2</f>
        <v>6.2874999999999996</v>
      </c>
      <c r="R17" s="184">
        <v>3</v>
      </c>
    </row>
    <row r="18" spans="1:18" x14ac:dyDescent="0.3">
      <c r="A18" s="191">
        <v>15</v>
      </c>
      <c r="B18" s="193" t="s">
        <v>129</v>
      </c>
      <c r="C18" s="156"/>
      <c r="D18" s="155"/>
      <c r="E18" s="156"/>
      <c r="F18" s="156"/>
      <c r="G18" s="156"/>
      <c r="H18" s="156"/>
      <c r="I18" s="50"/>
      <c r="J18" s="50"/>
      <c r="K18" s="157"/>
      <c r="L18" s="157"/>
      <c r="M18" s="50"/>
      <c r="N18" s="29"/>
      <c r="O18" s="29"/>
      <c r="P18" s="29"/>
      <c r="Q18" s="185"/>
      <c r="R18" s="186"/>
    </row>
    <row r="19" spans="1:18" x14ac:dyDescent="0.3">
      <c r="A19" s="218">
        <v>16</v>
      </c>
      <c r="B19" s="215" t="s">
        <v>107</v>
      </c>
      <c r="C19" s="215" t="s">
        <v>101</v>
      </c>
      <c r="D19" s="149"/>
      <c r="E19" s="150">
        <v>6</v>
      </c>
      <c r="F19" s="150">
        <v>5.5</v>
      </c>
      <c r="G19" s="150">
        <v>5.8</v>
      </c>
      <c r="H19" s="150">
        <v>2</v>
      </c>
      <c r="I19" s="151">
        <f t="shared" ref="I19" si="15">SUM((E19*0.25)+(F19*0.25)+(G19*0.3)+(H19*0.2))</f>
        <v>5.0150000000000006</v>
      </c>
      <c r="J19" s="152"/>
      <c r="K19" s="153">
        <v>7</v>
      </c>
      <c r="L19" s="153"/>
      <c r="M19" s="151">
        <f t="shared" ref="M19" si="16">K19-L19</f>
        <v>7</v>
      </c>
      <c r="N19" s="154"/>
      <c r="O19" s="151">
        <f t="shared" ref="O19" si="17">I19</f>
        <v>5.0150000000000006</v>
      </c>
      <c r="P19" s="151">
        <f t="shared" ref="P19" si="18">M19</f>
        <v>7</v>
      </c>
      <c r="Q19" s="183">
        <f t="shared" ref="Q19" si="19">(M19+I19)/2</f>
        <v>6.0075000000000003</v>
      </c>
      <c r="R19" s="184">
        <v>4</v>
      </c>
    </row>
    <row r="20" spans="1:18" x14ac:dyDescent="0.3">
      <c r="A20" s="191">
        <v>26</v>
      </c>
      <c r="B20" s="193" t="s">
        <v>247</v>
      </c>
      <c r="C20" s="156"/>
      <c r="D20" s="155"/>
      <c r="E20" s="156"/>
      <c r="F20" s="156"/>
      <c r="G20" s="156"/>
      <c r="H20" s="156"/>
      <c r="I20" s="50"/>
      <c r="J20" s="50"/>
      <c r="K20" s="157"/>
      <c r="L20" s="157"/>
      <c r="M20" s="50"/>
      <c r="N20" s="29"/>
      <c r="O20" s="29"/>
      <c r="P20" s="29"/>
      <c r="Q20" s="185"/>
      <c r="R20" s="186"/>
    </row>
    <row r="21" spans="1:18" x14ac:dyDescent="0.3">
      <c r="A21" s="218">
        <v>32</v>
      </c>
      <c r="B21" s="215" t="s">
        <v>246</v>
      </c>
      <c r="C21" s="215" t="s">
        <v>244</v>
      </c>
      <c r="D21" s="149"/>
      <c r="E21" s="150">
        <v>4</v>
      </c>
      <c r="F21" s="150">
        <v>3</v>
      </c>
      <c r="G21" s="150">
        <v>5.8</v>
      </c>
      <c r="H21" s="150">
        <v>4</v>
      </c>
      <c r="I21" s="151">
        <f t="shared" ref="I21" si="20">SUM((E21*0.25)+(F21*0.25)+(G21*0.3)+(H21*0.2))</f>
        <v>4.29</v>
      </c>
      <c r="J21" s="152"/>
      <c r="K21" s="153">
        <v>7.6</v>
      </c>
      <c r="L21" s="153"/>
      <c r="M21" s="151">
        <f t="shared" ref="M21" si="21">K21-L21</f>
        <v>7.6</v>
      </c>
      <c r="N21" s="154"/>
      <c r="O21" s="151">
        <f t="shared" ref="O21" si="22">I21</f>
        <v>4.29</v>
      </c>
      <c r="P21" s="151">
        <f t="shared" ref="P21" si="23">M21</f>
        <v>7.6</v>
      </c>
      <c r="Q21" s="183">
        <f t="shared" ref="Q21" si="24">(M21+I21)/2</f>
        <v>5.9450000000000003</v>
      </c>
      <c r="R21" s="184">
        <v>5</v>
      </c>
    </row>
    <row r="22" spans="1:18" x14ac:dyDescent="0.3">
      <c r="A22" s="191">
        <v>20</v>
      </c>
      <c r="B22" s="193" t="s">
        <v>131</v>
      </c>
      <c r="C22" s="156"/>
      <c r="D22" s="155"/>
      <c r="E22" s="156"/>
      <c r="F22" s="156"/>
      <c r="G22" s="156"/>
      <c r="H22" s="156"/>
      <c r="I22" s="50"/>
      <c r="J22" s="50"/>
      <c r="K22" s="157"/>
      <c r="L22" s="157"/>
      <c r="M22" s="50"/>
      <c r="N22" s="29"/>
      <c r="O22" s="29"/>
      <c r="P22" s="29"/>
      <c r="Q22" s="185"/>
      <c r="R22" s="186"/>
    </row>
    <row r="23" spans="1:18" x14ac:dyDescent="0.3">
      <c r="A23" s="218">
        <v>21</v>
      </c>
      <c r="B23" s="215" t="s">
        <v>130</v>
      </c>
      <c r="C23" s="215" t="s">
        <v>101</v>
      </c>
      <c r="D23" s="149"/>
      <c r="E23" s="150">
        <v>4</v>
      </c>
      <c r="F23" s="150">
        <v>5</v>
      </c>
      <c r="G23" s="150">
        <v>5</v>
      </c>
      <c r="H23" s="150">
        <v>2.8</v>
      </c>
      <c r="I23" s="151">
        <f t="shared" ref="I23" si="25">SUM((E23*0.25)+(F23*0.25)+(G23*0.3)+(H23*0.2))</f>
        <v>4.3099999999999996</v>
      </c>
      <c r="J23" s="152"/>
      <c r="K23" s="153">
        <v>7.5</v>
      </c>
      <c r="L23" s="153"/>
      <c r="M23" s="151">
        <f t="shared" ref="M23" si="26">K23-L23</f>
        <v>7.5</v>
      </c>
      <c r="N23" s="154"/>
      <c r="O23" s="151">
        <f t="shared" ref="O23" si="27">I23</f>
        <v>4.3099999999999996</v>
      </c>
      <c r="P23" s="151">
        <f t="shared" ref="P23" si="28">M23</f>
        <v>7.5</v>
      </c>
      <c r="Q23" s="183">
        <f t="shared" ref="Q23" si="29">(M23+I23)/2</f>
        <v>5.9049999999999994</v>
      </c>
      <c r="R23" s="184">
        <v>6</v>
      </c>
    </row>
    <row r="24" spans="1:18" x14ac:dyDescent="0.3">
      <c r="A24" s="191">
        <v>61</v>
      </c>
      <c r="B24" s="193" t="s">
        <v>99</v>
      </c>
      <c r="C24" s="156"/>
      <c r="D24" s="155"/>
      <c r="E24" s="156"/>
      <c r="F24" s="156"/>
      <c r="G24" s="156"/>
      <c r="H24" s="156"/>
      <c r="I24" s="50"/>
      <c r="J24" s="50"/>
      <c r="K24" s="157"/>
      <c r="L24" s="157"/>
      <c r="M24" s="50"/>
      <c r="N24" s="29"/>
      <c r="O24" s="29"/>
      <c r="P24" s="29"/>
      <c r="Q24" s="185"/>
      <c r="R24" s="186"/>
    </row>
    <row r="25" spans="1:18" x14ac:dyDescent="0.3">
      <c r="A25" s="218">
        <v>67</v>
      </c>
      <c r="B25" s="215" t="s">
        <v>214</v>
      </c>
      <c r="C25" s="215" t="s">
        <v>102</v>
      </c>
      <c r="D25" s="149"/>
      <c r="E25" s="150">
        <v>4</v>
      </c>
      <c r="F25" s="150">
        <v>5.8</v>
      </c>
      <c r="G25" s="150">
        <v>5.8</v>
      </c>
      <c r="H25" s="150">
        <v>3</v>
      </c>
      <c r="I25" s="151">
        <f t="shared" ref="I25" si="30">SUM((E25*0.25)+(F25*0.25)+(G25*0.3)+(H25*0.2))</f>
        <v>4.7900000000000009</v>
      </c>
      <c r="J25" s="152"/>
      <c r="K25" s="153">
        <v>7</v>
      </c>
      <c r="L25" s="153"/>
      <c r="M25" s="151">
        <f t="shared" ref="M25" si="31">K25-L25</f>
        <v>7</v>
      </c>
      <c r="N25" s="154"/>
      <c r="O25" s="151">
        <f t="shared" ref="O25" si="32">I25</f>
        <v>4.7900000000000009</v>
      </c>
      <c r="P25" s="151">
        <f t="shared" ref="P25" si="33">M25</f>
        <v>7</v>
      </c>
      <c r="Q25" s="183">
        <f t="shared" ref="Q25" si="34">(M25+I25)/2</f>
        <v>5.8950000000000005</v>
      </c>
      <c r="R25" s="184">
        <v>7</v>
      </c>
    </row>
    <row r="26" spans="1:18" x14ac:dyDescent="0.3">
      <c r="A26" s="191">
        <v>66</v>
      </c>
      <c r="B26" s="193" t="s">
        <v>196</v>
      </c>
      <c r="C26" s="156"/>
      <c r="D26" s="155"/>
      <c r="E26" s="156"/>
      <c r="F26" s="156"/>
      <c r="G26" s="156"/>
      <c r="H26" s="156"/>
      <c r="I26" s="50"/>
      <c r="J26" s="50"/>
      <c r="K26" s="157"/>
      <c r="L26" s="157"/>
      <c r="M26" s="50"/>
      <c r="N26" s="29"/>
      <c r="O26" s="29"/>
      <c r="P26" s="29"/>
      <c r="Q26" s="185"/>
      <c r="R26" s="186"/>
    </row>
    <row r="27" spans="1:18" x14ac:dyDescent="0.3">
      <c r="A27" s="218">
        <v>68</v>
      </c>
      <c r="B27" s="215" t="s">
        <v>128</v>
      </c>
      <c r="C27" s="215" t="s">
        <v>102</v>
      </c>
      <c r="D27" s="149"/>
      <c r="E27" s="150">
        <v>5</v>
      </c>
      <c r="F27" s="150">
        <v>6</v>
      </c>
      <c r="G27" s="150">
        <v>5.5</v>
      </c>
      <c r="H27" s="150">
        <v>3</v>
      </c>
      <c r="I27" s="151">
        <f t="shared" ref="I27" si="35">SUM((E27*0.25)+(F27*0.25)+(G27*0.3)+(H27*0.2))</f>
        <v>5</v>
      </c>
      <c r="J27" s="152"/>
      <c r="K27" s="153">
        <v>6.3</v>
      </c>
      <c r="L27" s="153"/>
      <c r="M27" s="151">
        <f t="shared" ref="M27" si="36">K27-L27</f>
        <v>6.3</v>
      </c>
      <c r="N27" s="154"/>
      <c r="O27" s="151">
        <f t="shared" ref="O27" si="37">I27</f>
        <v>5</v>
      </c>
      <c r="P27" s="151">
        <f t="shared" ref="P27" si="38">M27</f>
        <v>6.3</v>
      </c>
      <c r="Q27" s="183">
        <f t="shared" ref="Q27" si="39">(M27+I27)/2</f>
        <v>5.65</v>
      </c>
      <c r="R27" s="184">
        <v>8</v>
      </c>
    </row>
    <row r="28" spans="1:18" x14ac:dyDescent="0.3">
      <c r="A28" s="191">
        <v>18</v>
      </c>
      <c r="B28" s="193" t="s">
        <v>267</v>
      </c>
      <c r="C28" s="156"/>
      <c r="D28" s="155"/>
      <c r="E28" s="156"/>
      <c r="F28" s="156"/>
      <c r="G28" s="156"/>
      <c r="H28" s="156"/>
      <c r="I28" s="50"/>
      <c r="J28" s="50"/>
      <c r="K28" s="157"/>
      <c r="L28" s="157"/>
      <c r="M28" s="50"/>
      <c r="N28" s="29"/>
      <c r="O28" s="29"/>
      <c r="P28" s="29"/>
      <c r="Q28" s="185"/>
      <c r="R28" s="186"/>
    </row>
    <row r="29" spans="1:18" x14ac:dyDescent="0.3">
      <c r="A29" s="218">
        <v>13</v>
      </c>
      <c r="B29" s="215" t="s">
        <v>125</v>
      </c>
      <c r="C29" s="215" t="s">
        <v>101</v>
      </c>
      <c r="D29" s="149"/>
      <c r="E29" s="150">
        <v>5</v>
      </c>
      <c r="F29" s="150">
        <v>5</v>
      </c>
      <c r="G29" s="150">
        <v>3.8</v>
      </c>
      <c r="H29" s="150">
        <v>3.5</v>
      </c>
      <c r="I29" s="151">
        <f t="shared" ref="I29" si="40">SUM((E29*0.25)+(F29*0.25)+(G29*0.3)+(H29*0.2))</f>
        <v>4.34</v>
      </c>
      <c r="J29" s="152"/>
      <c r="K29" s="153">
        <v>6.7</v>
      </c>
      <c r="L29" s="153"/>
      <c r="M29" s="151">
        <f t="shared" ref="M29" si="41">K29-L29</f>
        <v>6.7</v>
      </c>
      <c r="N29" s="154"/>
      <c r="O29" s="151">
        <f t="shared" ref="O29" si="42">I29</f>
        <v>4.34</v>
      </c>
      <c r="P29" s="151">
        <f t="shared" ref="P29" si="43">M29</f>
        <v>6.7</v>
      </c>
      <c r="Q29" s="183">
        <f t="shared" ref="Q29" si="44">(M29+I29)/2</f>
        <v>5.52</v>
      </c>
      <c r="R29" s="184">
        <v>9</v>
      </c>
    </row>
    <row r="30" spans="1:18" x14ac:dyDescent="0.3">
      <c r="A30" s="239">
        <v>9</v>
      </c>
      <c r="B30" s="240" t="s">
        <v>96</v>
      </c>
      <c r="C30" s="262"/>
      <c r="D30" s="155"/>
      <c r="E30" s="156"/>
      <c r="F30" s="156"/>
      <c r="G30" s="156"/>
      <c r="H30" s="156"/>
      <c r="I30" s="50"/>
      <c r="J30" s="50"/>
      <c r="K30" s="157"/>
      <c r="L30" s="157"/>
      <c r="M30" s="50"/>
      <c r="N30" s="29"/>
      <c r="O30" s="29"/>
      <c r="P30" s="29"/>
      <c r="Q30" s="185"/>
      <c r="R30" s="186"/>
    </row>
    <row r="31" spans="1:18" x14ac:dyDescent="0.3">
      <c r="A31" s="263">
        <v>10</v>
      </c>
      <c r="B31" s="260" t="s">
        <v>95</v>
      </c>
      <c r="C31" s="260" t="s">
        <v>100</v>
      </c>
      <c r="D31" s="149"/>
      <c r="E31" s="150"/>
      <c r="F31" s="150"/>
      <c r="G31" s="150"/>
      <c r="H31" s="150"/>
      <c r="I31" s="151">
        <f t="shared" ref="I31" si="45">SUM((E31*0.25)+(F31*0.25)+(G31*0.3)+(H31*0.2))</f>
        <v>0</v>
      </c>
      <c r="J31" s="152"/>
      <c r="K31" s="153"/>
      <c r="L31" s="153"/>
      <c r="M31" s="151">
        <f t="shared" ref="M31" si="46">K31-L31</f>
        <v>0</v>
      </c>
      <c r="N31" s="154"/>
      <c r="O31" s="151">
        <f t="shared" ref="O31" si="47">I31</f>
        <v>0</v>
      </c>
      <c r="P31" s="151">
        <f t="shared" ref="P31" si="48">M31</f>
        <v>0</v>
      </c>
      <c r="Q31" s="183">
        <f t="shared" ref="Q31" si="49">(M31+I31)/2</f>
        <v>0</v>
      </c>
      <c r="R31" s="264" t="s">
        <v>281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B8B9-7E0F-4F11-8DAC-C39D49E1259B}">
  <sheetPr>
    <pageSetUpPr fitToPage="1"/>
  </sheetPr>
  <dimension ref="A1:BV15"/>
  <sheetViews>
    <sheetView topLeftCell="AW1" workbookViewId="0">
      <selection activeCell="BT15" sqref="BT15"/>
    </sheetView>
  </sheetViews>
  <sheetFormatPr defaultRowHeight="14.4" x14ac:dyDescent="0.3"/>
  <cols>
    <col min="1" max="1" width="10" customWidth="1"/>
    <col min="2" max="2" width="20" customWidth="1"/>
    <col min="3" max="3" width="21.777343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2.88671875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45256.632602314814</v>
      </c>
      <c r="BU1" s="2"/>
      <c r="BV1" s="2"/>
    </row>
    <row r="2" spans="1:74" ht="15.6" x14ac:dyDescent="0.3">
      <c r="A2" s="1"/>
      <c r="B2" s="2"/>
      <c r="C2" s="3" t="s">
        <v>90</v>
      </c>
      <c r="D2" s="36" t="s">
        <v>94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45256.632602314814</v>
      </c>
      <c r="BU2" s="2"/>
      <c r="BV2" s="2"/>
    </row>
    <row r="3" spans="1:74" ht="15.6" x14ac:dyDescent="0.3">
      <c r="A3" s="252" t="str">
        <f>'[1]Intro Ind Comp'!A3</f>
        <v>25th &amp; 26th November 2023</v>
      </c>
      <c r="B3" s="252"/>
      <c r="C3" s="3"/>
      <c r="D3" t="s">
        <v>278</v>
      </c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114" t="s">
        <v>71</v>
      </c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5" t="s">
        <v>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0"/>
      <c r="AQ3" s="116"/>
      <c r="AR3" s="116"/>
      <c r="AS3" s="116"/>
      <c r="AT3" s="116"/>
      <c r="AU3" s="116"/>
      <c r="AV3" s="116"/>
      <c r="AW3" s="116"/>
      <c r="AX3" s="2"/>
      <c r="AY3" s="114" t="s">
        <v>71</v>
      </c>
      <c r="AZ3" s="113"/>
      <c r="BA3" s="113"/>
      <c r="BB3" s="113"/>
      <c r="BC3" s="113"/>
      <c r="BD3" s="113"/>
      <c r="BE3" s="113"/>
      <c r="BF3" s="113"/>
      <c r="BG3" s="113"/>
      <c r="BH3" s="113"/>
      <c r="BI3" s="2"/>
      <c r="BJ3" s="118" t="s">
        <v>1</v>
      </c>
      <c r="BK3" s="117"/>
      <c r="BL3" s="117"/>
      <c r="BM3" s="117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E4" s="2"/>
      <c r="F4" s="7"/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1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142</v>
      </c>
      <c r="B5" s="7"/>
      <c r="C5" s="2"/>
      <c r="D5" s="2"/>
      <c r="E5" s="2"/>
      <c r="F5" s="165" t="s">
        <v>2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2"/>
      <c r="AJ5" s="2"/>
      <c r="AK5" s="2"/>
      <c r="AL5" s="2"/>
      <c r="AM5" s="2"/>
      <c r="AN5" s="2"/>
      <c r="AO5" s="2"/>
      <c r="AP5" s="18"/>
      <c r="AQ5" s="7"/>
      <c r="AR5" s="7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59"/>
      <c r="BJ5" s="78"/>
      <c r="BK5" s="77"/>
      <c r="BL5" s="77"/>
      <c r="BM5" s="77"/>
      <c r="BN5" s="53"/>
      <c r="BO5" s="49" t="s">
        <v>5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186</v>
      </c>
      <c r="B6" s="7"/>
      <c r="C6" s="2"/>
      <c r="D6" s="2"/>
      <c r="E6" s="2"/>
      <c r="F6" s="7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6</v>
      </c>
      <c r="AE6" s="2"/>
      <c r="AP6" s="18"/>
      <c r="AQ6" s="2"/>
      <c r="AR6" s="2"/>
      <c r="AS6" s="2"/>
      <c r="AT6" s="2"/>
      <c r="AU6" s="2"/>
      <c r="AV6" s="2"/>
      <c r="AW6" s="2"/>
      <c r="AX6" s="53"/>
      <c r="AY6" s="2"/>
      <c r="AZ6" s="2"/>
      <c r="BA6" s="2"/>
      <c r="BB6" s="2"/>
      <c r="BC6" s="2"/>
      <c r="BD6" s="2"/>
      <c r="BE6" s="2"/>
      <c r="BF6" s="2"/>
      <c r="BG6" s="2"/>
      <c r="BH6" s="2"/>
      <c r="BI6" s="59"/>
      <c r="BJ6" s="77"/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15</v>
      </c>
      <c r="AE7" s="2"/>
      <c r="AF7" s="2"/>
      <c r="AG7" s="2"/>
      <c r="AH7" s="132" t="s">
        <v>15</v>
      </c>
      <c r="AI7" s="11"/>
      <c r="AJ7" s="11"/>
      <c r="AK7" s="11" t="s">
        <v>16</v>
      </c>
      <c r="AM7" s="11"/>
      <c r="AN7" s="11" t="s">
        <v>17</v>
      </c>
      <c r="AO7" s="11" t="s">
        <v>77</v>
      </c>
      <c r="AP7" s="18"/>
      <c r="AQ7" s="2" t="s">
        <v>40</v>
      </c>
      <c r="AR7" s="2"/>
      <c r="AS7" s="2"/>
      <c r="AT7" s="2"/>
      <c r="AU7" s="2"/>
      <c r="AV7" s="2"/>
      <c r="AW7" s="10" t="s">
        <v>40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94"/>
      <c r="BJ7" s="78"/>
      <c r="BK7" s="77"/>
      <c r="BL7" s="77" t="s">
        <v>7</v>
      </c>
      <c r="BM7" s="77" t="s">
        <v>8</v>
      </c>
      <c r="BN7" s="53"/>
      <c r="BO7" s="49" t="s">
        <v>9</v>
      </c>
      <c r="BP7" s="71"/>
      <c r="BQ7" s="49" t="s">
        <v>1</v>
      </c>
      <c r="BR7" s="71"/>
      <c r="BS7" s="47" t="s">
        <v>10</v>
      </c>
      <c r="BT7" s="13"/>
      <c r="BU7" s="2"/>
      <c r="BV7" s="2"/>
    </row>
    <row r="8" spans="1:74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6"/>
      <c r="AD8" s="72" t="s">
        <v>78</v>
      </c>
      <c r="AE8" s="72" t="s">
        <v>81</v>
      </c>
      <c r="AF8" s="72" t="s">
        <v>79</v>
      </c>
      <c r="AG8" s="72" t="s">
        <v>82</v>
      </c>
      <c r="AH8" s="20" t="s">
        <v>84</v>
      </c>
      <c r="AI8" s="15" t="s">
        <v>16</v>
      </c>
      <c r="AJ8" s="15" t="s">
        <v>85</v>
      </c>
      <c r="AK8" s="20" t="s">
        <v>84</v>
      </c>
      <c r="AL8" s="38" t="s">
        <v>17</v>
      </c>
      <c r="AM8" s="15" t="s">
        <v>85</v>
      </c>
      <c r="AN8" s="20" t="s">
        <v>84</v>
      </c>
      <c r="AO8" s="20" t="s">
        <v>84</v>
      </c>
      <c r="AP8" s="18"/>
      <c r="AQ8" s="15" t="s">
        <v>31</v>
      </c>
      <c r="AR8" s="15" t="s">
        <v>32</v>
      </c>
      <c r="AS8" s="15" t="s">
        <v>33</v>
      </c>
      <c r="AT8" s="15" t="s">
        <v>34</v>
      </c>
      <c r="AU8" s="15" t="s">
        <v>35</v>
      </c>
      <c r="AV8" s="14" t="s">
        <v>36</v>
      </c>
      <c r="AW8" s="14" t="s">
        <v>30</v>
      </c>
      <c r="AX8" s="55"/>
      <c r="AY8" s="14" t="s">
        <v>18</v>
      </c>
      <c r="AZ8" s="14" t="s">
        <v>19</v>
      </c>
      <c r="BA8" s="14" t="s">
        <v>20</v>
      </c>
      <c r="BB8" s="14" t="s">
        <v>21</v>
      </c>
      <c r="BC8" s="14" t="s">
        <v>22</v>
      </c>
      <c r="BD8" s="14" t="s">
        <v>23</v>
      </c>
      <c r="BE8" s="14" t="s">
        <v>24</v>
      </c>
      <c r="BF8" s="14" t="s">
        <v>25</v>
      </c>
      <c r="BG8" s="14" t="s">
        <v>26</v>
      </c>
      <c r="BH8" s="14" t="s">
        <v>27</v>
      </c>
      <c r="BI8" s="195"/>
      <c r="BJ8" s="79" t="s">
        <v>28</v>
      </c>
      <c r="BK8" s="79" t="s">
        <v>8</v>
      </c>
      <c r="BL8" s="79" t="s">
        <v>29</v>
      </c>
      <c r="BM8" s="79" t="s">
        <v>30</v>
      </c>
      <c r="BN8" s="56"/>
      <c r="BO8" s="75" t="s">
        <v>37</v>
      </c>
      <c r="BP8" s="72"/>
      <c r="BQ8" s="75" t="s">
        <v>37</v>
      </c>
      <c r="BR8" s="89"/>
      <c r="BS8" s="76" t="s">
        <v>37</v>
      </c>
      <c r="BT8" s="20" t="s">
        <v>39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95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191">
        <v>37</v>
      </c>
      <c r="B10" s="193" t="s">
        <v>225</v>
      </c>
      <c r="C10" s="193" t="s">
        <v>199</v>
      </c>
      <c r="D10" s="193" t="s">
        <v>200</v>
      </c>
      <c r="E10" s="193" t="s">
        <v>112</v>
      </c>
      <c r="F10" s="33">
        <v>7.5</v>
      </c>
      <c r="G10" s="33">
        <v>7</v>
      </c>
      <c r="H10" s="33">
        <v>6</v>
      </c>
      <c r="I10" s="33">
        <v>6.5</v>
      </c>
      <c r="J10" s="133">
        <f t="shared" ref="J10:J15" si="0">(F10+G10+H10+I10)/4</f>
        <v>6.75</v>
      </c>
      <c r="K10" s="33">
        <v>7</v>
      </c>
      <c r="L10" s="33"/>
      <c r="M10" s="133">
        <f t="shared" ref="M10:M15" si="1">K10-L10</f>
        <v>7</v>
      </c>
      <c r="N10" s="33">
        <v>6</v>
      </c>
      <c r="O10" s="33"/>
      <c r="P10" s="133">
        <f t="shared" ref="P10:P15" si="2">N10-O10</f>
        <v>6</v>
      </c>
      <c r="Q10" s="4">
        <f t="shared" ref="Q10:Q15" si="3">((J10*0.4)+(M10*0.4)+(P10*0.2))</f>
        <v>6.7</v>
      </c>
      <c r="R10" s="23"/>
      <c r="S10" s="25">
        <v>6.5</v>
      </c>
      <c r="T10" s="25">
        <v>5</v>
      </c>
      <c r="U10" s="25">
        <v>5</v>
      </c>
      <c r="V10" s="25">
        <v>5.5</v>
      </c>
      <c r="W10" s="25">
        <v>4.5</v>
      </c>
      <c r="X10" s="25">
        <v>5</v>
      </c>
      <c r="Y10" s="25">
        <v>5</v>
      </c>
      <c r="Z10" s="25">
        <v>4.5</v>
      </c>
      <c r="AA10" s="26">
        <f t="shared" ref="AA10:AA15" si="4">SUM(S10:Z10)</f>
        <v>41</v>
      </c>
      <c r="AB10" s="4">
        <f t="shared" ref="AB10:AB15" si="5">AA10/8</f>
        <v>5.125</v>
      </c>
      <c r="AC10" s="23"/>
      <c r="AD10" s="33">
        <v>7.5</v>
      </c>
      <c r="AE10" s="33">
        <v>7</v>
      </c>
      <c r="AF10" s="33">
        <v>6</v>
      </c>
      <c r="AG10" s="33">
        <v>6.5</v>
      </c>
      <c r="AH10" s="133">
        <f t="shared" ref="AH10:AH15" si="6">(AD10+AE10+AF10+AG10)/4</f>
        <v>6.75</v>
      </c>
      <c r="AI10" s="33">
        <v>7</v>
      </c>
      <c r="AJ10" s="33"/>
      <c r="AK10" s="133">
        <f t="shared" ref="AK10:AK15" si="7">AI10-AJ10</f>
        <v>7</v>
      </c>
      <c r="AL10" s="33">
        <v>6</v>
      </c>
      <c r="AM10" s="33"/>
      <c r="AN10" s="133">
        <f t="shared" ref="AN10:AN15" si="8">AL10-AM10</f>
        <v>6</v>
      </c>
      <c r="AO10" s="4">
        <f t="shared" ref="AO10:AO15" si="9">((AH10*0.4)+(AK10*0.4)+(AN10*0.2))</f>
        <v>6.7</v>
      </c>
      <c r="AP10" s="29"/>
      <c r="AQ10" s="25">
        <v>6</v>
      </c>
      <c r="AR10" s="25">
        <v>5</v>
      </c>
      <c r="AS10" s="25">
        <v>6</v>
      </c>
      <c r="AT10" s="25">
        <v>6</v>
      </c>
      <c r="AU10" s="4">
        <f t="shared" ref="AU10:AU15" si="10">SUM((AQ10*0.3),(AR10*0.25),(AS10*0.35),(AT10*0.1))</f>
        <v>5.75</v>
      </c>
      <c r="AV10" s="30"/>
      <c r="AW10" s="4">
        <f t="shared" ref="AW10:AW15" si="11">AU10-AV10</f>
        <v>5.75</v>
      </c>
      <c r="AX10" s="60"/>
      <c r="AY10" s="25">
        <v>7.8</v>
      </c>
      <c r="AZ10" s="25">
        <v>7</v>
      </c>
      <c r="BA10" s="25">
        <v>7.8</v>
      </c>
      <c r="BB10" s="25">
        <v>6.8</v>
      </c>
      <c r="BC10" s="25">
        <v>7</v>
      </c>
      <c r="BD10" s="25">
        <v>6.5</v>
      </c>
      <c r="BE10" s="25">
        <v>7</v>
      </c>
      <c r="BF10" s="25">
        <v>5.8</v>
      </c>
      <c r="BG10" s="26">
        <f t="shared" ref="BG10:BG15" si="12">SUM(AY10:BF10)</f>
        <v>55.7</v>
      </c>
      <c r="BH10" s="4">
        <f t="shared" ref="BH10:BH15" si="13">BG10/8</f>
        <v>6.9625000000000004</v>
      </c>
      <c r="BI10" s="196"/>
      <c r="BJ10" s="80">
        <v>7.67</v>
      </c>
      <c r="BK10" s="77">
        <f t="shared" ref="BK10:BK15" si="14">BJ10</f>
        <v>7.67</v>
      </c>
      <c r="BL10" s="81"/>
      <c r="BM10" s="77">
        <f t="shared" ref="BM10:BM15" si="15">SUM(BK10-BL10)</f>
        <v>7.67</v>
      </c>
      <c r="BN10" s="60"/>
      <c r="BO10" s="77">
        <f>SUM((Q10*0.25)+(BH10*0.375)+(AB10*0.375))</f>
        <v>6.2078125000000002</v>
      </c>
      <c r="BP10" s="71"/>
      <c r="BQ10" s="77">
        <f>SUM((AO10*0.25),(AW10*0.25),(BM10*0.5))</f>
        <v>6.9474999999999998</v>
      </c>
      <c r="BR10" s="71"/>
      <c r="BS10" s="78">
        <f t="shared" ref="BS10:BS15" si="16">AVERAGE(BO10:BQ10)</f>
        <v>6.5776562500000004</v>
      </c>
      <c r="BT10" s="31">
        <v>1</v>
      </c>
      <c r="BU10" s="2"/>
      <c r="BV10" s="2"/>
    </row>
    <row r="11" spans="1:74" x14ac:dyDescent="0.3">
      <c r="A11" s="191">
        <v>56</v>
      </c>
      <c r="B11" s="193" t="s">
        <v>232</v>
      </c>
      <c r="C11" s="193" t="s">
        <v>169</v>
      </c>
      <c r="D11" s="193" t="s">
        <v>170</v>
      </c>
      <c r="E11" s="193" t="s">
        <v>184</v>
      </c>
      <c r="F11" s="33">
        <v>6.5</v>
      </c>
      <c r="G11" s="33">
        <v>6</v>
      </c>
      <c r="H11" s="33">
        <v>6</v>
      </c>
      <c r="I11" s="33">
        <v>6.5</v>
      </c>
      <c r="J11" s="133">
        <f t="shared" si="0"/>
        <v>6.25</v>
      </c>
      <c r="K11" s="33">
        <v>7</v>
      </c>
      <c r="L11" s="33"/>
      <c r="M11" s="133">
        <f t="shared" si="1"/>
        <v>7</v>
      </c>
      <c r="N11" s="33">
        <v>7.5</v>
      </c>
      <c r="O11" s="33"/>
      <c r="P11" s="133">
        <f t="shared" si="2"/>
        <v>7.5</v>
      </c>
      <c r="Q11" s="4">
        <f t="shared" si="3"/>
        <v>6.8000000000000007</v>
      </c>
      <c r="R11" s="23"/>
      <c r="S11" s="25">
        <v>4</v>
      </c>
      <c r="T11" s="25">
        <v>4.5</v>
      </c>
      <c r="U11" s="25">
        <v>5</v>
      </c>
      <c r="V11" s="25">
        <v>5</v>
      </c>
      <c r="W11" s="25">
        <v>5</v>
      </c>
      <c r="X11" s="25">
        <v>5.5</v>
      </c>
      <c r="Y11" s="25">
        <v>6</v>
      </c>
      <c r="Z11" s="25">
        <v>3.5</v>
      </c>
      <c r="AA11" s="26">
        <f t="shared" si="4"/>
        <v>38.5</v>
      </c>
      <c r="AB11" s="4">
        <f t="shared" si="5"/>
        <v>4.8125</v>
      </c>
      <c r="AC11" s="23"/>
      <c r="AD11" s="33">
        <v>6.5</v>
      </c>
      <c r="AE11" s="33">
        <v>6</v>
      </c>
      <c r="AF11" s="33">
        <v>6</v>
      </c>
      <c r="AG11" s="33">
        <v>6.5</v>
      </c>
      <c r="AH11" s="133">
        <f t="shared" si="6"/>
        <v>6.25</v>
      </c>
      <c r="AI11" s="33">
        <v>7</v>
      </c>
      <c r="AJ11" s="33"/>
      <c r="AK11" s="133">
        <f t="shared" si="7"/>
        <v>7</v>
      </c>
      <c r="AL11" s="33">
        <v>7.5</v>
      </c>
      <c r="AM11" s="33"/>
      <c r="AN11" s="133">
        <f t="shared" si="8"/>
        <v>7.5</v>
      </c>
      <c r="AO11" s="4">
        <f t="shared" si="9"/>
        <v>6.8000000000000007</v>
      </c>
      <c r="AP11" s="29"/>
      <c r="AQ11" s="25">
        <v>5</v>
      </c>
      <c r="AR11" s="25">
        <v>4.5</v>
      </c>
      <c r="AS11" s="25">
        <v>4.5</v>
      </c>
      <c r="AT11" s="25">
        <v>5</v>
      </c>
      <c r="AU11" s="4">
        <f t="shared" si="10"/>
        <v>4.7</v>
      </c>
      <c r="AV11" s="30"/>
      <c r="AW11" s="4">
        <f t="shared" si="11"/>
        <v>4.7</v>
      </c>
      <c r="AX11" s="60"/>
      <c r="AY11" s="25">
        <v>3.5</v>
      </c>
      <c r="AZ11" s="25">
        <v>6</v>
      </c>
      <c r="BA11" s="25">
        <v>5.5</v>
      </c>
      <c r="BB11" s="25">
        <v>6</v>
      </c>
      <c r="BC11" s="25">
        <v>5.8</v>
      </c>
      <c r="BD11" s="25">
        <v>5.8</v>
      </c>
      <c r="BE11" s="25">
        <v>5.5</v>
      </c>
      <c r="BF11" s="25">
        <v>3.5</v>
      </c>
      <c r="BG11" s="26">
        <f t="shared" si="12"/>
        <v>41.6</v>
      </c>
      <c r="BH11" s="4">
        <f t="shared" si="13"/>
        <v>5.2</v>
      </c>
      <c r="BI11" s="196"/>
      <c r="BJ11" s="80">
        <v>7</v>
      </c>
      <c r="BK11" s="77">
        <f t="shared" si="14"/>
        <v>7</v>
      </c>
      <c r="BL11" s="81"/>
      <c r="BM11" s="77">
        <f t="shared" si="15"/>
        <v>7</v>
      </c>
      <c r="BN11" s="60"/>
      <c r="BO11" s="77">
        <f>SUM((Q11*0.25)+(BH11*0.375)+(AB11*0.375))</f>
        <v>5.4546875000000004</v>
      </c>
      <c r="BP11" s="71"/>
      <c r="BQ11" s="77">
        <f>SUM((AO11*0.25),(AW11*0.25),(BM11*0.5))</f>
        <v>6.375</v>
      </c>
      <c r="BR11" s="71"/>
      <c r="BS11" s="78">
        <f t="shared" si="16"/>
        <v>5.9148437500000002</v>
      </c>
      <c r="BT11" s="31">
        <v>2</v>
      </c>
      <c r="BU11" s="2"/>
      <c r="BV11" s="2"/>
    </row>
    <row r="12" spans="1:74" x14ac:dyDescent="0.3">
      <c r="A12" s="191">
        <v>15</v>
      </c>
      <c r="B12" s="193" t="s">
        <v>129</v>
      </c>
      <c r="C12" s="193" t="s">
        <v>192</v>
      </c>
      <c r="D12" s="193" t="s">
        <v>193</v>
      </c>
      <c r="E12" s="193" t="s">
        <v>101</v>
      </c>
      <c r="F12" s="33">
        <v>7</v>
      </c>
      <c r="G12" s="33">
        <v>6.5</v>
      </c>
      <c r="H12" s="33">
        <v>6</v>
      </c>
      <c r="I12" s="33">
        <v>6.5</v>
      </c>
      <c r="J12" s="133">
        <f t="shared" si="0"/>
        <v>6.5</v>
      </c>
      <c r="K12" s="33">
        <v>6.5</v>
      </c>
      <c r="L12" s="33"/>
      <c r="M12" s="133">
        <f t="shared" si="1"/>
        <v>6.5</v>
      </c>
      <c r="N12" s="33">
        <v>7</v>
      </c>
      <c r="O12" s="33"/>
      <c r="P12" s="133">
        <f t="shared" si="2"/>
        <v>7</v>
      </c>
      <c r="Q12" s="4">
        <f t="shared" si="3"/>
        <v>6.6000000000000005</v>
      </c>
      <c r="R12" s="23"/>
      <c r="S12" s="25">
        <v>3.5</v>
      </c>
      <c r="T12" s="25">
        <v>4</v>
      </c>
      <c r="U12" s="25">
        <v>4</v>
      </c>
      <c r="V12" s="25">
        <v>4.5</v>
      </c>
      <c r="W12" s="25">
        <v>5.5</v>
      </c>
      <c r="X12" s="25">
        <v>5</v>
      </c>
      <c r="Y12" s="25">
        <v>5</v>
      </c>
      <c r="Z12" s="25">
        <v>5</v>
      </c>
      <c r="AA12" s="26">
        <f t="shared" si="4"/>
        <v>36.5</v>
      </c>
      <c r="AB12" s="4">
        <f t="shared" si="5"/>
        <v>4.5625</v>
      </c>
      <c r="AC12" s="23"/>
      <c r="AD12" s="33">
        <v>6.5</v>
      </c>
      <c r="AE12" s="33">
        <v>7</v>
      </c>
      <c r="AF12" s="33">
        <v>6</v>
      </c>
      <c r="AG12" s="33">
        <v>6</v>
      </c>
      <c r="AH12" s="133">
        <f t="shared" si="6"/>
        <v>6.375</v>
      </c>
      <c r="AI12" s="33">
        <v>7</v>
      </c>
      <c r="AJ12" s="33"/>
      <c r="AK12" s="133">
        <f t="shared" si="7"/>
        <v>7</v>
      </c>
      <c r="AL12" s="33">
        <v>6</v>
      </c>
      <c r="AM12" s="33"/>
      <c r="AN12" s="133">
        <f t="shared" si="8"/>
        <v>6</v>
      </c>
      <c r="AO12" s="4">
        <f t="shared" si="9"/>
        <v>6.5500000000000007</v>
      </c>
      <c r="AP12" s="29"/>
      <c r="AQ12" s="25">
        <v>4</v>
      </c>
      <c r="AR12" s="25">
        <v>4.5</v>
      </c>
      <c r="AS12" s="25">
        <v>4.5</v>
      </c>
      <c r="AT12" s="25">
        <v>4</v>
      </c>
      <c r="AU12" s="4">
        <f t="shared" si="10"/>
        <v>4.3000000000000007</v>
      </c>
      <c r="AV12" s="30"/>
      <c r="AW12" s="4">
        <f t="shared" si="11"/>
        <v>4.3000000000000007</v>
      </c>
      <c r="AX12" s="60"/>
      <c r="AY12" s="25">
        <v>4.8</v>
      </c>
      <c r="AZ12" s="25">
        <v>6.5</v>
      </c>
      <c r="BA12" s="25">
        <v>6</v>
      </c>
      <c r="BB12" s="25">
        <v>5</v>
      </c>
      <c r="BC12" s="25">
        <v>6</v>
      </c>
      <c r="BD12" s="25">
        <v>6</v>
      </c>
      <c r="BE12" s="25">
        <v>6.5</v>
      </c>
      <c r="BF12" s="25">
        <v>4</v>
      </c>
      <c r="BG12" s="26">
        <f t="shared" si="12"/>
        <v>44.8</v>
      </c>
      <c r="BH12" s="4">
        <f t="shared" si="13"/>
        <v>5.6</v>
      </c>
      <c r="BI12" s="196"/>
      <c r="BJ12" s="80">
        <v>6.5</v>
      </c>
      <c r="BK12" s="77">
        <f t="shared" si="14"/>
        <v>6.5</v>
      </c>
      <c r="BL12" s="81">
        <v>0.2</v>
      </c>
      <c r="BM12" s="77">
        <f t="shared" si="15"/>
        <v>6.3</v>
      </c>
      <c r="BN12" s="60"/>
      <c r="BO12" s="77">
        <f>SUM((Q12*0.25)+(BH12*0.375)+(AB12*0.375))</f>
        <v>5.4609375</v>
      </c>
      <c r="BP12" s="71"/>
      <c r="BQ12" s="77">
        <f>SUM((AO12*0.25),(AW12*0.25),(BM12*0.5))</f>
        <v>5.8625000000000007</v>
      </c>
      <c r="BR12" s="71"/>
      <c r="BS12" s="78">
        <f t="shared" si="16"/>
        <v>5.6617187500000004</v>
      </c>
      <c r="BT12" s="31">
        <v>3</v>
      </c>
      <c r="BU12" s="2"/>
      <c r="BV12" s="2"/>
    </row>
    <row r="13" spans="1:74" x14ac:dyDescent="0.3">
      <c r="A13" s="191">
        <v>13</v>
      </c>
      <c r="B13" s="193" t="s">
        <v>125</v>
      </c>
      <c r="C13" s="193" t="s">
        <v>192</v>
      </c>
      <c r="D13" s="193" t="s">
        <v>193</v>
      </c>
      <c r="E13" s="193" t="s">
        <v>101</v>
      </c>
      <c r="F13" s="33">
        <v>7</v>
      </c>
      <c r="G13" s="33">
        <v>6.5</v>
      </c>
      <c r="H13" s="33">
        <v>6</v>
      </c>
      <c r="I13" s="33">
        <v>6.5</v>
      </c>
      <c r="J13" s="133">
        <f t="shared" si="0"/>
        <v>6.5</v>
      </c>
      <c r="K13" s="33">
        <v>6.5</v>
      </c>
      <c r="L13" s="33"/>
      <c r="M13" s="133">
        <f t="shared" si="1"/>
        <v>6.5</v>
      </c>
      <c r="N13" s="33">
        <v>7</v>
      </c>
      <c r="O13" s="33"/>
      <c r="P13" s="133">
        <f t="shared" si="2"/>
        <v>7</v>
      </c>
      <c r="Q13" s="4">
        <f t="shared" si="3"/>
        <v>6.6000000000000005</v>
      </c>
      <c r="R13" s="23"/>
      <c r="S13" s="25">
        <v>3</v>
      </c>
      <c r="T13" s="25">
        <v>3</v>
      </c>
      <c r="U13" s="25">
        <v>5</v>
      </c>
      <c r="V13" s="25">
        <v>5</v>
      </c>
      <c r="W13" s="25">
        <v>4</v>
      </c>
      <c r="X13" s="25">
        <v>4</v>
      </c>
      <c r="Y13" s="25">
        <v>5.5</v>
      </c>
      <c r="Z13" s="25">
        <v>4</v>
      </c>
      <c r="AA13" s="26">
        <f t="shared" si="4"/>
        <v>33.5</v>
      </c>
      <c r="AB13" s="4">
        <f t="shared" si="5"/>
        <v>4.1875</v>
      </c>
      <c r="AC13" s="23"/>
      <c r="AD13" s="33">
        <v>6.7</v>
      </c>
      <c r="AE13" s="33">
        <v>7</v>
      </c>
      <c r="AF13" s="33">
        <v>6</v>
      </c>
      <c r="AG13" s="33">
        <v>6</v>
      </c>
      <c r="AH13" s="133">
        <f t="shared" si="6"/>
        <v>6.4249999999999998</v>
      </c>
      <c r="AI13" s="33">
        <v>7</v>
      </c>
      <c r="AJ13" s="33"/>
      <c r="AK13" s="133">
        <f t="shared" si="7"/>
        <v>7</v>
      </c>
      <c r="AL13" s="33">
        <v>6</v>
      </c>
      <c r="AM13" s="33"/>
      <c r="AN13" s="133">
        <f t="shared" si="8"/>
        <v>6</v>
      </c>
      <c r="AO13" s="4">
        <f t="shared" si="9"/>
        <v>6.5700000000000012</v>
      </c>
      <c r="AP13" s="29"/>
      <c r="AQ13" s="25">
        <v>5</v>
      </c>
      <c r="AR13" s="25">
        <v>5</v>
      </c>
      <c r="AS13" s="25">
        <v>4.5</v>
      </c>
      <c r="AT13" s="25">
        <v>4</v>
      </c>
      <c r="AU13" s="4">
        <f t="shared" si="10"/>
        <v>4.7250000000000005</v>
      </c>
      <c r="AV13" s="30"/>
      <c r="AW13" s="4">
        <f t="shared" si="11"/>
        <v>4.7250000000000005</v>
      </c>
      <c r="AX13" s="60"/>
      <c r="AY13" s="25">
        <v>5</v>
      </c>
      <c r="AZ13" s="25">
        <v>6.8</v>
      </c>
      <c r="BA13" s="25">
        <v>5</v>
      </c>
      <c r="BB13" s="25">
        <v>6.8</v>
      </c>
      <c r="BC13" s="25">
        <v>5</v>
      </c>
      <c r="BD13" s="25">
        <v>4</v>
      </c>
      <c r="BE13" s="25">
        <v>6.5</v>
      </c>
      <c r="BF13" s="25">
        <v>5</v>
      </c>
      <c r="BG13" s="26">
        <f t="shared" si="12"/>
        <v>44.1</v>
      </c>
      <c r="BH13" s="4">
        <f t="shared" si="13"/>
        <v>5.5125000000000002</v>
      </c>
      <c r="BI13" s="196"/>
      <c r="BJ13" s="80">
        <v>5.25</v>
      </c>
      <c r="BK13" s="77">
        <f t="shared" si="14"/>
        <v>5.25</v>
      </c>
      <c r="BL13" s="81"/>
      <c r="BM13" s="77">
        <f t="shared" si="15"/>
        <v>5.25</v>
      </c>
      <c r="BN13" s="60"/>
      <c r="BO13" s="77">
        <f>SUM((Q13*0.25)+(BH13*0.375)+(AB13*0.375))</f>
        <v>5.2875000000000005</v>
      </c>
      <c r="BP13" s="71"/>
      <c r="BQ13" s="77">
        <f>SUM((AO13*0.25),(AW13*0.25),(BM13*0.5))</f>
        <v>5.4487500000000004</v>
      </c>
      <c r="BR13" s="71"/>
      <c r="BS13" s="78">
        <f t="shared" si="16"/>
        <v>5.3681250000000009</v>
      </c>
      <c r="BT13" s="31">
        <v>4</v>
      </c>
      <c r="BU13" s="2"/>
      <c r="BV13" s="2"/>
    </row>
    <row r="14" spans="1:74" x14ac:dyDescent="0.3">
      <c r="A14" s="191">
        <v>54</v>
      </c>
      <c r="B14" s="193" t="s">
        <v>231</v>
      </c>
      <c r="C14" s="193" t="s">
        <v>169</v>
      </c>
      <c r="D14" s="193" t="s">
        <v>170</v>
      </c>
      <c r="E14" s="193" t="s">
        <v>184</v>
      </c>
      <c r="F14" s="33">
        <v>6.5</v>
      </c>
      <c r="G14" s="33">
        <v>6</v>
      </c>
      <c r="H14" s="33">
        <v>6</v>
      </c>
      <c r="I14" s="33">
        <v>6.5</v>
      </c>
      <c r="J14" s="133">
        <f t="shared" si="0"/>
        <v>6.25</v>
      </c>
      <c r="K14" s="33">
        <v>7</v>
      </c>
      <c r="L14" s="33"/>
      <c r="M14" s="133">
        <f t="shared" si="1"/>
        <v>7</v>
      </c>
      <c r="N14" s="33">
        <v>7.5</v>
      </c>
      <c r="O14" s="33"/>
      <c r="P14" s="133">
        <f t="shared" si="2"/>
        <v>7.5</v>
      </c>
      <c r="Q14" s="4">
        <f t="shared" si="3"/>
        <v>6.8000000000000007</v>
      </c>
      <c r="R14" s="23"/>
      <c r="S14" s="25">
        <v>4</v>
      </c>
      <c r="T14" s="25">
        <v>4.5</v>
      </c>
      <c r="U14" s="25">
        <v>5</v>
      </c>
      <c r="V14" s="25">
        <v>4</v>
      </c>
      <c r="W14" s="25">
        <v>4.5</v>
      </c>
      <c r="X14" s="25">
        <v>4.5</v>
      </c>
      <c r="Y14" s="25">
        <v>4</v>
      </c>
      <c r="Z14" s="25">
        <v>4</v>
      </c>
      <c r="AA14" s="26">
        <f t="shared" si="4"/>
        <v>34.5</v>
      </c>
      <c r="AB14" s="4">
        <f t="shared" si="5"/>
        <v>4.3125</v>
      </c>
      <c r="AC14" s="23"/>
      <c r="AD14" s="33">
        <v>6.5</v>
      </c>
      <c r="AE14" s="33">
        <v>6</v>
      </c>
      <c r="AF14" s="33">
        <v>6</v>
      </c>
      <c r="AG14" s="33">
        <v>6.5</v>
      </c>
      <c r="AH14" s="133">
        <f t="shared" si="6"/>
        <v>6.25</v>
      </c>
      <c r="AI14" s="33">
        <v>7</v>
      </c>
      <c r="AJ14" s="33"/>
      <c r="AK14" s="133">
        <f t="shared" si="7"/>
        <v>7</v>
      </c>
      <c r="AL14" s="33">
        <v>7.5</v>
      </c>
      <c r="AM14" s="33"/>
      <c r="AN14" s="133">
        <f t="shared" si="8"/>
        <v>7.5</v>
      </c>
      <c r="AO14" s="4">
        <f t="shared" si="9"/>
        <v>6.8000000000000007</v>
      </c>
      <c r="AP14" s="29"/>
      <c r="AQ14" s="25">
        <v>5</v>
      </c>
      <c r="AR14" s="25">
        <v>5.5</v>
      </c>
      <c r="AS14" s="25">
        <v>5.5</v>
      </c>
      <c r="AT14" s="25">
        <v>4.5</v>
      </c>
      <c r="AU14" s="4">
        <f t="shared" si="10"/>
        <v>5.25</v>
      </c>
      <c r="AV14" s="30"/>
      <c r="AW14" s="4">
        <f t="shared" si="11"/>
        <v>5.25</v>
      </c>
      <c r="AX14" s="60"/>
      <c r="AY14" s="25">
        <v>3.8</v>
      </c>
      <c r="AZ14" s="25">
        <v>5</v>
      </c>
      <c r="BA14" s="25">
        <v>4</v>
      </c>
      <c r="BB14" s="25">
        <v>4.8</v>
      </c>
      <c r="BC14" s="25">
        <v>5.2</v>
      </c>
      <c r="BD14" s="25">
        <v>5</v>
      </c>
      <c r="BE14" s="25">
        <v>5.8</v>
      </c>
      <c r="BF14" s="25">
        <v>4.8</v>
      </c>
      <c r="BG14" s="26">
        <f t="shared" si="12"/>
        <v>38.4</v>
      </c>
      <c r="BH14" s="4">
        <f t="shared" si="13"/>
        <v>4.8</v>
      </c>
      <c r="BI14" s="196"/>
      <c r="BJ14" s="80">
        <v>5.12</v>
      </c>
      <c r="BK14" s="77">
        <f t="shared" si="14"/>
        <v>5.12</v>
      </c>
      <c r="BL14" s="81"/>
      <c r="BM14" s="77">
        <f t="shared" si="15"/>
        <v>5.12</v>
      </c>
      <c r="BN14" s="60"/>
      <c r="BO14" s="77">
        <f>SUM((Q14*0.25)+(BH14*0.375)+(AB14*0.375))</f>
        <v>5.1171875</v>
      </c>
      <c r="BP14" s="71"/>
      <c r="BQ14" s="77">
        <f>SUM((AO14*0.25),(AW14*0.25),(BM14*0.5))</f>
        <v>5.5724999999999998</v>
      </c>
      <c r="BR14" s="71"/>
      <c r="BS14" s="78">
        <f t="shared" si="16"/>
        <v>5.3448437499999999</v>
      </c>
      <c r="BT14" s="31">
        <v>5</v>
      </c>
      <c r="BU14" s="2"/>
      <c r="BV14" s="2"/>
    </row>
    <row r="15" spans="1:74" x14ac:dyDescent="0.3">
      <c r="A15" s="191">
        <v>13</v>
      </c>
      <c r="B15" s="193" t="s">
        <v>229</v>
      </c>
      <c r="C15" s="193" t="s">
        <v>230</v>
      </c>
      <c r="D15" s="193" t="s">
        <v>193</v>
      </c>
      <c r="E15" s="193" t="s">
        <v>101</v>
      </c>
      <c r="F15" s="33">
        <v>5</v>
      </c>
      <c r="G15" s="33">
        <v>5.5</v>
      </c>
      <c r="H15" s="33">
        <v>6</v>
      </c>
      <c r="I15" s="33">
        <v>6</v>
      </c>
      <c r="J15" s="133">
        <f t="shared" si="0"/>
        <v>5.625</v>
      </c>
      <c r="K15" s="33">
        <v>6.5</v>
      </c>
      <c r="L15" s="33"/>
      <c r="M15" s="133">
        <f t="shared" si="1"/>
        <v>6.5</v>
      </c>
      <c r="N15" s="33">
        <v>6</v>
      </c>
      <c r="O15" s="33"/>
      <c r="P15" s="133">
        <f t="shared" si="2"/>
        <v>6</v>
      </c>
      <c r="Q15" s="4">
        <f t="shared" si="3"/>
        <v>6.05</v>
      </c>
      <c r="R15" s="23"/>
      <c r="S15" s="25">
        <v>4</v>
      </c>
      <c r="T15" s="25">
        <v>4.8</v>
      </c>
      <c r="U15" s="25">
        <v>4.5</v>
      </c>
      <c r="V15" s="25">
        <v>5.5</v>
      </c>
      <c r="W15" s="25">
        <v>5</v>
      </c>
      <c r="X15" s="25">
        <v>5</v>
      </c>
      <c r="Y15" s="25">
        <v>6.5</v>
      </c>
      <c r="Z15" s="25">
        <v>6</v>
      </c>
      <c r="AA15" s="26">
        <f t="shared" si="4"/>
        <v>41.3</v>
      </c>
      <c r="AB15" s="4">
        <f t="shared" si="5"/>
        <v>5.1624999999999996</v>
      </c>
      <c r="AC15" s="23"/>
      <c r="AD15" s="33">
        <v>6</v>
      </c>
      <c r="AE15" s="33">
        <v>6</v>
      </c>
      <c r="AF15" s="33">
        <v>6</v>
      </c>
      <c r="AG15" s="33">
        <v>6</v>
      </c>
      <c r="AH15" s="133">
        <f t="shared" si="6"/>
        <v>6</v>
      </c>
      <c r="AI15" s="33">
        <v>7</v>
      </c>
      <c r="AJ15" s="33"/>
      <c r="AK15" s="133">
        <f t="shared" si="7"/>
        <v>7</v>
      </c>
      <c r="AL15" s="33">
        <v>7</v>
      </c>
      <c r="AM15" s="33"/>
      <c r="AN15" s="133">
        <f t="shared" si="8"/>
        <v>7</v>
      </c>
      <c r="AO15" s="4">
        <f t="shared" si="9"/>
        <v>6.6000000000000014</v>
      </c>
      <c r="AP15" s="29"/>
      <c r="AQ15" s="25">
        <v>4.5</v>
      </c>
      <c r="AR15" s="25">
        <v>4</v>
      </c>
      <c r="AS15" s="25">
        <v>5</v>
      </c>
      <c r="AT15" s="25">
        <v>4.5</v>
      </c>
      <c r="AU15" s="4">
        <f t="shared" si="10"/>
        <v>4.55</v>
      </c>
      <c r="AV15" s="30"/>
      <c r="AW15" s="4">
        <f t="shared" si="11"/>
        <v>4.55</v>
      </c>
      <c r="AX15" s="60"/>
      <c r="AY15" s="25">
        <v>4</v>
      </c>
      <c r="AZ15" s="25">
        <v>5.5</v>
      </c>
      <c r="BA15" s="25">
        <v>6.2</v>
      </c>
      <c r="BB15" s="25">
        <v>5.2</v>
      </c>
      <c r="BC15" s="25">
        <v>4.8</v>
      </c>
      <c r="BD15" s="25">
        <v>4.8</v>
      </c>
      <c r="BE15" s="25">
        <v>6</v>
      </c>
      <c r="BF15" s="25">
        <v>5.2</v>
      </c>
      <c r="BG15" s="26">
        <f t="shared" si="12"/>
        <v>41.7</v>
      </c>
      <c r="BH15" s="4">
        <f t="shared" si="13"/>
        <v>5.2125000000000004</v>
      </c>
      <c r="BI15" s="196"/>
      <c r="BJ15" s="80">
        <v>6.29</v>
      </c>
      <c r="BK15" s="77">
        <f t="shared" si="14"/>
        <v>6.29</v>
      </c>
      <c r="BL15" s="81"/>
      <c r="BM15" s="77">
        <f t="shared" si="15"/>
        <v>6.29</v>
      </c>
      <c r="BN15" s="60"/>
      <c r="BO15" s="77">
        <f t="shared" ref="BO15" si="17">SUM((Q15*0.25)+(BH15*0.375)+(AB15*0.375))</f>
        <v>5.4031250000000002</v>
      </c>
      <c r="BP15" s="71"/>
      <c r="BQ15" s="77">
        <f t="shared" ref="BQ15" si="18">SUM((AO15*0.25),(AW15*0.25),(BM15*0.5))</f>
        <v>5.932500000000001</v>
      </c>
      <c r="BR15" s="71"/>
      <c r="BS15" s="78">
        <f t="shared" si="16"/>
        <v>5.6678125000000001</v>
      </c>
      <c r="BT15" s="188" t="s">
        <v>153</v>
      </c>
      <c r="BU15" s="2"/>
      <c r="BV15" s="2"/>
    </row>
  </sheetData>
  <sortState xmlns:xlrd2="http://schemas.microsoft.com/office/spreadsheetml/2017/richdata2" ref="A10:BV14">
    <sortCondition descending="1" ref="BS10:BS1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D133-13F5-4285-A1AD-07FA065980B9}">
  <sheetPr>
    <pageSetUpPr fitToPage="1"/>
  </sheetPr>
  <dimension ref="A1:BV17"/>
  <sheetViews>
    <sheetView topLeftCell="AW1" workbookViewId="0">
      <selection activeCell="BT16" sqref="BT16"/>
    </sheetView>
  </sheetViews>
  <sheetFormatPr defaultRowHeight="14.4" x14ac:dyDescent="0.3"/>
  <cols>
    <col min="1" max="1" width="10" customWidth="1"/>
    <col min="2" max="2" width="20" customWidth="1"/>
    <col min="3" max="3" width="30.3320312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2.88671875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45256.632602314814</v>
      </c>
      <c r="BU1" s="2"/>
      <c r="BV1" s="2"/>
    </row>
    <row r="2" spans="1:74" ht="15.6" x14ac:dyDescent="0.3">
      <c r="A2" s="1"/>
      <c r="B2" s="2"/>
      <c r="C2" s="3" t="s">
        <v>90</v>
      </c>
      <c r="D2" s="36" t="s">
        <v>94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45256.632602314814</v>
      </c>
      <c r="BU2" s="2"/>
      <c r="BV2" s="2"/>
    </row>
    <row r="3" spans="1:74" ht="15.6" x14ac:dyDescent="0.3">
      <c r="A3" s="252" t="str">
        <f>'[1]Intro Ind Comp'!A3</f>
        <v>25th &amp; 26th November 2023</v>
      </c>
      <c r="B3" s="252"/>
      <c r="C3" s="3"/>
      <c r="D3" t="s">
        <v>278</v>
      </c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114" t="s">
        <v>71</v>
      </c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5" t="s">
        <v>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0"/>
      <c r="AQ3" s="116"/>
      <c r="AR3" s="116"/>
      <c r="AS3" s="116"/>
      <c r="AT3" s="116"/>
      <c r="AU3" s="116"/>
      <c r="AV3" s="116"/>
      <c r="AW3" s="116"/>
      <c r="AX3" s="2"/>
      <c r="AY3" s="114" t="s">
        <v>71</v>
      </c>
      <c r="AZ3" s="113"/>
      <c r="BA3" s="113"/>
      <c r="BB3" s="113"/>
      <c r="BC3" s="113"/>
      <c r="BD3" s="113"/>
      <c r="BE3" s="113"/>
      <c r="BF3" s="113"/>
      <c r="BG3" s="113"/>
      <c r="BH3" s="113"/>
      <c r="BI3" s="2"/>
      <c r="BJ3" s="118" t="s">
        <v>1</v>
      </c>
      <c r="BK3" s="117"/>
      <c r="BL3" s="117"/>
      <c r="BM3" s="117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E4" s="2"/>
      <c r="F4" s="7"/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1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142</v>
      </c>
      <c r="B5" s="7"/>
      <c r="C5" s="2"/>
      <c r="D5" s="2"/>
      <c r="E5" s="2"/>
      <c r="F5" s="165" t="s">
        <v>2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2"/>
      <c r="AJ5" s="2"/>
      <c r="AK5" s="2"/>
      <c r="AL5" s="2"/>
      <c r="AM5" s="2"/>
      <c r="AN5" s="2"/>
      <c r="AO5" s="2"/>
      <c r="AP5" s="18"/>
      <c r="AQ5" s="7"/>
      <c r="AR5" s="7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59"/>
      <c r="BJ5" s="78"/>
      <c r="BK5" s="77"/>
      <c r="BL5" s="77"/>
      <c r="BM5" s="77"/>
      <c r="BN5" s="53"/>
      <c r="BO5" s="49" t="s">
        <v>5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268</v>
      </c>
      <c r="B6" s="7"/>
      <c r="C6" s="2"/>
      <c r="D6" s="2"/>
      <c r="E6" s="2"/>
      <c r="F6" s="7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6</v>
      </c>
      <c r="AE6" s="2"/>
      <c r="AP6" s="18"/>
      <c r="AQ6" s="2"/>
      <c r="AR6" s="2"/>
      <c r="AS6" s="2"/>
      <c r="AT6" s="2"/>
      <c r="AU6" s="2"/>
      <c r="AV6" s="2"/>
      <c r="AW6" s="2"/>
      <c r="AX6" s="53"/>
      <c r="AY6" s="2"/>
      <c r="AZ6" s="2"/>
      <c r="BA6" s="2"/>
      <c r="BB6" s="2"/>
      <c r="BC6" s="2"/>
      <c r="BD6" s="2"/>
      <c r="BE6" s="2"/>
      <c r="BF6" s="2"/>
      <c r="BG6" s="2"/>
      <c r="BH6" s="2"/>
      <c r="BI6" s="59"/>
      <c r="BJ6" s="77"/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15</v>
      </c>
      <c r="AE7" s="2"/>
      <c r="AF7" s="2"/>
      <c r="AG7" s="2"/>
      <c r="AH7" s="132" t="s">
        <v>15</v>
      </c>
      <c r="AI7" s="11"/>
      <c r="AJ7" s="11"/>
      <c r="AK7" s="11" t="s">
        <v>16</v>
      </c>
      <c r="AM7" s="11"/>
      <c r="AN7" s="11" t="s">
        <v>17</v>
      </c>
      <c r="AO7" s="11" t="s">
        <v>77</v>
      </c>
      <c r="AP7" s="18"/>
      <c r="AQ7" s="2" t="s">
        <v>40</v>
      </c>
      <c r="AR7" s="2"/>
      <c r="AS7" s="2"/>
      <c r="AT7" s="2"/>
      <c r="AU7" s="2"/>
      <c r="AV7" s="2"/>
      <c r="AW7" s="10" t="s">
        <v>40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94"/>
      <c r="BJ7" s="78"/>
      <c r="BK7" s="77"/>
      <c r="BL7" s="77" t="s">
        <v>7</v>
      </c>
      <c r="BM7" s="77" t="s">
        <v>8</v>
      </c>
      <c r="BN7" s="53"/>
      <c r="BO7" s="49" t="s">
        <v>9</v>
      </c>
      <c r="BP7" s="71"/>
      <c r="BQ7" s="49" t="s">
        <v>1</v>
      </c>
      <c r="BR7" s="71"/>
      <c r="BS7" s="47" t="s">
        <v>10</v>
      </c>
      <c r="BT7" s="13"/>
      <c r="BU7" s="2"/>
      <c r="BV7" s="2"/>
    </row>
    <row r="8" spans="1:74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6"/>
      <c r="AD8" s="72" t="s">
        <v>78</v>
      </c>
      <c r="AE8" s="72" t="s">
        <v>81</v>
      </c>
      <c r="AF8" s="72" t="s">
        <v>79</v>
      </c>
      <c r="AG8" s="72" t="s">
        <v>82</v>
      </c>
      <c r="AH8" s="20" t="s">
        <v>84</v>
      </c>
      <c r="AI8" s="15" t="s">
        <v>16</v>
      </c>
      <c r="AJ8" s="15" t="s">
        <v>85</v>
      </c>
      <c r="AK8" s="20" t="s">
        <v>84</v>
      </c>
      <c r="AL8" s="38" t="s">
        <v>17</v>
      </c>
      <c r="AM8" s="15" t="s">
        <v>85</v>
      </c>
      <c r="AN8" s="20" t="s">
        <v>84</v>
      </c>
      <c r="AO8" s="20" t="s">
        <v>84</v>
      </c>
      <c r="AP8" s="18"/>
      <c r="AQ8" s="15" t="s">
        <v>31</v>
      </c>
      <c r="AR8" s="15" t="s">
        <v>32</v>
      </c>
      <c r="AS8" s="15" t="s">
        <v>33</v>
      </c>
      <c r="AT8" s="15" t="s">
        <v>34</v>
      </c>
      <c r="AU8" s="15" t="s">
        <v>35</v>
      </c>
      <c r="AV8" s="14" t="s">
        <v>36</v>
      </c>
      <c r="AW8" s="14" t="s">
        <v>30</v>
      </c>
      <c r="AX8" s="55"/>
      <c r="AY8" s="14" t="s">
        <v>18</v>
      </c>
      <c r="AZ8" s="14" t="s">
        <v>19</v>
      </c>
      <c r="BA8" s="14" t="s">
        <v>20</v>
      </c>
      <c r="BB8" s="14" t="s">
        <v>21</v>
      </c>
      <c r="BC8" s="14" t="s">
        <v>22</v>
      </c>
      <c r="BD8" s="14" t="s">
        <v>23</v>
      </c>
      <c r="BE8" s="14" t="s">
        <v>24</v>
      </c>
      <c r="BF8" s="14" t="s">
        <v>25</v>
      </c>
      <c r="BG8" s="14" t="s">
        <v>26</v>
      </c>
      <c r="BH8" s="14" t="s">
        <v>27</v>
      </c>
      <c r="BI8" s="195"/>
      <c r="BJ8" s="79" t="s">
        <v>28</v>
      </c>
      <c r="BK8" s="79" t="s">
        <v>8</v>
      </c>
      <c r="BL8" s="79" t="s">
        <v>29</v>
      </c>
      <c r="BM8" s="79" t="s">
        <v>30</v>
      </c>
      <c r="BN8" s="56"/>
      <c r="BO8" s="75" t="s">
        <v>37</v>
      </c>
      <c r="BP8" s="72"/>
      <c r="BQ8" s="75" t="s">
        <v>37</v>
      </c>
      <c r="BR8" s="89"/>
      <c r="BS8" s="76" t="s">
        <v>37</v>
      </c>
      <c r="BT8" s="20" t="s">
        <v>39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95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191">
        <v>57</v>
      </c>
      <c r="B10" s="193" t="s">
        <v>121</v>
      </c>
      <c r="C10" s="193" t="s">
        <v>194</v>
      </c>
      <c r="D10" s="193" t="s">
        <v>195</v>
      </c>
      <c r="E10" s="193" t="s">
        <v>103</v>
      </c>
      <c r="F10" s="33">
        <v>6</v>
      </c>
      <c r="G10" s="33">
        <v>6.5</v>
      </c>
      <c r="H10" s="33">
        <v>6</v>
      </c>
      <c r="I10" s="33">
        <v>6.5</v>
      </c>
      <c r="J10" s="133">
        <f t="shared" ref="J10:J17" si="0">(F10+G10+H10+I10)/4</f>
        <v>6.25</v>
      </c>
      <c r="K10" s="33">
        <v>7</v>
      </c>
      <c r="L10" s="33"/>
      <c r="M10" s="133">
        <f t="shared" ref="M10:M17" si="1">K10-L10</f>
        <v>7</v>
      </c>
      <c r="N10" s="33">
        <v>7</v>
      </c>
      <c r="O10" s="33"/>
      <c r="P10" s="133">
        <f t="shared" ref="P10:P17" si="2">N10-O10</f>
        <v>7</v>
      </c>
      <c r="Q10" s="4">
        <f t="shared" ref="Q10:Q17" si="3">((J10*0.4)+(M10*0.4)+(P10*0.2))</f>
        <v>6.7000000000000011</v>
      </c>
      <c r="R10" s="23"/>
      <c r="S10" s="25">
        <v>5.5</v>
      </c>
      <c r="T10" s="25">
        <v>7</v>
      </c>
      <c r="U10" s="25">
        <v>6.5</v>
      </c>
      <c r="V10" s="25">
        <v>6</v>
      </c>
      <c r="W10" s="25">
        <v>6</v>
      </c>
      <c r="X10" s="25">
        <v>6</v>
      </c>
      <c r="Y10" s="25">
        <v>5.5</v>
      </c>
      <c r="Z10" s="25">
        <v>5</v>
      </c>
      <c r="AA10" s="26">
        <f t="shared" ref="AA10:AA17" si="4">SUM(S10:Z10)</f>
        <v>47.5</v>
      </c>
      <c r="AB10" s="4">
        <f t="shared" ref="AB10:AB17" si="5">AA10/8</f>
        <v>5.9375</v>
      </c>
      <c r="AC10" s="23"/>
      <c r="AD10" s="33">
        <v>6</v>
      </c>
      <c r="AE10" s="33">
        <v>6.5</v>
      </c>
      <c r="AF10" s="33">
        <v>6</v>
      </c>
      <c r="AG10" s="33">
        <v>6.5</v>
      </c>
      <c r="AH10" s="133">
        <f t="shared" ref="AH10:AH17" si="6">(AD10+AE10+AF10+AG10)/4</f>
        <v>6.25</v>
      </c>
      <c r="AI10" s="33">
        <v>7</v>
      </c>
      <c r="AJ10" s="33"/>
      <c r="AK10" s="133">
        <f t="shared" ref="AK10:AK17" si="7">AI10-AJ10</f>
        <v>7</v>
      </c>
      <c r="AL10" s="33">
        <v>7</v>
      </c>
      <c r="AM10" s="33"/>
      <c r="AN10" s="133">
        <f t="shared" ref="AN10:AN17" si="8">AL10-AM10</f>
        <v>7</v>
      </c>
      <c r="AO10" s="4">
        <f t="shared" ref="AO10:AO17" si="9">((AH10*0.4)+(AK10*0.4)+(AN10*0.2))</f>
        <v>6.7000000000000011</v>
      </c>
      <c r="AP10" s="29"/>
      <c r="AQ10" s="25">
        <v>6.5</v>
      </c>
      <c r="AR10" s="25">
        <v>6</v>
      </c>
      <c r="AS10" s="25">
        <v>6.5</v>
      </c>
      <c r="AT10" s="25">
        <v>6.5</v>
      </c>
      <c r="AU10" s="4">
        <f t="shared" ref="AU10:AU17" si="10">SUM((AQ10*0.3),(AR10*0.25),(AS10*0.35),(AT10*0.1))</f>
        <v>6.375</v>
      </c>
      <c r="AV10" s="30"/>
      <c r="AW10" s="4">
        <f t="shared" ref="AW10:AW17" si="11">AU10-AV10</f>
        <v>6.375</v>
      </c>
      <c r="AX10" s="60"/>
      <c r="AY10" s="25">
        <v>6.5</v>
      </c>
      <c r="AZ10" s="25">
        <v>6.5</v>
      </c>
      <c r="BA10" s="25">
        <v>6.8</v>
      </c>
      <c r="BB10" s="25">
        <v>7</v>
      </c>
      <c r="BC10" s="25">
        <v>6</v>
      </c>
      <c r="BD10" s="25">
        <v>6</v>
      </c>
      <c r="BE10" s="25">
        <v>5.5</v>
      </c>
      <c r="BF10" s="25">
        <v>6</v>
      </c>
      <c r="BG10" s="26">
        <f t="shared" ref="BG10:BG17" si="12">SUM(AY10:BF10)</f>
        <v>50.3</v>
      </c>
      <c r="BH10" s="4">
        <f t="shared" ref="BH10:BH17" si="13">BG10/8</f>
        <v>6.2874999999999996</v>
      </c>
      <c r="BI10" s="196"/>
      <c r="BJ10" s="80">
        <v>7.6</v>
      </c>
      <c r="BK10" s="77">
        <f t="shared" ref="BK10:BK17" si="14">BJ10</f>
        <v>7.6</v>
      </c>
      <c r="BL10" s="81"/>
      <c r="BM10" s="77">
        <f t="shared" ref="BM10:BM17" si="15">SUM(BK10-BL10)</f>
        <v>7.6</v>
      </c>
      <c r="BN10" s="60"/>
      <c r="BO10" s="77">
        <f t="shared" ref="BO10:BO17" si="16">SUM((Q10*0.25)+(BH10*0.375)+(AB10*0.375))</f>
        <v>6.2593750000000004</v>
      </c>
      <c r="BP10" s="71"/>
      <c r="BQ10" s="77">
        <f t="shared" ref="BQ10:BQ17" si="17">SUM((AO10*0.25),(AW10*0.25),(BM10*0.5))</f>
        <v>7.0687499999999996</v>
      </c>
      <c r="BR10" s="71"/>
      <c r="BS10" s="78">
        <f t="shared" ref="BS10:BS17" si="18">AVERAGE(BO10:BQ10)</f>
        <v>6.6640625</v>
      </c>
      <c r="BT10" s="31">
        <v>1</v>
      </c>
      <c r="BU10" s="2"/>
      <c r="BV10" s="2"/>
    </row>
    <row r="11" spans="1:74" x14ac:dyDescent="0.3">
      <c r="A11" s="191">
        <v>71</v>
      </c>
      <c r="B11" s="193" t="s">
        <v>224</v>
      </c>
      <c r="C11" s="193" t="s">
        <v>207</v>
      </c>
      <c r="D11" s="193" t="s">
        <v>200</v>
      </c>
      <c r="E11" s="193" t="s">
        <v>227</v>
      </c>
      <c r="F11" s="33">
        <v>6</v>
      </c>
      <c r="G11" s="33">
        <v>6</v>
      </c>
      <c r="H11" s="33">
        <v>6.5</v>
      </c>
      <c r="I11" s="33">
        <v>6</v>
      </c>
      <c r="J11" s="133">
        <f t="shared" si="0"/>
        <v>6.125</v>
      </c>
      <c r="K11" s="33">
        <v>6</v>
      </c>
      <c r="L11" s="33"/>
      <c r="M11" s="133">
        <f t="shared" si="1"/>
        <v>6</v>
      </c>
      <c r="N11" s="33">
        <v>6.5</v>
      </c>
      <c r="O11" s="33"/>
      <c r="P11" s="133">
        <f t="shared" si="2"/>
        <v>6.5</v>
      </c>
      <c r="Q11" s="4">
        <f t="shared" si="3"/>
        <v>6.15</v>
      </c>
      <c r="R11" s="23"/>
      <c r="S11" s="25">
        <v>5.5</v>
      </c>
      <c r="T11" s="25">
        <v>6</v>
      </c>
      <c r="U11" s="25">
        <v>6</v>
      </c>
      <c r="V11" s="25">
        <v>6</v>
      </c>
      <c r="W11" s="25">
        <v>6.5</v>
      </c>
      <c r="X11" s="25">
        <v>6</v>
      </c>
      <c r="Y11" s="25">
        <v>6.5</v>
      </c>
      <c r="Z11" s="25">
        <v>5.5</v>
      </c>
      <c r="AA11" s="26">
        <f t="shared" si="4"/>
        <v>48</v>
      </c>
      <c r="AB11" s="4">
        <f t="shared" si="5"/>
        <v>6</v>
      </c>
      <c r="AC11" s="23"/>
      <c r="AD11" s="33">
        <v>6</v>
      </c>
      <c r="AE11" s="33">
        <v>6</v>
      </c>
      <c r="AF11" s="33">
        <v>6.5</v>
      </c>
      <c r="AG11" s="33">
        <v>6</v>
      </c>
      <c r="AH11" s="133">
        <f t="shared" si="6"/>
        <v>6.125</v>
      </c>
      <c r="AI11" s="33">
        <v>6</v>
      </c>
      <c r="AJ11" s="33"/>
      <c r="AK11" s="133">
        <f t="shared" si="7"/>
        <v>6</v>
      </c>
      <c r="AL11" s="33">
        <v>6.5</v>
      </c>
      <c r="AM11" s="33"/>
      <c r="AN11" s="133">
        <f t="shared" si="8"/>
        <v>6.5</v>
      </c>
      <c r="AO11" s="4">
        <f t="shared" si="9"/>
        <v>6.15</v>
      </c>
      <c r="AP11" s="29"/>
      <c r="AQ11" s="25">
        <v>5</v>
      </c>
      <c r="AR11" s="25">
        <v>4.5</v>
      </c>
      <c r="AS11" s="25">
        <v>5</v>
      </c>
      <c r="AT11" s="25">
        <v>5</v>
      </c>
      <c r="AU11" s="4">
        <f t="shared" si="10"/>
        <v>4.875</v>
      </c>
      <c r="AV11" s="30"/>
      <c r="AW11" s="4">
        <f t="shared" si="11"/>
        <v>4.875</v>
      </c>
      <c r="AX11" s="60"/>
      <c r="AY11" s="25">
        <v>6</v>
      </c>
      <c r="AZ11" s="25">
        <v>5.8</v>
      </c>
      <c r="BA11" s="25">
        <v>5</v>
      </c>
      <c r="BB11" s="25">
        <v>6.8</v>
      </c>
      <c r="BC11" s="25">
        <v>5.8</v>
      </c>
      <c r="BD11" s="25">
        <v>5.8</v>
      </c>
      <c r="BE11" s="25">
        <v>5.5</v>
      </c>
      <c r="BF11" s="25">
        <v>6</v>
      </c>
      <c r="BG11" s="26">
        <f t="shared" si="12"/>
        <v>46.7</v>
      </c>
      <c r="BH11" s="4">
        <f t="shared" si="13"/>
        <v>5.8375000000000004</v>
      </c>
      <c r="BI11" s="196"/>
      <c r="BJ11" s="80">
        <v>7</v>
      </c>
      <c r="BK11" s="77">
        <f t="shared" si="14"/>
        <v>7</v>
      </c>
      <c r="BL11" s="81"/>
      <c r="BM11" s="77">
        <f t="shared" si="15"/>
        <v>7</v>
      </c>
      <c r="BN11" s="60"/>
      <c r="BO11" s="77">
        <f t="shared" si="16"/>
        <v>5.9765625</v>
      </c>
      <c r="BP11" s="71"/>
      <c r="BQ11" s="77">
        <f t="shared" si="17"/>
        <v>6.2562499999999996</v>
      </c>
      <c r="BR11" s="71"/>
      <c r="BS11" s="78">
        <f t="shared" si="18"/>
        <v>6.1164062499999998</v>
      </c>
      <c r="BT11" s="31">
        <v>2</v>
      </c>
      <c r="BU11" s="2"/>
      <c r="BV11" s="2"/>
    </row>
    <row r="12" spans="1:74" x14ac:dyDescent="0.3">
      <c r="A12" s="191">
        <v>10</v>
      </c>
      <c r="B12" s="193" t="s">
        <v>95</v>
      </c>
      <c r="C12" s="193" t="s">
        <v>174</v>
      </c>
      <c r="D12" s="193" t="s">
        <v>175</v>
      </c>
      <c r="E12" s="193" t="s">
        <v>100</v>
      </c>
      <c r="F12" s="33">
        <v>5.5</v>
      </c>
      <c r="G12" s="33">
        <v>5</v>
      </c>
      <c r="H12" s="33">
        <v>6</v>
      </c>
      <c r="I12" s="33">
        <v>6</v>
      </c>
      <c r="J12" s="133">
        <f t="shared" si="0"/>
        <v>5.625</v>
      </c>
      <c r="K12" s="33">
        <v>6</v>
      </c>
      <c r="L12" s="33"/>
      <c r="M12" s="133">
        <f t="shared" si="1"/>
        <v>6</v>
      </c>
      <c r="N12" s="33">
        <v>6</v>
      </c>
      <c r="O12" s="33"/>
      <c r="P12" s="133">
        <f t="shared" si="2"/>
        <v>6</v>
      </c>
      <c r="Q12" s="4">
        <f t="shared" si="3"/>
        <v>5.8500000000000005</v>
      </c>
      <c r="R12" s="23"/>
      <c r="S12" s="25">
        <v>5.5</v>
      </c>
      <c r="T12" s="25">
        <v>5</v>
      </c>
      <c r="U12" s="25">
        <v>5.5</v>
      </c>
      <c r="V12" s="25">
        <v>5</v>
      </c>
      <c r="W12" s="25">
        <v>5.5</v>
      </c>
      <c r="X12" s="25">
        <v>5</v>
      </c>
      <c r="Y12" s="25">
        <v>6</v>
      </c>
      <c r="Z12" s="25">
        <v>5.5</v>
      </c>
      <c r="AA12" s="26">
        <f t="shared" si="4"/>
        <v>43</v>
      </c>
      <c r="AB12" s="4">
        <f t="shared" si="5"/>
        <v>5.375</v>
      </c>
      <c r="AC12" s="23"/>
      <c r="AD12" s="33">
        <v>5.5</v>
      </c>
      <c r="AE12" s="33">
        <v>5</v>
      </c>
      <c r="AF12" s="33">
        <v>6</v>
      </c>
      <c r="AG12" s="33">
        <v>6</v>
      </c>
      <c r="AH12" s="133">
        <f t="shared" si="6"/>
        <v>5.625</v>
      </c>
      <c r="AI12" s="33">
        <v>6</v>
      </c>
      <c r="AJ12" s="33"/>
      <c r="AK12" s="133">
        <f t="shared" si="7"/>
        <v>6</v>
      </c>
      <c r="AL12" s="33">
        <v>6</v>
      </c>
      <c r="AM12" s="33"/>
      <c r="AN12" s="133">
        <f t="shared" si="8"/>
        <v>6</v>
      </c>
      <c r="AO12" s="4">
        <f t="shared" si="9"/>
        <v>5.8500000000000005</v>
      </c>
      <c r="AP12" s="29"/>
      <c r="AQ12" s="25">
        <v>6</v>
      </c>
      <c r="AR12" s="25">
        <v>6</v>
      </c>
      <c r="AS12" s="25">
        <v>5</v>
      </c>
      <c r="AT12" s="25">
        <v>5</v>
      </c>
      <c r="AU12" s="4">
        <f t="shared" si="10"/>
        <v>5.55</v>
      </c>
      <c r="AV12" s="30"/>
      <c r="AW12" s="4">
        <f t="shared" si="11"/>
        <v>5.55</v>
      </c>
      <c r="AX12" s="60"/>
      <c r="AY12" s="25">
        <v>5.8</v>
      </c>
      <c r="AZ12" s="25">
        <v>6</v>
      </c>
      <c r="BA12" s="25">
        <v>6.5</v>
      </c>
      <c r="BB12" s="25">
        <v>5.8</v>
      </c>
      <c r="BC12" s="25">
        <v>4.8</v>
      </c>
      <c r="BD12" s="25">
        <v>4.8</v>
      </c>
      <c r="BE12" s="25">
        <v>7</v>
      </c>
      <c r="BF12" s="25">
        <v>6.3</v>
      </c>
      <c r="BG12" s="26">
        <f t="shared" si="12"/>
        <v>47</v>
      </c>
      <c r="BH12" s="4">
        <f t="shared" si="13"/>
        <v>5.875</v>
      </c>
      <c r="BI12" s="196"/>
      <c r="BJ12" s="80">
        <v>7.1</v>
      </c>
      <c r="BK12" s="77">
        <f t="shared" si="14"/>
        <v>7.1</v>
      </c>
      <c r="BL12" s="81"/>
      <c r="BM12" s="77">
        <f t="shared" si="15"/>
        <v>7.1</v>
      </c>
      <c r="BN12" s="60"/>
      <c r="BO12" s="77">
        <f t="shared" si="16"/>
        <v>5.6812500000000004</v>
      </c>
      <c r="BP12" s="71"/>
      <c r="BQ12" s="77">
        <f t="shared" si="17"/>
        <v>6.4</v>
      </c>
      <c r="BR12" s="71"/>
      <c r="BS12" s="78">
        <f t="shared" si="18"/>
        <v>6.0406250000000004</v>
      </c>
      <c r="BT12" s="31">
        <v>3</v>
      </c>
      <c r="BU12" s="2"/>
      <c r="BV12" s="2"/>
    </row>
    <row r="13" spans="1:74" x14ac:dyDescent="0.3">
      <c r="A13" s="191">
        <v>70</v>
      </c>
      <c r="B13" s="193" t="s">
        <v>223</v>
      </c>
      <c r="C13" s="193" t="s">
        <v>207</v>
      </c>
      <c r="D13" s="193" t="s">
        <v>200</v>
      </c>
      <c r="E13" s="193" t="s">
        <v>227</v>
      </c>
      <c r="F13" s="33">
        <v>6</v>
      </c>
      <c r="G13" s="33">
        <v>6</v>
      </c>
      <c r="H13" s="33">
        <v>6.5</v>
      </c>
      <c r="I13" s="33">
        <v>6</v>
      </c>
      <c r="J13" s="133">
        <f t="shared" si="0"/>
        <v>6.125</v>
      </c>
      <c r="K13" s="33">
        <v>6</v>
      </c>
      <c r="L13" s="33"/>
      <c r="M13" s="133">
        <f t="shared" si="1"/>
        <v>6</v>
      </c>
      <c r="N13" s="33">
        <v>6.5</v>
      </c>
      <c r="O13" s="33"/>
      <c r="P13" s="133">
        <f t="shared" si="2"/>
        <v>6.5</v>
      </c>
      <c r="Q13" s="4">
        <f t="shared" si="3"/>
        <v>6.15</v>
      </c>
      <c r="R13" s="23"/>
      <c r="S13" s="25">
        <v>5</v>
      </c>
      <c r="T13" s="25">
        <v>6</v>
      </c>
      <c r="U13" s="25">
        <v>5.5</v>
      </c>
      <c r="V13" s="25">
        <v>6.5</v>
      </c>
      <c r="W13" s="25">
        <v>5.8</v>
      </c>
      <c r="X13" s="25">
        <v>5</v>
      </c>
      <c r="Y13" s="25">
        <v>4.8</v>
      </c>
      <c r="Z13" s="25">
        <v>5.5</v>
      </c>
      <c r="AA13" s="26">
        <f t="shared" si="4"/>
        <v>44.099999999999994</v>
      </c>
      <c r="AB13" s="4">
        <f t="shared" si="5"/>
        <v>5.5124999999999993</v>
      </c>
      <c r="AC13" s="23"/>
      <c r="AD13" s="33">
        <v>6</v>
      </c>
      <c r="AE13" s="33">
        <v>6</v>
      </c>
      <c r="AF13" s="33">
        <v>6.5</v>
      </c>
      <c r="AG13" s="33">
        <v>6</v>
      </c>
      <c r="AH13" s="133">
        <f t="shared" si="6"/>
        <v>6.125</v>
      </c>
      <c r="AI13" s="33">
        <v>6</v>
      </c>
      <c r="AJ13" s="33"/>
      <c r="AK13" s="133">
        <f t="shared" si="7"/>
        <v>6</v>
      </c>
      <c r="AL13" s="33">
        <v>6.5</v>
      </c>
      <c r="AM13" s="33"/>
      <c r="AN13" s="133">
        <f t="shared" si="8"/>
        <v>6.5</v>
      </c>
      <c r="AO13" s="4">
        <f t="shared" si="9"/>
        <v>6.15</v>
      </c>
      <c r="AP13" s="29"/>
      <c r="AQ13" s="25">
        <v>5.5</v>
      </c>
      <c r="AR13" s="25">
        <v>5.5</v>
      </c>
      <c r="AS13" s="25">
        <v>5.5</v>
      </c>
      <c r="AT13" s="25">
        <v>5.5</v>
      </c>
      <c r="AU13" s="4">
        <f t="shared" si="10"/>
        <v>5.4999999999999991</v>
      </c>
      <c r="AV13" s="30"/>
      <c r="AW13" s="4">
        <f t="shared" si="11"/>
        <v>5.4999999999999991</v>
      </c>
      <c r="AX13" s="60"/>
      <c r="AY13" s="25">
        <v>5.8</v>
      </c>
      <c r="AZ13" s="25">
        <v>6</v>
      </c>
      <c r="BA13" s="25">
        <v>6.5</v>
      </c>
      <c r="BB13" s="25">
        <v>6.5</v>
      </c>
      <c r="BC13" s="25">
        <v>5.8</v>
      </c>
      <c r="BD13" s="25">
        <v>6</v>
      </c>
      <c r="BE13" s="25">
        <v>6</v>
      </c>
      <c r="BF13" s="25">
        <v>5.8</v>
      </c>
      <c r="BG13" s="26">
        <f t="shared" si="12"/>
        <v>48.4</v>
      </c>
      <c r="BH13" s="4">
        <f t="shared" si="13"/>
        <v>6.05</v>
      </c>
      <c r="BI13" s="196"/>
      <c r="BJ13" s="80">
        <v>6.4</v>
      </c>
      <c r="BK13" s="77">
        <f t="shared" si="14"/>
        <v>6.4</v>
      </c>
      <c r="BL13" s="81"/>
      <c r="BM13" s="77">
        <f t="shared" si="15"/>
        <v>6.4</v>
      </c>
      <c r="BN13" s="60"/>
      <c r="BO13" s="77">
        <f t="shared" si="16"/>
        <v>5.8734374999999996</v>
      </c>
      <c r="BP13" s="71"/>
      <c r="BQ13" s="77">
        <f t="shared" si="17"/>
        <v>6.1124999999999998</v>
      </c>
      <c r="BR13" s="71"/>
      <c r="BS13" s="78">
        <f t="shared" si="18"/>
        <v>5.9929687499999993</v>
      </c>
      <c r="BT13" s="188">
        <v>4</v>
      </c>
      <c r="BU13" s="2"/>
      <c r="BV13" s="2"/>
    </row>
    <row r="14" spans="1:74" x14ac:dyDescent="0.3">
      <c r="A14" s="191">
        <v>11</v>
      </c>
      <c r="B14" s="193" t="s">
        <v>97</v>
      </c>
      <c r="C14" s="193" t="s">
        <v>192</v>
      </c>
      <c r="D14" s="193" t="s">
        <v>193</v>
      </c>
      <c r="E14" s="193" t="s">
        <v>101</v>
      </c>
      <c r="F14" s="33">
        <v>7</v>
      </c>
      <c r="G14" s="33">
        <v>6.5</v>
      </c>
      <c r="H14" s="33">
        <v>6</v>
      </c>
      <c r="I14" s="33">
        <v>6.5</v>
      </c>
      <c r="J14" s="133">
        <f t="shared" si="0"/>
        <v>6.5</v>
      </c>
      <c r="K14" s="33">
        <v>6.5</v>
      </c>
      <c r="L14" s="33"/>
      <c r="M14" s="133">
        <f t="shared" si="1"/>
        <v>6.5</v>
      </c>
      <c r="N14" s="33">
        <v>7</v>
      </c>
      <c r="O14" s="33"/>
      <c r="P14" s="133">
        <f t="shared" si="2"/>
        <v>7</v>
      </c>
      <c r="Q14" s="4">
        <f t="shared" si="3"/>
        <v>6.6000000000000005</v>
      </c>
      <c r="R14" s="23"/>
      <c r="S14" s="25">
        <v>5</v>
      </c>
      <c r="T14" s="25">
        <v>5</v>
      </c>
      <c r="U14" s="25">
        <v>5</v>
      </c>
      <c r="V14" s="25">
        <v>4</v>
      </c>
      <c r="W14" s="25">
        <v>4</v>
      </c>
      <c r="X14" s="25">
        <v>5.5</v>
      </c>
      <c r="Y14" s="25">
        <v>5.5</v>
      </c>
      <c r="Z14" s="25">
        <v>5</v>
      </c>
      <c r="AA14" s="26">
        <f t="shared" si="4"/>
        <v>39</v>
      </c>
      <c r="AB14" s="4">
        <f t="shared" si="5"/>
        <v>4.875</v>
      </c>
      <c r="AC14" s="23"/>
      <c r="AD14" s="33">
        <v>6.5</v>
      </c>
      <c r="AE14" s="33">
        <v>7</v>
      </c>
      <c r="AF14" s="33">
        <v>6</v>
      </c>
      <c r="AG14" s="33">
        <v>6</v>
      </c>
      <c r="AH14" s="133">
        <f t="shared" si="6"/>
        <v>6.375</v>
      </c>
      <c r="AI14" s="33">
        <v>7</v>
      </c>
      <c r="AJ14" s="33"/>
      <c r="AK14" s="133">
        <f t="shared" si="7"/>
        <v>7</v>
      </c>
      <c r="AL14" s="33">
        <v>6</v>
      </c>
      <c r="AM14" s="33"/>
      <c r="AN14" s="133">
        <f t="shared" si="8"/>
        <v>6</v>
      </c>
      <c r="AO14" s="4">
        <f t="shared" si="9"/>
        <v>6.5500000000000007</v>
      </c>
      <c r="AP14" s="29"/>
      <c r="AQ14" s="25">
        <v>5</v>
      </c>
      <c r="AR14" s="25">
        <v>5</v>
      </c>
      <c r="AS14" s="25">
        <v>5</v>
      </c>
      <c r="AT14" s="25">
        <v>4.5</v>
      </c>
      <c r="AU14" s="4">
        <f t="shared" si="10"/>
        <v>4.95</v>
      </c>
      <c r="AV14" s="30"/>
      <c r="AW14" s="4">
        <f t="shared" si="11"/>
        <v>4.95</v>
      </c>
      <c r="AX14" s="60"/>
      <c r="AY14" s="25">
        <v>4</v>
      </c>
      <c r="AZ14" s="25">
        <v>5</v>
      </c>
      <c r="BA14" s="25">
        <v>5.3</v>
      </c>
      <c r="BB14" s="25">
        <v>5.8</v>
      </c>
      <c r="BC14" s="25">
        <v>5</v>
      </c>
      <c r="BD14" s="25">
        <v>4.5</v>
      </c>
      <c r="BE14" s="25">
        <v>6.8</v>
      </c>
      <c r="BF14" s="25">
        <v>6.5</v>
      </c>
      <c r="BG14" s="26">
        <f t="shared" si="12"/>
        <v>42.9</v>
      </c>
      <c r="BH14" s="4">
        <f t="shared" si="13"/>
        <v>5.3624999999999998</v>
      </c>
      <c r="BI14" s="196"/>
      <c r="BJ14" s="80">
        <v>6.5</v>
      </c>
      <c r="BK14" s="77">
        <f t="shared" si="14"/>
        <v>6.5</v>
      </c>
      <c r="BL14" s="81"/>
      <c r="BM14" s="77">
        <f t="shared" si="15"/>
        <v>6.5</v>
      </c>
      <c r="BN14" s="60"/>
      <c r="BO14" s="77">
        <f t="shared" si="16"/>
        <v>5.4890625000000002</v>
      </c>
      <c r="BP14" s="71"/>
      <c r="BQ14" s="77">
        <f t="shared" si="17"/>
        <v>6.125</v>
      </c>
      <c r="BR14" s="71"/>
      <c r="BS14" s="78">
        <f t="shared" si="18"/>
        <v>5.8070312499999996</v>
      </c>
      <c r="BT14" s="188">
        <v>5</v>
      </c>
      <c r="BU14" s="2"/>
      <c r="BV14" s="2"/>
    </row>
    <row r="15" spans="1:74" x14ac:dyDescent="0.3">
      <c r="A15" s="191">
        <v>53</v>
      </c>
      <c r="B15" s="193" t="s">
        <v>233</v>
      </c>
      <c r="C15" s="193" t="s">
        <v>169</v>
      </c>
      <c r="D15" s="193" t="s">
        <v>170</v>
      </c>
      <c r="E15" s="193" t="s">
        <v>184</v>
      </c>
      <c r="F15" s="33">
        <v>6.5</v>
      </c>
      <c r="G15" s="33">
        <v>6</v>
      </c>
      <c r="H15" s="33">
        <v>6</v>
      </c>
      <c r="I15" s="33">
        <v>6.5</v>
      </c>
      <c r="J15" s="133">
        <f t="shared" si="0"/>
        <v>6.25</v>
      </c>
      <c r="K15" s="33">
        <v>7</v>
      </c>
      <c r="L15" s="33"/>
      <c r="M15" s="133">
        <f t="shared" si="1"/>
        <v>7</v>
      </c>
      <c r="N15" s="33">
        <v>7.5</v>
      </c>
      <c r="O15" s="33"/>
      <c r="P15" s="133">
        <f t="shared" si="2"/>
        <v>7.5</v>
      </c>
      <c r="Q15" s="4">
        <f t="shared" si="3"/>
        <v>6.8000000000000007</v>
      </c>
      <c r="R15" s="23"/>
      <c r="S15" s="25">
        <v>2</v>
      </c>
      <c r="T15" s="25">
        <v>5</v>
      </c>
      <c r="U15" s="25">
        <v>3.5</v>
      </c>
      <c r="V15" s="25">
        <v>4.5</v>
      </c>
      <c r="W15" s="25">
        <v>5.5</v>
      </c>
      <c r="X15" s="25">
        <v>5</v>
      </c>
      <c r="Y15" s="25">
        <v>5</v>
      </c>
      <c r="Z15" s="25">
        <v>4</v>
      </c>
      <c r="AA15" s="26">
        <f t="shared" si="4"/>
        <v>34.5</v>
      </c>
      <c r="AB15" s="4">
        <f t="shared" si="5"/>
        <v>4.3125</v>
      </c>
      <c r="AC15" s="23"/>
      <c r="AD15" s="33">
        <v>6.5</v>
      </c>
      <c r="AE15" s="33">
        <v>6</v>
      </c>
      <c r="AF15" s="33">
        <v>6</v>
      </c>
      <c r="AG15" s="33">
        <v>6.5</v>
      </c>
      <c r="AH15" s="133">
        <f t="shared" si="6"/>
        <v>6.25</v>
      </c>
      <c r="AI15" s="33">
        <v>7</v>
      </c>
      <c r="AJ15" s="33"/>
      <c r="AK15" s="133">
        <f t="shared" si="7"/>
        <v>7</v>
      </c>
      <c r="AL15" s="33">
        <v>7.5</v>
      </c>
      <c r="AM15" s="33"/>
      <c r="AN15" s="133">
        <f t="shared" si="8"/>
        <v>7.5</v>
      </c>
      <c r="AO15" s="4">
        <f t="shared" si="9"/>
        <v>6.8000000000000007</v>
      </c>
      <c r="AP15" s="29"/>
      <c r="AQ15" s="25">
        <v>4</v>
      </c>
      <c r="AR15" s="25">
        <v>4.5</v>
      </c>
      <c r="AS15" s="25">
        <v>4.5</v>
      </c>
      <c r="AT15" s="25">
        <v>5</v>
      </c>
      <c r="AU15" s="4">
        <f t="shared" si="10"/>
        <v>4.4000000000000004</v>
      </c>
      <c r="AV15" s="30"/>
      <c r="AW15" s="4">
        <f t="shared" si="11"/>
        <v>4.4000000000000004</v>
      </c>
      <c r="AX15" s="60"/>
      <c r="AY15" s="25">
        <v>3</v>
      </c>
      <c r="AZ15" s="25">
        <v>6.8</v>
      </c>
      <c r="BA15" s="25">
        <v>5</v>
      </c>
      <c r="BB15" s="25">
        <v>5.3</v>
      </c>
      <c r="BC15" s="25">
        <v>5</v>
      </c>
      <c r="BD15" s="25">
        <v>5</v>
      </c>
      <c r="BE15" s="25">
        <v>5.5</v>
      </c>
      <c r="BF15" s="25">
        <v>5.8</v>
      </c>
      <c r="BG15" s="26">
        <f t="shared" si="12"/>
        <v>41.4</v>
      </c>
      <c r="BH15" s="4">
        <f t="shared" si="13"/>
        <v>5.1749999999999998</v>
      </c>
      <c r="BI15" s="196"/>
      <c r="BJ15" s="80">
        <v>7</v>
      </c>
      <c r="BK15" s="77">
        <f t="shared" si="14"/>
        <v>7</v>
      </c>
      <c r="BL15" s="81"/>
      <c r="BM15" s="77">
        <f t="shared" si="15"/>
        <v>7</v>
      </c>
      <c r="BN15" s="60"/>
      <c r="BO15" s="77">
        <f t="shared" si="16"/>
        <v>5.2578125</v>
      </c>
      <c r="BP15" s="71"/>
      <c r="BQ15" s="77">
        <f t="shared" si="17"/>
        <v>6.3000000000000007</v>
      </c>
      <c r="BR15" s="71"/>
      <c r="BS15" s="78">
        <f t="shared" si="18"/>
        <v>5.7789062500000004</v>
      </c>
      <c r="BT15" s="31">
        <v>6</v>
      </c>
      <c r="BU15" s="2"/>
      <c r="BV15" s="2"/>
    </row>
    <row r="16" spans="1:74" x14ac:dyDescent="0.3">
      <c r="A16" s="191">
        <v>14</v>
      </c>
      <c r="B16" s="193" t="s">
        <v>275</v>
      </c>
      <c r="C16" s="193" t="s">
        <v>276</v>
      </c>
      <c r="D16" s="193" t="s">
        <v>193</v>
      </c>
      <c r="E16" s="193" t="s">
        <v>101</v>
      </c>
      <c r="F16" s="33">
        <v>5</v>
      </c>
      <c r="G16" s="33">
        <v>5.5</v>
      </c>
      <c r="H16" s="33">
        <v>6</v>
      </c>
      <c r="I16" s="33">
        <v>6</v>
      </c>
      <c r="J16" s="133">
        <f t="shared" si="0"/>
        <v>5.625</v>
      </c>
      <c r="K16" s="33">
        <v>6.5</v>
      </c>
      <c r="L16" s="33"/>
      <c r="M16" s="133">
        <f t="shared" si="1"/>
        <v>6.5</v>
      </c>
      <c r="N16" s="33">
        <v>6</v>
      </c>
      <c r="O16" s="33"/>
      <c r="P16" s="133">
        <f t="shared" si="2"/>
        <v>6</v>
      </c>
      <c r="Q16" s="4">
        <f t="shared" si="3"/>
        <v>6.05</v>
      </c>
      <c r="R16" s="23"/>
      <c r="S16" s="25">
        <v>5</v>
      </c>
      <c r="T16" s="25">
        <v>5</v>
      </c>
      <c r="U16" s="25">
        <v>6</v>
      </c>
      <c r="V16" s="25">
        <v>6.5</v>
      </c>
      <c r="W16" s="25">
        <v>6</v>
      </c>
      <c r="X16" s="25">
        <v>6</v>
      </c>
      <c r="Y16" s="25">
        <v>6.5</v>
      </c>
      <c r="Z16" s="25">
        <v>5</v>
      </c>
      <c r="AA16" s="26">
        <f t="shared" si="4"/>
        <v>46</v>
      </c>
      <c r="AB16" s="4">
        <f t="shared" si="5"/>
        <v>5.75</v>
      </c>
      <c r="AC16" s="23"/>
      <c r="AD16" s="33">
        <v>6</v>
      </c>
      <c r="AE16" s="33">
        <v>6</v>
      </c>
      <c r="AF16" s="33">
        <v>6</v>
      </c>
      <c r="AG16" s="33">
        <v>6</v>
      </c>
      <c r="AH16" s="133">
        <f t="shared" si="6"/>
        <v>6</v>
      </c>
      <c r="AI16" s="33">
        <v>7</v>
      </c>
      <c r="AJ16" s="33"/>
      <c r="AK16" s="133">
        <f t="shared" si="7"/>
        <v>7</v>
      </c>
      <c r="AL16" s="33">
        <v>7</v>
      </c>
      <c r="AM16" s="33"/>
      <c r="AN16" s="133">
        <f t="shared" si="8"/>
        <v>7</v>
      </c>
      <c r="AO16" s="4">
        <f t="shared" si="9"/>
        <v>6.6000000000000014</v>
      </c>
      <c r="AP16" s="29"/>
      <c r="AQ16" s="25">
        <v>5</v>
      </c>
      <c r="AR16" s="25">
        <v>5</v>
      </c>
      <c r="AS16" s="25">
        <v>6</v>
      </c>
      <c r="AT16" s="25">
        <v>5</v>
      </c>
      <c r="AU16" s="4">
        <f t="shared" si="10"/>
        <v>5.35</v>
      </c>
      <c r="AV16" s="30"/>
      <c r="AW16" s="4">
        <f t="shared" si="11"/>
        <v>5.35</v>
      </c>
      <c r="AX16" s="60"/>
      <c r="AY16" s="25">
        <v>5.8</v>
      </c>
      <c r="AZ16" s="25">
        <v>6</v>
      </c>
      <c r="BA16" s="25">
        <v>7</v>
      </c>
      <c r="BB16" s="25">
        <v>6</v>
      </c>
      <c r="BC16" s="25">
        <v>7.8</v>
      </c>
      <c r="BD16" s="25">
        <v>7.5</v>
      </c>
      <c r="BE16" s="25">
        <v>5.8</v>
      </c>
      <c r="BF16" s="25">
        <v>6</v>
      </c>
      <c r="BG16" s="26">
        <f t="shared" si="12"/>
        <v>51.9</v>
      </c>
      <c r="BH16" s="4">
        <f t="shared" si="13"/>
        <v>6.4874999999999998</v>
      </c>
      <c r="BI16" s="196"/>
      <c r="BJ16" s="80">
        <v>8.23</v>
      </c>
      <c r="BK16" s="77">
        <f t="shared" si="14"/>
        <v>8.23</v>
      </c>
      <c r="BL16" s="81"/>
      <c r="BM16" s="77">
        <f t="shared" si="15"/>
        <v>8.23</v>
      </c>
      <c r="BN16" s="60"/>
      <c r="BO16" s="77">
        <f t="shared" si="16"/>
        <v>6.1015625</v>
      </c>
      <c r="BP16" s="71"/>
      <c r="BQ16" s="77">
        <f t="shared" si="17"/>
        <v>7.1025000000000009</v>
      </c>
      <c r="BR16" s="71"/>
      <c r="BS16" s="78">
        <f t="shared" si="18"/>
        <v>6.6020312500000005</v>
      </c>
      <c r="BT16" s="188" t="s">
        <v>153</v>
      </c>
      <c r="BU16" s="2"/>
      <c r="BV16" s="2"/>
    </row>
    <row r="17" spans="1:74" x14ac:dyDescent="0.3">
      <c r="A17" s="239">
        <v>9</v>
      </c>
      <c r="B17" s="240" t="s">
        <v>96</v>
      </c>
      <c r="C17" s="240" t="s">
        <v>174</v>
      </c>
      <c r="D17" s="240" t="s">
        <v>175</v>
      </c>
      <c r="E17" s="240" t="s">
        <v>100</v>
      </c>
      <c r="F17" s="33"/>
      <c r="G17" s="33"/>
      <c r="H17" s="33"/>
      <c r="I17" s="33"/>
      <c r="J17" s="133">
        <f t="shared" si="0"/>
        <v>0</v>
      </c>
      <c r="K17" s="33"/>
      <c r="L17" s="33"/>
      <c r="M17" s="133">
        <f t="shared" si="1"/>
        <v>0</v>
      </c>
      <c r="N17" s="33"/>
      <c r="O17" s="33"/>
      <c r="P17" s="133">
        <f t="shared" si="2"/>
        <v>0</v>
      </c>
      <c r="Q17" s="4">
        <f t="shared" si="3"/>
        <v>0</v>
      </c>
      <c r="R17" s="23"/>
      <c r="S17" s="25"/>
      <c r="T17" s="25"/>
      <c r="U17" s="25"/>
      <c r="V17" s="25"/>
      <c r="W17" s="25"/>
      <c r="X17" s="25"/>
      <c r="Y17" s="25"/>
      <c r="Z17" s="25"/>
      <c r="AA17" s="26">
        <f t="shared" si="4"/>
        <v>0</v>
      </c>
      <c r="AB17" s="4">
        <f t="shared" si="5"/>
        <v>0</v>
      </c>
      <c r="AC17" s="23"/>
      <c r="AD17" s="33"/>
      <c r="AE17" s="33"/>
      <c r="AF17" s="33"/>
      <c r="AG17" s="33"/>
      <c r="AH17" s="133">
        <f t="shared" si="6"/>
        <v>0</v>
      </c>
      <c r="AI17" s="33"/>
      <c r="AJ17" s="33"/>
      <c r="AK17" s="133">
        <f t="shared" si="7"/>
        <v>0</v>
      </c>
      <c r="AL17" s="33"/>
      <c r="AM17" s="33"/>
      <c r="AN17" s="133">
        <f t="shared" si="8"/>
        <v>0</v>
      </c>
      <c r="AO17" s="4">
        <f t="shared" si="9"/>
        <v>0</v>
      </c>
      <c r="AP17" s="29"/>
      <c r="AQ17" s="25"/>
      <c r="AR17" s="25"/>
      <c r="AS17" s="25"/>
      <c r="AT17" s="25"/>
      <c r="AU17" s="4">
        <f t="shared" si="10"/>
        <v>0</v>
      </c>
      <c r="AV17" s="30"/>
      <c r="AW17" s="4">
        <f t="shared" si="11"/>
        <v>0</v>
      </c>
      <c r="AX17" s="60"/>
      <c r="AY17" s="25"/>
      <c r="AZ17" s="25"/>
      <c r="BA17" s="25"/>
      <c r="BB17" s="25"/>
      <c r="BC17" s="25"/>
      <c r="BD17" s="25"/>
      <c r="BE17" s="25"/>
      <c r="BF17" s="25"/>
      <c r="BG17" s="26">
        <f t="shared" si="12"/>
        <v>0</v>
      </c>
      <c r="BH17" s="4">
        <f t="shared" si="13"/>
        <v>0</v>
      </c>
      <c r="BI17" s="196"/>
      <c r="BJ17" s="80"/>
      <c r="BK17" s="77">
        <f t="shared" si="14"/>
        <v>0</v>
      </c>
      <c r="BL17" s="81"/>
      <c r="BM17" s="77">
        <f t="shared" si="15"/>
        <v>0</v>
      </c>
      <c r="BN17" s="60"/>
      <c r="BO17" s="241">
        <f t="shared" si="16"/>
        <v>0</v>
      </c>
      <c r="BP17" s="242"/>
      <c r="BQ17" s="241">
        <f t="shared" si="17"/>
        <v>0</v>
      </c>
      <c r="BR17" s="242"/>
      <c r="BS17" s="243">
        <f t="shared" si="18"/>
        <v>0</v>
      </c>
      <c r="BT17" s="188" t="s">
        <v>281</v>
      </c>
      <c r="BU17" s="2"/>
      <c r="BV17" s="2"/>
    </row>
  </sheetData>
  <sortState xmlns:xlrd2="http://schemas.microsoft.com/office/spreadsheetml/2017/richdata2" ref="A10:BV15">
    <sortCondition descending="1" ref="BS10:BS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AC66-9F56-4190-893C-ED1DAF06795D}">
  <sheetPr>
    <pageSetUpPr fitToPage="1"/>
  </sheetPr>
  <dimension ref="A1:BV17"/>
  <sheetViews>
    <sheetView topLeftCell="AW1" workbookViewId="0">
      <selection activeCell="BT16" sqref="BT16"/>
    </sheetView>
  </sheetViews>
  <sheetFormatPr defaultRowHeight="14.4" x14ac:dyDescent="0.3"/>
  <cols>
    <col min="1" max="1" width="10" customWidth="1"/>
    <col min="2" max="2" width="21.21875" customWidth="1"/>
    <col min="3" max="3" width="30.3320312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2.88671875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45256.632602314814</v>
      </c>
      <c r="BU1" s="2"/>
      <c r="BV1" s="2"/>
    </row>
    <row r="2" spans="1:74" ht="15.6" x14ac:dyDescent="0.3">
      <c r="A2" s="1"/>
      <c r="B2" s="2"/>
      <c r="C2" s="3" t="s">
        <v>90</v>
      </c>
      <c r="D2" s="36" t="s">
        <v>94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45256.632602314814</v>
      </c>
      <c r="BU2" s="2"/>
      <c r="BV2" s="2"/>
    </row>
    <row r="3" spans="1:74" ht="15.6" x14ac:dyDescent="0.3">
      <c r="A3" s="252" t="str">
        <f>'[1]Intro Ind Comp'!A3</f>
        <v>25th &amp; 26th November 2023</v>
      </c>
      <c r="B3" s="252"/>
      <c r="C3" s="3"/>
      <c r="D3" t="s">
        <v>278</v>
      </c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114" t="s">
        <v>71</v>
      </c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5" t="s">
        <v>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0"/>
      <c r="AQ3" s="116"/>
      <c r="AR3" s="116"/>
      <c r="AS3" s="116"/>
      <c r="AT3" s="116"/>
      <c r="AU3" s="116"/>
      <c r="AV3" s="116"/>
      <c r="AW3" s="116"/>
      <c r="AX3" s="2"/>
      <c r="AY3" s="114" t="s">
        <v>71</v>
      </c>
      <c r="AZ3" s="113"/>
      <c r="BA3" s="113"/>
      <c r="BB3" s="113"/>
      <c r="BC3" s="113"/>
      <c r="BD3" s="113"/>
      <c r="BE3" s="113"/>
      <c r="BF3" s="113"/>
      <c r="BG3" s="113"/>
      <c r="BH3" s="113"/>
      <c r="BI3" s="2"/>
      <c r="BJ3" s="118" t="s">
        <v>1</v>
      </c>
      <c r="BK3" s="117"/>
      <c r="BL3" s="117"/>
      <c r="BM3" s="117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E4" s="2"/>
      <c r="F4" s="7"/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1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142</v>
      </c>
      <c r="B5" s="7"/>
      <c r="C5" s="2"/>
      <c r="D5" s="2"/>
      <c r="E5" s="2"/>
      <c r="F5" s="165" t="s">
        <v>2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2"/>
      <c r="AJ5" s="2"/>
      <c r="AK5" s="2"/>
      <c r="AL5" s="2"/>
      <c r="AM5" s="2"/>
      <c r="AN5" s="2"/>
      <c r="AO5" s="2"/>
      <c r="AP5" s="18"/>
      <c r="AQ5" s="7"/>
      <c r="AR5" s="7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59"/>
      <c r="BJ5" s="78"/>
      <c r="BK5" s="77"/>
      <c r="BL5" s="77"/>
      <c r="BM5" s="77"/>
      <c r="BN5" s="53"/>
      <c r="BO5" s="49" t="s">
        <v>5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269</v>
      </c>
      <c r="B6" s="7"/>
      <c r="C6" s="2"/>
      <c r="D6" s="2"/>
      <c r="E6" s="2"/>
      <c r="F6" s="7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6</v>
      </c>
      <c r="AE6" s="2"/>
      <c r="AP6" s="18"/>
      <c r="AQ6" s="2"/>
      <c r="AR6" s="2"/>
      <c r="AS6" s="2"/>
      <c r="AT6" s="2"/>
      <c r="AU6" s="2"/>
      <c r="AV6" s="2"/>
      <c r="AW6" s="2"/>
      <c r="AX6" s="53"/>
      <c r="AY6" s="2"/>
      <c r="AZ6" s="2"/>
      <c r="BA6" s="2"/>
      <c r="BB6" s="2"/>
      <c r="BC6" s="2"/>
      <c r="BD6" s="2"/>
      <c r="BE6" s="2"/>
      <c r="BF6" s="2"/>
      <c r="BG6" s="2"/>
      <c r="BH6" s="2"/>
      <c r="BI6" s="59"/>
      <c r="BJ6" s="77"/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15</v>
      </c>
      <c r="AE7" s="2"/>
      <c r="AF7" s="2"/>
      <c r="AG7" s="2"/>
      <c r="AH7" s="132" t="s">
        <v>15</v>
      </c>
      <c r="AI7" s="11"/>
      <c r="AJ7" s="11"/>
      <c r="AK7" s="11" t="s">
        <v>16</v>
      </c>
      <c r="AM7" s="11"/>
      <c r="AN7" s="11" t="s">
        <v>17</v>
      </c>
      <c r="AO7" s="11" t="s">
        <v>77</v>
      </c>
      <c r="AP7" s="18"/>
      <c r="AQ7" s="2" t="s">
        <v>40</v>
      </c>
      <c r="AR7" s="2"/>
      <c r="AS7" s="2"/>
      <c r="AT7" s="2"/>
      <c r="AU7" s="2"/>
      <c r="AV7" s="2"/>
      <c r="AW7" s="10" t="s">
        <v>40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94"/>
      <c r="BJ7" s="78"/>
      <c r="BK7" s="77"/>
      <c r="BL7" s="77" t="s">
        <v>7</v>
      </c>
      <c r="BM7" s="77" t="s">
        <v>8</v>
      </c>
      <c r="BN7" s="53"/>
      <c r="BO7" s="49" t="s">
        <v>9</v>
      </c>
      <c r="BP7" s="71"/>
      <c r="BQ7" s="49" t="s">
        <v>1</v>
      </c>
      <c r="BR7" s="71"/>
      <c r="BS7" s="47" t="s">
        <v>10</v>
      </c>
      <c r="BT7" s="13"/>
      <c r="BU7" s="2"/>
      <c r="BV7" s="2"/>
    </row>
    <row r="8" spans="1:74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6"/>
      <c r="AD8" s="72" t="s">
        <v>78</v>
      </c>
      <c r="AE8" s="72" t="s">
        <v>81</v>
      </c>
      <c r="AF8" s="72" t="s">
        <v>79</v>
      </c>
      <c r="AG8" s="72" t="s">
        <v>82</v>
      </c>
      <c r="AH8" s="20" t="s">
        <v>84</v>
      </c>
      <c r="AI8" s="15" t="s">
        <v>16</v>
      </c>
      <c r="AJ8" s="15" t="s">
        <v>85</v>
      </c>
      <c r="AK8" s="20" t="s">
        <v>84</v>
      </c>
      <c r="AL8" s="38" t="s">
        <v>17</v>
      </c>
      <c r="AM8" s="15" t="s">
        <v>85</v>
      </c>
      <c r="AN8" s="20" t="s">
        <v>84</v>
      </c>
      <c r="AO8" s="20" t="s">
        <v>84</v>
      </c>
      <c r="AP8" s="18"/>
      <c r="AQ8" s="15" t="s">
        <v>31</v>
      </c>
      <c r="AR8" s="15" t="s">
        <v>32</v>
      </c>
      <c r="AS8" s="15" t="s">
        <v>33</v>
      </c>
      <c r="AT8" s="15" t="s">
        <v>34</v>
      </c>
      <c r="AU8" s="15" t="s">
        <v>35</v>
      </c>
      <c r="AV8" s="14" t="s">
        <v>36</v>
      </c>
      <c r="AW8" s="14" t="s">
        <v>30</v>
      </c>
      <c r="AX8" s="55"/>
      <c r="AY8" s="14" t="s">
        <v>18</v>
      </c>
      <c r="AZ8" s="14" t="s">
        <v>19</v>
      </c>
      <c r="BA8" s="14" t="s">
        <v>20</v>
      </c>
      <c r="BB8" s="14" t="s">
        <v>21</v>
      </c>
      <c r="BC8" s="14" t="s">
        <v>22</v>
      </c>
      <c r="BD8" s="14" t="s">
        <v>23</v>
      </c>
      <c r="BE8" s="14" t="s">
        <v>24</v>
      </c>
      <c r="BF8" s="14" t="s">
        <v>25</v>
      </c>
      <c r="BG8" s="14" t="s">
        <v>26</v>
      </c>
      <c r="BH8" s="14" t="s">
        <v>27</v>
      </c>
      <c r="BI8" s="195"/>
      <c r="BJ8" s="79" t="s">
        <v>28</v>
      </c>
      <c r="BK8" s="79" t="s">
        <v>8</v>
      </c>
      <c r="BL8" s="79" t="s">
        <v>29</v>
      </c>
      <c r="BM8" s="79" t="s">
        <v>30</v>
      </c>
      <c r="BN8" s="56"/>
      <c r="BO8" s="75" t="s">
        <v>37</v>
      </c>
      <c r="BP8" s="72"/>
      <c r="BQ8" s="75" t="s">
        <v>37</v>
      </c>
      <c r="BR8" s="89"/>
      <c r="BS8" s="76" t="s">
        <v>37</v>
      </c>
      <c r="BT8" s="20" t="s">
        <v>39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95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191">
        <v>47</v>
      </c>
      <c r="B10" s="193" t="s">
        <v>218</v>
      </c>
      <c r="C10" s="193" t="s">
        <v>169</v>
      </c>
      <c r="D10" s="193" t="s">
        <v>170</v>
      </c>
      <c r="E10" s="193" t="s">
        <v>113</v>
      </c>
      <c r="F10" s="33">
        <v>6</v>
      </c>
      <c r="G10" s="33">
        <v>7</v>
      </c>
      <c r="H10" s="33">
        <v>6.5</v>
      </c>
      <c r="I10" s="33">
        <v>6</v>
      </c>
      <c r="J10" s="133">
        <f t="shared" ref="J10:J16" si="0">(F10+G10+H10+I10)/4</f>
        <v>6.375</v>
      </c>
      <c r="K10" s="33">
        <v>7.5</v>
      </c>
      <c r="L10" s="33"/>
      <c r="M10" s="133">
        <f t="shared" ref="M10:M16" si="1">K10-L10</f>
        <v>7.5</v>
      </c>
      <c r="N10" s="33">
        <v>8.5</v>
      </c>
      <c r="O10" s="33"/>
      <c r="P10" s="133">
        <f t="shared" ref="P10:P16" si="2">N10-O10</f>
        <v>8.5</v>
      </c>
      <c r="Q10" s="4">
        <f t="shared" ref="Q10:Q16" si="3">((J10*0.4)+(M10*0.4)+(P10*0.2))</f>
        <v>7.2500000000000009</v>
      </c>
      <c r="R10" s="23"/>
      <c r="S10" s="25">
        <v>5.5</v>
      </c>
      <c r="T10" s="25">
        <v>6</v>
      </c>
      <c r="U10" s="25">
        <v>6</v>
      </c>
      <c r="V10" s="25">
        <v>6.2</v>
      </c>
      <c r="W10" s="25">
        <v>6</v>
      </c>
      <c r="X10" s="25">
        <v>6.5</v>
      </c>
      <c r="Y10" s="25">
        <v>5.5</v>
      </c>
      <c r="Z10" s="25">
        <v>5</v>
      </c>
      <c r="AA10" s="26">
        <f t="shared" ref="AA10:AA16" si="4">SUM(S10:Z10)</f>
        <v>46.7</v>
      </c>
      <c r="AB10" s="4">
        <f t="shared" ref="AB10:AB16" si="5">AA10/8</f>
        <v>5.8375000000000004</v>
      </c>
      <c r="AC10" s="23"/>
      <c r="AD10" s="33">
        <v>6</v>
      </c>
      <c r="AE10" s="33">
        <v>7</v>
      </c>
      <c r="AF10" s="33">
        <v>6.5</v>
      </c>
      <c r="AG10" s="33">
        <v>6</v>
      </c>
      <c r="AH10" s="133">
        <f t="shared" ref="AH10:AH16" si="6">(AD10+AE10+AF10+AG10)/4</f>
        <v>6.375</v>
      </c>
      <c r="AI10" s="33">
        <v>7.5</v>
      </c>
      <c r="AJ10" s="33"/>
      <c r="AK10" s="133">
        <f t="shared" ref="AK10:AK16" si="7">AI10-AJ10</f>
        <v>7.5</v>
      </c>
      <c r="AL10" s="33">
        <v>8.5</v>
      </c>
      <c r="AM10" s="33"/>
      <c r="AN10" s="133">
        <f t="shared" ref="AN10:AN16" si="8">AL10-AM10</f>
        <v>8.5</v>
      </c>
      <c r="AO10" s="4">
        <f t="shared" ref="AO10:AO16" si="9">((AH10*0.4)+(AK10*0.4)+(AN10*0.2))</f>
        <v>7.2500000000000009</v>
      </c>
      <c r="AP10" s="29"/>
      <c r="AQ10" s="25">
        <v>6</v>
      </c>
      <c r="AR10" s="25">
        <v>7</v>
      </c>
      <c r="AS10" s="25">
        <v>7</v>
      </c>
      <c r="AT10" s="25">
        <v>7</v>
      </c>
      <c r="AU10" s="4">
        <f t="shared" ref="AU10:AU16" si="10">SUM((AQ10*0.3),(AR10*0.25),(AS10*0.35),(AT10*0.1))</f>
        <v>6.7</v>
      </c>
      <c r="AV10" s="30"/>
      <c r="AW10" s="4">
        <f t="shared" ref="AW10:AW16" si="11">AU10-AV10</f>
        <v>6.7</v>
      </c>
      <c r="AX10" s="60"/>
      <c r="AY10" s="25">
        <v>6.5</v>
      </c>
      <c r="AZ10" s="25">
        <v>7</v>
      </c>
      <c r="BA10" s="25">
        <v>7</v>
      </c>
      <c r="BB10" s="25">
        <v>7.5</v>
      </c>
      <c r="BC10" s="25">
        <v>7.5</v>
      </c>
      <c r="BD10" s="25">
        <v>7.5</v>
      </c>
      <c r="BE10" s="25">
        <v>7</v>
      </c>
      <c r="BF10" s="25">
        <v>7</v>
      </c>
      <c r="BG10" s="26">
        <f t="shared" ref="BG10:BG16" si="12">SUM(AY10:BF10)</f>
        <v>57</v>
      </c>
      <c r="BH10" s="4">
        <f t="shared" ref="BH10:BH16" si="13">BG10/8</f>
        <v>7.125</v>
      </c>
      <c r="BI10" s="196"/>
      <c r="BJ10" s="80">
        <v>7.77</v>
      </c>
      <c r="BK10" s="77">
        <f t="shared" ref="BK10:BK16" si="14">BJ10</f>
        <v>7.77</v>
      </c>
      <c r="BL10" s="81"/>
      <c r="BM10" s="77">
        <f t="shared" ref="BM10:BM16" si="15">SUM(BK10-BL10)</f>
        <v>7.77</v>
      </c>
      <c r="BN10" s="60"/>
      <c r="BO10" s="77">
        <f t="shared" ref="BO10:BO16" si="16">SUM((Q10*0.25)+(BH10*0.375)+(AB10*0.375))</f>
        <v>6.6734375000000004</v>
      </c>
      <c r="BP10" s="71"/>
      <c r="BQ10" s="77">
        <f t="shared" ref="BQ10:BQ16" si="17">SUM((AO10*0.25),(AW10*0.25),(BM10*0.5))</f>
        <v>7.3725000000000005</v>
      </c>
      <c r="BR10" s="71"/>
      <c r="BS10" s="78">
        <f t="shared" ref="BS10:BS16" si="18">AVERAGE(BO10:BQ10)</f>
        <v>7.0229687500000004</v>
      </c>
      <c r="BT10" s="31">
        <v>1</v>
      </c>
      <c r="BU10" s="2"/>
      <c r="BV10" s="2"/>
    </row>
    <row r="11" spans="1:74" x14ac:dyDescent="0.3">
      <c r="A11" s="191">
        <v>1</v>
      </c>
      <c r="B11" s="193" t="s">
        <v>152</v>
      </c>
      <c r="C11" s="193" t="s">
        <v>197</v>
      </c>
      <c r="D11" s="193" t="s">
        <v>190</v>
      </c>
      <c r="E11" s="193" t="s">
        <v>105</v>
      </c>
      <c r="F11" s="33">
        <v>6</v>
      </c>
      <c r="G11" s="33">
        <v>7</v>
      </c>
      <c r="H11" s="33">
        <v>7</v>
      </c>
      <c r="I11" s="33">
        <v>6</v>
      </c>
      <c r="J11" s="133">
        <f t="shared" si="0"/>
        <v>6.5</v>
      </c>
      <c r="K11" s="33">
        <v>8</v>
      </c>
      <c r="L11" s="33"/>
      <c r="M11" s="133">
        <f t="shared" si="1"/>
        <v>8</v>
      </c>
      <c r="N11" s="33">
        <v>7.5</v>
      </c>
      <c r="O11" s="33"/>
      <c r="P11" s="133">
        <f t="shared" si="2"/>
        <v>7.5</v>
      </c>
      <c r="Q11" s="4">
        <f t="shared" si="3"/>
        <v>7.3000000000000007</v>
      </c>
      <c r="R11" s="23"/>
      <c r="S11" s="25">
        <v>5.5</v>
      </c>
      <c r="T11" s="25">
        <v>5</v>
      </c>
      <c r="U11" s="25">
        <v>5.5</v>
      </c>
      <c r="V11" s="25">
        <v>5.2</v>
      </c>
      <c r="W11" s="25">
        <v>5</v>
      </c>
      <c r="X11" s="25">
        <v>5</v>
      </c>
      <c r="Y11" s="25">
        <v>5.5</v>
      </c>
      <c r="Z11" s="25">
        <v>5</v>
      </c>
      <c r="AA11" s="26">
        <f t="shared" si="4"/>
        <v>41.7</v>
      </c>
      <c r="AB11" s="4">
        <f t="shared" si="5"/>
        <v>5.2125000000000004</v>
      </c>
      <c r="AC11" s="23"/>
      <c r="AD11" s="33">
        <v>6</v>
      </c>
      <c r="AE11" s="33">
        <v>7</v>
      </c>
      <c r="AF11" s="33">
        <v>7</v>
      </c>
      <c r="AG11" s="33">
        <v>6</v>
      </c>
      <c r="AH11" s="133">
        <f t="shared" si="6"/>
        <v>6.5</v>
      </c>
      <c r="AI11" s="33">
        <v>8</v>
      </c>
      <c r="AJ11" s="33"/>
      <c r="AK11" s="133">
        <f t="shared" si="7"/>
        <v>8</v>
      </c>
      <c r="AL11" s="33">
        <v>7.5</v>
      </c>
      <c r="AM11" s="33"/>
      <c r="AN11" s="133">
        <f t="shared" si="8"/>
        <v>7.5</v>
      </c>
      <c r="AO11" s="4">
        <f t="shared" si="9"/>
        <v>7.3000000000000007</v>
      </c>
      <c r="AP11" s="29"/>
      <c r="AQ11" s="25">
        <v>6</v>
      </c>
      <c r="AR11" s="25">
        <v>6.5</v>
      </c>
      <c r="AS11" s="25">
        <v>6.5</v>
      </c>
      <c r="AT11" s="25">
        <v>6</v>
      </c>
      <c r="AU11" s="4">
        <f t="shared" si="10"/>
        <v>6.2999999999999989</v>
      </c>
      <c r="AV11" s="30"/>
      <c r="AW11" s="4">
        <f t="shared" si="11"/>
        <v>6.2999999999999989</v>
      </c>
      <c r="AX11" s="60"/>
      <c r="AY11" s="25">
        <v>5</v>
      </c>
      <c r="AZ11" s="25">
        <v>5.8</v>
      </c>
      <c r="BA11" s="25">
        <v>6.8</v>
      </c>
      <c r="BB11" s="25">
        <v>5</v>
      </c>
      <c r="BC11" s="25">
        <v>6.8</v>
      </c>
      <c r="BD11" s="25">
        <v>6.8</v>
      </c>
      <c r="BE11" s="25">
        <v>7</v>
      </c>
      <c r="BF11" s="25">
        <v>6.8</v>
      </c>
      <c r="BG11" s="26">
        <f t="shared" si="12"/>
        <v>50</v>
      </c>
      <c r="BH11" s="4">
        <f t="shared" si="13"/>
        <v>6.25</v>
      </c>
      <c r="BI11" s="196"/>
      <c r="BJ11" s="80">
        <v>7.4</v>
      </c>
      <c r="BK11" s="77">
        <f t="shared" si="14"/>
        <v>7.4</v>
      </c>
      <c r="BL11" s="81"/>
      <c r="BM11" s="77">
        <f t="shared" si="15"/>
        <v>7.4</v>
      </c>
      <c r="BN11" s="60"/>
      <c r="BO11" s="77">
        <f t="shared" si="16"/>
        <v>6.1234375000000005</v>
      </c>
      <c r="BP11" s="71"/>
      <c r="BQ11" s="77">
        <f t="shared" si="17"/>
        <v>7.1</v>
      </c>
      <c r="BR11" s="71"/>
      <c r="BS11" s="78">
        <f t="shared" si="18"/>
        <v>6.6117187499999996</v>
      </c>
      <c r="BT11" s="188">
        <v>2</v>
      </c>
      <c r="BU11" s="2"/>
      <c r="BV11" s="2"/>
    </row>
    <row r="12" spans="1:74" x14ac:dyDescent="0.3">
      <c r="A12" s="191">
        <v>3</v>
      </c>
      <c r="B12" s="193" t="s">
        <v>222</v>
      </c>
      <c r="C12" s="193" t="s">
        <v>189</v>
      </c>
      <c r="D12" s="193" t="s">
        <v>190</v>
      </c>
      <c r="E12" s="193" t="s">
        <v>105</v>
      </c>
      <c r="F12" s="33">
        <v>6</v>
      </c>
      <c r="G12" s="33">
        <v>7</v>
      </c>
      <c r="H12" s="33">
        <v>6</v>
      </c>
      <c r="I12" s="33">
        <v>6</v>
      </c>
      <c r="J12" s="133">
        <f t="shared" si="0"/>
        <v>6.25</v>
      </c>
      <c r="K12" s="33">
        <v>7</v>
      </c>
      <c r="L12" s="33"/>
      <c r="M12" s="133">
        <f t="shared" si="1"/>
        <v>7</v>
      </c>
      <c r="N12" s="33">
        <v>7</v>
      </c>
      <c r="O12" s="33"/>
      <c r="P12" s="133">
        <f t="shared" si="2"/>
        <v>7</v>
      </c>
      <c r="Q12" s="4">
        <f t="shared" si="3"/>
        <v>6.7000000000000011</v>
      </c>
      <c r="R12" s="23"/>
      <c r="S12" s="25">
        <v>6</v>
      </c>
      <c r="T12" s="25">
        <v>6.5</v>
      </c>
      <c r="U12" s="25">
        <v>8.6999999999999993</v>
      </c>
      <c r="V12" s="25">
        <v>7</v>
      </c>
      <c r="W12" s="25">
        <v>6</v>
      </c>
      <c r="X12" s="25">
        <v>6</v>
      </c>
      <c r="Y12" s="25">
        <v>7</v>
      </c>
      <c r="Z12" s="25">
        <v>6</v>
      </c>
      <c r="AA12" s="26">
        <f t="shared" si="4"/>
        <v>53.2</v>
      </c>
      <c r="AB12" s="4">
        <f t="shared" si="5"/>
        <v>6.65</v>
      </c>
      <c r="AC12" s="23"/>
      <c r="AD12" s="33">
        <v>6</v>
      </c>
      <c r="AE12" s="33">
        <v>7</v>
      </c>
      <c r="AF12" s="33">
        <v>6</v>
      </c>
      <c r="AG12" s="33">
        <v>6</v>
      </c>
      <c r="AH12" s="133">
        <f t="shared" si="6"/>
        <v>6.25</v>
      </c>
      <c r="AI12" s="33">
        <v>7</v>
      </c>
      <c r="AJ12" s="33"/>
      <c r="AK12" s="133">
        <f t="shared" si="7"/>
        <v>7</v>
      </c>
      <c r="AL12" s="33">
        <v>7</v>
      </c>
      <c r="AM12" s="33"/>
      <c r="AN12" s="133">
        <f t="shared" si="8"/>
        <v>7</v>
      </c>
      <c r="AO12" s="4">
        <f t="shared" si="9"/>
        <v>6.7000000000000011</v>
      </c>
      <c r="AP12" s="29"/>
      <c r="AQ12" s="25">
        <v>5.5</v>
      </c>
      <c r="AR12" s="25">
        <v>5</v>
      </c>
      <c r="AS12" s="25">
        <v>6</v>
      </c>
      <c r="AT12" s="25">
        <v>6</v>
      </c>
      <c r="AU12" s="4">
        <f t="shared" si="10"/>
        <v>5.6</v>
      </c>
      <c r="AV12" s="30"/>
      <c r="AW12" s="4">
        <f t="shared" si="11"/>
        <v>5.6</v>
      </c>
      <c r="AX12" s="60"/>
      <c r="AY12" s="25">
        <v>6</v>
      </c>
      <c r="AZ12" s="25">
        <v>6</v>
      </c>
      <c r="BA12" s="25">
        <v>6.5</v>
      </c>
      <c r="BB12" s="25">
        <v>6.5</v>
      </c>
      <c r="BC12" s="25">
        <v>7</v>
      </c>
      <c r="BD12" s="25">
        <v>7</v>
      </c>
      <c r="BE12" s="25">
        <v>7.5</v>
      </c>
      <c r="BF12" s="25">
        <v>5.8</v>
      </c>
      <c r="BG12" s="26">
        <f t="shared" si="12"/>
        <v>52.3</v>
      </c>
      <c r="BH12" s="4">
        <f t="shared" si="13"/>
        <v>6.5374999999999996</v>
      </c>
      <c r="BI12" s="196"/>
      <c r="BJ12" s="80">
        <v>6.67</v>
      </c>
      <c r="BK12" s="77">
        <f t="shared" si="14"/>
        <v>6.67</v>
      </c>
      <c r="BL12" s="81"/>
      <c r="BM12" s="77">
        <f t="shared" si="15"/>
        <v>6.67</v>
      </c>
      <c r="BN12" s="60"/>
      <c r="BO12" s="77">
        <f t="shared" si="16"/>
        <v>6.6203125000000007</v>
      </c>
      <c r="BP12" s="71"/>
      <c r="BQ12" s="77">
        <f t="shared" si="17"/>
        <v>6.41</v>
      </c>
      <c r="BR12" s="71"/>
      <c r="BS12" s="78">
        <f t="shared" si="18"/>
        <v>6.5151562500000004</v>
      </c>
      <c r="BT12" s="31">
        <v>3</v>
      </c>
      <c r="BU12" s="2"/>
      <c r="BV12" s="2"/>
    </row>
    <row r="13" spans="1:74" x14ac:dyDescent="0.3">
      <c r="A13" s="191">
        <v>49</v>
      </c>
      <c r="B13" s="193" t="s">
        <v>147</v>
      </c>
      <c r="C13" s="193" t="s">
        <v>207</v>
      </c>
      <c r="D13" s="193" t="s">
        <v>200</v>
      </c>
      <c r="E13" s="193" t="s">
        <v>106</v>
      </c>
      <c r="F13" s="33">
        <v>7.5</v>
      </c>
      <c r="G13" s="33">
        <v>7</v>
      </c>
      <c r="H13" s="33">
        <v>6</v>
      </c>
      <c r="I13" s="33">
        <v>6.5</v>
      </c>
      <c r="J13" s="133">
        <f t="shared" si="0"/>
        <v>6.75</v>
      </c>
      <c r="K13" s="33">
        <v>7</v>
      </c>
      <c r="L13" s="33"/>
      <c r="M13" s="133">
        <f t="shared" si="1"/>
        <v>7</v>
      </c>
      <c r="N13" s="33">
        <v>6</v>
      </c>
      <c r="O13" s="33"/>
      <c r="P13" s="133">
        <f t="shared" si="2"/>
        <v>6</v>
      </c>
      <c r="Q13" s="4">
        <f t="shared" si="3"/>
        <v>6.7</v>
      </c>
      <c r="R13" s="23"/>
      <c r="S13" s="25">
        <v>5</v>
      </c>
      <c r="T13" s="25">
        <v>5.5</v>
      </c>
      <c r="U13" s="25">
        <v>5.5</v>
      </c>
      <c r="V13" s="25">
        <v>5</v>
      </c>
      <c r="W13" s="25">
        <v>5</v>
      </c>
      <c r="X13" s="25">
        <v>5.5</v>
      </c>
      <c r="Y13" s="25">
        <v>6</v>
      </c>
      <c r="Z13" s="25">
        <v>6.2</v>
      </c>
      <c r="AA13" s="26">
        <f t="shared" si="4"/>
        <v>43.7</v>
      </c>
      <c r="AB13" s="4">
        <f t="shared" si="5"/>
        <v>5.4625000000000004</v>
      </c>
      <c r="AC13" s="23"/>
      <c r="AD13" s="33">
        <v>7.5</v>
      </c>
      <c r="AE13" s="33">
        <v>7</v>
      </c>
      <c r="AF13" s="33">
        <v>6</v>
      </c>
      <c r="AG13" s="33">
        <v>6.5</v>
      </c>
      <c r="AH13" s="133">
        <f t="shared" si="6"/>
        <v>6.75</v>
      </c>
      <c r="AI13" s="33">
        <v>7</v>
      </c>
      <c r="AJ13" s="33"/>
      <c r="AK13" s="133">
        <f t="shared" si="7"/>
        <v>7</v>
      </c>
      <c r="AL13" s="33">
        <v>6</v>
      </c>
      <c r="AM13" s="33"/>
      <c r="AN13" s="133">
        <f t="shared" si="8"/>
        <v>6</v>
      </c>
      <c r="AO13" s="4">
        <f t="shared" si="9"/>
        <v>6.7</v>
      </c>
      <c r="AP13" s="29"/>
      <c r="AQ13" s="25">
        <v>5</v>
      </c>
      <c r="AR13" s="25">
        <v>5</v>
      </c>
      <c r="AS13" s="25">
        <v>5</v>
      </c>
      <c r="AT13" s="25">
        <v>6</v>
      </c>
      <c r="AU13" s="4">
        <f t="shared" si="10"/>
        <v>5.0999999999999996</v>
      </c>
      <c r="AV13" s="30"/>
      <c r="AW13" s="4">
        <f t="shared" si="11"/>
        <v>5.0999999999999996</v>
      </c>
      <c r="AX13" s="60"/>
      <c r="AY13" s="25">
        <v>7</v>
      </c>
      <c r="AZ13" s="25">
        <v>6.8</v>
      </c>
      <c r="BA13" s="25">
        <v>7</v>
      </c>
      <c r="BB13" s="25">
        <v>6.8</v>
      </c>
      <c r="BC13" s="25">
        <v>7</v>
      </c>
      <c r="BD13" s="25">
        <v>6.8</v>
      </c>
      <c r="BE13" s="25">
        <v>6.8</v>
      </c>
      <c r="BF13" s="25">
        <v>6.5</v>
      </c>
      <c r="BG13" s="26">
        <f t="shared" si="12"/>
        <v>54.699999999999996</v>
      </c>
      <c r="BH13" s="4">
        <f t="shared" si="13"/>
        <v>6.8374999999999995</v>
      </c>
      <c r="BI13" s="196"/>
      <c r="BJ13" s="80">
        <v>6.89</v>
      </c>
      <c r="BK13" s="77">
        <f t="shared" si="14"/>
        <v>6.89</v>
      </c>
      <c r="BL13" s="81"/>
      <c r="BM13" s="77">
        <f t="shared" si="15"/>
        <v>6.89</v>
      </c>
      <c r="BN13" s="60"/>
      <c r="BO13" s="77">
        <f t="shared" si="16"/>
        <v>6.2875000000000005</v>
      </c>
      <c r="BP13" s="71"/>
      <c r="BQ13" s="77">
        <f t="shared" si="17"/>
        <v>6.3949999999999996</v>
      </c>
      <c r="BR13" s="71"/>
      <c r="BS13" s="78">
        <f t="shared" si="18"/>
        <v>6.3412500000000005</v>
      </c>
      <c r="BT13" s="31">
        <v>4</v>
      </c>
      <c r="BU13" s="2"/>
      <c r="BV13" s="2"/>
    </row>
    <row r="14" spans="1:74" x14ac:dyDescent="0.3">
      <c r="A14" s="191">
        <v>72</v>
      </c>
      <c r="B14" s="193" t="s">
        <v>226</v>
      </c>
      <c r="C14" s="193" t="s">
        <v>207</v>
      </c>
      <c r="D14" s="193" t="s">
        <v>200</v>
      </c>
      <c r="E14" s="193" t="s">
        <v>227</v>
      </c>
      <c r="F14" s="33">
        <v>6</v>
      </c>
      <c r="G14" s="33">
        <v>6</v>
      </c>
      <c r="H14" s="33">
        <v>6.5</v>
      </c>
      <c r="I14" s="33">
        <v>6</v>
      </c>
      <c r="J14" s="133">
        <f t="shared" si="0"/>
        <v>6.125</v>
      </c>
      <c r="K14" s="33">
        <v>6</v>
      </c>
      <c r="L14" s="33"/>
      <c r="M14" s="133">
        <f t="shared" si="1"/>
        <v>6</v>
      </c>
      <c r="N14" s="33">
        <v>6.5</v>
      </c>
      <c r="O14" s="33"/>
      <c r="P14" s="133">
        <f t="shared" si="2"/>
        <v>6.5</v>
      </c>
      <c r="Q14" s="4">
        <f t="shared" si="3"/>
        <v>6.15</v>
      </c>
      <c r="R14" s="23"/>
      <c r="S14" s="25">
        <v>6.2</v>
      </c>
      <c r="T14" s="25">
        <v>4.8</v>
      </c>
      <c r="U14" s="25">
        <v>5.5</v>
      </c>
      <c r="V14" s="25">
        <v>5</v>
      </c>
      <c r="W14" s="25">
        <v>5</v>
      </c>
      <c r="X14" s="25">
        <v>5</v>
      </c>
      <c r="Y14" s="25">
        <v>5</v>
      </c>
      <c r="Z14" s="25">
        <v>5</v>
      </c>
      <c r="AA14" s="26">
        <f t="shared" si="4"/>
        <v>41.5</v>
      </c>
      <c r="AB14" s="4">
        <f t="shared" si="5"/>
        <v>5.1875</v>
      </c>
      <c r="AC14" s="23"/>
      <c r="AD14" s="33">
        <v>6</v>
      </c>
      <c r="AE14" s="33">
        <v>6</v>
      </c>
      <c r="AF14" s="33">
        <v>6.5</v>
      </c>
      <c r="AG14" s="33">
        <v>6</v>
      </c>
      <c r="AH14" s="133">
        <f t="shared" si="6"/>
        <v>6.125</v>
      </c>
      <c r="AI14" s="33">
        <v>6</v>
      </c>
      <c r="AJ14" s="33"/>
      <c r="AK14" s="133">
        <f t="shared" si="7"/>
        <v>6</v>
      </c>
      <c r="AL14" s="33">
        <v>6.5</v>
      </c>
      <c r="AM14" s="33"/>
      <c r="AN14" s="133">
        <f t="shared" si="8"/>
        <v>6.5</v>
      </c>
      <c r="AO14" s="4">
        <f t="shared" si="9"/>
        <v>6.15</v>
      </c>
      <c r="AP14" s="29"/>
      <c r="AQ14" s="25">
        <v>5.5</v>
      </c>
      <c r="AR14" s="25">
        <v>5</v>
      </c>
      <c r="AS14" s="25">
        <v>5.5</v>
      </c>
      <c r="AT14" s="25">
        <v>5</v>
      </c>
      <c r="AU14" s="4">
        <f t="shared" si="10"/>
        <v>5.3249999999999993</v>
      </c>
      <c r="AV14" s="30"/>
      <c r="AW14" s="4">
        <f t="shared" si="11"/>
        <v>5.3249999999999993</v>
      </c>
      <c r="AX14" s="60"/>
      <c r="AY14" s="25">
        <v>4.8</v>
      </c>
      <c r="AZ14" s="25">
        <v>5</v>
      </c>
      <c r="BA14" s="25">
        <v>7.8</v>
      </c>
      <c r="BB14" s="25">
        <v>7.3</v>
      </c>
      <c r="BC14" s="25">
        <v>5.8</v>
      </c>
      <c r="BD14" s="25">
        <v>6</v>
      </c>
      <c r="BE14" s="25">
        <v>7</v>
      </c>
      <c r="BF14" s="25">
        <v>6.8</v>
      </c>
      <c r="BG14" s="26">
        <f t="shared" si="12"/>
        <v>50.5</v>
      </c>
      <c r="BH14" s="4">
        <f t="shared" si="13"/>
        <v>6.3125</v>
      </c>
      <c r="BI14" s="196"/>
      <c r="BJ14" s="80">
        <v>7.4</v>
      </c>
      <c r="BK14" s="77">
        <f t="shared" si="14"/>
        <v>7.4</v>
      </c>
      <c r="BL14" s="81"/>
      <c r="BM14" s="77">
        <f t="shared" si="15"/>
        <v>7.4</v>
      </c>
      <c r="BN14" s="60"/>
      <c r="BO14" s="77">
        <f t="shared" si="16"/>
        <v>5.85</v>
      </c>
      <c r="BP14" s="71"/>
      <c r="BQ14" s="77">
        <f t="shared" si="17"/>
        <v>6.5687499999999996</v>
      </c>
      <c r="BR14" s="71"/>
      <c r="BS14" s="78">
        <f t="shared" si="18"/>
        <v>6.2093749999999996</v>
      </c>
      <c r="BT14" s="188">
        <v>5</v>
      </c>
      <c r="BU14" s="2"/>
      <c r="BV14" s="2"/>
    </row>
    <row r="15" spans="1:74" x14ac:dyDescent="0.3">
      <c r="A15" s="191">
        <v>42</v>
      </c>
      <c r="B15" s="193" t="s">
        <v>217</v>
      </c>
      <c r="C15" s="193" t="s">
        <v>169</v>
      </c>
      <c r="D15" s="193" t="s">
        <v>170</v>
      </c>
      <c r="E15" s="193" t="s">
        <v>113</v>
      </c>
      <c r="F15" s="33">
        <v>6</v>
      </c>
      <c r="G15" s="33">
        <v>6</v>
      </c>
      <c r="H15" s="33">
        <v>5</v>
      </c>
      <c r="I15" s="33">
        <v>6</v>
      </c>
      <c r="J15" s="133">
        <f t="shared" si="0"/>
        <v>5.75</v>
      </c>
      <c r="K15" s="33">
        <v>3</v>
      </c>
      <c r="L15" s="33"/>
      <c r="M15" s="133">
        <f t="shared" si="1"/>
        <v>3</v>
      </c>
      <c r="N15" s="33">
        <v>4</v>
      </c>
      <c r="O15" s="33"/>
      <c r="P15" s="133">
        <f t="shared" si="2"/>
        <v>4</v>
      </c>
      <c r="Q15" s="4">
        <f t="shared" si="3"/>
        <v>4.3000000000000007</v>
      </c>
      <c r="R15" s="23"/>
      <c r="S15" s="25">
        <v>5</v>
      </c>
      <c r="T15" s="25">
        <v>5.5</v>
      </c>
      <c r="U15" s="25">
        <v>6</v>
      </c>
      <c r="V15" s="25">
        <v>5.5</v>
      </c>
      <c r="W15" s="25">
        <v>5</v>
      </c>
      <c r="X15" s="25">
        <v>5.8</v>
      </c>
      <c r="Y15" s="25">
        <v>6.2</v>
      </c>
      <c r="Z15" s="25">
        <v>6</v>
      </c>
      <c r="AA15" s="26">
        <f t="shared" si="4"/>
        <v>45</v>
      </c>
      <c r="AB15" s="4">
        <f t="shared" si="5"/>
        <v>5.625</v>
      </c>
      <c r="AC15" s="23"/>
      <c r="AD15" s="33">
        <v>6</v>
      </c>
      <c r="AE15" s="33">
        <v>7</v>
      </c>
      <c r="AF15" s="33">
        <v>6.5</v>
      </c>
      <c r="AG15" s="33">
        <v>6</v>
      </c>
      <c r="AH15" s="133">
        <f t="shared" si="6"/>
        <v>6.375</v>
      </c>
      <c r="AI15" s="33">
        <v>7.5</v>
      </c>
      <c r="AJ15" s="33"/>
      <c r="AK15" s="133">
        <f t="shared" si="7"/>
        <v>7.5</v>
      </c>
      <c r="AL15" s="33">
        <v>8.5</v>
      </c>
      <c r="AM15" s="33"/>
      <c r="AN15" s="133">
        <f t="shared" si="8"/>
        <v>8.5</v>
      </c>
      <c r="AO15" s="4">
        <f t="shared" si="9"/>
        <v>7.2500000000000009</v>
      </c>
      <c r="AP15" s="29"/>
      <c r="AQ15" s="25">
        <v>6</v>
      </c>
      <c r="AR15" s="25">
        <v>5</v>
      </c>
      <c r="AS15" s="25">
        <v>4</v>
      </c>
      <c r="AT15" s="25">
        <v>4.5</v>
      </c>
      <c r="AU15" s="4">
        <f t="shared" si="10"/>
        <v>4.8999999999999995</v>
      </c>
      <c r="AV15" s="30"/>
      <c r="AW15" s="4">
        <f t="shared" si="11"/>
        <v>4.8999999999999995</v>
      </c>
      <c r="AX15" s="60"/>
      <c r="AY15" s="25">
        <v>5</v>
      </c>
      <c r="AZ15" s="25">
        <v>6.5</v>
      </c>
      <c r="BA15" s="25">
        <v>5</v>
      </c>
      <c r="BB15" s="25">
        <v>5.8</v>
      </c>
      <c r="BC15" s="25">
        <v>4.8</v>
      </c>
      <c r="BD15" s="25">
        <v>4.8</v>
      </c>
      <c r="BE15" s="25">
        <v>6</v>
      </c>
      <c r="BF15" s="25">
        <v>5.8</v>
      </c>
      <c r="BG15" s="26">
        <f t="shared" si="12"/>
        <v>43.7</v>
      </c>
      <c r="BH15" s="4">
        <f t="shared" si="13"/>
        <v>5.4625000000000004</v>
      </c>
      <c r="BI15" s="196"/>
      <c r="BJ15" s="80">
        <v>3.71</v>
      </c>
      <c r="BK15" s="77">
        <f t="shared" si="14"/>
        <v>3.71</v>
      </c>
      <c r="BL15" s="81"/>
      <c r="BM15" s="77">
        <f t="shared" si="15"/>
        <v>3.71</v>
      </c>
      <c r="BN15" s="60"/>
      <c r="BO15" s="77">
        <f t="shared" si="16"/>
        <v>5.2328125000000005</v>
      </c>
      <c r="BP15" s="71"/>
      <c r="BQ15" s="77">
        <f t="shared" si="17"/>
        <v>4.8925000000000001</v>
      </c>
      <c r="BR15" s="71"/>
      <c r="BS15" s="78">
        <f t="shared" si="18"/>
        <v>5.0626562499999999</v>
      </c>
      <c r="BT15" s="31">
        <v>6</v>
      </c>
      <c r="BU15" s="2"/>
      <c r="BV15" s="2"/>
    </row>
    <row r="16" spans="1:74" x14ac:dyDescent="0.3">
      <c r="A16" s="191">
        <v>46</v>
      </c>
      <c r="B16" s="193" t="s">
        <v>284</v>
      </c>
      <c r="C16" s="193" t="s">
        <v>234</v>
      </c>
      <c r="D16" s="193" t="s">
        <v>235</v>
      </c>
      <c r="E16" s="193" t="s">
        <v>113</v>
      </c>
      <c r="F16" s="33">
        <v>6</v>
      </c>
      <c r="G16" s="33">
        <v>7</v>
      </c>
      <c r="H16" s="33">
        <v>6</v>
      </c>
      <c r="I16" s="33">
        <v>6</v>
      </c>
      <c r="J16" s="133">
        <f t="shared" si="0"/>
        <v>6.25</v>
      </c>
      <c r="K16" s="33">
        <v>7.5</v>
      </c>
      <c r="L16" s="33"/>
      <c r="M16" s="133">
        <f t="shared" si="1"/>
        <v>7.5</v>
      </c>
      <c r="N16" s="33">
        <v>7</v>
      </c>
      <c r="O16" s="33"/>
      <c r="P16" s="133">
        <f t="shared" si="2"/>
        <v>7</v>
      </c>
      <c r="Q16" s="4">
        <f t="shared" si="3"/>
        <v>6.9</v>
      </c>
      <c r="R16" s="23"/>
      <c r="S16" s="25">
        <v>6</v>
      </c>
      <c r="T16" s="25">
        <v>5.8</v>
      </c>
      <c r="U16" s="25">
        <v>6.5</v>
      </c>
      <c r="V16" s="25">
        <v>6</v>
      </c>
      <c r="W16" s="25">
        <v>5.5</v>
      </c>
      <c r="X16" s="25">
        <v>5.8</v>
      </c>
      <c r="Y16" s="25">
        <v>6</v>
      </c>
      <c r="Z16" s="25">
        <v>6</v>
      </c>
      <c r="AA16" s="26">
        <f t="shared" si="4"/>
        <v>47.6</v>
      </c>
      <c r="AB16" s="4">
        <f t="shared" si="5"/>
        <v>5.95</v>
      </c>
      <c r="AC16" s="23"/>
      <c r="AD16" s="33">
        <v>6</v>
      </c>
      <c r="AE16" s="33">
        <v>7</v>
      </c>
      <c r="AF16" s="33">
        <v>6</v>
      </c>
      <c r="AG16" s="33">
        <v>6</v>
      </c>
      <c r="AH16" s="133">
        <f t="shared" si="6"/>
        <v>6.25</v>
      </c>
      <c r="AI16" s="33">
        <v>7.5</v>
      </c>
      <c r="AJ16" s="33"/>
      <c r="AK16" s="133">
        <f t="shared" si="7"/>
        <v>7.5</v>
      </c>
      <c r="AL16" s="33">
        <v>7</v>
      </c>
      <c r="AM16" s="33"/>
      <c r="AN16" s="133">
        <f t="shared" si="8"/>
        <v>7</v>
      </c>
      <c r="AO16" s="4">
        <f t="shared" si="9"/>
        <v>6.9</v>
      </c>
      <c r="AP16" s="29"/>
      <c r="AQ16" s="25">
        <v>6</v>
      </c>
      <c r="AR16" s="25">
        <v>5</v>
      </c>
      <c r="AS16" s="25">
        <v>6</v>
      </c>
      <c r="AT16" s="25">
        <v>5</v>
      </c>
      <c r="AU16" s="4">
        <f t="shared" si="10"/>
        <v>5.6499999999999995</v>
      </c>
      <c r="AV16" s="30"/>
      <c r="AW16" s="4">
        <f t="shared" si="11"/>
        <v>5.6499999999999995</v>
      </c>
      <c r="AX16" s="60"/>
      <c r="AY16" s="25">
        <v>5.2</v>
      </c>
      <c r="AZ16" s="25">
        <v>7.5</v>
      </c>
      <c r="BA16" s="25">
        <v>8.5</v>
      </c>
      <c r="BB16" s="25">
        <v>8.5</v>
      </c>
      <c r="BC16" s="25">
        <v>7.5</v>
      </c>
      <c r="BD16" s="25">
        <v>7.5</v>
      </c>
      <c r="BE16" s="25">
        <v>8</v>
      </c>
      <c r="BF16" s="25">
        <v>6</v>
      </c>
      <c r="BG16" s="26">
        <f t="shared" si="12"/>
        <v>58.7</v>
      </c>
      <c r="BH16" s="4">
        <f t="shared" si="13"/>
        <v>7.3375000000000004</v>
      </c>
      <c r="BI16" s="196"/>
      <c r="BJ16" s="80">
        <v>7.64</v>
      </c>
      <c r="BK16" s="77">
        <f t="shared" si="14"/>
        <v>7.64</v>
      </c>
      <c r="BL16" s="81"/>
      <c r="BM16" s="77">
        <f t="shared" si="15"/>
        <v>7.64</v>
      </c>
      <c r="BN16" s="60"/>
      <c r="BO16" s="77">
        <f t="shared" si="16"/>
        <v>6.7078125000000002</v>
      </c>
      <c r="BP16" s="71"/>
      <c r="BQ16" s="77">
        <f t="shared" si="17"/>
        <v>6.9574999999999996</v>
      </c>
      <c r="BR16" s="71"/>
      <c r="BS16" s="78">
        <f t="shared" si="18"/>
        <v>6.8326562499999994</v>
      </c>
      <c r="BT16" s="188" t="s">
        <v>153</v>
      </c>
      <c r="BU16" s="2"/>
      <c r="BV16" s="2"/>
    </row>
    <row r="17" spans="1:74" x14ac:dyDescent="0.3">
      <c r="A17" s="191">
        <v>45</v>
      </c>
      <c r="B17" s="193" t="s">
        <v>236</v>
      </c>
      <c r="C17" s="193" t="s">
        <v>212</v>
      </c>
      <c r="D17" s="193" t="s">
        <v>213</v>
      </c>
      <c r="E17" s="193" t="s">
        <v>113</v>
      </c>
      <c r="F17" s="33">
        <v>6</v>
      </c>
      <c r="G17" s="33">
        <v>4</v>
      </c>
      <c r="H17" s="33">
        <v>5</v>
      </c>
      <c r="I17" s="33">
        <v>5</v>
      </c>
      <c r="J17" s="133">
        <f t="shared" ref="J17" si="19">(F17+G17+H17+I17)/4</f>
        <v>5</v>
      </c>
      <c r="K17" s="33">
        <v>5.5</v>
      </c>
      <c r="L17" s="33"/>
      <c r="M17" s="133">
        <f t="shared" ref="M17" si="20">K17-L17</f>
        <v>5.5</v>
      </c>
      <c r="N17" s="33">
        <v>5</v>
      </c>
      <c r="O17" s="33"/>
      <c r="P17" s="133">
        <f t="shared" ref="P17" si="21">N17-O17</f>
        <v>5</v>
      </c>
      <c r="Q17" s="4">
        <f t="shared" ref="Q17" si="22">((J17*0.4)+(M17*0.4)+(P17*0.2))</f>
        <v>5.2</v>
      </c>
      <c r="R17" s="23"/>
      <c r="S17" s="25">
        <v>4</v>
      </c>
      <c r="T17" s="25">
        <v>5</v>
      </c>
      <c r="U17" s="25">
        <v>5.2</v>
      </c>
      <c r="V17" s="25">
        <v>5.5</v>
      </c>
      <c r="W17" s="25">
        <v>6</v>
      </c>
      <c r="X17" s="25">
        <v>6</v>
      </c>
      <c r="Y17" s="25">
        <v>6</v>
      </c>
      <c r="Z17" s="25">
        <v>5</v>
      </c>
      <c r="AA17" s="26">
        <f t="shared" ref="AA17" si="23">SUM(S17:Z17)</f>
        <v>42.7</v>
      </c>
      <c r="AB17" s="4">
        <f t="shared" ref="AB17" si="24">AA17/8</f>
        <v>5.3375000000000004</v>
      </c>
      <c r="AC17" s="23"/>
      <c r="AD17" s="33">
        <v>6</v>
      </c>
      <c r="AE17" s="33">
        <v>4</v>
      </c>
      <c r="AF17" s="33">
        <v>5</v>
      </c>
      <c r="AG17" s="33">
        <v>5</v>
      </c>
      <c r="AH17" s="133">
        <f t="shared" ref="AH17" si="25">(AD17+AE17+AF17+AG17)/4</f>
        <v>5</v>
      </c>
      <c r="AI17" s="33">
        <v>5.5</v>
      </c>
      <c r="AJ17" s="33"/>
      <c r="AK17" s="133">
        <f t="shared" ref="AK17" si="26">AI17-AJ17</f>
        <v>5.5</v>
      </c>
      <c r="AL17" s="33">
        <v>5</v>
      </c>
      <c r="AM17" s="33"/>
      <c r="AN17" s="133">
        <f t="shared" ref="AN17" si="27">AL17-AM17</f>
        <v>5</v>
      </c>
      <c r="AO17" s="4">
        <f t="shared" ref="AO17" si="28">((AH17*0.4)+(AK17*0.4)+(AN17*0.2))</f>
        <v>5.2</v>
      </c>
      <c r="AP17" s="29"/>
      <c r="AQ17" s="25">
        <v>5.5</v>
      </c>
      <c r="AR17" s="25">
        <v>6</v>
      </c>
      <c r="AS17" s="25">
        <v>6</v>
      </c>
      <c r="AT17" s="25">
        <v>6.5</v>
      </c>
      <c r="AU17" s="4">
        <f t="shared" ref="AU17" si="29">SUM((AQ17*0.3),(AR17*0.25),(AS17*0.35),(AT17*0.1))</f>
        <v>5.9</v>
      </c>
      <c r="AV17" s="30"/>
      <c r="AW17" s="4">
        <f t="shared" ref="AW17" si="30">AU17-AV17</f>
        <v>5.9</v>
      </c>
      <c r="AX17" s="60"/>
      <c r="AY17" s="25">
        <v>6.3</v>
      </c>
      <c r="AZ17" s="25">
        <v>6.5</v>
      </c>
      <c r="BA17" s="25">
        <v>7.5</v>
      </c>
      <c r="BB17" s="25">
        <v>6.8</v>
      </c>
      <c r="BC17" s="25">
        <v>4.8</v>
      </c>
      <c r="BD17" s="25">
        <v>4.8</v>
      </c>
      <c r="BE17" s="25">
        <v>7.3</v>
      </c>
      <c r="BF17" s="25">
        <v>7</v>
      </c>
      <c r="BG17" s="26">
        <f t="shared" ref="BG17" si="31">SUM(AY17:BF17)</f>
        <v>51</v>
      </c>
      <c r="BH17" s="4">
        <f t="shared" ref="BH17" si="32">BG17/8</f>
        <v>6.375</v>
      </c>
      <c r="BI17" s="196"/>
      <c r="BJ17" s="80">
        <v>8</v>
      </c>
      <c r="BK17" s="77">
        <f t="shared" ref="BK17" si="33">BJ17</f>
        <v>8</v>
      </c>
      <c r="BL17" s="81"/>
      <c r="BM17" s="77">
        <f t="shared" ref="BM17" si="34">SUM(BK17-BL17)</f>
        <v>8</v>
      </c>
      <c r="BN17" s="60"/>
      <c r="BO17" s="77">
        <f t="shared" ref="BO17" si="35">SUM((Q17*0.25)+(BH17*0.375)+(AB17*0.375))</f>
        <v>5.6921875000000002</v>
      </c>
      <c r="BP17" s="71"/>
      <c r="BQ17" s="77">
        <f t="shared" ref="BQ17" si="36">SUM((AO17*0.25),(AW17*0.25),(BM17*0.5))</f>
        <v>6.7750000000000004</v>
      </c>
      <c r="BR17" s="71"/>
      <c r="BS17" s="78">
        <f t="shared" ref="BS17" si="37">AVERAGE(BO17:BQ17)</f>
        <v>6.2335937500000007</v>
      </c>
      <c r="BT17" s="188" t="s">
        <v>153</v>
      </c>
      <c r="BU17" s="2"/>
      <c r="BV17" s="2"/>
    </row>
  </sheetData>
  <sortState xmlns:xlrd2="http://schemas.microsoft.com/office/spreadsheetml/2017/richdata2" ref="A10:BV15">
    <sortCondition descending="1" ref="BS10:BS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AF0B-DC8A-4B4E-984C-6776301F1638}">
  <sheetPr>
    <pageSetUpPr fitToPage="1"/>
  </sheetPr>
  <dimension ref="A1:BV13"/>
  <sheetViews>
    <sheetView workbookViewId="0">
      <selection activeCell="BT14" sqref="BT14"/>
    </sheetView>
  </sheetViews>
  <sheetFormatPr defaultRowHeight="14.4" x14ac:dyDescent="0.3"/>
  <cols>
    <col min="1" max="1" width="10" customWidth="1"/>
    <col min="2" max="2" width="20" customWidth="1"/>
    <col min="3" max="3" width="21.777343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2.88671875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45256.632602314814</v>
      </c>
      <c r="BU1" s="2"/>
      <c r="BV1" s="2"/>
    </row>
    <row r="2" spans="1:74" ht="15.6" x14ac:dyDescent="0.3">
      <c r="A2" s="1"/>
      <c r="B2" s="2"/>
      <c r="C2" s="3" t="s">
        <v>90</v>
      </c>
      <c r="D2" t="s">
        <v>278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45256.632602314814</v>
      </c>
      <c r="BU2" s="2"/>
      <c r="BV2" s="2"/>
    </row>
    <row r="3" spans="1:74" ht="15.6" x14ac:dyDescent="0.3">
      <c r="A3" s="252" t="str">
        <f>'[1]Intro Ind Comp'!A3</f>
        <v>25th &amp; 26th November 2023</v>
      </c>
      <c r="B3" s="252"/>
      <c r="C3" s="3"/>
      <c r="D3" s="36" t="s">
        <v>151</v>
      </c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114" t="s">
        <v>71</v>
      </c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5" t="s">
        <v>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0"/>
      <c r="AQ3" s="116"/>
      <c r="AR3" s="116"/>
      <c r="AS3" s="116"/>
      <c r="AT3" s="116"/>
      <c r="AU3" s="116"/>
      <c r="AV3" s="116"/>
      <c r="AW3" s="116"/>
      <c r="AX3" s="2"/>
      <c r="AY3" s="114" t="s">
        <v>71</v>
      </c>
      <c r="AZ3" s="113"/>
      <c r="BA3" s="113"/>
      <c r="BB3" s="113"/>
      <c r="BC3" s="113"/>
      <c r="BD3" s="113"/>
      <c r="BE3" s="113"/>
      <c r="BF3" s="113"/>
      <c r="BG3" s="113"/>
      <c r="BH3" s="113"/>
      <c r="BI3" s="2"/>
      <c r="BJ3" s="118" t="s">
        <v>1</v>
      </c>
      <c r="BK3" s="117"/>
      <c r="BL3" s="117"/>
      <c r="BM3" s="117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E4" s="2"/>
      <c r="F4" s="7"/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1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143</v>
      </c>
      <c r="B5" s="7"/>
      <c r="C5" s="2"/>
      <c r="D5" s="2"/>
      <c r="E5" s="2"/>
      <c r="F5" s="165" t="s">
        <v>2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2"/>
      <c r="AJ5" s="2"/>
      <c r="AK5" s="2"/>
      <c r="AL5" s="2"/>
      <c r="AM5" s="2"/>
      <c r="AN5" s="2"/>
      <c r="AO5" s="2"/>
      <c r="AP5" s="18"/>
      <c r="AQ5" s="7"/>
      <c r="AR5" s="7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59"/>
      <c r="BJ5" s="78"/>
      <c r="BK5" s="77"/>
      <c r="BL5" s="77"/>
      <c r="BM5" s="77"/>
      <c r="BN5" s="53"/>
      <c r="BO5" s="49" t="s">
        <v>5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270</v>
      </c>
      <c r="B6" s="7"/>
      <c r="C6" s="2"/>
      <c r="D6" s="2"/>
      <c r="E6" s="2"/>
      <c r="F6" s="7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6</v>
      </c>
      <c r="AE6" s="2"/>
      <c r="AP6" s="18"/>
      <c r="AQ6" s="2"/>
      <c r="AR6" s="2"/>
      <c r="AS6" s="2"/>
      <c r="AT6" s="2"/>
      <c r="AU6" s="2"/>
      <c r="AV6" s="2"/>
      <c r="AW6" s="2"/>
      <c r="AX6" s="53"/>
      <c r="AY6" s="2"/>
      <c r="AZ6" s="2"/>
      <c r="BA6" s="2"/>
      <c r="BB6" s="2"/>
      <c r="BC6" s="2"/>
      <c r="BD6" s="2"/>
      <c r="BE6" s="2"/>
      <c r="BF6" s="2"/>
      <c r="BG6" s="2"/>
      <c r="BH6" s="2"/>
      <c r="BI6" s="59"/>
      <c r="BJ6" s="77"/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15</v>
      </c>
      <c r="AE7" s="2"/>
      <c r="AF7" s="2"/>
      <c r="AG7" s="2"/>
      <c r="AH7" s="132" t="s">
        <v>15</v>
      </c>
      <c r="AI7" s="11"/>
      <c r="AJ7" s="11"/>
      <c r="AK7" s="11" t="s">
        <v>16</v>
      </c>
      <c r="AM7" s="11"/>
      <c r="AN7" s="11" t="s">
        <v>17</v>
      </c>
      <c r="AO7" s="11" t="s">
        <v>77</v>
      </c>
      <c r="AP7" s="18"/>
      <c r="AQ7" s="2" t="s">
        <v>40</v>
      </c>
      <c r="AR7" s="2"/>
      <c r="AS7" s="2"/>
      <c r="AT7" s="2"/>
      <c r="AU7" s="2"/>
      <c r="AV7" s="2"/>
      <c r="AW7" s="10" t="s">
        <v>40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94"/>
      <c r="BJ7" s="78"/>
      <c r="BK7" s="77"/>
      <c r="BL7" s="77" t="s">
        <v>7</v>
      </c>
      <c r="BM7" s="77" t="s">
        <v>8</v>
      </c>
      <c r="BN7" s="53"/>
      <c r="BO7" s="49" t="s">
        <v>9</v>
      </c>
      <c r="BP7" s="71"/>
      <c r="BQ7" s="49" t="s">
        <v>1</v>
      </c>
      <c r="BR7" s="71"/>
      <c r="BS7" s="47" t="s">
        <v>10</v>
      </c>
      <c r="BT7" s="13"/>
      <c r="BU7" s="2"/>
      <c r="BV7" s="2"/>
    </row>
    <row r="8" spans="1:74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6"/>
      <c r="AD8" s="72" t="s">
        <v>78</v>
      </c>
      <c r="AE8" s="72" t="s">
        <v>81</v>
      </c>
      <c r="AF8" s="72" t="s">
        <v>79</v>
      </c>
      <c r="AG8" s="72" t="s">
        <v>82</v>
      </c>
      <c r="AH8" s="20" t="s">
        <v>84</v>
      </c>
      <c r="AI8" s="15" t="s">
        <v>16</v>
      </c>
      <c r="AJ8" s="15" t="s">
        <v>85</v>
      </c>
      <c r="AK8" s="20" t="s">
        <v>84</v>
      </c>
      <c r="AL8" s="38" t="s">
        <v>17</v>
      </c>
      <c r="AM8" s="15" t="s">
        <v>85</v>
      </c>
      <c r="AN8" s="20" t="s">
        <v>84</v>
      </c>
      <c r="AO8" s="20" t="s">
        <v>84</v>
      </c>
      <c r="AP8" s="18"/>
      <c r="AQ8" s="15" t="s">
        <v>31</v>
      </c>
      <c r="AR8" s="15" t="s">
        <v>32</v>
      </c>
      <c r="AS8" s="15" t="s">
        <v>33</v>
      </c>
      <c r="AT8" s="15" t="s">
        <v>34</v>
      </c>
      <c r="AU8" s="15" t="s">
        <v>35</v>
      </c>
      <c r="AV8" s="14" t="s">
        <v>36</v>
      </c>
      <c r="AW8" s="14" t="s">
        <v>30</v>
      </c>
      <c r="AX8" s="55"/>
      <c r="AY8" s="14" t="s">
        <v>18</v>
      </c>
      <c r="AZ8" s="14" t="s">
        <v>19</v>
      </c>
      <c r="BA8" s="14" t="s">
        <v>20</v>
      </c>
      <c r="BB8" s="14" t="s">
        <v>21</v>
      </c>
      <c r="BC8" s="14" t="s">
        <v>22</v>
      </c>
      <c r="BD8" s="14" t="s">
        <v>23</v>
      </c>
      <c r="BE8" s="14" t="s">
        <v>24</v>
      </c>
      <c r="BF8" s="14" t="s">
        <v>25</v>
      </c>
      <c r="BG8" s="14" t="s">
        <v>26</v>
      </c>
      <c r="BH8" s="14" t="s">
        <v>27</v>
      </c>
      <c r="BI8" s="195"/>
      <c r="BJ8" s="79" t="s">
        <v>28</v>
      </c>
      <c r="BK8" s="79" t="s">
        <v>8</v>
      </c>
      <c r="BL8" s="79" t="s">
        <v>29</v>
      </c>
      <c r="BM8" s="79" t="s">
        <v>30</v>
      </c>
      <c r="BN8" s="56"/>
      <c r="BO8" s="75" t="s">
        <v>37</v>
      </c>
      <c r="BP8" s="72"/>
      <c r="BQ8" s="75" t="s">
        <v>37</v>
      </c>
      <c r="BR8" s="89"/>
      <c r="BS8" s="76" t="s">
        <v>37</v>
      </c>
      <c r="BT8" s="20" t="s">
        <v>39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95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191">
        <v>12</v>
      </c>
      <c r="B10" s="193" t="s">
        <v>127</v>
      </c>
      <c r="C10" s="193" t="s">
        <v>192</v>
      </c>
      <c r="D10" s="193" t="s">
        <v>193</v>
      </c>
      <c r="E10" s="193" t="s">
        <v>101</v>
      </c>
      <c r="F10" s="33">
        <v>5</v>
      </c>
      <c r="G10" s="33">
        <v>5.8</v>
      </c>
      <c r="H10" s="33">
        <v>5.6</v>
      </c>
      <c r="I10" s="33">
        <v>5.5</v>
      </c>
      <c r="J10" s="133">
        <f>(F10+G10+H10+I10)/4</f>
        <v>5.4749999999999996</v>
      </c>
      <c r="K10" s="33">
        <v>6.8</v>
      </c>
      <c r="L10" s="33"/>
      <c r="M10" s="133">
        <f>K10-L10</f>
        <v>6.8</v>
      </c>
      <c r="N10" s="33">
        <v>7.8</v>
      </c>
      <c r="O10" s="33">
        <v>0.3</v>
      </c>
      <c r="P10" s="133">
        <f>N10-O10</f>
        <v>7.5</v>
      </c>
      <c r="Q10" s="4">
        <f>((J10*0.4)+(M10*0.4)+(P10*0.2))</f>
        <v>6.41</v>
      </c>
      <c r="R10" s="23"/>
      <c r="S10" s="25">
        <v>4.8</v>
      </c>
      <c r="T10" s="25">
        <v>6.2</v>
      </c>
      <c r="U10" s="25">
        <v>5</v>
      </c>
      <c r="V10" s="25">
        <v>6</v>
      </c>
      <c r="W10" s="25">
        <v>5</v>
      </c>
      <c r="X10" s="25">
        <v>5</v>
      </c>
      <c r="Y10" s="25">
        <v>6.8</v>
      </c>
      <c r="Z10" s="25">
        <v>5</v>
      </c>
      <c r="AA10" s="26">
        <f>SUM(S10:Z10)</f>
        <v>43.8</v>
      </c>
      <c r="AB10" s="4">
        <f>AA10/8</f>
        <v>5.4749999999999996</v>
      </c>
      <c r="AC10" s="23"/>
      <c r="AD10" s="33">
        <v>4</v>
      </c>
      <c r="AE10" s="33">
        <v>5</v>
      </c>
      <c r="AF10" s="33">
        <v>5</v>
      </c>
      <c r="AG10" s="33">
        <v>5</v>
      </c>
      <c r="AH10" s="133">
        <f>(AD10+AE10+AF10+AG10)/4</f>
        <v>4.75</v>
      </c>
      <c r="AI10" s="33">
        <v>5.8</v>
      </c>
      <c r="AJ10" s="33"/>
      <c r="AK10" s="133">
        <f>AI10-AJ10</f>
        <v>5.8</v>
      </c>
      <c r="AL10" s="33">
        <v>7</v>
      </c>
      <c r="AM10" s="33">
        <v>0.3</v>
      </c>
      <c r="AN10" s="133">
        <f>AL10-AM10</f>
        <v>6.7</v>
      </c>
      <c r="AO10" s="4">
        <f>((AH10*0.4)+(AK10*0.4)+(AN10*0.2))</f>
        <v>5.56</v>
      </c>
      <c r="AP10" s="29"/>
      <c r="AQ10" s="25">
        <v>3</v>
      </c>
      <c r="AR10" s="25">
        <v>3</v>
      </c>
      <c r="AS10" s="25">
        <v>4</v>
      </c>
      <c r="AT10" s="25">
        <v>3</v>
      </c>
      <c r="AU10" s="4">
        <f>SUM((AQ10*0.3),(AR10*0.25),(AS10*0.35),(AT10*0.1))</f>
        <v>3.3499999999999996</v>
      </c>
      <c r="AV10" s="30"/>
      <c r="AW10" s="4">
        <f>AU10-AV10</f>
        <v>3.3499999999999996</v>
      </c>
      <c r="AX10" s="60"/>
      <c r="AY10" s="25">
        <v>4.5</v>
      </c>
      <c r="AZ10" s="25">
        <v>5.5</v>
      </c>
      <c r="BA10" s="25">
        <v>5</v>
      </c>
      <c r="BB10" s="25">
        <v>6.2</v>
      </c>
      <c r="BC10" s="25">
        <v>6</v>
      </c>
      <c r="BD10" s="25">
        <v>6.2</v>
      </c>
      <c r="BE10" s="25">
        <v>6.5</v>
      </c>
      <c r="BF10" s="25">
        <v>5</v>
      </c>
      <c r="BG10" s="26">
        <f>SUM(AY10:BF10)</f>
        <v>44.9</v>
      </c>
      <c r="BH10" s="4">
        <f>BG10/8</f>
        <v>5.6124999999999998</v>
      </c>
      <c r="BI10" s="196"/>
      <c r="BJ10" s="80">
        <v>7.8</v>
      </c>
      <c r="BK10" s="77">
        <f>BJ10</f>
        <v>7.8</v>
      </c>
      <c r="BL10" s="81"/>
      <c r="BM10" s="77">
        <f>SUM(BK10-BL10)</f>
        <v>7.8</v>
      </c>
      <c r="BN10" s="60"/>
      <c r="BO10" s="77">
        <f>SUM((Q10*0.25)+(BH10*0.375)+(AB10*0.375))</f>
        <v>5.7603124999999995</v>
      </c>
      <c r="BP10" s="71"/>
      <c r="BQ10" s="77">
        <f>SUM((AO10*0.25),(AW10*0.25),(BM10*0.5))</f>
        <v>6.1274999999999995</v>
      </c>
      <c r="BR10" s="71"/>
      <c r="BS10" s="78">
        <f>AVERAGE(BO10:BQ10)</f>
        <v>5.9439062499999995</v>
      </c>
      <c r="BT10" s="31">
        <v>1</v>
      </c>
      <c r="BU10" s="2"/>
      <c r="BV10" s="2"/>
    </row>
    <row r="11" spans="1:74" x14ac:dyDescent="0.3">
      <c r="A11" s="191">
        <v>61</v>
      </c>
      <c r="B11" s="193" t="s">
        <v>99</v>
      </c>
      <c r="C11" s="193" t="s">
        <v>194</v>
      </c>
      <c r="D11" s="193" t="s">
        <v>195</v>
      </c>
      <c r="E11" s="193" t="s">
        <v>103</v>
      </c>
      <c r="F11" s="33">
        <v>6</v>
      </c>
      <c r="G11" s="33">
        <v>6.8</v>
      </c>
      <c r="H11" s="33">
        <v>5</v>
      </c>
      <c r="I11" s="33">
        <v>5</v>
      </c>
      <c r="J11" s="133">
        <f>(F11+G11+H11+I11)/4</f>
        <v>5.7</v>
      </c>
      <c r="K11" s="33">
        <v>5.8</v>
      </c>
      <c r="L11" s="33"/>
      <c r="M11" s="133">
        <f>K11-L11</f>
        <v>5.8</v>
      </c>
      <c r="N11" s="33">
        <v>5.8</v>
      </c>
      <c r="O11" s="33">
        <v>0.1</v>
      </c>
      <c r="P11" s="133">
        <f>N11-O11</f>
        <v>5.7</v>
      </c>
      <c r="Q11" s="4">
        <f>((J11*0.4)+(M11*0.4)+(P11*0.2))</f>
        <v>5.74</v>
      </c>
      <c r="R11" s="23"/>
      <c r="S11" s="25">
        <v>4.5</v>
      </c>
      <c r="T11" s="25">
        <v>6</v>
      </c>
      <c r="U11" s="25">
        <v>5.5</v>
      </c>
      <c r="V11" s="25">
        <v>5.6</v>
      </c>
      <c r="W11" s="25">
        <v>5.8</v>
      </c>
      <c r="X11" s="25">
        <v>5.5</v>
      </c>
      <c r="Y11" s="25">
        <v>6</v>
      </c>
      <c r="Z11" s="25">
        <v>6</v>
      </c>
      <c r="AA11" s="26">
        <f>SUM(S11:Z11)</f>
        <v>44.900000000000006</v>
      </c>
      <c r="AB11" s="4">
        <f>AA11/8</f>
        <v>5.6125000000000007</v>
      </c>
      <c r="AC11" s="23"/>
      <c r="AD11" s="33">
        <v>4.5</v>
      </c>
      <c r="AE11" s="33">
        <v>5</v>
      </c>
      <c r="AF11" s="33">
        <v>4.5</v>
      </c>
      <c r="AG11" s="33">
        <v>4.5</v>
      </c>
      <c r="AH11" s="133">
        <f>(AD11+AE11+AF11+AG11)/4</f>
        <v>4.625</v>
      </c>
      <c r="AI11" s="33">
        <v>5</v>
      </c>
      <c r="AJ11" s="33"/>
      <c r="AK11" s="133">
        <f>AI11-AJ11</f>
        <v>5</v>
      </c>
      <c r="AL11" s="33">
        <v>5.5</v>
      </c>
      <c r="AM11" s="33"/>
      <c r="AN11" s="133">
        <f>AL11-AM11</f>
        <v>5.5</v>
      </c>
      <c r="AO11" s="4">
        <f>((AH11*0.4)+(AK11*0.4)+(AN11*0.2))</f>
        <v>4.95</v>
      </c>
      <c r="AP11" s="29"/>
      <c r="AQ11" s="25">
        <v>5</v>
      </c>
      <c r="AR11" s="25">
        <v>6</v>
      </c>
      <c r="AS11" s="25">
        <v>4.5</v>
      </c>
      <c r="AT11" s="25">
        <v>4.5</v>
      </c>
      <c r="AU11" s="4">
        <f>SUM((AQ11*0.3),(AR11*0.25),(AS11*0.35),(AT11*0.1))</f>
        <v>5.0250000000000004</v>
      </c>
      <c r="AV11" s="30"/>
      <c r="AW11" s="4">
        <f>AU11-AV11</f>
        <v>5.0250000000000004</v>
      </c>
      <c r="AX11" s="60"/>
      <c r="AY11" s="25">
        <v>5</v>
      </c>
      <c r="AZ11" s="25">
        <v>6</v>
      </c>
      <c r="BA11" s="25">
        <v>4.5999999999999996</v>
      </c>
      <c r="BB11" s="25">
        <v>6</v>
      </c>
      <c r="BC11" s="25">
        <v>5.5</v>
      </c>
      <c r="BD11" s="25">
        <v>5.5</v>
      </c>
      <c r="BE11" s="25">
        <v>4.9000000000000004</v>
      </c>
      <c r="BF11" s="25">
        <v>5</v>
      </c>
      <c r="BG11" s="26">
        <f>SUM(AY11:BF11)</f>
        <v>42.5</v>
      </c>
      <c r="BH11" s="4">
        <f>BG11/8</f>
        <v>5.3125</v>
      </c>
      <c r="BI11" s="196"/>
      <c r="BJ11" s="80">
        <v>6.9</v>
      </c>
      <c r="BK11" s="77">
        <f>BJ11</f>
        <v>6.9</v>
      </c>
      <c r="BL11" s="81"/>
      <c r="BM11" s="77">
        <f>SUM(BK11-BL11)</f>
        <v>6.9</v>
      </c>
      <c r="BN11" s="60"/>
      <c r="BO11" s="77">
        <f>SUM((Q11*0.25)+(BH11*0.375)+(AB11*0.375))</f>
        <v>5.5318750000000003</v>
      </c>
      <c r="BP11" s="71"/>
      <c r="BQ11" s="77">
        <f>SUM((AO11*0.25),(AW11*0.25),(BM11*0.5))</f>
        <v>5.9437500000000005</v>
      </c>
      <c r="BR11" s="71"/>
      <c r="BS11" s="78">
        <f>AVERAGE(BO11:BQ11)</f>
        <v>5.7378125000000004</v>
      </c>
      <c r="BT11" s="31">
        <v>2</v>
      </c>
      <c r="BU11" s="2"/>
      <c r="BV11" s="2"/>
    </row>
    <row r="12" spans="1:74" x14ac:dyDescent="0.3">
      <c r="A12" s="191">
        <v>20</v>
      </c>
      <c r="B12" s="193" t="s">
        <v>131</v>
      </c>
      <c r="C12" s="193" t="s">
        <v>192</v>
      </c>
      <c r="D12" s="193" t="s">
        <v>193</v>
      </c>
      <c r="E12" s="193" t="s">
        <v>101</v>
      </c>
      <c r="F12" s="33">
        <v>5</v>
      </c>
      <c r="G12" s="33">
        <v>5.8</v>
      </c>
      <c r="H12" s="33">
        <v>5.6</v>
      </c>
      <c r="I12" s="33">
        <v>5.5</v>
      </c>
      <c r="J12" s="133">
        <f>(F12+G12+H12+I12)/4</f>
        <v>5.4749999999999996</v>
      </c>
      <c r="K12" s="33">
        <v>6.8</v>
      </c>
      <c r="L12" s="33"/>
      <c r="M12" s="133">
        <f>K12-L12</f>
        <v>6.8</v>
      </c>
      <c r="N12" s="33">
        <v>7.8</v>
      </c>
      <c r="O12" s="33">
        <v>0.3</v>
      </c>
      <c r="P12" s="133">
        <f>N12-O12</f>
        <v>7.5</v>
      </c>
      <c r="Q12" s="4">
        <f>((J12*0.4)+(M12*0.4)+(P12*0.2))</f>
        <v>6.41</v>
      </c>
      <c r="R12" s="23"/>
      <c r="S12" s="25">
        <v>4.8</v>
      </c>
      <c r="T12" s="25">
        <v>5.8</v>
      </c>
      <c r="U12" s="25">
        <v>6</v>
      </c>
      <c r="V12" s="25">
        <v>6.2</v>
      </c>
      <c r="W12" s="25">
        <v>4</v>
      </c>
      <c r="X12" s="25">
        <v>2</v>
      </c>
      <c r="Y12" s="25">
        <v>4</v>
      </c>
      <c r="Z12" s="25">
        <v>4.8</v>
      </c>
      <c r="AA12" s="26">
        <f>SUM(S12:Z12)</f>
        <v>37.599999999999994</v>
      </c>
      <c r="AB12" s="4">
        <f>AA12/8</f>
        <v>4.6999999999999993</v>
      </c>
      <c r="AC12" s="23"/>
      <c r="AD12" s="33">
        <v>4</v>
      </c>
      <c r="AE12" s="33">
        <v>5</v>
      </c>
      <c r="AF12" s="33">
        <v>5</v>
      </c>
      <c r="AG12" s="33">
        <v>5</v>
      </c>
      <c r="AH12" s="133">
        <f>(AD12+AE12+AF12+AG12)/4</f>
        <v>4.75</v>
      </c>
      <c r="AI12" s="33">
        <v>5.8</v>
      </c>
      <c r="AJ12" s="33"/>
      <c r="AK12" s="133">
        <f>AI12-AJ12</f>
        <v>5.8</v>
      </c>
      <c r="AL12" s="33">
        <v>6</v>
      </c>
      <c r="AM12" s="33">
        <v>0.3</v>
      </c>
      <c r="AN12" s="133">
        <f>AL12-AM12</f>
        <v>5.7</v>
      </c>
      <c r="AO12" s="4">
        <f>((AH12*0.4)+(AK12*0.4)+(AN12*0.2))</f>
        <v>5.3599999999999994</v>
      </c>
      <c r="AP12" s="29"/>
      <c r="AQ12" s="25">
        <v>4</v>
      </c>
      <c r="AR12" s="25">
        <v>4</v>
      </c>
      <c r="AS12" s="25">
        <v>3.8</v>
      </c>
      <c r="AT12" s="25">
        <v>4.5</v>
      </c>
      <c r="AU12" s="4">
        <f>SUM((AQ12*0.3),(AR12*0.25),(AS12*0.35),(AT12*0.1))</f>
        <v>3.9800000000000004</v>
      </c>
      <c r="AV12" s="30">
        <v>1</v>
      </c>
      <c r="AW12" s="4">
        <f>AU12-AV12</f>
        <v>2.9800000000000004</v>
      </c>
      <c r="AX12" s="60"/>
      <c r="AY12" s="25">
        <v>5.3</v>
      </c>
      <c r="AZ12" s="25">
        <v>5.2</v>
      </c>
      <c r="BA12" s="25">
        <v>6</v>
      </c>
      <c r="BB12" s="25">
        <v>6</v>
      </c>
      <c r="BC12" s="25">
        <v>5</v>
      </c>
      <c r="BD12" s="25">
        <v>3</v>
      </c>
      <c r="BE12" s="25">
        <v>6</v>
      </c>
      <c r="BF12" s="25">
        <v>5</v>
      </c>
      <c r="BG12" s="26">
        <f>SUM(AY12:BF12)</f>
        <v>41.5</v>
      </c>
      <c r="BH12" s="4">
        <f>BG12/8</f>
        <v>5.1875</v>
      </c>
      <c r="BI12" s="196"/>
      <c r="BJ12" s="80">
        <v>6.6</v>
      </c>
      <c r="BK12" s="77">
        <f>BJ12</f>
        <v>6.6</v>
      </c>
      <c r="BL12" s="81"/>
      <c r="BM12" s="77">
        <f>SUM(BK12-BL12)</f>
        <v>6.6</v>
      </c>
      <c r="BN12" s="60"/>
      <c r="BO12" s="77">
        <f>SUM((Q12*0.25)+(BH12*0.375)+(AB12*0.375))</f>
        <v>5.3103125000000002</v>
      </c>
      <c r="BP12" s="71"/>
      <c r="BQ12" s="77">
        <f>SUM((AO12*0.25),(AW12*0.25),(BM12*0.5))</f>
        <v>5.3849999999999998</v>
      </c>
      <c r="BR12" s="71"/>
      <c r="BS12" s="78">
        <f>AVERAGE(BO12:BQ12)</f>
        <v>5.34765625</v>
      </c>
      <c r="BT12" s="31">
        <v>3</v>
      </c>
      <c r="BU12" s="2"/>
      <c r="BV12" s="2"/>
    </row>
    <row r="13" spans="1:74" x14ac:dyDescent="0.3">
      <c r="A13" s="191">
        <v>67</v>
      </c>
      <c r="B13" s="193" t="s">
        <v>214</v>
      </c>
      <c r="C13" s="193" t="s">
        <v>194</v>
      </c>
      <c r="D13" s="193" t="s">
        <v>195</v>
      </c>
      <c r="E13" s="193" t="s">
        <v>103</v>
      </c>
      <c r="F13" s="33">
        <v>6</v>
      </c>
      <c r="G13" s="33">
        <v>6.8</v>
      </c>
      <c r="H13" s="33">
        <v>5</v>
      </c>
      <c r="I13" s="33">
        <v>5</v>
      </c>
      <c r="J13" s="133">
        <f>(F13+G13+H13+I13)/4</f>
        <v>5.7</v>
      </c>
      <c r="K13" s="33">
        <v>5.8</v>
      </c>
      <c r="L13" s="33"/>
      <c r="M13" s="133">
        <f>K13-L13</f>
        <v>5.8</v>
      </c>
      <c r="N13" s="33">
        <v>5.8</v>
      </c>
      <c r="O13" s="33">
        <v>0.1</v>
      </c>
      <c r="P13" s="133">
        <f>N13-O13</f>
        <v>5.7</v>
      </c>
      <c r="Q13" s="4">
        <f>((J13*0.4)+(M13*0.4)+(P13*0.2))</f>
        <v>5.74</v>
      </c>
      <c r="R13" s="23"/>
      <c r="S13" s="25">
        <v>4</v>
      </c>
      <c r="T13" s="25">
        <v>4.8</v>
      </c>
      <c r="U13" s="25">
        <v>5</v>
      </c>
      <c r="V13" s="25">
        <v>6</v>
      </c>
      <c r="W13" s="25">
        <v>4.2</v>
      </c>
      <c r="X13" s="25">
        <v>4.8</v>
      </c>
      <c r="Y13" s="25">
        <v>5.8</v>
      </c>
      <c r="Z13" s="25">
        <v>5</v>
      </c>
      <c r="AA13" s="26">
        <f>SUM(S13:Z13)</f>
        <v>39.6</v>
      </c>
      <c r="AB13" s="4">
        <f>AA13/8</f>
        <v>4.95</v>
      </c>
      <c r="AC13" s="23"/>
      <c r="AD13" s="33">
        <v>4.5</v>
      </c>
      <c r="AE13" s="33">
        <v>5</v>
      </c>
      <c r="AF13" s="33">
        <v>4.5</v>
      </c>
      <c r="AG13" s="33">
        <v>4.5</v>
      </c>
      <c r="AH13" s="133">
        <f>(AD13+AE13+AF13+AG13)/4</f>
        <v>4.625</v>
      </c>
      <c r="AI13" s="33">
        <v>5</v>
      </c>
      <c r="AJ13" s="33"/>
      <c r="AK13" s="133">
        <f>AI13-AJ13</f>
        <v>5</v>
      </c>
      <c r="AL13" s="33">
        <v>5.5</v>
      </c>
      <c r="AM13" s="33">
        <v>0.1</v>
      </c>
      <c r="AN13" s="133">
        <f>AL13-AM13</f>
        <v>5.4</v>
      </c>
      <c r="AO13" s="4">
        <f>((AH13*0.4)+(AK13*0.4)+(AN13*0.2))</f>
        <v>4.93</v>
      </c>
      <c r="AP13" s="29"/>
      <c r="AQ13" s="25">
        <v>6.5</v>
      </c>
      <c r="AR13" s="25">
        <v>5</v>
      </c>
      <c r="AS13" s="25">
        <v>4</v>
      </c>
      <c r="AT13" s="25">
        <v>4.2</v>
      </c>
      <c r="AU13" s="4">
        <f>SUM((AQ13*0.3),(AR13*0.25),(AS13*0.35),(AT13*0.1))</f>
        <v>5.0199999999999996</v>
      </c>
      <c r="AV13" s="30"/>
      <c r="AW13" s="4">
        <f>AU13-AV13</f>
        <v>5.0199999999999996</v>
      </c>
      <c r="AX13" s="60"/>
      <c r="AY13" s="25">
        <v>5</v>
      </c>
      <c r="AZ13" s="25">
        <v>4</v>
      </c>
      <c r="BA13" s="25">
        <v>5</v>
      </c>
      <c r="BB13" s="25">
        <v>4.5</v>
      </c>
      <c r="BC13" s="25">
        <v>5.2</v>
      </c>
      <c r="BD13" s="25">
        <v>2</v>
      </c>
      <c r="BE13" s="25">
        <v>4</v>
      </c>
      <c r="BF13" s="25">
        <v>5</v>
      </c>
      <c r="BG13" s="26">
        <f>SUM(AY13:BF13)</f>
        <v>34.700000000000003</v>
      </c>
      <c r="BH13" s="4">
        <f>BG13/8</f>
        <v>4.3375000000000004</v>
      </c>
      <c r="BI13" s="196"/>
      <c r="BJ13" s="80">
        <v>6.23</v>
      </c>
      <c r="BK13" s="77">
        <f>BJ13</f>
        <v>6.23</v>
      </c>
      <c r="BL13" s="81"/>
      <c r="BM13" s="77">
        <f>SUM(BK13-BL13)</f>
        <v>6.23</v>
      </c>
      <c r="BN13" s="60"/>
      <c r="BO13" s="77">
        <f>SUM((Q13*0.25)+(BH13*0.375)+(AB13*0.375))</f>
        <v>4.9178125000000001</v>
      </c>
      <c r="BP13" s="71"/>
      <c r="BQ13" s="77">
        <f>SUM((AO13*0.25),(AW13*0.25),(BM13*0.5))</f>
        <v>5.6025</v>
      </c>
      <c r="BR13" s="71"/>
      <c r="BS13" s="78">
        <f>AVERAGE(BO13:BQ13)</f>
        <v>5.2601562499999996</v>
      </c>
      <c r="BT13" s="31">
        <v>4</v>
      </c>
      <c r="BU13" s="2"/>
      <c r="BV13" s="2"/>
    </row>
  </sheetData>
  <sortState xmlns:xlrd2="http://schemas.microsoft.com/office/spreadsheetml/2017/richdata2" ref="A10:BV13">
    <sortCondition descending="1" ref="BS10:BS13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9937-ADA6-40FC-A7C8-9C534C59E3DD}">
  <sheetPr>
    <pageSetUpPr fitToPage="1"/>
  </sheetPr>
  <dimension ref="A1:BV17"/>
  <sheetViews>
    <sheetView topLeftCell="AW1" workbookViewId="0">
      <selection activeCell="BT16" sqref="BT16"/>
    </sheetView>
  </sheetViews>
  <sheetFormatPr defaultRowHeight="14.4" x14ac:dyDescent="0.3"/>
  <cols>
    <col min="1" max="1" width="10" customWidth="1"/>
    <col min="2" max="2" width="20" customWidth="1"/>
    <col min="3" max="3" width="24.21875" customWidth="1"/>
    <col min="4" max="4" width="22.88671875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2.88671875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'[1]Comp Detail'!A1</f>
        <v>2023 SVG CHRISTMAS COMPETITION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45256.632602314814</v>
      </c>
      <c r="BU1" s="2"/>
      <c r="BV1" s="2"/>
    </row>
    <row r="2" spans="1:74" ht="15.6" x14ac:dyDescent="0.3">
      <c r="A2" s="1"/>
      <c r="B2" s="2"/>
      <c r="C2" s="3" t="s">
        <v>90</v>
      </c>
      <c r="D2" t="s">
        <v>278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45256.632602314814</v>
      </c>
      <c r="BU2" s="2"/>
      <c r="BV2" s="2"/>
    </row>
    <row r="3" spans="1:74" ht="15.6" x14ac:dyDescent="0.3">
      <c r="A3" s="252" t="str">
        <f>'[1]Intro Ind Comp'!A3</f>
        <v>25th &amp; 26th November 2023</v>
      </c>
      <c r="B3" s="252"/>
      <c r="C3" s="3"/>
      <c r="D3" s="36" t="s">
        <v>151</v>
      </c>
      <c r="F3" s="114" t="s">
        <v>71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2"/>
      <c r="S3" s="114" t="s">
        <v>71</v>
      </c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115" t="s">
        <v>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0"/>
      <c r="AQ3" s="116"/>
      <c r="AR3" s="116"/>
      <c r="AS3" s="116"/>
      <c r="AT3" s="116"/>
      <c r="AU3" s="116"/>
      <c r="AV3" s="116"/>
      <c r="AW3" s="116"/>
      <c r="AX3" s="2"/>
      <c r="AY3" s="114" t="s">
        <v>71</v>
      </c>
      <c r="AZ3" s="113"/>
      <c r="BA3" s="113"/>
      <c r="BB3" s="113"/>
      <c r="BC3" s="113"/>
      <c r="BD3" s="113"/>
      <c r="BE3" s="113"/>
      <c r="BF3" s="113"/>
      <c r="BG3" s="113"/>
      <c r="BH3" s="113"/>
      <c r="BI3" s="2"/>
      <c r="BJ3" s="118" t="s">
        <v>1</v>
      </c>
      <c r="BK3" s="117"/>
      <c r="BL3" s="117"/>
      <c r="BM3" s="117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E4" s="2"/>
      <c r="F4" s="7"/>
      <c r="G4" s="2"/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1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143</v>
      </c>
      <c r="B5" s="7"/>
      <c r="C5" s="2"/>
      <c r="D5" s="2"/>
      <c r="E5" s="2"/>
      <c r="F5" s="165" t="s">
        <v>2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2"/>
      <c r="AJ5" s="2"/>
      <c r="AK5" s="2"/>
      <c r="AL5" s="2"/>
      <c r="AM5" s="2"/>
      <c r="AN5" s="2"/>
      <c r="AO5" s="2"/>
      <c r="AP5" s="18"/>
      <c r="AQ5" s="7"/>
      <c r="AR5" s="7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59"/>
      <c r="BJ5" s="78"/>
      <c r="BK5" s="77"/>
      <c r="BL5" s="77"/>
      <c r="BM5" s="77"/>
      <c r="BN5" s="53"/>
      <c r="BO5" s="49" t="s">
        <v>5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271</v>
      </c>
      <c r="B6" s="7"/>
      <c r="C6" s="2"/>
      <c r="D6" s="2"/>
      <c r="E6" s="2"/>
      <c r="F6" s="7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6</v>
      </c>
      <c r="AE6" s="2"/>
      <c r="AP6" s="18"/>
      <c r="AQ6" s="2"/>
      <c r="AR6" s="2"/>
      <c r="AS6" s="2"/>
      <c r="AT6" s="2"/>
      <c r="AU6" s="2"/>
      <c r="AV6" s="2"/>
      <c r="AW6" s="2"/>
      <c r="AX6" s="53"/>
      <c r="AY6" s="2"/>
      <c r="AZ6" s="2"/>
      <c r="BA6" s="2"/>
      <c r="BB6" s="2"/>
      <c r="BC6" s="2"/>
      <c r="BD6" s="2"/>
      <c r="BE6" s="2"/>
      <c r="BF6" s="2"/>
      <c r="BG6" s="2"/>
      <c r="BH6" s="2"/>
      <c r="BI6" s="59"/>
      <c r="BJ6" s="77"/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15</v>
      </c>
      <c r="G7" s="2"/>
      <c r="H7" s="2"/>
      <c r="I7" s="2"/>
      <c r="J7" s="132" t="s">
        <v>15</v>
      </c>
      <c r="K7" s="11"/>
      <c r="L7" s="11"/>
      <c r="M7" s="11" t="s">
        <v>16</v>
      </c>
      <c r="O7" s="11"/>
      <c r="P7" s="11" t="s">
        <v>17</v>
      </c>
      <c r="Q7" s="11" t="s">
        <v>77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15</v>
      </c>
      <c r="AE7" s="2"/>
      <c r="AF7" s="2"/>
      <c r="AG7" s="2"/>
      <c r="AH7" s="132" t="s">
        <v>15</v>
      </c>
      <c r="AI7" s="11"/>
      <c r="AJ7" s="11"/>
      <c r="AK7" s="11" t="s">
        <v>16</v>
      </c>
      <c r="AM7" s="11"/>
      <c r="AN7" s="11" t="s">
        <v>17</v>
      </c>
      <c r="AO7" s="11" t="s">
        <v>77</v>
      </c>
      <c r="AP7" s="18"/>
      <c r="AQ7" s="2" t="s">
        <v>40</v>
      </c>
      <c r="AR7" s="2"/>
      <c r="AS7" s="2"/>
      <c r="AT7" s="2"/>
      <c r="AU7" s="2"/>
      <c r="AV7" s="2"/>
      <c r="AW7" s="10" t="s">
        <v>40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94"/>
      <c r="BJ7" s="78"/>
      <c r="BK7" s="77"/>
      <c r="BL7" s="77" t="s">
        <v>7</v>
      </c>
      <c r="BM7" s="77" t="s">
        <v>8</v>
      </c>
      <c r="BN7" s="53"/>
      <c r="BO7" s="49" t="s">
        <v>9</v>
      </c>
      <c r="BP7" s="71"/>
      <c r="BQ7" s="49" t="s">
        <v>1</v>
      </c>
      <c r="BR7" s="71"/>
      <c r="BS7" s="47" t="s">
        <v>10</v>
      </c>
      <c r="BT7" s="13"/>
      <c r="BU7" s="2"/>
      <c r="BV7" s="2"/>
    </row>
    <row r="8" spans="1:74" x14ac:dyDescent="0.3">
      <c r="A8" s="14" t="s">
        <v>11</v>
      </c>
      <c r="B8" s="72" t="s">
        <v>12</v>
      </c>
      <c r="C8" s="72" t="s">
        <v>6</v>
      </c>
      <c r="D8" s="72" t="s">
        <v>13</v>
      </c>
      <c r="E8" s="72" t="s">
        <v>14</v>
      </c>
      <c r="F8" s="72" t="s">
        <v>78</v>
      </c>
      <c r="G8" s="72" t="s">
        <v>81</v>
      </c>
      <c r="H8" s="72" t="s">
        <v>79</v>
      </c>
      <c r="I8" s="72" t="s">
        <v>82</v>
      </c>
      <c r="J8" s="20" t="s">
        <v>84</v>
      </c>
      <c r="K8" s="15" t="s">
        <v>16</v>
      </c>
      <c r="L8" s="15" t="s">
        <v>85</v>
      </c>
      <c r="M8" s="20" t="s">
        <v>84</v>
      </c>
      <c r="N8" s="38" t="s">
        <v>17</v>
      </c>
      <c r="O8" s="15" t="s">
        <v>85</v>
      </c>
      <c r="P8" s="20" t="s">
        <v>84</v>
      </c>
      <c r="Q8" s="20" t="s">
        <v>84</v>
      </c>
      <c r="R8" s="16"/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6"/>
      <c r="AD8" s="72" t="s">
        <v>78</v>
      </c>
      <c r="AE8" s="72" t="s">
        <v>81</v>
      </c>
      <c r="AF8" s="72" t="s">
        <v>79</v>
      </c>
      <c r="AG8" s="72" t="s">
        <v>82</v>
      </c>
      <c r="AH8" s="20" t="s">
        <v>84</v>
      </c>
      <c r="AI8" s="15" t="s">
        <v>16</v>
      </c>
      <c r="AJ8" s="15" t="s">
        <v>85</v>
      </c>
      <c r="AK8" s="20" t="s">
        <v>84</v>
      </c>
      <c r="AL8" s="38" t="s">
        <v>17</v>
      </c>
      <c r="AM8" s="15" t="s">
        <v>85</v>
      </c>
      <c r="AN8" s="20" t="s">
        <v>84</v>
      </c>
      <c r="AO8" s="20" t="s">
        <v>84</v>
      </c>
      <c r="AP8" s="18"/>
      <c r="AQ8" s="15" t="s">
        <v>31</v>
      </c>
      <c r="AR8" s="15" t="s">
        <v>32</v>
      </c>
      <c r="AS8" s="15" t="s">
        <v>33</v>
      </c>
      <c r="AT8" s="15" t="s">
        <v>34</v>
      </c>
      <c r="AU8" s="15" t="s">
        <v>35</v>
      </c>
      <c r="AV8" s="14" t="s">
        <v>36</v>
      </c>
      <c r="AW8" s="14" t="s">
        <v>30</v>
      </c>
      <c r="AX8" s="55"/>
      <c r="AY8" s="14" t="s">
        <v>18</v>
      </c>
      <c r="AZ8" s="14" t="s">
        <v>19</v>
      </c>
      <c r="BA8" s="14" t="s">
        <v>20</v>
      </c>
      <c r="BB8" s="14" t="s">
        <v>21</v>
      </c>
      <c r="BC8" s="14" t="s">
        <v>22</v>
      </c>
      <c r="BD8" s="14" t="s">
        <v>23</v>
      </c>
      <c r="BE8" s="14" t="s">
        <v>24</v>
      </c>
      <c r="BF8" s="14" t="s">
        <v>25</v>
      </c>
      <c r="BG8" s="14" t="s">
        <v>26</v>
      </c>
      <c r="BH8" s="14" t="s">
        <v>27</v>
      </c>
      <c r="BI8" s="195"/>
      <c r="BJ8" s="79" t="s">
        <v>28</v>
      </c>
      <c r="BK8" s="79" t="s">
        <v>8</v>
      </c>
      <c r="BL8" s="79" t="s">
        <v>29</v>
      </c>
      <c r="BM8" s="79" t="s">
        <v>30</v>
      </c>
      <c r="BN8" s="56"/>
      <c r="BO8" s="75" t="s">
        <v>37</v>
      </c>
      <c r="BP8" s="72"/>
      <c r="BQ8" s="75" t="s">
        <v>37</v>
      </c>
      <c r="BR8" s="89"/>
      <c r="BS8" s="76" t="s">
        <v>37</v>
      </c>
      <c r="BT8" s="20" t="s">
        <v>39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95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191">
        <v>16</v>
      </c>
      <c r="B10" s="193" t="s">
        <v>98</v>
      </c>
      <c r="C10" s="193" t="s">
        <v>192</v>
      </c>
      <c r="D10" s="193" t="s">
        <v>193</v>
      </c>
      <c r="E10" s="193" t="s">
        <v>101</v>
      </c>
      <c r="F10" s="33">
        <v>5</v>
      </c>
      <c r="G10" s="33">
        <v>5.8</v>
      </c>
      <c r="H10" s="33">
        <v>5.6</v>
      </c>
      <c r="I10" s="33">
        <v>5.5</v>
      </c>
      <c r="J10" s="133">
        <f>(F10+G10+H10+I10)/4</f>
        <v>5.4749999999999996</v>
      </c>
      <c r="K10" s="33">
        <v>6.8</v>
      </c>
      <c r="L10" s="33"/>
      <c r="M10" s="133">
        <f>K10-L10</f>
        <v>6.8</v>
      </c>
      <c r="N10" s="33">
        <v>7.8</v>
      </c>
      <c r="O10" s="33">
        <v>0.3</v>
      </c>
      <c r="P10" s="133">
        <f>N10-O10</f>
        <v>7.5</v>
      </c>
      <c r="Q10" s="4">
        <f>((J10*0.4)+(M10*0.4)+(P10*0.2))</f>
        <v>6.41</v>
      </c>
      <c r="R10" s="23"/>
      <c r="S10" s="25">
        <v>5</v>
      </c>
      <c r="T10" s="25">
        <v>5</v>
      </c>
      <c r="U10" s="25">
        <v>6</v>
      </c>
      <c r="V10" s="25">
        <v>4</v>
      </c>
      <c r="W10" s="25">
        <v>6</v>
      </c>
      <c r="X10" s="25">
        <v>6</v>
      </c>
      <c r="Y10" s="25">
        <v>7</v>
      </c>
      <c r="Z10" s="25">
        <v>4.8</v>
      </c>
      <c r="AA10" s="26">
        <f>SUM(S10:Z10)</f>
        <v>43.8</v>
      </c>
      <c r="AB10" s="4">
        <f>AA10/8</f>
        <v>5.4749999999999996</v>
      </c>
      <c r="AC10" s="23"/>
      <c r="AD10" s="33">
        <v>4</v>
      </c>
      <c r="AE10" s="33">
        <v>5</v>
      </c>
      <c r="AF10" s="33">
        <v>5</v>
      </c>
      <c r="AG10" s="33">
        <v>5</v>
      </c>
      <c r="AH10" s="133">
        <f>(AD10+AE10+AF10+AG10)/4</f>
        <v>4.75</v>
      </c>
      <c r="AI10" s="33">
        <v>5.8</v>
      </c>
      <c r="AJ10" s="33"/>
      <c r="AK10" s="133">
        <f>AI10-AJ10</f>
        <v>5.8</v>
      </c>
      <c r="AL10" s="33">
        <v>7</v>
      </c>
      <c r="AM10" s="33">
        <v>0.3</v>
      </c>
      <c r="AN10" s="133">
        <f>AL10-AM10</f>
        <v>6.7</v>
      </c>
      <c r="AO10" s="4">
        <f>((AH10*0.4)+(AK10*0.4)+(AN10*0.2))</f>
        <v>5.56</v>
      </c>
      <c r="AP10" s="29"/>
      <c r="AQ10" s="25">
        <v>3</v>
      </c>
      <c r="AR10" s="25">
        <v>3</v>
      </c>
      <c r="AS10" s="25">
        <v>4.8</v>
      </c>
      <c r="AT10" s="25">
        <v>4.3</v>
      </c>
      <c r="AU10" s="4">
        <f>SUM((AQ10*0.3),(AR10*0.25),(AS10*0.35),(AT10*0.1))</f>
        <v>3.7600000000000002</v>
      </c>
      <c r="AV10" s="30"/>
      <c r="AW10" s="4">
        <f>AU10-AV10</f>
        <v>3.7600000000000002</v>
      </c>
      <c r="AX10" s="60"/>
      <c r="AY10" s="25">
        <v>4.5</v>
      </c>
      <c r="AZ10" s="25">
        <v>6.5</v>
      </c>
      <c r="BA10" s="25">
        <v>6.2</v>
      </c>
      <c r="BB10" s="25">
        <v>6.2</v>
      </c>
      <c r="BC10" s="25">
        <v>7.2</v>
      </c>
      <c r="BD10" s="25">
        <v>7.2</v>
      </c>
      <c r="BE10" s="25">
        <v>7</v>
      </c>
      <c r="BF10" s="25">
        <v>6.3</v>
      </c>
      <c r="BG10" s="26">
        <f>SUM(AY10:BF10)</f>
        <v>51.099999999999994</v>
      </c>
      <c r="BH10" s="4">
        <f>BG10/8</f>
        <v>6.3874999999999993</v>
      </c>
      <c r="BI10" s="196"/>
      <c r="BJ10" s="80">
        <v>7.82</v>
      </c>
      <c r="BK10" s="77">
        <f>BJ10</f>
        <v>7.82</v>
      </c>
      <c r="BL10" s="81"/>
      <c r="BM10" s="77">
        <f>SUM(BK10-BL10)</f>
        <v>7.82</v>
      </c>
      <c r="BN10" s="60"/>
      <c r="BO10" s="77">
        <f>SUM((Q10*0.25)+(BH10*0.375)+(AB10*0.375))</f>
        <v>6.0509374999999999</v>
      </c>
      <c r="BP10" s="71"/>
      <c r="BQ10" s="77">
        <f>SUM((AO10*0.25),(AW10*0.25),(BM10*0.5))</f>
        <v>6.24</v>
      </c>
      <c r="BR10" s="71"/>
      <c r="BS10" s="78">
        <f>AVERAGE(BO10:BQ10)</f>
        <v>6.14546875</v>
      </c>
      <c r="BT10" s="31">
        <v>1</v>
      </c>
      <c r="BU10" s="2"/>
      <c r="BV10" s="2"/>
    </row>
    <row r="11" spans="1:74" x14ac:dyDescent="0.3">
      <c r="A11" s="191">
        <v>77</v>
      </c>
      <c r="B11" s="193" t="s">
        <v>243</v>
      </c>
      <c r="C11" s="193" t="s">
        <v>192</v>
      </c>
      <c r="D11" s="193" t="s">
        <v>193</v>
      </c>
      <c r="E11" s="193" t="s">
        <v>101</v>
      </c>
      <c r="F11" s="33">
        <v>5</v>
      </c>
      <c r="G11" s="33">
        <v>5.8</v>
      </c>
      <c r="H11" s="33">
        <v>5.6</v>
      </c>
      <c r="I11" s="33">
        <v>5.5</v>
      </c>
      <c r="J11" s="133">
        <f>(F11+G11+H11+I11)/4</f>
        <v>5.4749999999999996</v>
      </c>
      <c r="K11" s="33">
        <v>6.8</v>
      </c>
      <c r="L11" s="33"/>
      <c r="M11" s="133">
        <f>K11-L11</f>
        <v>6.8</v>
      </c>
      <c r="N11" s="33">
        <v>7.8</v>
      </c>
      <c r="O11" s="33">
        <v>0.3</v>
      </c>
      <c r="P11" s="133">
        <f>N11-O11</f>
        <v>7.5</v>
      </c>
      <c r="Q11" s="4">
        <f>((J11*0.4)+(M11*0.4)+(P11*0.2))</f>
        <v>6.41</v>
      </c>
      <c r="R11" s="23"/>
      <c r="S11" s="25">
        <v>4.8</v>
      </c>
      <c r="T11" s="25">
        <v>5</v>
      </c>
      <c r="U11" s="25">
        <v>5</v>
      </c>
      <c r="V11" s="25">
        <v>6.5</v>
      </c>
      <c r="W11" s="25">
        <v>5</v>
      </c>
      <c r="X11" s="25">
        <v>5</v>
      </c>
      <c r="Y11" s="25">
        <v>6.8</v>
      </c>
      <c r="Z11" s="25">
        <v>6.2</v>
      </c>
      <c r="AA11" s="26">
        <f>SUM(S11:Z11)</f>
        <v>44.300000000000004</v>
      </c>
      <c r="AB11" s="4">
        <f>AA11/8</f>
        <v>5.5375000000000005</v>
      </c>
      <c r="AC11" s="23"/>
      <c r="AD11" s="33">
        <v>4</v>
      </c>
      <c r="AE11" s="33">
        <v>5</v>
      </c>
      <c r="AF11" s="33">
        <v>5</v>
      </c>
      <c r="AG11" s="33">
        <v>5</v>
      </c>
      <c r="AH11" s="133">
        <f>(AD11+AE11+AF11+AG11)/4</f>
        <v>4.75</v>
      </c>
      <c r="AI11" s="33">
        <v>5.8</v>
      </c>
      <c r="AJ11" s="33"/>
      <c r="AK11" s="133">
        <f>AI11-AJ11</f>
        <v>5.8</v>
      </c>
      <c r="AL11" s="33">
        <v>6</v>
      </c>
      <c r="AM11" s="33">
        <v>0.3</v>
      </c>
      <c r="AN11" s="133">
        <f>AL11-AM11</f>
        <v>5.7</v>
      </c>
      <c r="AO11" s="4">
        <f>((AH11*0.4)+(AK11*0.4)+(AN11*0.2))</f>
        <v>5.3599999999999994</v>
      </c>
      <c r="AP11" s="29"/>
      <c r="AQ11" s="25">
        <v>4</v>
      </c>
      <c r="AR11" s="25">
        <v>3.8</v>
      </c>
      <c r="AS11" s="25">
        <v>5</v>
      </c>
      <c r="AT11" s="25">
        <v>4.3</v>
      </c>
      <c r="AU11" s="4">
        <f>SUM((AQ11*0.3),(AR11*0.25),(AS11*0.35),(AT11*0.1))</f>
        <v>4.33</v>
      </c>
      <c r="AV11" s="30"/>
      <c r="AW11" s="4">
        <f>AU11-AV11</f>
        <v>4.33</v>
      </c>
      <c r="AX11" s="60"/>
      <c r="AY11" s="25">
        <v>5.3</v>
      </c>
      <c r="AZ11" s="25">
        <v>6.5</v>
      </c>
      <c r="BA11" s="25">
        <v>5</v>
      </c>
      <c r="BB11" s="25">
        <v>6</v>
      </c>
      <c r="BC11" s="25">
        <v>6.7</v>
      </c>
      <c r="BD11" s="25">
        <v>6.7</v>
      </c>
      <c r="BE11" s="25">
        <v>7</v>
      </c>
      <c r="BF11" s="25">
        <v>6</v>
      </c>
      <c r="BG11" s="26">
        <f>SUM(AY11:BF11)</f>
        <v>49.2</v>
      </c>
      <c r="BH11" s="4">
        <f>BG11/8</f>
        <v>6.15</v>
      </c>
      <c r="BI11" s="196"/>
      <c r="BJ11" s="80">
        <v>7.6</v>
      </c>
      <c r="BK11" s="77">
        <f>BJ11</f>
        <v>7.6</v>
      </c>
      <c r="BL11" s="81"/>
      <c r="BM11" s="77">
        <f>SUM(BK11-BL11)</f>
        <v>7.6</v>
      </c>
      <c r="BN11" s="60"/>
      <c r="BO11" s="77">
        <f>SUM((Q11*0.25)+(BH11*0.375)+(AB11*0.375))</f>
        <v>5.9853125000000009</v>
      </c>
      <c r="BP11" s="71"/>
      <c r="BQ11" s="77">
        <f>SUM((AO11*0.25),(AW11*0.25),(BM11*0.5))</f>
        <v>6.2225000000000001</v>
      </c>
      <c r="BR11" s="71"/>
      <c r="BS11" s="78">
        <f>AVERAGE(BO11:BQ11)</f>
        <v>6.1039062500000005</v>
      </c>
      <c r="BT11" s="31">
        <v>2</v>
      </c>
      <c r="BU11" s="2"/>
      <c r="BV11" s="2"/>
    </row>
    <row r="12" spans="1:74" x14ac:dyDescent="0.3">
      <c r="A12" s="191">
        <v>50</v>
      </c>
      <c r="B12" s="193" t="s">
        <v>109</v>
      </c>
      <c r="C12" s="193" t="s">
        <v>292</v>
      </c>
      <c r="D12" s="193" t="s">
        <v>250</v>
      </c>
      <c r="E12" s="193" t="s">
        <v>106</v>
      </c>
      <c r="F12" s="33">
        <v>5</v>
      </c>
      <c r="G12" s="33">
        <v>4.5</v>
      </c>
      <c r="H12" s="33">
        <v>5</v>
      </c>
      <c r="I12" s="33">
        <v>5</v>
      </c>
      <c r="J12" s="133">
        <f>(F12+G12+H12+I12)/4</f>
        <v>4.875</v>
      </c>
      <c r="K12" s="33">
        <v>5.8</v>
      </c>
      <c r="L12" s="33"/>
      <c r="M12" s="133">
        <f>K12-L12</f>
        <v>5.8</v>
      </c>
      <c r="N12" s="33">
        <v>5</v>
      </c>
      <c r="O12" s="33">
        <v>0.2</v>
      </c>
      <c r="P12" s="133">
        <f>N12-O12</f>
        <v>4.8</v>
      </c>
      <c r="Q12" s="4">
        <f>((J12*0.4)+(M12*0.4)+(P12*0.2))</f>
        <v>5.2299999999999995</v>
      </c>
      <c r="R12" s="23"/>
      <c r="S12" s="25">
        <v>6.8</v>
      </c>
      <c r="T12" s="25">
        <v>7.5</v>
      </c>
      <c r="U12" s="25">
        <v>6</v>
      </c>
      <c r="V12" s="25">
        <v>6.8</v>
      </c>
      <c r="W12" s="25">
        <v>6</v>
      </c>
      <c r="X12" s="25">
        <v>5</v>
      </c>
      <c r="Y12" s="25">
        <v>5.5</v>
      </c>
      <c r="Z12" s="25">
        <v>5</v>
      </c>
      <c r="AA12" s="26">
        <f>SUM(S12:Z12)</f>
        <v>48.6</v>
      </c>
      <c r="AB12" s="4">
        <f>AA12/8</f>
        <v>6.0750000000000002</v>
      </c>
      <c r="AC12" s="23"/>
      <c r="AD12" s="33">
        <v>4</v>
      </c>
      <c r="AE12" s="33">
        <v>4</v>
      </c>
      <c r="AF12" s="33">
        <v>4.5</v>
      </c>
      <c r="AG12" s="33">
        <v>4</v>
      </c>
      <c r="AH12" s="133">
        <f>(AD12+AE12+AF12+AG12)/4</f>
        <v>4.125</v>
      </c>
      <c r="AI12" s="33">
        <v>4.8</v>
      </c>
      <c r="AJ12" s="33"/>
      <c r="AK12" s="133">
        <f>AI12-AJ12</f>
        <v>4.8</v>
      </c>
      <c r="AL12" s="33">
        <v>5</v>
      </c>
      <c r="AM12" s="33">
        <v>0.7</v>
      </c>
      <c r="AN12" s="133">
        <f>AL12-AM12</f>
        <v>4.3</v>
      </c>
      <c r="AO12" s="4">
        <f>((AH12*0.4)+(AK12*0.4)+(AN12*0.2))</f>
        <v>4.4300000000000006</v>
      </c>
      <c r="AP12" s="29"/>
      <c r="AQ12" s="25">
        <v>4</v>
      </c>
      <c r="AR12" s="25">
        <v>4</v>
      </c>
      <c r="AS12" s="25">
        <v>3.8</v>
      </c>
      <c r="AT12" s="25">
        <v>3</v>
      </c>
      <c r="AU12" s="4">
        <f>SUM((AQ12*0.3),(AR12*0.25),(AS12*0.35),(AT12*0.1))</f>
        <v>3.83</v>
      </c>
      <c r="AV12" s="30"/>
      <c r="AW12" s="4">
        <f>AU12-AV12</f>
        <v>3.83</v>
      </c>
      <c r="AX12" s="60"/>
      <c r="AY12" s="25">
        <v>6.8</v>
      </c>
      <c r="AZ12" s="25">
        <v>7</v>
      </c>
      <c r="BA12" s="25">
        <v>7</v>
      </c>
      <c r="BB12" s="25">
        <v>7</v>
      </c>
      <c r="BC12" s="25">
        <v>6</v>
      </c>
      <c r="BD12" s="25">
        <v>6</v>
      </c>
      <c r="BE12" s="25">
        <v>6</v>
      </c>
      <c r="BF12" s="25">
        <v>6.7</v>
      </c>
      <c r="BG12" s="26">
        <f>SUM(AY12:BF12)</f>
        <v>52.5</v>
      </c>
      <c r="BH12" s="4">
        <f>BG12/8</f>
        <v>6.5625</v>
      </c>
      <c r="BI12" s="196"/>
      <c r="BJ12" s="80">
        <v>8.18</v>
      </c>
      <c r="BK12" s="77">
        <f>BJ12</f>
        <v>8.18</v>
      </c>
      <c r="BL12" s="81"/>
      <c r="BM12" s="77">
        <f>SUM(BK12-BL12)</f>
        <v>8.18</v>
      </c>
      <c r="BN12" s="60"/>
      <c r="BO12" s="77">
        <f>SUM((Q12*0.25)+(BH12*0.375)+(AB12*0.375))</f>
        <v>6.0465625000000003</v>
      </c>
      <c r="BP12" s="71"/>
      <c r="BQ12" s="77">
        <f>SUM((AO12*0.25),(AW12*0.25),(BM12*0.5))</f>
        <v>6.1550000000000002</v>
      </c>
      <c r="BR12" s="71"/>
      <c r="BS12" s="78">
        <f>AVERAGE(BO12:BQ12)</f>
        <v>6.1007812500000007</v>
      </c>
      <c r="BT12" s="31">
        <v>3</v>
      </c>
      <c r="BU12" s="2"/>
      <c r="BV12" s="2"/>
    </row>
    <row r="13" spans="1:74" x14ac:dyDescent="0.3">
      <c r="A13" s="191">
        <v>21</v>
      </c>
      <c r="B13" s="193" t="s">
        <v>130</v>
      </c>
      <c r="C13" s="193" t="s">
        <v>192</v>
      </c>
      <c r="D13" s="193" t="s">
        <v>193</v>
      </c>
      <c r="E13" s="193" t="s">
        <v>101</v>
      </c>
      <c r="F13" s="33">
        <v>5</v>
      </c>
      <c r="G13" s="33">
        <v>5.8</v>
      </c>
      <c r="H13" s="33">
        <v>5.6</v>
      </c>
      <c r="I13" s="33">
        <v>5.5</v>
      </c>
      <c r="J13" s="133">
        <f>(F13+G13+H13+I13)/4</f>
        <v>5.4749999999999996</v>
      </c>
      <c r="K13" s="33">
        <v>6.8</v>
      </c>
      <c r="L13" s="33"/>
      <c r="M13" s="133">
        <f>K13-L13</f>
        <v>6.8</v>
      </c>
      <c r="N13" s="33">
        <v>7.8</v>
      </c>
      <c r="O13" s="33">
        <v>0.3</v>
      </c>
      <c r="P13" s="133">
        <f>N13-O13</f>
        <v>7.5</v>
      </c>
      <c r="Q13" s="4">
        <f>((J13*0.4)+(M13*0.4)+(P13*0.2))</f>
        <v>6.41</v>
      </c>
      <c r="R13" s="23"/>
      <c r="S13" s="25">
        <v>4.5</v>
      </c>
      <c r="T13" s="25">
        <v>6</v>
      </c>
      <c r="U13" s="25">
        <v>6</v>
      </c>
      <c r="V13" s="25">
        <v>5.8</v>
      </c>
      <c r="W13" s="25">
        <v>5.3</v>
      </c>
      <c r="X13" s="25">
        <v>5.5</v>
      </c>
      <c r="Y13" s="25">
        <v>6.5</v>
      </c>
      <c r="Z13" s="25">
        <v>6.3</v>
      </c>
      <c r="AA13" s="26">
        <f>SUM(S13:Z13)</f>
        <v>45.9</v>
      </c>
      <c r="AB13" s="4">
        <f>AA13/8</f>
        <v>5.7374999999999998</v>
      </c>
      <c r="AC13" s="23"/>
      <c r="AD13" s="33">
        <v>4</v>
      </c>
      <c r="AE13" s="33">
        <v>5</v>
      </c>
      <c r="AF13" s="33">
        <v>5</v>
      </c>
      <c r="AG13" s="33">
        <v>5</v>
      </c>
      <c r="AH13" s="133">
        <f>(AD13+AE13+AF13+AG13)/4</f>
        <v>4.75</v>
      </c>
      <c r="AI13" s="33">
        <v>5.8</v>
      </c>
      <c r="AJ13" s="33"/>
      <c r="AK13" s="133">
        <f>AI13-AJ13</f>
        <v>5.8</v>
      </c>
      <c r="AL13" s="33">
        <v>6</v>
      </c>
      <c r="AM13" s="33">
        <v>0.3</v>
      </c>
      <c r="AN13" s="133">
        <f>AL13-AM13</f>
        <v>5.7</v>
      </c>
      <c r="AO13" s="4">
        <f>((AH13*0.4)+(AK13*0.4)+(AN13*0.2))</f>
        <v>5.3599999999999994</v>
      </c>
      <c r="AP13" s="29"/>
      <c r="AQ13" s="25">
        <v>3</v>
      </c>
      <c r="AR13" s="25">
        <v>3</v>
      </c>
      <c r="AS13" s="25">
        <v>3</v>
      </c>
      <c r="AT13" s="25">
        <v>3</v>
      </c>
      <c r="AU13" s="4">
        <f>SUM((AQ13*0.3),(AR13*0.25),(AS13*0.35),(AT13*0.1))</f>
        <v>3</v>
      </c>
      <c r="AV13" s="30"/>
      <c r="AW13" s="4">
        <f>AU13-AV13</f>
        <v>3</v>
      </c>
      <c r="AX13" s="60"/>
      <c r="AY13" s="25">
        <v>5</v>
      </c>
      <c r="AZ13" s="25">
        <v>5.5</v>
      </c>
      <c r="BA13" s="25">
        <v>5.5</v>
      </c>
      <c r="BB13" s="25">
        <v>6.5</v>
      </c>
      <c r="BC13" s="25">
        <v>5</v>
      </c>
      <c r="BD13" s="25">
        <v>5</v>
      </c>
      <c r="BE13" s="25">
        <v>6.2</v>
      </c>
      <c r="BF13" s="25">
        <v>6</v>
      </c>
      <c r="BG13" s="26">
        <f>SUM(AY13:BF13)</f>
        <v>44.7</v>
      </c>
      <c r="BH13" s="4">
        <f>BG13/8</f>
        <v>5.5875000000000004</v>
      </c>
      <c r="BI13" s="196"/>
      <c r="BJ13" s="80">
        <v>7.4</v>
      </c>
      <c r="BK13" s="77">
        <f>BJ13</f>
        <v>7.4</v>
      </c>
      <c r="BL13" s="81"/>
      <c r="BM13" s="77">
        <f>SUM(BK13-BL13)</f>
        <v>7.4</v>
      </c>
      <c r="BN13" s="60"/>
      <c r="BO13" s="77">
        <f>SUM((Q13*0.25)+(BH13*0.375)+(AB13*0.375))</f>
        <v>5.8493750000000002</v>
      </c>
      <c r="BP13" s="71"/>
      <c r="BQ13" s="77">
        <f>SUM((AO13*0.25),(AW13*0.25),(BM13*0.5))</f>
        <v>5.79</v>
      </c>
      <c r="BR13" s="71"/>
      <c r="BS13" s="78">
        <f>AVERAGE(BO13:BQ13)</f>
        <v>5.8196875000000006</v>
      </c>
      <c r="BT13" s="31">
        <v>4</v>
      </c>
      <c r="BU13" s="2"/>
      <c r="BV13" s="2"/>
    </row>
    <row r="14" spans="1:74" x14ac:dyDescent="0.3">
      <c r="A14" s="191">
        <v>33</v>
      </c>
      <c r="B14" s="258" t="s">
        <v>251</v>
      </c>
      <c r="C14" s="193" t="s">
        <v>252</v>
      </c>
      <c r="D14" s="193" t="s">
        <v>253</v>
      </c>
      <c r="E14" s="193" t="s">
        <v>139</v>
      </c>
      <c r="F14" s="33">
        <v>5.8</v>
      </c>
      <c r="G14" s="33">
        <v>5</v>
      </c>
      <c r="H14" s="33">
        <v>5</v>
      </c>
      <c r="I14" s="33">
        <v>4.8</v>
      </c>
      <c r="J14" s="133">
        <f>(F14+G14+H14+I14)/4</f>
        <v>5.15</v>
      </c>
      <c r="K14" s="33">
        <v>4.5</v>
      </c>
      <c r="L14" s="33">
        <v>2.5</v>
      </c>
      <c r="M14" s="133">
        <f>K14-L14</f>
        <v>2</v>
      </c>
      <c r="N14" s="33">
        <v>5.5</v>
      </c>
      <c r="O14" s="33"/>
      <c r="P14" s="133">
        <f>N14-O14</f>
        <v>5.5</v>
      </c>
      <c r="Q14" s="4">
        <f>((J14*0.4)+(M14*0.4)+(P14*0.2))</f>
        <v>3.9600000000000004</v>
      </c>
      <c r="R14" s="23"/>
      <c r="S14" s="25">
        <v>5.5</v>
      </c>
      <c r="T14" s="25">
        <v>5.2</v>
      </c>
      <c r="U14" s="25">
        <v>5</v>
      </c>
      <c r="V14" s="25">
        <v>4.8</v>
      </c>
      <c r="W14" s="25">
        <v>5.8</v>
      </c>
      <c r="X14" s="25">
        <v>5.8</v>
      </c>
      <c r="Y14" s="25">
        <v>7.5</v>
      </c>
      <c r="Z14" s="25">
        <v>0</v>
      </c>
      <c r="AA14" s="26">
        <f>SUM(S14:Z14)</f>
        <v>39.6</v>
      </c>
      <c r="AB14" s="4">
        <f>AA14/8</f>
        <v>4.95</v>
      </c>
      <c r="AC14" s="23"/>
      <c r="AD14" s="33">
        <v>5.8</v>
      </c>
      <c r="AE14" s="33">
        <v>5</v>
      </c>
      <c r="AF14" s="33">
        <v>5</v>
      </c>
      <c r="AG14" s="33">
        <v>4.8</v>
      </c>
      <c r="AH14" s="133">
        <f>(AD14+AE14+AF14+AG14)/4</f>
        <v>5.15</v>
      </c>
      <c r="AI14" s="33">
        <v>4</v>
      </c>
      <c r="AJ14" s="33"/>
      <c r="AK14" s="133">
        <f>AI14-AJ14</f>
        <v>4</v>
      </c>
      <c r="AL14" s="33">
        <v>4.5</v>
      </c>
      <c r="AM14" s="33"/>
      <c r="AN14" s="133">
        <f>AL14-AM14</f>
        <v>4.5</v>
      </c>
      <c r="AO14" s="4">
        <f>((AH14*0.4)+(AK14*0.4)+(AN14*0.2))</f>
        <v>4.5600000000000005</v>
      </c>
      <c r="AP14" s="29"/>
      <c r="AQ14" s="25">
        <v>5.5</v>
      </c>
      <c r="AR14" s="25">
        <v>5</v>
      </c>
      <c r="AS14" s="25">
        <v>4</v>
      </c>
      <c r="AT14" s="25">
        <v>2.8</v>
      </c>
      <c r="AU14" s="4">
        <f>SUM((AQ14*0.3),(AR14*0.25),(AS14*0.35),(AT14*0.1))</f>
        <v>4.58</v>
      </c>
      <c r="AV14" s="30"/>
      <c r="AW14" s="4">
        <f>AU14-AV14</f>
        <v>4.58</v>
      </c>
      <c r="AX14" s="60"/>
      <c r="AY14" s="25">
        <v>6</v>
      </c>
      <c r="AZ14" s="25">
        <v>6.5</v>
      </c>
      <c r="BA14" s="25">
        <v>6.3</v>
      </c>
      <c r="BB14" s="25">
        <v>6.3</v>
      </c>
      <c r="BC14" s="25">
        <v>6.5</v>
      </c>
      <c r="BD14" s="25">
        <v>6.5</v>
      </c>
      <c r="BE14" s="25">
        <v>6.3</v>
      </c>
      <c r="BF14" s="25">
        <v>5</v>
      </c>
      <c r="BG14" s="26">
        <f>SUM(AY14:BF14)</f>
        <v>49.4</v>
      </c>
      <c r="BH14" s="4">
        <f>BG14/8</f>
        <v>6.1749999999999998</v>
      </c>
      <c r="BI14" s="196"/>
      <c r="BJ14" s="80">
        <v>7.4</v>
      </c>
      <c r="BK14" s="77">
        <f>BJ14</f>
        <v>7.4</v>
      </c>
      <c r="BL14" s="81"/>
      <c r="BM14" s="77">
        <f>SUM(BK14-BL14)</f>
        <v>7.4</v>
      </c>
      <c r="BN14" s="60"/>
      <c r="BO14" s="77">
        <f>SUM((Q14*0.25)+(BH14*0.375)+(AB14*0.375))</f>
        <v>5.1618750000000002</v>
      </c>
      <c r="BP14" s="71"/>
      <c r="BQ14" s="77">
        <f>SUM((AO14*0.25),(AW14*0.25),(BM14*0.5))</f>
        <v>5.9850000000000003</v>
      </c>
      <c r="BR14" s="71"/>
      <c r="BS14" s="78">
        <f>AVERAGE(BO14:BQ14)</f>
        <v>5.5734375000000007</v>
      </c>
      <c r="BT14" s="31">
        <v>5</v>
      </c>
      <c r="BU14" s="2"/>
      <c r="BV14" s="2"/>
    </row>
    <row r="15" spans="1:74" x14ac:dyDescent="0.3">
      <c r="A15" s="191">
        <v>62</v>
      </c>
      <c r="B15" s="193" t="s">
        <v>145</v>
      </c>
      <c r="C15" s="193" t="s">
        <v>161</v>
      </c>
      <c r="D15" s="193" t="s">
        <v>249</v>
      </c>
      <c r="E15" s="193" t="s">
        <v>103</v>
      </c>
      <c r="F15" s="33">
        <v>6</v>
      </c>
      <c r="G15" s="33">
        <v>6.8</v>
      </c>
      <c r="H15" s="33">
        <v>5</v>
      </c>
      <c r="I15" s="33">
        <v>5</v>
      </c>
      <c r="J15" s="133">
        <f>(F15+G15+H15+I15)/4</f>
        <v>5.7</v>
      </c>
      <c r="K15" s="33">
        <v>5.8</v>
      </c>
      <c r="L15" s="33"/>
      <c r="M15" s="133">
        <f>K15-L15</f>
        <v>5.8</v>
      </c>
      <c r="N15" s="33">
        <v>5.8</v>
      </c>
      <c r="O15" s="33">
        <v>0.1</v>
      </c>
      <c r="P15" s="133">
        <f>N15-O15</f>
        <v>5.7</v>
      </c>
      <c r="Q15" s="4">
        <f>((J15*0.4)+(M15*0.4)+(P15*0.2))</f>
        <v>5.74</v>
      </c>
      <c r="R15" s="23"/>
      <c r="S15" s="25">
        <v>0</v>
      </c>
      <c r="T15" s="25">
        <v>6.8</v>
      </c>
      <c r="U15" s="25">
        <v>5</v>
      </c>
      <c r="V15" s="25">
        <v>5.2</v>
      </c>
      <c r="W15" s="25">
        <v>6</v>
      </c>
      <c r="X15" s="25">
        <v>4.5</v>
      </c>
      <c r="Y15" s="25">
        <v>5.5</v>
      </c>
      <c r="Z15" s="25">
        <v>5</v>
      </c>
      <c r="AA15" s="26">
        <f>SUM(S15:Z15)</f>
        <v>38</v>
      </c>
      <c r="AB15" s="4">
        <f>AA15/8</f>
        <v>4.75</v>
      </c>
      <c r="AC15" s="23"/>
      <c r="AD15" s="33">
        <v>4.5</v>
      </c>
      <c r="AE15" s="33">
        <v>5</v>
      </c>
      <c r="AF15" s="33">
        <v>4.5</v>
      </c>
      <c r="AG15" s="33">
        <v>4.5</v>
      </c>
      <c r="AH15" s="133">
        <f>(AD15+AE15+AF15+AG15)/4</f>
        <v>4.625</v>
      </c>
      <c r="AI15" s="33">
        <v>5</v>
      </c>
      <c r="AJ15" s="33"/>
      <c r="AK15" s="133">
        <f>AI15-AJ15</f>
        <v>5</v>
      </c>
      <c r="AL15" s="33">
        <v>5.5</v>
      </c>
      <c r="AM15" s="33">
        <v>0.1</v>
      </c>
      <c r="AN15" s="133">
        <f>AL15-AM15</f>
        <v>5.4</v>
      </c>
      <c r="AO15" s="4">
        <f>((AH15*0.4)+(AK15*0.4)+(AN15*0.2))</f>
        <v>4.93</v>
      </c>
      <c r="AP15" s="29"/>
      <c r="AQ15" s="25">
        <v>4</v>
      </c>
      <c r="AR15" s="25">
        <v>4</v>
      </c>
      <c r="AS15" s="25">
        <v>3</v>
      </c>
      <c r="AT15" s="25">
        <v>2</v>
      </c>
      <c r="AU15" s="4">
        <f>SUM((AQ15*0.3),(AR15*0.25),(AS15*0.35),(AT15*0.1))</f>
        <v>3.45</v>
      </c>
      <c r="AV15" s="30"/>
      <c r="AW15" s="4">
        <f>AU15-AV15</f>
        <v>3.45</v>
      </c>
      <c r="AX15" s="60"/>
      <c r="AY15" s="25">
        <v>0</v>
      </c>
      <c r="AZ15" s="25">
        <v>5.3</v>
      </c>
      <c r="BA15" s="25">
        <v>5.5</v>
      </c>
      <c r="BB15" s="25">
        <v>6</v>
      </c>
      <c r="BC15" s="25">
        <v>6.3</v>
      </c>
      <c r="BD15" s="25">
        <v>6.2</v>
      </c>
      <c r="BE15" s="25">
        <v>6</v>
      </c>
      <c r="BF15" s="25">
        <v>5</v>
      </c>
      <c r="BG15" s="26">
        <f>SUM(AY15:BF15)</f>
        <v>40.299999999999997</v>
      </c>
      <c r="BH15" s="4">
        <f>BG15/8</f>
        <v>5.0374999999999996</v>
      </c>
      <c r="BI15" s="196"/>
      <c r="BJ15" s="80">
        <v>5.75</v>
      </c>
      <c r="BK15" s="77">
        <f>BJ15</f>
        <v>5.75</v>
      </c>
      <c r="BL15" s="81"/>
      <c r="BM15" s="77">
        <f>SUM(BK15-BL15)</f>
        <v>5.75</v>
      </c>
      <c r="BN15" s="60"/>
      <c r="BO15" s="77">
        <f>SUM((Q15*0.25)+(BH15*0.375)+(AB15*0.375))</f>
        <v>5.1053125000000001</v>
      </c>
      <c r="BP15" s="71"/>
      <c r="BQ15" s="77">
        <f>SUM((AO15*0.25),(AW15*0.25),(BM15*0.5))</f>
        <v>4.97</v>
      </c>
      <c r="BR15" s="71"/>
      <c r="BS15" s="78">
        <f>AVERAGE(BO15:BQ15)</f>
        <v>5.0376562499999995</v>
      </c>
      <c r="BT15" s="31">
        <v>6</v>
      </c>
      <c r="BU15" s="2"/>
      <c r="BV15" s="2"/>
    </row>
    <row r="16" spans="1:74" x14ac:dyDescent="0.3">
      <c r="A16" s="191">
        <v>19</v>
      </c>
      <c r="B16" s="193" t="s">
        <v>248</v>
      </c>
      <c r="C16" s="193" t="s">
        <v>230</v>
      </c>
      <c r="D16" s="193" t="s">
        <v>193</v>
      </c>
      <c r="E16" s="193" t="s">
        <v>101</v>
      </c>
      <c r="F16" s="33">
        <v>6</v>
      </c>
      <c r="G16" s="33">
        <v>6</v>
      </c>
      <c r="H16" s="33">
        <v>5.8</v>
      </c>
      <c r="I16" s="33">
        <v>4</v>
      </c>
      <c r="J16" s="133">
        <f t="shared" ref="J13:J16" si="0">(F16+G16+H16+I16)/4</f>
        <v>5.45</v>
      </c>
      <c r="K16" s="33">
        <v>4.5</v>
      </c>
      <c r="L16" s="33"/>
      <c r="M16" s="133">
        <f t="shared" ref="M13:M16" si="1">K16-L16</f>
        <v>4.5</v>
      </c>
      <c r="N16" s="33">
        <v>6</v>
      </c>
      <c r="O16" s="33">
        <v>0.2</v>
      </c>
      <c r="P16" s="133">
        <f t="shared" ref="P13:P16" si="2">N16-O16</f>
        <v>5.8</v>
      </c>
      <c r="Q16" s="4">
        <f t="shared" ref="Q13:Q16" si="3">((J16*0.4)+(M16*0.4)+(P16*0.2))</f>
        <v>5.1400000000000006</v>
      </c>
      <c r="R16" s="23"/>
      <c r="S16" s="25">
        <v>4.2</v>
      </c>
      <c r="T16" s="25">
        <v>6</v>
      </c>
      <c r="U16" s="25">
        <v>6</v>
      </c>
      <c r="V16" s="25">
        <v>6.3</v>
      </c>
      <c r="W16" s="25">
        <v>7</v>
      </c>
      <c r="X16" s="25">
        <v>6.5</v>
      </c>
      <c r="Y16" s="25">
        <v>7</v>
      </c>
      <c r="Z16" s="25">
        <v>6</v>
      </c>
      <c r="AA16" s="26">
        <f t="shared" ref="AA13:AA16" si="4">SUM(S16:Z16)</f>
        <v>49</v>
      </c>
      <c r="AB16" s="4">
        <f t="shared" ref="AB13:AB16" si="5">AA16/8</f>
        <v>6.125</v>
      </c>
      <c r="AC16" s="23"/>
      <c r="AD16" s="33">
        <v>6</v>
      </c>
      <c r="AE16" s="33">
        <v>6</v>
      </c>
      <c r="AF16" s="33">
        <v>5</v>
      </c>
      <c r="AG16" s="33">
        <v>4.5</v>
      </c>
      <c r="AH16" s="133">
        <f t="shared" ref="AH13:AH16" si="6">(AD16+AE16+AF16+AG16)/4</f>
        <v>5.375</v>
      </c>
      <c r="AI16" s="33">
        <v>5</v>
      </c>
      <c r="AJ16" s="33"/>
      <c r="AK16" s="133">
        <f t="shared" ref="AK13:AK16" si="7">AI16-AJ16</f>
        <v>5</v>
      </c>
      <c r="AL16" s="33">
        <v>5.5</v>
      </c>
      <c r="AM16" s="33"/>
      <c r="AN16" s="133">
        <f t="shared" ref="AN13:AN16" si="8">AL16-AM16</f>
        <v>5.5</v>
      </c>
      <c r="AO16" s="4">
        <f t="shared" ref="AO13:AO16" si="9">((AH16*0.4)+(AK16*0.4)+(AN16*0.2))</f>
        <v>5.25</v>
      </c>
      <c r="AP16" s="29"/>
      <c r="AQ16" s="25">
        <v>3</v>
      </c>
      <c r="AR16" s="25">
        <v>4</v>
      </c>
      <c r="AS16" s="25">
        <v>4</v>
      </c>
      <c r="AT16" s="25">
        <v>3.5</v>
      </c>
      <c r="AU16" s="4">
        <f t="shared" ref="AU13:AU16" si="10">SUM((AQ16*0.3),(AR16*0.25),(AS16*0.35),(AT16*0.1))</f>
        <v>3.65</v>
      </c>
      <c r="AV16" s="30"/>
      <c r="AW16" s="4">
        <f t="shared" ref="AW13:AW16" si="11">AU16-AV16</f>
        <v>3.65</v>
      </c>
      <c r="AX16" s="60"/>
      <c r="AY16" s="25">
        <v>5.2</v>
      </c>
      <c r="AZ16" s="25">
        <v>6</v>
      </c>
      <c r="BA16" s="25">
        <v>5</v>
      </c>
      <c r="BB16" s="25">
        <v>6</v>
      </c>
      <c r="BC16" s="25">
        <v>6.2</v>
      </c>
      <c r="BD16" s="25">
        <v>6.2</v>
      </c>
      <c r="BE16" s="25">
        <v>6.5</v>
      </c>
      <c r="BF16" s="25">
        <v>6</v>
      </c>
      <c r="BG16" s="26">
        <f t="shared" ref="BG13:BG16" si="12">SUM(AY16:BF16)</f>
        <v>47.1</v>
      </c>
      <c r="BH16" s="4">
        <f t="shared" ref="BH13:BH16" si="13">BG16/8</f>
        <v>5.8875000000000002</v>
      </c>
      <c r="BI16" s="196"/>
      <c r="BJ16" s="80">
        <v>8.8000000000000007</v>
      </c>
      <c r="BK16" s="77">
        <f t="shared" ref="BK13:BK16" si="14">BJ16</f>
        <v>8.8000000000000007</v>
      </c>
      <c r="BL16" s="81"/>
      <c r="BM16" s="77">
        <f t="shared" ref="BM13:BM16" si="15">SUM(BK16-BL16)</f>
        <v>8.8000000000000007</v>
      </c>
      <c r="BN16" s="60"/>
      <c r="BO16" s="77">
        <f t="shared" ref="BO13:BO16" si="16">SUM((Q16*0.25)+(BH16*0.375)+(AB16*0.375))</f>
        <v>5.7896875000000003</v>
      </c>
      <c r="BP16" s="71"/>
      <c r="BQ16" s="77">
        <f t="shared" ref="BQ13:BQ16" si="17">SUM((AO16*0.25),(AW16*0.25),(BM16*0.5))</f>
        <v>6.625</v>
      </c>
      <c r="BR16" s="71"/>
      <c r="BS16" s="78">
        <f t="shared" ref="BS13:BS16" si="18">AVERAGE(BO16:BQ16)</f>
        <v>6.2073437499999997</v>
      </c>
      <c r="BT16" s="188" t="s">
        <v>153</v>
      </c>
      <c r="BU16" s="2"/>
      <c r="BV16" s="2"/>
    </row>
    <row r="17" spans="1:74" x14ac:dyDescent="0.3">
      <c r="A17" s="191">
        <v>77</v>
      </c>
      <c r="B17" s="193" t="s">
        <v>274</v>
      </c>
      <c r="C17" s="193" t="s">
        <v>230</v>
      </c>
      <c r="D17" s="193" t="s">
        <v>193</v>
      </c>
      <c r="E17" s="193" t="s">
        <v>101</v>
      </c>
      <c r="F17" s="33">
        <v>6</v>
      </c>
      <c r="G17" s="33">
        <v>6</v>
      </c>
      <c r="H17" s="33">
        <v>5.8</v>
      </c>
      <c r="I17" s="33">
        <v>4</v>
      </c>
      <c r="J17" s="133">
        <f t="shared" ref="J17" si="19">(F17+G17+H17+I17)/4</f>
        <v>5.45</v>
      </c>
      <c r="K17" s="33">
        <v>4.5</v>
      </c>
      <c r="L17" s="33"/>
      <c r="M17" s="133">
        <f t="shared" ref="M17" si="20">K17-L17</f>
        <v>4.5</v>
      </c>
      <c r="N17" s="33">
        <v>6</v>
      </c>
      <c r="O17" s="33">
        <v>0.2</v>
      </c>
      <c r="P17" s="133">
        <f t="shared" ref="P17" si="21">N17-O17</f>
        <v>5.8</v>
      </c>
      <c r="Q17" s="4">
        <f t="shared" ref="Q17" si="22">((J17*0.4)+(M17*0.4)+(P17*0.2))</f>
        <v>5.1400000000000006</v>
      </c>
      <c r="R17" s="23"/>
      <c r="S17" s="25">
        <v>4.2</v>
      </c>
      <c r="T17" s="25">
        <v>5</v>
      </c>
      <c r="U17" s="25">
        <v>5</v>
      </c>
      <c r="V17" s="25">
        <v>5.8</v>
      </c>
      <c r="W17" s="25">
        <v>5</v>
      </c>
      <c r="X17" s="25">
        <v>4</v>
      </c>
      <c r="Y17" s="25">
        <v>6</v>
      </c>
      <c r="Z17" s="25">
        <v>5.5</v>
      </c>
      <c r="AA17" s="26">
        <f t="shared" ref="AA17" si="23">SUM(S17:Z17)</f>
        <v>40.5</v>
      </c>
      <c r="AB17" s="4">
        <f t="shared" ref="AB17" si="24">AA17/8</f>
        <v>5.0625</v>
      </c>
      <c r="AC17" s="23"/>
      <c r="AD17" s="33">
        <v>6</v>
      </c>
      <c r="AE17" s="33">
        <v>6</v>
      </c>
      <c r="AF17" s="33">
        <v>5</v>
      </c>
      <c r="AG17" s="33">
        <v>4.5</v>
      </c>
      <c r="AH17" s="133">
        <f t="shared" ref="AH17" si="25">(AD17+AE17+AF17+AG17)/4</f>
        <v>5.375</v>
      </c>
      <c r="AI17" s="33">
        <v>5</v>
      </c>
      <c r="AJ17" s="33"/>
      <c r="AK17" s="133">
        <f t="shared" ref="AK17" si="26">AI17-AJ17</f>
        <v>5</v>
      </c>
      <c r="AL17" s="33">
        <v>5.5</v>
      </c>
      <c r="AM17" s="33"/>
      <c r="AN17" s="133">
        <f t="shared" ref="AN17" si="27">AL17-AM17</f>
        <v>5.5</v>
      </c>
      <c r="AO17" s="4">
        <f t="shared" ref="AO17" si="28">((AH17*0.4)+(AK17*0.4)+(AN17*0.2))</f>
        <v>5.25</v>
      </c>
      <c r="AP17" s="29"/>
      <c r="AQ17" s="25">
        <v>3.5</v>
      </c>
      <c r="AR17" s="25">
        <v>4</v>
      </c>
      <c r="AS17" s="25">
        <v>4.3</v>
      </c>
      <c r="AT17" s="25">
        <v>3.5</v>
      </c>
      <c r="AU17" s="4">
        <f t="shared" ref="AU17" si="29">SUM((AQ17*0.3),(AR17*0.25),(AS17*0.35),(AT17*0.1))</f>
        <v>3.9049999999999998</v>
      </c>
      <c r="AV17" s="30"/>
      <c r="AW17" s="4">
        <f t="shared" ref="AW17" si="30">AU17-AV17</f>
        <v>3.9049999999999998</v>
      </c>
      <c r="AX17" s="60"/>
      <c r="AY17" s="25">
        <v>5.3</v>
      </c>
      <c r="AZ17" s="25">
        <v>6</v>
      </c>
      <c r="BA17" s="25">
        <v>6</v>
      </c>
      <c r="BB17" s="25">
        <v>7</v>
      </c>
      <c r="BC17" s="25">
        <v>6.5</v>
      </c>
      <c r="BD17" s="25">
        <v>6.5</v>
      </c>
      <c r="BE17" s="25">
        <v>6.5</v>
      </c>
      <c r="BF17" s="25">
        <v>6.3</v>
      </c>
      <c r="BG17" s="26">
        <f t="shared" ref="BG17" si="31">SUM(AY17:BF17)</f>
        <v>50.099999999999994</v>
      </c>
      <c r="BH17" s="4">
        <f t="shared" ref="BH17" si="32">BG17/8</f>
        <v>6.2624999999999993</v>
      </c>
      <c r="BI17" s="196"/>
      <c r="BJ17" s="80">
        <v>8.5</v>
      </c>
      <c r="BK17" s="77">
        <f t="shared" ref="BK17" si="33">BJ17</f>
        <v>8.5</v>
      </c>
      <c r="BL17" s="81"/>
      <c r="BM17" s="77">
        <f t="shared" ref="BM17" si="34">SUM(BK17-BL17)</f>
        <v>8.5</v>
      </c>
      <c r="BN17" s="60"/>
      <c r="BO17" s="77">
        <f t="shared" ref="BO17" si="35">SUM((Q17*0.25)+(BH17*0.375)+(AB17*0.375))</f>
        <v>5.5318749999999994</v>
      </c>
      <c r="BP17" s="71"/>
      <c r="BQ17" s="77">
        <f t="shared" ref="BQ17" si="36">SUM((AO17*0.25),(AW17*0.25),(BM17*0.5))</f>
        <v>6.5387500000000003</v>
      </c>
      <c r="BR17" s="71"/>
      <c r="BS17" s="78">
        <f t="shared" ref="BS17" si="37">AVERAGE(BO17:BQ17)</f>
        <v>6.0353124999999999</v>
      </c>
      <c r="BT17" s="188" t="s">
        <v>153</v>
      </c>
      <c r="BU17" s="2"/>
      <c r="BV17" s="2"/>
    </row>
  </sheetData>
  <sortState xmlns:xlrd2="http://schemas.microsoft.com/office/spreadsheetml/2017/richdata2" ref="A10:BV15">
    <sortCondition descending="1" ref="BS10:BS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5C49-83A4-4D01-B9D7-9AC4C6DFDAA7}">
  <sheetPr>
    <pageSetUpPr fitToPage="1"/>
  </sheetPr>
  <dimension ref="A1:BV16"/>
  <sheetViews>
    <sheetView workbookViewId="0">
      <selection activeCell="C11" sqref="C11:D11"/>
    </sheetView>
  </sheetViews>
  <sheetFormatPr defaultRowHeight="14.4" x14ac:dyDescent="0.3"/>
  <cols>
    <col min="1" max="1" width="9.44140625" customWidth="1"/>
    <col min="2" max="2" width="20" style="73" customWidth="1"/>
    <col min="3" max="3" width="26.6640625" style="73" customWidth="1"/>
    <col min="4" max="4" width="20" style="73" customWidth="1"/>
    <col min="5" max="5" width="18.77734375" style="73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32" max="32" width="7.5546875" customWidth="1"/>
    <col min="33" max="33" width="10.6640625" customWidth="1"/>
    <col min="34" max="34" width="9.33203125" customWidth="1"/>
    <col min="35" max="35" width="11" customWidth="1"/>
    <col min="44" max="44" width="2.88671875" customWidth="1"/>
    <col min="52" max="52" width="2.88671875" customWidth="1"/>
    <col min="63" max="63" width="2.88671875" customWidth="1"/>
    <col min="64" max="67" width="8.88671875" style="73"/>
    <col min="68" max="68" width="2.88671875" style="73" customWidth="1"/>
    <col min="69" max="69" width="11.44140625" style="73" customWidth="1"/>
    <col min="70" max="70" width="3" style="73" customWidth="1"/>
    <col min="71" max="71" width="10" style="73" customWidth="1"/>
    <col min="72" max="72" width="2.88671875" style="73" customWidth="1"/>
    <col min="73" max="73" width="8.88671875" style="73"/>
    <col min="74" max="74" width="12.5546875" customWidth="1"/>
  </cols>
  <sheetData>
    <row r="1" spans="1:74" ht="15.6" x14ac:dyDescent="0.3">
      <c r="A1" s="1" t="str">
        <f>'[2]Comp Detail'!A1</f>
        <v>2023 SVG OFFICIAL &amp; UNOFFICIAL APRIL COMP</v>
      </c>
      <c r="B1" s="71"/>
      <c r="C1" s="71"/>
      <c r="D1" s="71"/>
      <c r="E1" s="71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6"/>
      <c r="AG1" s="36"/>
      <c r="AH1" s="36"/>
      <c r="AI1" s="3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77"/>
      <c r="BM1" s="77"/>
      <c r="BN1" s="77"/>
      <c r="BO1" s="77"/>
      <c r="BP1" s="71"/>
      <c r="BQ1" s="71"/>
      <c r="BR1" s="71"/>
      <c r="BS1" s="71"/>
      <c r="BT1" s="71"/>
      <c r="BU1" s="71"/>
      <c r="BV1" s="5">
        <f ca="1">NOW()</f>
        <v>45256.632602314814</v>
      </c>
    </row>
    <row r="2" spans="1:74" ht="15.6" x14ac:dyDescent="0.3">
      <c r="A2" s="1"/>
      <c r="B2" s="71"/>
      <c r="C2" s="71"/>
      <c r="D2" s="3" t="s">
        <v>90</v>
      </c>
      <c r="E2" t="s">
        <v>151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6"/>
      <c r="AG2" s="36"/>
      <c r="AH2" s="36"/>
      <c r="AI2" s="3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7"/>
      <c r="BM2" s="77"/>
      <c r="BN2" s="77"/>
      <c r="BO2" s="77"/>
      <c r="BP2" s="71"/>
      <c r="BQ2" s="71"/>
      <c r="BR2" s="71"/>
      <c r="BS2" s="71"/>
      <c r="BT2" s="71"/>
      <c r="BU2" s="71"/>
      <c r="BV2" s="6">
        <f ca="1">NOW()</f>
        <v>45256.632602314814</v>
      </c>
    </row>
    <row r="3" spans="1:74" ht="15.6" x14ac:dyDescent="0.3">
      <c r="A3" s="252" t="str">
        <f>'[1]Intro Ind Comp'!A3</f>
        <v>25th &amp; 26th November 2023</v>
      </c>
      <c r="B3" s="252"/>
      <c r="C3" s="71"/>
      <c r="D3" s="3"/>
      <c r="E3" t="s">
        <v>94</v>
      </c>
      <c r="T3" s="7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R3" s="2"/>
      <c r="AS3" s="2"/>
      <c r="AT3" s="2"/>
      <c r="AU3" s="2"/>
      <c r="AV3" s="2"/>
      <c r="AW3" s="2"/>
      <c r="AX3" s="2"/>
      <c r="AY3" s="2"/>
      <c r="AZ3" s="2"/>
      <c r="BA3" s="7"/>
      <c r="BB3" s="2"/>
      <c r="BC3" s="2"/>
      <c r="BD3" s="2"/>
      <c r="BE3" s="2"/>
      <c r="BF3" s="2"/>
      <c r="BG3" s="2"/>
      <c r="BH3" s="2"/>
      <c r="BI3" s="2"/>
      <c r="BJ3" s="2"/>
      <c r="BK3" s="2"/>
      <c r="BM3" s="78"/>
      <c r="BN3" s="78"/>
      <c r="BO3" s="78"/>
      <c r="BP3" s="71"/>
      <c r="BQ3" s="71"/>
      <c r="BR3" s="71"/>
      <c r="BS3" s="71"/>
      <c r="BT3" s="71"/>
      <c r="BU3" s="71"/>
      <c r="BV3" s="2"/>
    </row>
    <row r="4" spans="1:74" ht="15.6" x14ac:dyDescent="0.3">
      <c r="A4" s="1"/>
      <c r="B4" s="71"/>
      <c r="C4" s="71"/>
      <c r="D4" s="3"/>
      <c r="E4" s="36"/>
      <c r="F4" s="114" t="s">
        <v>71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3"/>
      <c r="W4" s="113"/>
      <c r="X4" s="113"/>
      <c r="Y4" s="113"/>
      <c r="Z4" s="113"/>
      <c r="AA4" s="113"/>
      <c r="AB4" s="113"/>
      <c r="AC4" s="113"/>
      <c r="AD4" s="113"/>
      <c r="AE4" s="7"/>
      <c r="AF4" s="115" t="s">
        <v>1</v>
      </c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6"/>
      <c r="AS4" s="116"/>
      <c r="AT4" s="116"/>
      <c r="AU4" s="116"/>
      <c r="AV4" s="116"/>
      <c r="AW4" s="116"/>
      <c r="AX4" s="116"/>
      <c r="AY4" s="116"/>
      <c r="AZ4" s="2"/>
      <c r="BA4" s="114"/>
      <c r="BB4" s="113"/>
      <c r="BC4" s="113"/>
      <c r="BD4" s="113"/>
      <c r="BE4" s="113"/>
      <c r="BF4" s="113"/>
      <c r="BG4" s="113"/>
      <c r="BH4" s="113"/>
      <c r="BI4" s="113"/>
      <c r="BJ4" s="113"/>
      <c r="BK4" s="2"/>
      <c r="BL4" s="118"/>
      <c r="BM4" s="118"/>
      <c r="BN4" s="118"/>
      <c r="BO4" s="118"/>
      <c r="BP4" s="71"/>
      <c r="BQ4" s="71"/>
      <c r="BR4" s="71"/>
      <c r="BS4" s="71"/>
      <c r="BT4" s="71"/>
      <c r="BU4" s="71"/>
      <c r="BV4" s="2"/>
    </row>
    <row r="5" spans="1:74" ht="15.6" x14ac:dyDescent="0.3">
      <c r="A5" s="1"/>
      <c r="B5" s="71"/>
      <c r="C5" s="71"/>
      <c r="D5" s="3"/>
      <c r="E5" s="36"/>
      <c r="F5" s="7" t="s">
        <v>2</v>
      </c>
      <c r="G5" s="2"/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7"/>
      <c r="AG5" s="2"/>
      <c r="AH5" s="2"/>
      <c r="AI5" s="2"/>
      <c r="AK5" s="7"/>
      <c r="AL5" s="7"/>
      <c r="AM5" s="7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77"/>
      <c r="BM5" s="77"/>
      <c r="BN5" s="77"/>
      <c r="BO5" s="77"/>
      <c r="BP5" s="71"/>
      <c r="BQ5" s="71"/>
      <c r="BR5" s="71"/>
      <c r="BS5" s="71"/>
      <c r="BT5" s="71"/>
      <c r="BU5" s="71"/>
      <c r="BV5" s="2"/>
    </row>
    <row r="6" spans="1:74" ht="15.6" x14ac:dyDescent="0.3">
      <c r="A6" s="1" t="s">
        <v>42</v>
      </c>
      <c r="B6" s="49"/>
      <c r="C6" s="71"/>
      <c r="D6" s="71"/>
      <c r="E6" s="71"/>
      <c r="F6" s="7" t="s">
        <v>6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7"/>
      <c r="AF6" s="7" t="s">
        <v>6</v>
      </c>
      <c r="AG6" s="2"/>
      <c r="AH6" s="2"/>
      <c r="AI6" s="2"/>
      <c r="AK6" s="2"/>
      <c r="AL6" s="2"/>
      <c r="AM6" s="2"/>
      <c r="AN6" s="2"/>
      <c r="AO6" s="2"/>
      <c r="AP6" s="2"/>
      <c r="AQ6" s="2"/>
      <c r="AR6" s="2"/>
      <c r="AS6" s="7"/>
      <c r="AT6" s="2"/>
      <c r="AU6" s="2"/>
      <c r="AV6" s="2"/>
      <c r="AW6" s="2"/>
      <c r="AX6" s="7"/>
      <c r="AY6" s="7"/>
      <c r="AZ6" s="7"/>
      <c r="BA6" s="7" t="s">
        <v>0</v>
      </c>
      <c r="BB6" s="2"/>
      <c r="BC6" s="2"/>
      <c r="BD6" s="2"/>
      <c r="BE6" s="2"/>
      <c r="BF6" s="2"/>
      <c r="BG6" s="2"/>
      <c r="BH6" s="2"/>
      <c r="BI6" s="2"/>
      <c r="BJ6" s="2"/>
      <c r="BK6" s="2"/>
      <c r="BL6" s="78"/>
      <c r="BM6" s="77"/>
      <c r="BN6" s="77"/>
      <c r="BO6" s="77"/>
      <c r="BP6" s="82"/>
      <c r="BQ6" s="49" t="s">
        <v>5</v>
      </c>
      <c r="BR6" s="71"/>
      <c r="BS6" s="71"/>
      <c r="BT6" s="71"/>
      <c r="BU6" s="71"/>
      <c r="BV6" s="2"/>
    </row>
    <row r="7" spans="1:74" ht="15.6" x14ac:dyDescent="0.3">
      <c r="A7" s="1" t="s">
        <v>41</v>
      </c>
      <c r="B7" s="128" t="s">
        <v>187</v>
      </c>
      <c r="C7" s="71"/>
      <c r="D7" s="71"/>
      <c r="E7" s="71"/>
      <c r="T7" s="2"/>
      <c r="V7" s="2"/>
      <c r="W7" s="2"/>
      <c r="X7" s="2"/>
      <c r="Y7" s="2"/>
      <c r="Z7" s="2"/>
      <c r="AA7" s="2"/>
      <c r="AB7" s="2"/>
      <c r="AC7" s="2"/>
      <c r="AD7" s="2"/>
      <c r="AE7" s="2"/>
      <c r="AR7" s="2"/>
      <c r="AS7" s="2"/>
      <c r="AT7" s="2"/>
      <c r="AU7" s="2"/>
      <c r="AV7" s="2"/>
      <c r="AW7" s="2"/>
      <c r="AX7" s="2"/>
      <c r="AY7" s="2"/>
      <c r="AZ7" s="2"/>
      <c r="BB7" s="2"/>
      <c r="BC7" s="2"/>
      <c r="BD7" s="2"/>
      <c r="BE7" s="2"/>
      <c r="BF7" s="2"/>
      <c r="BG7" s="2"/>
      <c r="BH7" s="2"/>
      <c r="BI7" s="2"/>
      <c r="BJ7" s="2"/>
      <c r="BK7" s="2"/>
      <c r="BM7" s="77"/>
      <c r="BN7" s="77"/>
      <c r="BO7" s="77"/>
      <c r="BP7" s="82"/>
      <c r="BQ7" s="71"/>
      <c r="BR7" s="71"/>
      <c r="BS7" s="71"/>
      <c r="BT7" s="71"/>
      <c r="BU7" s="71"/>
      <c r="BV7" s="2"/>
    </row>
    <row r="8" spans="1:74" x14ac:dyDescent="0.3">
      <c r="A8" s="2"/>
      <c r="B8" s="71"/>
      <c r="C8" s="71"/>
      <c r="D8" s="71"/>
      <c r="E8" s="71"/>
      <c r="F8" s="7" t="s">
        <v>15</v>
      </c>
      <c r="G8" s="2"/>
      <c r="H8" s="2"/>
      <c r="I8" s="2"/>
      <c r="J8" s="2"/>
      <c r="K8" s="2"/>
      <c r="L8" s="132" t="s">
        <v>15</v>
      </c>
      <c r="M8" s="11"/>
      <c r="N8" s="11"/>
      <c r="O8" s="11" t="s">
        <v>16</v>
      </c>
      <c r="Q8" s="11"/>
      <c r="R8" s="11" t="s">
        <v>17</v>
      </c>
      <c r="S8" s="11" t="s">
        <v>77</v>
      </c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10"/>
      <c r="AF8" s="7" t="s">
        <v>15</v>
      </c>
      <c r="AG8" s="2"/>
      <c r="AH8" s="2"/>
      <c r="AI8" s="2"/>
      <c r="AJ8" s="132" t="s">
        <v>15</v>
      </c>
      <c r="AK8" s="11"/>
      <c r="AL8" s="11"/>
      <c r="AM8" s="11" t="s">
        <v>16</v>
      </c>
      <c r="AO8" s="11"/>
      <c r="AP8" s="11" t="s">
        <v>17</v>
      </c>
      <c r="AQ8" s="11" t="s">
        <v>77</v>
      </c>
      <c r="AR8" s="2"/>
      <c r="AS8" s="2" t="s">
        <v>40</v>
      </c>
      <c r="AT8" s="2"/>
      <c r="AU8" s="2"/>
      <c r="AV8" s="2"/>
      <c r="AW8" s="2"/>
      <c r="AX8" s="2"/>
      <c r="AY8" s="10" t="s">
        <v>40</v>
      </c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78"/>
      <c r="BM8" s="77"/>
      <c r="BN8" s="77" t="s">
        <v>7</v>
      </c>
      <c r="BO8" s="77" t="s">
        <v>8</v>
      </c>
      <c r="BP8" s="82"/>
      <c r="BQ8" s="49" t="s">
        <v>9</v>
      </c>
      <c r="BR8" s="71"/>
      <c r="BS8" s="49" t="s">
        <v>1</v>
      </c>
      <c r="BT8" s="101"/>
      <c r="BU8" s="47" t="s">
        <v>10</v>
      </c>
      <c r="BV8" s="13"/>
    </row>
    <row r="9" spans="1:74" x14ac:dyDescent="0.3">
      <c r="A9" s="14" t="s">
        <v>11</v>
      </c>
      <c r="B9" s="72" t="s">
        <v>12</v>
      </c>
      <c r="C9" s="72" t="s">
        <v>6</v>
      </c>
      <c r="D9" s="72" t="s">
        <v>13</v>
      </c>
      <c r="E9" s="72" t="s">
        <v>14</v>
      </c>
      <c r="F9" s="72" t="s">
        <v>78</v>
      </c>
      <c r="G9" s="72" t="s">
        <v>79</v>
      </c>
      <c r="H9" s="72" t="s">
        <v>80</v>
      </c>
      <c r="I9" s="72" t="s">
        <v>81</v>
      </c>
      <c r="J9" s="72" t="s">
        <v>82</v>
      </c>
      <c r="K9" s="72" t="s">
        <v>83</v>
      </c>
      <c r="L9" s="20" t="s">
        <v>84</v>
      </c>
      <c r="M9" s="15" t="s">
        <v>16</v>
      </c>
      <c r="N9" s="15" t="s">
        <v>85</v>
      </c>
      <c r="O9" s="20" t="s">
        <v>84</v>
      </c>
      <c r="P9" s="38" t="s">
        <v>17</v>
      </c>
      <c r="Q9" s="15" t="s">
        <v>85</v>
      </c>
      <c r="R9" s="20" t="s">
        <v>84</v>
      </c>
      <c r="S9" s="20" t="s">
        <v>84</v>
      </c>
      <c r="T9" s="16"/>
      <c r="U9" s="14" t="s">
        <v>18</v>
      </c>
      <c r="V9" s="14" t="s">
        <v>19</v>
      </c>
      <c r="W9" s="14" t="s">
        <v>20</v>
      </c>
      <c r="X9" s="14" t="s">
        <v>21</v>
      </c>
      <c r="Y9" s="14" t="s">
        <v>22</v>
      </c>
      <c r="Z9" s="14" t="s">
        <v>23</v>
      </c>
      <c r="AA9" s="14" t="s">
        <v>24</v>
      </c>
      <c r="AB9" s="14" t="s">
        <v>25</v>
      </c>
      <c r="AC9" s="14" t="s">
        <v>26</v>
      </c>
      <c r="AD9" s="14" t="s">
        <v>27</v>
      </c>
      <c r="AE9" s="16"/>
      <c r="AF9" s="72" t="s">
        <v>78</v>
      </c>
      <c r="AG9" s="72" t="s">
        <v>81</v>
      </c>
      <c r="AH9" s="72" t="s">
        <v>79</v>
      </c>
      <c r="AI9" s="72" t="s">
        <v>82</v>
      </c>
      <c r="AJ9" s="20" t="s">
        <v>84</v>
      </c>
      <c r="AK9" s="15" t="s">
        <v>16</v>
      </c>
      <c r="AL9" s="15" t="s">
        <v>85</v>
      </c>
      <c r="AM9" s="20" t="s">
        <v>84</v>
      </c>
      <c r="AN9" s="38" t="s">
        <v>17</v>
      </c>
      <c r="AO9" s="15" t="s">
        <v>85</v>
      </c>
      <c r="AP9" s="20" t="s">
        <v>84</v>
      </c>
      <c r="AQ9" s="20" t="s">
        <v>84</v>
      </c>
      <c r="AR9" s="18"/>
      <c r="AS9" s="15" t="s">
        <v>31</v>
      </c>
      <c r="AT9" s="15" t="s">
        <v>32</v>
      </c>
      <c r="AU9" s="15" t="s">
        <v>33</v>
      </c>
      <c r="AV9" s="15" t="s">
        <v>34</v>
      </c>
      <c r="AW9" s="15" t="s">
        <v>35</v>
      </c>
      <c r="AX9" s="14" t="s">
        <v>36</v>
      </c>
      <c r="AY9" s="14" t="s">
        <v>30</v>
      </c>
      <c r="AZ9" s="16"/>
      <c r="BA9" s="14" t="s">
        <v>18</v>
      </c>
      <c r="BB9" s="14" t="s">
        <v>19</v>
      </c>
      <c r="BC9" s="14" t="s">
        <v>20</v>
      </c>
      <c r="BD9" s="14" t="s">
        <v>21</v>
      </c>
      <c r="BE9" s="14" t="s">
        <v>22</v>
      </c>
      <c r="BF9" s="14" t="s">
        <v>23</v>
      </c>
      <c r="BG9" s="14" t="s">
        <v>24</v>
      </c>
      <c r="BH9" s="14" t="s">
        <v>25</v>
      </c>
      <c r="BI9" s="14" t="s">
        <v>26</v>
      </c>
      <c r="BJ9" s="14" t="s">
        <v>27</v>
      </c>
      <c r="BK9" s="18"/>
      <c r="BL9" s="79" t="s">
        <v>28</v>
      </c>
      <c r="BM9" s="79" t="s">
        <v>8</v>
      </c>
      <c r="BN9" s="79" t="s">
        <v>29</v>
      </c>
      <c r="BO9" s="79" t="s">
        <v>30</v>
      </c>
      <c r="BP9" s="82"/>
      <c r="BQ9" s="75" t="s">
        <v>37</v>
      </c>
      <c r="BR9" s="72"/>
      <c r="BS9" s="75" t="s">
        <v>37</v>
      </c>
      <c r="BT9" s="102"/>
      <c r="BU9" s="76" t="s">
        <v>37</v>
      </c>
      <c r="BV9" s="20" t="s">
        <v>39</v>
      </c>
    </row>
    <row r="10" spans="1:74" x14ac:dyDescent="0.3">
      <c r="A10" s="1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3"/>
      <c r="M10" s="13"/>
      <c r="N10" s="13"/>
      <c r="O10" s="13"/>
      <c r="P10" s="13"/>
      <c r="Q10" s="13"/>
      <c r="R10" s="13"/>
      <c r="S10" s="13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6"/>
      <c r="AF10" s="71"/>
      <c r="AG10" s="71"/>
      <c r="AH10" s="71"/>
      <c r="AI10" s="71"/>
      <c r="AJ10" s="13"/>
      <c r="AK10" s="13"/>
      <c r="AL10" s="13"/>
      <c r="AM10" s="13"/>
      <c r="AN10" s="13"/>
      <c r="AO10" s="13"/>
      <c r="AP10" s="13"/>
      <c r="AQ10" s="13"/>
      <c r="AR10" s="18"/>
      <c r="AS10" s="13"/>
      <c r="AT10" s="13"/>
      <c r="AU10" s="13"/>
      <c r="AV10" s="13"/>
      <c r="AW10" s="13"/>
      <c r="AX10" s="10"/>
      <c r="AY10" s="10"/>
      <c r="AZ10" s="16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8"/>
      <c r="BL10" s="77"/>
      <c r="BM10" s="77"/>
      <c r="BN10" s="77"/>
      <c r="BO10" s="77"/>
      <c r="BP10" s="82"/>
      <c r="BQ10" s="49"/>
      <c r="BR10" s="71"/>
      <c r="BS10" s="49"/>
      <c r="BT10" s="103"/>
      <c r="BU10" s="47"/>
      <c r="BV10" s="12"/>
    </row>
    <row r="11" spans="1:74" x14ac:dyDescent="0.3">
      <c r="A11" s="191">
        <v>4</v>
      </c>
      <c r="B11" s="193" t="s">
        <v>117</v>
      </c>
      <c r="C11" s="193" t="s">
        <v>197</v>
      </c>
      <c r="D11" s="193" t="s">
        <v>190</v>
      </c>
      <c r="E11" s="193" t="s">
        <v>105</v>
      </c>
      <c r="F11" s="33">
        <v>6.5</v>
      </c>
      <c r="G11" s="33">
        <v>6</v>
      </c>
      <c r="H11" s="33">
        <v>5.2</v>
      </c>
      <c r="I11" s="33">
        <v>5.5</v>
      </c>
      <c r="J11" s="33">
        <v>5.2</v>
      </c>
      <c r="K11" s="33">
        <v>5</v>
      </c>
      <c r="L11" s="133">
        <f t="shared" ref="L11:L16" si="0">SUM(F11:K11)/6</f>
        <v>5.5666666666666664</v>
      </c>
      <c r="M11" s="33">
        <v>6</v>
      </c>
      <c r="N11" s="33">
        <v>4</v>
      </c>
      <c r="O11" s="133">
        <f t="shared" ref="O11:O16" si="1">M11-N11</f>
        <v>2</v>
      </c>
      <c r="P11" s="33">
        <v>7</v>
      </c>
      <c r="Q11" s="33">
        <v>0.5</v>
      </c>
      <c r="R11" s="133">
        <f t="shared" ref="R11:R16" si="2">P11-Q11</f>
        <v>6.5</v>
      </c>
      <c r="S11" s="4">
        <f t="shared" ref="S11:S16" si="3">SUM((L11*0.6),(O11*0.25),(R11*0.15))</f>
        <v>4.8149999999999995</v>
      </c>
      <c r="T11" s="23"/>
      <c r="U11" s="25">
        <v>5</v>
      </c>
      <c r="V11" s="25">
        <v>6.3</v>
      </c>
      <c r="W11" s="25">
        <v>6.3</v>
      </c>
      <c r="X11" s="25">
        <v>6.8</v>
      </c>
      <c r="Y11" s="25">
        <v>5</v>
      </c>
      <c r="Z11" s="25">
        <v>6.5</v>
      </c>
      <c r="AA11" s="25">
        <v>6.3</v>
      </c>
      <c r="AB11" s="25">
        <v>6</v>
      </c>
      <c r="AC11" s="26">
        <f t="shared" ref="AC11:AC16" si="4">SUM(U11:AB11)</f>
        <v>48.2</v>
      </c>
      <c r="AD11" s="4">
        <f t="shared" ref="AD11:AD16" si="5">AC11/8</f>
        <v>6.0250000000000004</v>
      </c>
      <c r="AE11" s="23"/>
      <c r="AF11" s="33">
        <v>6</v>
      </c>
      <c r="AG11" s="33">
        <v>6</v>
      </c>
      <c r="AH11" s="33">
        <v>6</v>
      </c>
      <c r="AI11" s="33">
        <v>6</v>
      </c>
      <c r="AJ11" s="133">
        <f t="shared" ref="AJ11:AJ16" si="6">(AF11+AG11+AH11+AI11)/4</f>
        <v>6</v>
      </c>
      <c r="AK11" s="33">
        <v>6.5</v>
      </c>
      <c r="AL11" s="33"/>
      <c r="AM11" s="133">
        <f t="shared" ref="AM11:AM16" si="7">AK11-AL11</f>
        <v>6.5</v>
      </c>
      <c r="AN11" s="33">
        <v>6.7</v>
      </c>
      <c r="AO11" s="33">
        <v>0.5</v>
      </c>
      <c r="AP11" s="133">
        <f t="shared" ref="AP11:AP16" si="8">AN11-AO11</f>
        <v>6.2</v>
      </c>
      <c r="AQ11" s="4">
        <f t="shared" ref="AQ11:AQ16" si="9">((AJ11*0.4)+(AM11*0.4)+(AP11*0.2))</f>
        <v>6.24</v>
      </c>
      <c r="AR11" s="29"/>
      <c r="AS11" s="25">
        <v>7</v>
      </c>
      <c r="AT11" s="25">
        <v>6.8</v>
      </c>
      <c r="AU11" s="25">
        <v>6.5</v>
      </c>
      <c r="AV11" s="25">
        <v>5.2</v>
      </c>
      <c r="AW11" s="4">
        <f t="shared" ref="AW11:AW16" si="10">SUM((AS11*0.3),(AT11*0.25),(AU11*0.35),(AV11*0.1))</f>
        <v>6.5949999999999989</v>
      </c>
      <c r="AX11" s="30"/>
      <c r="AY11" s="4">
        <f t="shared" ref="AY11:AY16" si="11">AW11-AX11</f>
        <v>6.5949999999999989</v>
      </c>
      <c r="AZ11" s="23"/>
      <c r="BA11" s="25">
        <v>3.5</v>
      </c>
      <c r="BB11" s="25">
        <v>4.5</v>
      </c>
      <c r="BC11" s="25">
        <v>5.5</v>
      </c>
      <c r="BD11" s="25">
        <v>6.5</v>
      </c>
      <c r="BE11" s="25">
        <v>4.5</v>
      </c>
      <c r="BF11" s="25">
        <v>6.5</v>
      </c>
      <c r="BG11" s="25">
        <v>4.5</v>
      </c>
      <c r="BH11" s="25">
        <v>6</v>
      </c>
      <c r="BI11" s="26">
        <f t="shared" ref="BI11:BI16" si="12">SUM(BA11:BH11)</f>
        <v>41.5</v>
      </c>
      <c r="BJ11" s="4">
        <f t="shared" ref="BJ11:BJ16" si="13">BI11/8</f>
        <v>5.1875</v>
      </c>
      <c r="BK11" s="29"/>
      <c r="BL11" s="80">
        <v>8.15</v>
      </c>
      <c r="BM11" s="77">
        <f t="shared" ref="BM11:BM16" si="14">BL11</f>
        <v>8.15</v>
      </c>
      <c r="BN11" s="81"/>
      <c r="BO11" s="77">
        <f t="shared" ref="BO11:BO16" si="15">SUM(BM11-BN11)</f>
        <v>8.15</v>
      </c>
      <c r="BP11" s="83"/>
      <c r="BQ11" s="77">
        <f t="shared" ref="BQ11:BQ16" si="16">SUM(S11*0.25)+(AD11*0.375)+(BJ11*0.375)</f>
        <v>5.4084374999999998</v>
      </c>
      <c r="BR11" s="71"/>
      <c r="BS11" s="77">
        <f t="shared" ref="BS11:BS16" si="17">SUM((AQ11*0.25),(AY11*0.25),(BO11*0.5))</f>
        <v>7.2837499999999995</v>
      </c>
      <c r="BT11" s="101"/>
      <c r="BU11" s="78">
        <f t="shared" ref="BU11:BU16" si="18">AVERAGE(BQ11:BS11)</f>
        <v>6.3460937499999996</v>
      </c>
      <c r="BV11" s="31">
        <f t="shared" ref="BV11:BV16" si="19">RANK(BU11,BU$11:BU$1001)</f>
        <v>1</v>
      </c>
    </row>
    <row r="12" spans="1:74" x14ac:dyDescent="0.3">
      <c r="A12" s="191">
        <v>46</v>
      </c>
      <c r="B12" s="193" t="s">
        <v>191</v>
      </c>
      <c r="C12" s="193" t="s">
        <v>169</v>
      </c>
      <c r="D12" s="193" t="s">
        <v>170</v>
      </c>
      <c r="E12" s="193" t="s">
        <v>113</v>
      </c>
      <c r="F12" s="33">
        <v>6.3</v>
      </c>
      <c r="G12" s="33">
        <v>6</v>
      </c>
      <c r="H12" s="33">
        <v>6</v>
      </c>
      <c r="I12" s="33">
        <v>5.8</v>
      </c>
      <c r="J12" s="33">
        <v>5</v>
      </c>
      <c r="K12" s="33">
        <v>5</v>
      </c>
      <c r="L12" s="133">
        <f t="shared" si="0"/>
        <v>5.6833333333333336</v>
      </c>
      <c r="M12" s="33">
        <v>6.2</v>
      </c>
      <c r="N12" s="33">
        <v>2</v>
      </c>
      <c r="O12" s="133">
        <f t="shared" si="1"/>
        <v>4.2</v>
      </c>
      <c r="P12" s="33">
        <v>6.8</v>
      </c>
      <c r="Q12" s="33"/>
      <c r="R12" s="133">
        <f t="shared" si="2"/>
        <v>6.8</v>
      </c>
      <c r="S12" s="4">
        <f t="shared" si="3"/>
        <v>5.48</v>
      </c>
      <c r="T12" s="23"/>
      <c r="U12" s="25">
        <v>5.2</v>
      </c>
      <c r="V12" s="25">
        <v>6</v>
      </c>
      <c r="W12" s="25">
        <v>6</v>
      </c>
      <c r="X12" s="25">
        <v>6</v>
      </c>
      <c r="Y12" s="25">
        <v>6.5</v>
      </c>
      <c r="Z12" s="25">
        <v>7</v>
      </c>
      <c r="AA12" s="25">
        <v>3</v>
      </c>
      <c r="AB12" s="25">
        <v>5.3</v>
      </c>
      <c r="AC12" s="26">
        <f t="shared" si="4"/>
        <v>45</v>
      </c>
      <c r="AD12" s="4">
        <f t="shared" si="5"/>
        <v>5.625</v>
      </c>
      <c r="AE12" s="23"/>
      <c r="AF12" s="33">
        <v>6</v>
      </c>
      <c r="AG12" s="33">
        <v>6.5</v>
      </c>
      <c r="AH12" s="33">
        <v>5.8</v>
      </c>
      <c r="AI12" s="33">
        <v>5.8</v>
      </c>
      <c r="AJ12" s="133">
        <f t="shared" si="6"/>
        <v>6.0250000000000004</v>
      </c>
      <c r="AK12" s="33">
        <v>6.5</v>
      </c>
      <c r="AL12" s="33"/>
      <c r="AM12" s="133">
        <f t="shared" si="7"/>
        <v>6.5</v>
      </c>
      <c r="AN12" s="33">
        <v>7</v>
      </c>
      <c r="AO12" s="33"/>
      <c r="AP12" s="133">
        <f t="shared" si="8"/>
        <v>7</v>
      </c>
      <c r="AQ12" s="4">
        <f t="shared" si="9"/>
        <v>6.41</v>
      </c>
      <c r="AR12" s="29"/>
      <c r="AS12" s="25">
        <v>6.2</v>
      </c>
      <c r="AT12" s="25">
        <v>6.2</v>
      </c>
      <c r="AU12" s="25">
        <v>5.8</v>
      </c>
      <c r="AV12" s="25">
        <v>5.5</v>
      </c>
      <c r="AW12" s="4">
        <f t="shared" si="10"/>
        <v>5.9899999999999993</v>
      </c>
      <c r="AX12" s="30"/>
      <c r="AY12" s="4">
        <f t="shared" si="11"/>
        <v>5.9899999999999993</v>
      </c>
      <c r="AZ12" s="23"/>
      <c r="BA12" s="25">
        <v>4.5</v>
      </c>
      <c r="BB12" s="25">
        <v>5.5</v>
      </c>
      <c r="BC12" s="25">
        <v>5</v>
      </c>
      <c r="BD12" s="25">
        <v>5</v>
      </c>
      <c r="BE12" s="25">
        <v>5.5</v>
      </c>
      <c r="BF12" s="25">
        <v>5.5</v>
      </c>
      <c r="BG12" s="25">
        <v>4.5</v>
      </c>
      <c r="BH12" s="25">
        <v>5</v>
      </c>
      <c r="BI12" s="26">
        <f t="shared" si="12"/>
        <v>40.5</v>
      </c>
      <c r="BJ12" s="4">
        <f t="shared" si="13"/>
        <v>5.0625</v>
      </c>
      <c r="BK12" s="29"/>
      <c r="BL12" s="80">
        <v>8.1300000000000008</v>
      </c>
      <c r="BM12" s="77">
        <f t="shared" si="14"/>
        <v>8.1300000000000008</v>
      </c>
      <c r="BN12" s="81"/>
      <c r="BO12" s="77">
        <f t="shared" si="15"/>
        <v>8.1300000000000008</v>
      </c>
      <c r="BP12" s="83"/>
      <c r="BQ12" s="77">
        <f t="shared" si="16"/>
        <v>5.3778125000000001</v>
      </c>
      <c r="BR12" s="71"/>
      <c r="BS12" s="77">
        <f t="shared" si="17"/>
        <v>7.165</v>
      </c>
      <c r="BT12" s="101"/>
      <c r="BU12" s="78">
        <f t="shared" si="18"/>
        <v>6.2714062500000001</v>
      </c>
      <c r="BV12" s="31">
        <f t="shared" si="19"/>
        <v>2</v>
      </c>
    </row>
    <row r="13" spans="1:74" x14ac:dyDescent="0.3">
      <c r="A13" s="191">
        <v>14</v>
      </c>
      <c r="B13" s="193" t="s">
        <v>107</v>
      </c>
      <c r="C13" s="193" t="s">
        <v>192</v>
      </c>
      <c r="D13" s="193" t="s">
        <v>193</v>
      </c>
      <c r="E13" s="193" t="s">
        <v>101</v>
      </c>
      <c r="F13" s="33">
        <v>6</v>
      </c>
      <c r="G13" s="33">
        <v>5</v>
      </c>
      <c r="H13" s="33">
        <v>4.8</v>
      </c>
      <c r="I13" s="33">
        <v>4.8</v>
      </c>
      <c r="J13" s="33">
        <v>5.3</v>
      </c>
      <c r="K13" s="33">
        <v>4.5</v>
      </c>
      <c r="L13" s="133">
        <f t="shared" si="0"/>
        <v>5.0666666666666673</v>
      </c>
      <c r="M13" s="33">
        <v>5</v>
      </c>
      <c r="N13" s="33">
        <v>2</v>
      </c>
      <c r="O13" s="133">
        <f t="shared" si="1"/>
        <v>3</v>
      </c>
      <c r="P13" s="33">
        <v>5</v>
      </c>
      <c r="Q13" s="33">
        <v>0.5</v>
      </c>
      <c r="R13" s="133">
        <f t="shared" si="2"/>
        <v>4.5</v>
      </c>
      <c r="S13" s="4">
        <f t="shared" si="3"/>
        <v>4.4650000000000007</v>
      </c>
      <c r="T13" s="23"/>
      <c r="U13" s="25">
        <v>0</v>
      </c>
      <c r="V13" s="25">
        <v>6</v>
      </c>
      <c r="W13" s="25">
        <v>5.8</v>
      </c>
      <c r="X13" s="25">
        <v>5.9</v>
      </c>
      <c r="Y13" s="25">
        <v>6.7</v>
      </c>
      <c r="Z13" s="25">
        <v>3.5</v>
      </c>
      <c r="AA13" s="25">
        <v>6.5</v>
      </c>
      <c r="AB13" s="25">
        <v>6.5</v>
      </c>
      <c r="AC13" s="26">
        <f t="shared" si="4"/>
        <v>40.900000000000006</v>
      </c>
      <c r="AD13" s="4">
        <f t="shared" si="5"/>
        <v>5.1125000000000007</v>
      </c>
      <c r="AE13" s="23"/>
      <c r="AF13" s="33">
        <v>6.5</v>
      </c>
      <c r="AG13" s="33">
        <v>6.3</v>
      </c>
      <c r="AH13" s="33">
        <v>6</v>
      </c>
      <c r="AI13" s="33">
        <v>6</v>
      </c>
      <c r="AJ13" s="133">
        <f t="shared" si="6"/>
        <v>6.2</v>
      </c>
      <c r="AK13" s="33">
        <v>6.5</v>
      </c>
      <c r="AL13" s="33"/>
      <c r="AM13" s="133">
        <f t="shared" si="7"/>
        <v>6.5</v>
      </c>
      <c r="AN13" s="33">
        <v>6.5</v>
      </c>
      <c r="AO13" s="33">
        <v>0.5</v>
      </c>
      <c r="AP13" s="133">
        <f t="shared" si="8"/>
        <v>6</v>
      </c>
      <c r="AQ13" s="4">
        <f t="shared" si="9"/>
        <v>6.28</v>
      </c>
      <c r="AR13" s="29"/>
      <c r="AS13" s="25">
        <v>7.5</v>
      </c>
      <c r="AT13" s="25">
        <v>7.2</v>
      </c>
      <c r="AU13" s="25">
        <v>6.8</v>
      </c>
      <c r="AV13" s="25">
        <v>6.2</v>
      </c>
      <c r="AW13" s="4">
        <f t="shared" si="10"/>
        <v>7.05</v>
      </c>
      <c r="AX13" s="30"/>
      <c r="AY13" s="4">
        <f t="shared" si="11"/>
        <v>7.05</v>
      </c>
      <c r="AZ13" s="23"/>
      <c r="BA13" s="25">
        <v>0</v>
      </c>
      <c r="BB13" s="25">
        <v>6</v>
      </c>
      <c r="BC13" s="25">
        <v>6</v>
      </c>
      <c r="BD13" s="25">
        <v>4.8</v>
      </c>
      <c r="BE13" s="25">
        <v>5.5</v>
      </c>
      <c r="BF13" s="25">
        <v>3.5</v>
      </c>
      <c r="BG13" s="25">
        <v>5.8</v>
      </c>
      <c r="BH13" s="25">
        <v>5</v>
      </c>
      <c r="BI13" s="26">
        <f t="shared" si="12"/>
        <v>36.6</v>
      </c>
      <c r="BJ13" s="4">
        <f t="shared" si="13"/>
        <v>4.5750000000000002</v>
      </c>
      <c r="BK13" s="29"/>
      <c r="BL13" s="80">
        <v>8.1300000000000008</v>
      </c>
      <c r="BM13" s="77">
        <f t="shared" si="14"/>
        <v>8.1300000000000008</v>
      </c>
      <c r="BN13" s="81"/>
      <c r="BO13" s="77">
        <f t="shared" si="15"/>
        <v>8.1300000000000008</v>
      </c>
      <c r="BP13" s="83"/>
      <c r="BQ13" s="77">
        <f t="shared" si="16"/>
        <v>4.7490625000000009</v>
      </c>
      <c r="BR13" s="71"/>
      <c r="BS13" s="77">
        <f t="shared" si="17"/>
        <v>7.3975000000000009</v>
      </c>
      <c r="BT13" s="101"/>
      <c r="BU13" s="78">
        <f t="shared" si="18"/>
        <v>6.0732812500000009</v>
      </c>
      <c r="BV13" s="31">
        <f t="shared" si="19"/>
        <v>3</v>
      </c>
    </row>
    <row r="14" spans="1:74" x14ac:dyDescent="0.3">
      <c r="A14" s="191">
        <v>68</v>
      </c>
      <c r="B14" s="193" t="s">
        <v>128</v>
      </c>
      <c r="C14" s="193" t="s">
        <v>194</v>
      </c>
      <c r="D14" s="193" t="s">
        <v>195</v>
      </c>
      <c r="E14" s="193" t="s">
        <v>103</v>
      </c>
      <c r="F14" s="33">
        <v>5.7</v>
      </c>
      <c r="G14" s="33">
        <v>6</v>
      </c>
      <c r="H14" s="33">
        <v>5</v>
      </c>
      <c r="I14" s="33">
        <v>6</v>
      </c>
      <c r="J14" s="33">
        <v>5.2</v>
      </c>
      <c r="K14" s="33">
        <v>4.8</v>
      </c>
      <c r="L14" s="133">
        <f t="shared" si="0"/>
        <v>5.4499999999999993</v>
      </c>
      <c r="M14" s="33">
        <v>6.5</v>
      </c>
      <c r="N14" s="33">
        <v>2</v>
      </c>
      <c r="O14" s="133">
        <f t="shared" si="1"/>
        <v>4.5</v>
      </c>
      <c r="P14" s="33">
        <v>5.2</v>
      </c>
      <c r="Q14" s="33"/>
      <c r="R14" s="133">
        <f t="shared" si="2"/>
        <v>5.2</v>
      </c>
      <c r="S14" s="4">
        <f t="shared" si="3"/>
        <v>5.1749999999999998</v>
      </c>
      <c r="T14" s="23"/>
      <c r="U14" s="25">
        <v>5</v>
      </c>
      <c r="V14" s="25">
        <v>5.8</v>
      </c>
      <c r="W14" s="25">
        <v>5.8</v>
      </c>
      <c r="X14" s="25">
        <v>5.8</v>
      </c>
      <c r="Y14" s="25">
        <v>3</v>
      </c>
      <c r="Z14" s="25">
        <v>3</v>
      </c>
      <c r="AA14" s="25">
        <v>5.3</v>
      </c>
      <c r="AB14" s="25">
        <v>5.2</v>
      </c>
      <c r="AC14" s="26">
        <f t="shared" si="4"/>
        <v>38.900000000000006</v>
      </c>
      <c r="AD14" s="4">
        <f t="shared" si="5"/>
        <v>4.8625000000000007</v>
      </c>
      <c r="AE14" s="23"/>
      <c r="AF14" s="33">
        <v>6.5</v>
      </c>
      <c r="AG14" s="33">
        <v>6</v>
      </c>
      <c r="AH14" s="33">
        <v>6</v>
      </c>
      <c r="AI14" s="33">
        <v>6.3</v>
      </c>
      <c r="AJ14" s="133">
        <f t="shared" si="6"/>
        <v>6.2</v>
      </c>
      <c r="AK14" s="33">
        <v>6.5</v>
      </c>
      <c r="AL14" s="33"/>
      <c r="AM14" s="133">
        <f t="shared" si="7"/>
        <v>6.5</v>
      </c>
      <c r="AN14" s="33">
        <v>6.3</v>
      </c>
      <c r="AO14" s="33"/>
      <c r="AP14" s="133">
        <f t="shared" si="8"/>
        <v>6.3</v>
      </c>
      <c r="AQ14" s="4">
        <f t="shared" si="9"/>
        <v>6.34</v>
      </c>
      <c r="AR14" s="29"/>
      <c r="AS14" s="25">
        <v>6.2</v>
      </c>
      <c r="AT14" s="25">
        <v>6</v>
      </c>
      <c r="AU14" s="25">
        <v>5.7</v>
      </c>
      <c r="AV14" s="25">
        <v>5.7</v>
      </c>
      <c r="AW14" s="4">
        <f t="shared" si="10"/>
        <v>5.9249999999999998</v>
      </c>
      <c r="AX14" s="30"/>
      <c r="AY14" s="4">
        <f t="shared" si="11"/>
        <v>5.9249999999999998</v>
      </c>
      <c r="AZ14" s="23"/>
      <c r="BA14" s="25">
        <v>6</v>
      </c>
      <c r="BB14" s="25">
        <v>6.5</v>
      </c>
      <c r="BC14" s="25">
        <v>6</v>
      </c>
      <c r="BD14" s="25">
        <v>6</v>
      </c>
      <c r="BE14" s="25">
        <v>4.5</v>
      </c>
      <c r="BF14" s="25">
        <v>5</v>
      </c>
      <c r="BG14" s="25">
        <v>5</v>
      </c>
      <c r="BH14" s="25">
        <v>5</v>
      </c>
      <c r="BI14" s="26">
        <f t="shared" si="12"/>
        <v>44</v>
      </c>
      <c r="BJ14" s="4">
        <f t="shared" si="13"/>
        <v>5.5</v>
      </c>
      <c r="BK14" s="29"/>
      <c r="BL14" s="80">
        <v>7.4</v>
      </c>
      <c r="BM14" s="77">
        <f t="shared" si="14"/>
        <v>7.4</v>
      </c>
      <c r="BN14" s="81"/>
      <c r="BO14" s="77">
        <f t="shared" si="15"/>
        <v>7.4</v>
      </c>
      <c r="BP14" s="83"/>
      <c r="BQ14" s="77">
        <f t="shared" si="16"/>
        <v>5.1796875</v>
      </c>
      <c r="BR14" s="71"/>
      <c r="BS14" s="77">
        <f t="shared" si="17"/>
        <v>6.7662500000000003</v>
      </c>
      <c r="BT14" s="101"/>
      <c r="BU14" s="78">
        <f t="shared" si="18"/>
        <v>5.9729687499999997</v>
      </c>
      <c r="BV14" s="31">
        <f t="shared" si="19"/>
        <v>4</v>
      </c>
    </row>
    <row r="15" spans="1:74" x14ac:dyDescent="0.3">
      <c r="A15" s="191">
        <v>2</v>
      </c>
      <c r="B15" s="193" t="s">
        <v>118</v>
      </c>
      <c r="C15" s="193" t="s">
        <v>189</v>
      </c>
      <c r="D15" s="193" t="s">
        <v>190</v>
      </c>
      <c r="E15" s="193" t="s">
        <v>105</v>
      </c>
      <c r="F15" s="33">
        <v>6.5</v>
      </c>
      <c r="G15" s="33">
        <v>6</v>
      </c>
      <c r="H15" s="33">
        <v>5.2</v>
      </c>
      <c r="I15" s="33">
        <v>5.5</v>
      </c>
      <c r="J15" s="33">
        <v>5.2</v>
      </c>
      <c r="K15" s="33">
        <v>5</v>
      </c>
      <c r="L15" s="133">
        <f t="shared" si="0"/>
        <v>5.5666666666666664</v>
      </c>
      <c r="M15" s="33">
        <v>6</v>
      </c>
      <c r="N15" s="33">
        <v>4</v>
      </c>
      <c r="O15" s="133">
        <f t="shared" si="1"/>
        <v>2</v>
      </c>
      <c r="P15" s="33">
        <v>7</v>
      </c>
      <c r="Q15" s="33">
        <v>0.5</v>
      </c>
      <c r="R15" s="133">
        <f t="shared" si="2"/>
        <v>6.5</v>
      </c>
      <c r="S15" s="4">
        <f t="shared" si="3"/>
        <v>4.8149999999999995</v>
      </c>
      <c r="T15" s="23"/>
      <c r="U15" s="25">
        <v>0</v>
      </c>
      <c r="V15" s="25">
        <v>6</v>
      </c>
      <c r="W15" s="25">
        <v>6</v>
      </c>
      <c r="X15" s="25">
        <v>5.8</v>
      </c>
      <c r="Y15" s="25">
        <v>0</v>
      </c>
      <c r="Z15" s="25">
        <v>5</v>
      </c>
      <c r="AA15" s="25">
        <v>6</v>
      </c>
      <c r="AB15" s="25">
        <v>5.2</v>
      </c>
      <c r="AC15" s="26">
        <f t="shared" si="4"/>
        <v>34</v>
      </c>
      <c r="AD15" s="4">
        <f t="shared" si="5"/>
        <v>4.25</v>
      </c>
      <c r="AE15" s="23"/>
      <c r="AF15" s="33">
        <v>6</v>
      </c>
      <c r="AG15" s="33">
        <v>6</v>
      </c>
      <c r="AH15" s="33">
        <v>6</v>
      </c>
      <c r="AI15" s="33">
        <v>6</v>
      </c>
      <c r="AJ15" s="133">
        <f t="shared" si="6"/>
        <v>6</v>
      </c>
      <c r="AK15" s="33">
        <v>6.5</v>
      </c>
      <c r="AL15" s="33"/>
      <c r="AM15" s="133">
        <f t="shared" si="7"/>
        <v>6.5</v>
      </c>
      <c r="AN15" s="33">
        <v>6.7</v>
      </c>
      <c r="AO15" s="33">
        <v>0.5</v>
      </c>
      <c r="AP15" s="133">
        <f t="shared" si="8"/>
        <v>6.2</v>
      </c>
      <c r="AQ15" s="4">
        <f t="shared" si="9"/>
        <v>6.24</v>
      </c>
      <c r="AR15" s="29"/>
      <c r="AS15" s="25">
        <v>6.5</v>
      </c>
      <c r="AT15" s="25">
        <v>6.8</v>
      </c>
      <c r="AU15" s="25">
        <v>6</v>
      </c>
      <c r="AV15" s="25">
        <v>5</v>
      </c>
      <c r="AW15" s="4">
        <f t="shared" si="10"/>
        <v>6.25</v>
      </c>
      <c r="AX15" s="30"/>
      <c r="AY15" s="4">
        <f t="shared" si="11"/>
        <v>6.25</v>
      </c>
      <c r="AZ15" s="23"/>
      <c r="BA15" s="25">
        <v>0</v>
      </c>
      <c r="BB15" s="25">
        <v>5.5</v>
      </c>
      <c r="BC15" s="25">
        <v>6.5</v>
      </c>
      <c r="BD15" s="25">
        <v>6</v>
      </c>
      <c r="BE15" s="25">
        <v>0</v>
      </c>
      <c r="BF15" s="25">
        <v>6</v>
      </c>
      <c r="BG15" s="25">
        <v>6</v>
      </c>
      <c r="BH15" s="25">
        <v>5</v>
      </c>
      <c r="BI15" s="26">
        <f t="shared" si="12"/>
        <v>35</v>
      </c>
      <c r="BJ15" s="4">
        <f t="shared" si="13"/>
        <v>4.375</v>
      </c>
      <c r="BK15" s="29"/>
      <c r="BL15" s="80">
        <v>7.15</v>
      </c>
      <c r="BM15" s="77">
        <f t="shared" si="14"/>
        <v>7.15</v>
      </c>
      <c r="BN15" s="81"/>
      <c r="BO15" s="77">
        <f t="shared" si="15"/>
        <v>7.15</v>
      </c>
      <c r="BP15" s="83"/>
      <c r="BQ15" s="77">
        <f t="shared" si="16"/>
        <v>4.4381249999999994</v>
      </c>
      <c r="BR15" s="71"/>
      <c r="BS15" s="77">
        <f t="shared" si="17"/>
        <v>6.6974999999999998</v>
      </c>
      <c r="BT15" s="101"/>
      <c r="BU15" s="78">
        <f t="shared" si="18"/>
        <v>5.5678124999999996</v>
      </c>
      <c r="BV15" s="31">
        <f t="shared" si="19"/>
        <v>5</v>
      </c>
    </row>
    <row r="16" spans="1:74" x14ac:dyDescent="0.3">
      <c r="A16" s="191">
        <v>66</v>
      </c>
      <c r="B16" s="193" t="s">
        <v>196</v>
      </c>
      <c r="C16" s="193" t="s">
        <v>194</v>
      </c>
      <c r="D16" s="193" t="s">
        <v>195</v>
      </c>
      <c r="E16" s="193" t="s">
        <v>103</v>
      </c>
      <c r="F16" s="33">
        <v>6.5</v>
      </c>
      <c r="G16" s="33">
        <v>6.2</v>
      </c>
      <c r="H16" s="33">
        <v>5</v>
      </c>
      <c r="I16" s="33">
        <v>6</v>
      </c>
      <c r="J16" s="33">
        <v>5.8</v>
      </c>
      <c r="K16" s="33">
        <v>5</v>
      </c>
      <c r="L16" s="133">
        <f t="shared" si="0"/>
        <v>5.75</v>
      </c>
      <c r="M16" s="33">
        <v>5.8</v>
      </c>
      <c r="N16" s="33">
        <v>2</v>
      </c>
      <c r="O16" s="133">
        <f t="shared" si="1"/>
        <v>3.8</v>
      </c>
      <c r="P16" s="33">
        <v>5</v>
      </c>
      <c r="Q16" s="33">
        <v>0.5</v>
      </c>
      <c r="R16" s="133">
        <f t="shared" si="2"/>
        <v>4.5</v>
      </c>
      <c r="S16" s="4">
        <f t="shared" si="3"/>
        <v>5.0749999999999993</v>
      </c>
      <c r="T16" s="23"/>
      <c r="U16" s="25">
        <v>0</v>
      </c>
      <c r="V16" s="25">
        <v>6</v>
      </c>
      <c r="W16" s="25">
        <v>6.2</v>
      </c>
      <c r="X16" s="25">
        <v>6</v>
      </c>
      <c r="Y16" s="25">
        <v>4.5</v>
      </c>
      <c r="Z16" s="25">
        <v>3</v>
      </c>
      <c r="AA16" s="25">
        <v>5</v>
      </c>
      <c r="AB16" s="25">
        <v>5</v>
      </c>
      <c r="AC16" s="26">
        <f t="shared" si="4"/>
        <v>35.700000000000003</v>
      </c>
      <c r="AD16" s="4">
        <f t="shared" si="5"/>
        <v>4.4625000000000004</v>
      </c>
      <c r="AE16" s="23"/>
      <c r="AF16" s="33">
        <v>6.2</v>
      </c>
      <c r="AG16" s="33">
        <v>6</v>
      </c>
      <c r="AH16" s="33">
        <v>5</v>
      </c>
      <c r="AI16" s="33">
        <v>5</v>
      </c>
      <c r="AJ16" s="133">
        <f t="shared" si="6"/>
        <v>5.55</v>
      </c>
      <c r="AK16" s="33">
        <v>6.3</v>
      </c>
      <c r="AL16" s="33"/>
      <c r="AM16" s="133">
        <f t="shared" si="7"/>
        <v>6.3</v>
      </c>
      <c r="AN16" s="33">
        <v>6.5</v>
      </c>
      <c r="AO16" s="33">
        <v>0.5</v>
      </c>
      <c r="AP16" s="133">
        <f t="shared" si="8"/>
        <v>6</v>
      </c>
      <c r="AQ16" s="4">
        <f t="shared" si="9"/>
        <v>5.94</v>
      </c>
      <c r="AR16" s="29"/>
      <c r="AS16" s="25">
        <v>6</v>
      </c>
      <c r="AT16" s="25">
        <v>5.3</v>
      </c>
      <c r="AU16" s="25">
        <v>4.8</v>
      </c>
      <c r="AV16" s="25">
        <v>4.5</v>
      </c>
      <c r="AW16" s="4">
        <f t="shared" si="10"/>
        <v>5.2549999999999999</v>
      </c>
      <c r="AX16" s="30"/>
      <c r="AY16" s="4">
        <f t="shared" si="11"/>
        <v>5.2549999999999999</v>
      </c>
      <c r="AZ16" s="23"/>
      <c r="BA16" s="25">
        <v>0</v>
      </c>
      <c r="BB16" s="25">
        <v>6</v>
      </c>
      <c r="BC16" s="25">
        <v>4.8</v>
      </c>
      <c r="BD16" s="25">
        <v>5.2</v>
      </c>
      <c r="BE16" s="25">
        <v>5.5</v>
      </c>
      <c r="BF16" s="25">
        <v>4</v>
      </c>
      <c r="BG16" s="25">
        <v>4.5</v>
      </c>
      <c r="BH16" s="25">
        <v>5</v>
      </c>
      <c r="BI16" s="26">
        <f t="shared" si="12"/>
        <v>35</v>
      </c>
      <c r="BJ16" s="4">
        <f t="shared" si="13"/>
        <v>4.375</v>
      </c>
      <c r="BK16" s="29"/>
      <c r="BL16" s="80">
        <v>7.13</v>
      </c>
      <c r="BM16" s="77">
        <f t="shared" si="14"/>
        <v>7.13</v>
      </c>
      <c r="BN16" s="81"/>
      <c r="BO16" s="77">
        <f t="shared" si="15"/>
        <v>7.13</v>
      </c>
      <c r="BP16" s="83"/>
      <c r="BQ16" s="77">
        <f t="shared" si="16"/>
        <v>4.5828125000000002</v>
      </c>
      <c r="BR16" s="71"/>
      <c r="BS16" s="77">
        <f t="shared" si="17"/>
        <v>6.3637499999999996</v>
      </c>
      <c r="BT16" s="101"/>
      <c r="BU16" s="78">
        <f t="shared" si="18"/>
        <v>5.4732812499999994</v>
      </c>
      <c r="BV16" s="31">
        <f t="shared" si="19"/>
        <v>6</v>
      </c>
    </row>
  </sheetData>
  <sortState xmlns:xlrd2="http://schemas.microsoft.com/office/spreadsheetml/2017/richdata2" ref="A11:BV16">
    <sortCondition descending="1" ref="BU11:BU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62</vt:i4>
      </vt:variant>
    </vt:vector>
  </HeadingPairs>
  <TitlesOfParts>
    <vt:vector size="94" baseType="lpstr">
      <vt:lpstr>Comp Detail</vt:lpstr>
      <vt:lpstr>Intro Ind Comp</vt:lpstr>
      <vt:lpstr>Intro Ind Free</vt:lpstr>
      <vt:lpstr>Prelim Ind A under 10</vt:lpstr>
      <vt:lpstr>Prelim Ind A 10&amp;11</vt:lpstr>
      <vt:lpstr>Prelim Ind A 12+</vt:lpstr>
      <vt:lpstr>Prelim Ind B under 11</vt:lpstr>
      <vt:lpstr>Prelim Ind B 11+</vt:lpstr>
      <vt:lpstr>PreNov Ind Under 13</vt:lpstr>
      <vt:lpstr>PreNov Ind 13+</vt:lpstr>
      <vt:lpstr>Nov Ind</vt:lpstr>
      <vt:lpstr>Inter Ind</vt:lpstr>
      <vt:lpstr>Adv Ind</vt:lpstr>
      <vt:lpstr>Open Ind</vt:lpstr>
      <vt:lpstr>Walk PDD A</vt:lpstr>
      <vt:lpstr>Walk PDD B</vt:lpstr>
      <vt:lpstr>Int PDD</vt:lpstr>
      <vt:lpstr>Lungers Walk</vt:lpstr>
      <vt:lpstr>Lungers Canter</vt:lpstr>
      <vt:lpstr>Squad Comp Pre_lim</vt:lpstr>
      <vt:lpstr>Squad Prelim Freestyle</vt:lpstr>
      <vt:lpstr>Barrel Ind A</vt:lpstr>
      <vt:lpstr>Barrel Ind B under 14 Sat</vt:lpstr>
      <vt:lpstr>Barrel Ind B 14+ Sat</vt:lpstr>
      <vt:lpstr>Barrel Ind B Under 14 Sun</vt:lpstr>
      <vt:lpstr>Barrel Ind B 14+ Sun</vt:lpstr>
      <vt:lpstr>Barrel Ind C Sunday under 10</vt:lpstr>
      <vt:lpstr>Barrel Ind C Sunday 10+</vt:lpstr>
      <vt:lpstr>Barrel Ind C 11+</vt:lpstr>
      <vt:lpstr>Barrel Ind E</vt:lpstr>
      <vt:lpstr>Barrel PDD A</vt:lpstr>
      <vt:lpstr>Barrel PDD B</vt:lpstr>
      <vt:lpstr>'Adv Ind'!Print_Area</vt:lpstr>
      <vt:lpstr>'Barrel Ind A'!Print_Area</vt:lpstr>
      <vt:lpstr>'Barrel Ind B 14+ Sat'!Print_Area</vt:lpstr>
      <vt:lpstr>'Barrel Ind B 14+ Sun'!Print_Area</vt:lpstr>
      <vt:lpstr>'Barrel Ind B under 14 Sat'!Print_Area</vt:lpstr>
      <vt:lpstr>'Barrel Ind B Under 14 Sun'!Print_Area</vt:lpstr>
      <vt:lpstr>'Barrel Ind C 11+'!Print_Area</vt:lpstr>
      <vt:lpstr>'Barrel Ind C Sunday 10+'!Print_Area</vt:lpstr>
      <vt:lpstr>'Barrel Ind C Sunday under 10'!Print_Area</vt:lpstr>
      <vt:lpstr>'Barrel Ind E'!Print_Area</vt:lpstr>
      <vt:lpstr>'Barrel PDD A'!Print_Area</vt:lpstr>
      <vt:lpstr>'Barrel PDD B'!Print_Area</vt:lpstr>
      <vt:lpstr>'Int PDD'!Print_Area</vt:lpstr>
      <vt:lpstr>'Inter Ind'!Print_Area</vt:lpstr>
      <vt:lpstr>'Intro Ind Comp'!Print_Area</vt:lpstr>
      <vt:lpstr>'Intro Ind Free'!Print_Area</vt:lpstr>
      <vt:lpstr>'Lungers Canter'!Print_Area</vt:lpstr>
      <vt:lpstr>'Lungers Walk'!Print_Area</vt:lpstr>
      <vt:lpstr>'Nov Ind'!Print_Area</vt:lpstr>
      <vt:lpstr>'Open Ind'!Print_Area</vt:lpstr>
      <vt:lpstr>'Prelim Ind A 10&amp;11'!Print_Area</vt:lpstr>
      <vt:lpstr>'Prelim Ind A 12+'!Print_Area</vt:lpstr>
      <vt:lpstr>'Prelim Ind A under 10'!Print_Area</vt:lpstr>
      <vt:lpstr>'Prelim Ind B 11+'!Print_Area</vt:lpstr>
      <vt:lpstr>'Prelim Ind B under 11'!Print_Area</vt:lpstr>
      <vt:lpstr>'PreNov Ind 13+'!Print_Area</vt:lpstr>
      <vt:lpstr>'PreNov Ind Under 13'!Print_Area</vt:lpstr>
      <vt:lpstr>'Squad Comp Pre_lim'!Print_Area</vt:lpstr>
      <vt:lpstr>'Squad Prelim Freestyle'!Print_Area</vt:lpstr>
      <vt:lpstr>'Walk PDD A'!Print_Area</vt:lpstr>
      <vt:lpstr>'Walk PDD B'!Print_Area</vt:lpstr>
      <vt:lpstr>'Adv Ind'!Print_Titles</vt:lpstr>
      <vt:lpstr>'Barrel Ind A'!Print_Titles</vt:lpstr>
      <vt:lpstr>'Barrel Ind B 14+ Sat'!Print_Titles</vt:lpstr>
      <vt:lpstr>'Barrel Ind B 14+ Sun'!Print_Titles</vt:lpstr>
      <vt:lpstr>'Barrel Ind B under 14 Sat'!Print_Titles</vt:lpstr>
      <vt:lpstr>'Barrel Ind B Under 14 Sun'!Print_Titles</vt:lpstr>
      <vt:lpstr>'Barrel Ind C 11+'!Print_Titles</vt:lpstr>
      <vt:lpstr>'Barrel Ind C Sunday 10+'!Print_Titles</vt:lpstr>
      <vt:lpstr>'Barrel Ind C Sunday under 10'!Print_Titles</vt:lpstr>
      <vt:lpstr>'Barrel Ind E'!Print_Titles</vt:lpstr>
      <vt:lpstr>'Barrel PDD A'!Print_Titles</vt:lpstr>
      <vt:lpstr>'Barrel PDD B'!Print_Titles</vt:lpstr>
      <vt:lpstr>'Int PDD'!Print_Titles</vt:lpstr>
      <vt:lpstr>'Inter Ind'!Print_Titles</vt:lpstr>
      <vt:lpstr>'Intro Ind Comp'!Print_Titles</vt:lpstr>
      <vt:lpstr>'Intro Ind Free'!Print_Titles</vt:lpstr>
      <vt:lpstr>'Lungers Canter'!Print_Titles</vt:lpstr>
      <vt:lpstr>'Lungers Walk'!Print_Titles</vt:lpstr>
      <vt:lpstr>'Nov Ind'!Print_Titles</vt:lpstr>
      <vt:lpstr>'Open Ind'!Print_Titles</vt:lpstr>
      <vt:lpstr>'Prelim Ind A 10&amp;11'!Print_Titles</vt:lpstr>
      <vt:lpstr>'Prelim Ind A 12+'!Print_Titles</vt:lpstr>
      <vt:lpstr>'Prelim Ind A under 10'!Print_Titles</vt:lpstr>
      <vt:lpstr>'Prelim Ind B 11+'!Print_Titles</vt:lpstr>
      <vt:lpstr>'Prelim Ind B under 11'!Print_Titles</vt:lpstr>
      <vt:lpstr>'PreNov Ind 13+'!Print_Titles</vt:lpstr>
      <vt:lpstr>'PreNov Ind Under 13'!Print_Titles</vt:lpstr>
      <vt:lpstr>'Squad Comp Pre_lim'!Print_Titles</vt:lpstr>
      <vt:lpstr>'Squad Prelim Freestyle'!Print_Titles</vt:lpstr>
      <vt:lpstr>'Walk PDD A'!Print_Titles</vt:lpstr>
      <vt:lpstr>'Walk PDD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Karen Fraser</cp:lastModifiedBy>
  <cp:lastPrinted>2023-11-26T04:11:10Z</cp:lastPrinted>
  <dcterms:created xsi:type="dcterms:W3CDTF">2017-05-08T02:01:40Z</dcterms:created>
  <dcterms:modified xsi:type="dcterms:W3CDTF">2023-11-26T04:11:40Z</dcterms:modified>
</cp:coreProperties>
</file>