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489469E1-AF43-4A12-A1E7-65B97D773B44}" xr6:coauthVersionLast="47" xr6:coauthVersionMax="47" xr10:uidLastSave="{00000000-0000-0000-0000-000000000000}"/>
  <bookViews>
    <workbookView xWindow="-108" yWindow="-108" windowWidth="23256" windowHeight="12576" tabRatio="847" activeTab="1" xr2:uid="{00000000-000D-0000-FFFF-FFFF00000000}"/>
  </bookViews>
  <sheets>
    <sheet name="Comp Detail" sheetId="140" r:id="rId1"/>
    <sheet name="AWARDS" sheetId="180" r:id="rId2"/>
    <sheet name="IND Open" sheetId="164" r:id="rId3"/>
    <sheet name="IND Adv" sheetId="125" r:id="rId4"/>
    <sheet name="IND Int" sheetId="141" r:id="rId5"/>
    <sheet name="IND Nov" sheetId="142" r:id="rId6"/>
    <sheet name="IND PreNov" sheetId="96" r:id="rId7"/>
    <sheet name="IND Prelim A" sheetId="166" r:id="rId8"/>
    <sheet name="IND Prelim B" sheetId="176" r:id="rId9"/>
    <sheet name="IND Prelim C" sheetId="177" r:id="rId10"/>
    <sheet name="IND Intro Comp" sheetId="154" r:id="rId11"/>
    <sheet name="IND Intro Free" sheetId="155" r:id="rId12"/>
    <sheet name="PDD Walk A" sheetId="152" r:id="rId13"/>
    <sheet name="PDD Walk B" sheetId="124" r:id="rId14"/>
    <sheet name="SQ Prelim" sheetId="102" r:id="rId15"/>
    <sheet name="SQ Novice" sheetId="131" r:id="rId16"/>
    <sheet name="Lungers Walk" sheetId="153" r:id="rId17"/>
    <sheet name="Lungers Canter" sheetId="150" r:id="rId18"/>
    <sheet name="Barrel IND Open Adv Int" sheetId="156" r:id="rId19"/>
    <sheet name="Barrel PreNov Nov A" sheetId="157" r:id="rId20"/>
    <sheet name="Barrel PreNov Nov B" sheetId="175" r:id="rId21"/>
    <sheet name="Barrel IND Prelim A" sheetId="158" r:id="rId22"/>
    <sheet name="Barrel IND Prelim B" sheetId="178" r:id="rId23"/>
    <sheet name="Barrel IND Prelim C" sheetId="170" r:id="rId24"/>
    <sheet name="Barrel Intro" sheetId="179" r:id="rId25"/>
    <sheet name="Barrel PDD A" sheetId="160" r:id="rId26"/>
    <sheet name="Barrel PDD B" sheetId="161" r:id="rId27"/>
    <sheet name="Barrel Squad" sheetId="162" r:id="rId28"/>
  </sheets>
  <definedNames>
    <definedName name="_xlnm.Print_Area" localSheetId="18">'Barrel IND Open Adv Int'!$O:$R</definedName>
    <definedName name="_xlnm.Print_Area" localSheetId="21">'Barrel IND Prelim A'!$O:$R</definedName>
    <definedName name="_xlnm.Print_Area" localSheetId="22">'Barrel IND Prelim B'!$O:$R</definedName>
    <definedName name="_xlnm.Print_Area" localSheetId="23">'Barrel IND Prelim C'!$O:$R</definedName>
    <definedName name="_xlnm.Print_Area" localSheetId="24">'Barrel Intro'!$O:$R</definedName>
    <definedName name="_xlnm.Print_Area" localSheetId="25">'Barrel PDD A'!$O:$R</definedName>
    <definedName name="_xlnm.Print_Area" localSheetId="26">'Barrel PDD B'!$O:$R</definedName>
    <definedName name="_xlnm.Print_Area" localSheetId="19">'Barrel PreNov Nov A'!$O:$R</definedName>
    <definedName name="_xlnm.Print_Area" localSheetId="20">'Barrel PreNov Nov B'!$O:$R</definedName>
    <definedName name="_xlnm.Print_Area" localSheetId="27">'Barrel Squad'!$O:$R</definedName>
    <definedName name="_xlnm.Print_Area" localSheetId="3">'IND Adv'!$EM:$EQ</definedName>
    <definedName name="_xlnm.Print_Area" localSheetId="4">'IND Int'!$CF:$CS</definedName>
    <definedName name="_xlnm.Print_Area" localSheetId="10">'IND Intro Comp'!$AO:$AQ</definedName>
    <definedName name="_xlnm.Print_Area" localSheetId="11">'IND Intro Free'!$AG:$AI</definedName>
    <definedName name="_xlnm.Print_Area" localSheetId="5">'IND Nov'!$CH:$CM</definedName>
    <definedName name="_xlnm.Print_Area" localSheetId="2">'IND Open'!$EC:$EJ</definedName>
    <definedName name="_xlnm.Print_Area" localSheetId="7">'IND Prelim A'!$BN:$BY</definedName>
    <definedName name="_xlnm.Print_Area" localSheetId="8">'IND Prelim B'!$BN:$BZ</definedName>
    <definedName name="_xlnm.Print_Area" localSheetId="9">'IND Prelim C'!$BN:$BY</definedName>
    <definedName name="_xlnm.Print_Area" localSheetId="6">'IND PreNov'!$BU:$BZ</definedName>
    <definedName name="_xlnm.Print_Area" localSheetId="17">'Lungers Canter'!$O:$R</definedName>
    <definedName name="_xlnm.Print_Area" localSheetId="16">'Lungers Walk'!$O:$R</definedName>
    <definedName name="_xlnm.Print_Area" localSheetId="12">'PDD Walk A'!$AG:$AH</definedName>
    <definedName name="_xlnm.Print_Area" localSheetId="13">'PDD Walk B'!$AF$1:$AG$18</definedName>
    <definedName name="_xlnm.Print_Area" localSheetId="15">'SQ Novice'!$AZ:$BF</definedName>
    <definedName name="_xlnm.Print_Area" localSheetId="14">'SQ Prelim'!$AP:$AV</definedName>
    <definedName name="_xlnm.Print_Titles" localSheetId="18">'Barrel IND Open Adv Int'!$A:$C,'Barrel IND Open Adv Int'!$1:$6</definedName>
    <definedName name="_xlnm.Print_Titles" localSheetId="21">'Barrel IND Prelim A'!$A:$C,'Barrel IND Prelim A'!$1:$7</definedName>
    <definedName name="_xlnm.Print_Titles" localSheetId="22">'Barrel IND Prelim B'!$A:$C,'Barrel IND Prelim B'!$1:$7</definedName>
    <definedName name="_xlnm.Print_Titles" localSheetId="23">'Barrel IND Prelim C'!$A:$C,'Barrel IND Prelim C'!$1:$8</definedName>
    <definedName name="_xlnm.Print_Titles" localSheetId="24">'Barrel Intro'!$A:$C,'Barrel Intro'!$1:$7</definedName>
    <definedName name="_xlnm.Print_Titles" localSheetId="25">'Barrel PDD A'!$A:$C,'Barrel PDD A'!$1:$7</definedName>
    <definedName name="_xlnm.Print_Titles" localSheetId="26">'Barrel PDD B'!$A:$C,'Barrel PDD B'!$1:$6</definedName>
    <definedName name="_xlnm.Print_Titles" localSheetId="19">'Barrel PreNov Nov A'!$A:$C,'Barrel PreNov Nov A'!$1:$6</definedName>
    <definedName name="_xlnm.Print_Titles" localSheetId="20">'Barrel PreNov Nov B'!$A:$C,'Barrel PreNov Nov B'!$1:$6</definedName>
    <definedName name="_xlnm.Print_Titles" localSheetId="27">'Barrel Squad'!$A:$C,'Barrel Squad'!$1:$7</definedName>
    <definedName name="_xlnm.Print_Titles" localSheetId="3">'IND Adv'!$A:$E,'IND Adv'!$1:$9</definedName>
    <definedName name="_xlnm.Print_Titles" localSheetId="4">'IND Int'!$A:$E,'IND Int'!$1:$4</definedName>
    <definedName name="_xlnm.Print_Titles" localSheetId="10">'IND Intro Comp'!$A:$E,'IND Intro Comp'!$1:$7</definedName>
    <definedName name="_xlnm.Print_Titles" localSheetId="11">'IND Intro Free'!$A:$E,'IND Intro Free'!$1:$4</definedName>
    <definedName name="_xlnm.Print_Titles" localSheetId="5">'IND Nov'!$A:$E,'IND Nov'!$1:$4</definedName>
    <definedName name="_xlnm.Print_Titles" localSheetId="2">'IND Open'!$A:$E,'IND Open'!$1:$4</definedName>
    <definedName name="_xlnm.Print_Titles" localSheetId="7">'IND Prelim A'!$A:$E,'IND Prelim A'!$1:$3</definedName>
    <definedName name="_xlnm.Print_Titles" localSheetId="8">'IND Prelim B'!$A:$E,'IND Prelim B'!$1:$7</definedName>
    <definedName name="_xlnm.Print_Titles" localSheetId="9">'IND Prelim C'!$A:$E,'IND Prelim C'!$1:$7</definedName>
    <definedName name="_xlnm.Print_Titles" localSheetId="6">'IND PreNov'!$A:$E,'IND PreNov'!$1:$13</definedName>
    <definedName name="_xlnm.Print_Titles" localSheetId="17">'Lungers Canter'!$A:$E,'Lungers Canter'!$1:$7</definedName>
    <definedName name="_xlnm.Print_Titles" localSheetId="16">'Lungers Walk'!$A:$E,'Lungers Walk'!$1:$7</definedName>
    <definedName name="_xlnm.Print_Titles" localSheetId="12">'PDD Walk A'!$A:$E,'PDD Walk A'!$1:$6</definedName>
    <definedName name="_xlnm.Print_Titles" localSheetId="13">'PDD Walk B'!$A:$E,'PDD Walk B'!$1:$6</definedName>
    <definedName name="_xlnm.Print_Titles" localSheetId="15">'SQ Novice'!$A:$E,'SQ Novice'!$1:$6</definedName>
    <definedName name="_xlnm.Print_Titles" localSheetId="14">'SQ Prelim'!$A:$E,'SQ Prelim'!$1:$7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52" l="1"/>
  <c r="L14" i="152"/>
  <c r="L12" i="152"/>
  <c r="Y26" i="96"/>
  <c r="BK7" i="96"/>
  <c r="AZ7" i="96"/>
  <c r="AU7" i="96"/>
  <c r="AJ7" i="96"/>
  <c r="Y12" i="142"/>
  <c r="Y16" i="142"/>
  <c r="Y15" i="142"/>
  <c r="Y20" i="142"/>
  <c r="CF13" i="164"/>
  <c r="J18" i="177"/>
  <c r="BX19" i="166"/>
  <c r="BX18" i="166"/>
  <c r="BX17" i="166"/>
  <c r="BX16" i="166"/>
  <c r="BX15" i="166"/>
  <c r="BX14" i="166"/>
  <c r="BX13" i="166"/>
  <c r="BX12" i="166"/>
  <c r="BX11" i="166"/>
  <c r="BU19" i="166"/>
  <c r="BT19" i="166"/>
  <c r="BS19" i="166"/>
  <c r="BU18" i="166"/>
  <c r="BT18" i="166"/>
  <c r="BS18" i="166"/>
  <c r="BU17" i="166"/>
  <c r="BT17" i="166"/>
  <c r="BS17" i="166"/>
  <c r="BU16" i="166"/>
  <c r="BT16" i="166"/>
  <c r="BS16" i="166"/>
  <c r="BU15" i="166"/>
  <c r="BT15" i="166"/>
  <c r="BS15" i="166"/>
  <c r="BU14" i="166"/>
  <c r="BT14" i="166"/>
  <c r="BS14" i="166"/>
  <c r="BU13" i="166"/>
  <c r="BT13" i="166"/>
  <c r="BS13" i="166"/>
  <c r="BU12" i="166"/>
  <c r="BT12" i="166"/>
  <c r="BS12" i="166"/>
  <c r="BU11" i="166"/>
  <c r="BT11" i="166"/>
  <c r="BS11" i="166"/>
  <c r="M30" i="160"/>
  <c r="I30" i="160"/>
  <c r="O30" i="160" s="1"/>
  <c r="I17" i="175"/>
  <c r="F5" i="156"/>
  <c r="AQ7" i="131"/>
  <c r="AW17" i="131"/>
  <c r="AW16" i="131"/>
  <c r="AW15" i="131"/>
  <c r="AW14" i="131"/>
  <c r="AW13" i="131"/>
  <c r="AW12" i="131"/>
  <c r="AW18" i="131" s="1"/>
  <c r="AX18" i="131" s="1"/>
  <c r="BC18" i="131" s="1"/>
  <c r="Q30" i="160" l="1"/>
  <c r="P30" i="160"/>
  <c r="Z7" i="155"/>
  <c r="U7" i="155"/>
  <c r="H7" i="155"/>
  <c r="AR6" i="166"/>
  <c r="AG6" i="166"/>
  <c r="T6" i="166"/>
  <c r="G6" i="166"/>
  <c r="BZ7" i="142"/>
  <c r="BP7" i="142"/>
  <c r="BH7" i="142"/>
  <c r="AX7" i="142"/>
  <c r="AS7" i="142"/>
  <c r="AI7" i="142"/>
  <c r="V7" i="142"/>
  <c r="G7" i="142"/>
  <c r="CB7" i="141"/>
  <c r="BT7" i="141"/>
  <c r="BO7" i="141"/>
  <c r="AZ7" i="141"/>
  <c r="CF7" i="125"/>
  <c r="BX7" i="125"/>
  <c r="BR7" i="125"/>
  <c r="BC7" i="125"/>
  <c r="M36" i="161"/>
  <c r="I36" i="161"/>
  <c r="O36" i="161" s="1"/>
  <c r="M32" i="161"/>
  <c r="I32" i="161"/>
  <c r="O32" i="161" s="1"/>
  <c r="M42" i="161"/>
  <c r="I42" i="161"/>
  <c r="O42" i="161" s="1"/>
  <c r="BN21" i="96"/>
  <c r="BP21" i="96" s="1"/>
  <c r="BG21" i="96"/>
  <c r="BH21" i="96" s="1"/>
  <c r="BT21" i="96" s="1"/>
  <c r="AU21" i="96"/>
  <c r="AW21" i="96" s="1"/>
  <c r="AQ21" i="96"/>
  <c r="AR21" i="96" s="1"/>
  <c r="BS21" i="96" s="1"/>
  <c r="AF21" i="96"/>
  <c r="AC21" i="96"/>
  <c r="Z21" i="96"/>
  <c r="AG21" i="96" s="1"/>
  <c r="BW21" i="96" s="1"/>
  <c r="Y21" i="96"/>
  <c r="R21" i="96"/>
  <c r="O21" i="96"/>
  <c r="L21" i="96"/>
  <c r="S21" i="96" s="1"/>
  <c r="BN22" i="96"/>
  <c r="BP22" i="96" s="1"/>
  <c r="BG22" i="96"/>
  <c r="BH22" i="96" s="1"/>
  <c r="BT22" i="96" s="1"/>
  <c r="AU22" i="96"/>
  <c r="AW22" i="96" s="1"/>
  <c r="AQ22" i="96"/>
  <c r="AR22" i="96" s="1"/>
  <c r="BS22" i="96" s="1"/>
  <c r="AF22" i="96"/>
  <c r="AC22" i="96"/>
  <c r="Z22" i="96"/>
  <c r="AG22" i="96" s="1"/>
  <c r="BW22" i="96" s="1"/>
  <c r="Y22" i="96"/>
  <c r="R22" i="96"/>
  <c r="O22" i="96"/>
  <c r="L22" i="96"/>
  <c r="S22" i="96" s="1"/>
  <c r="BN23" i="96"/>
  <c r="BP23" i="96" s="1"/>
  <c r="BG23" i="96"/>
  <c r="BH23" i="96" s="1"/>
  <c r="BT23" i="96" s="1"/>
  <c r="AU23" i="96"/>
  <c r="AW23" i="96" s="1"/>
  <c r="AQ23" i="96"/>
  <c r="AR23" i="96" s="1"/>
  <c r="BS23" i="96" s="1"/>
  <c r="AF23" i="96"/>
  <c r="AC23" i="96"/>
  <c r="Z23" i="96"/>
  <c r="AG23" i="96" s="1"/>
  <c r="BW23" i="96" s="1"/>
  <c r="Y23" i="96"/>
  <c r="R23" i="96"/>
  <c r="O23" i="96"/>
  <c r="L23" i="96"/>
  <c r="S23" i="96" s="1"/>
  <c r="M17" i="153"/>
  <c r="P17" i="153" s="1"/>
  <c r="I17" i="153"/>
  <c r="O17" i="153" s="1"/>
  <c r="Q17" i="153" s="1"/>
  <c r="BZ17" i="142"/>
  <c r="CB17" i="142" s="1"/>
  <c r="BV17" i="142"/>
  <c r="BW17" i="142" s="1"/>
  <c r="CG17" i="142" s="1"/>
  <c r="BZ19" i="142"/>
  <c r="CB19" i="142" s="1"/>
  <c r="BV19" i="142"/>
  <c r="BW19" i="142" s="1"/>
  <c r="CG19" i="142" s="1"/>
  <c r="BZ12" i="142"/>
  <c r="CB12" i="142" s="1"/>
  <c r="BV12" i="142"/>
  <c r="BW12" i="142" s="1"/>
  <c r="CG12" i="142" s="1"/>
  <c r="BZ16" i="142"/>
  <c r="CB16" i="142" s="1"/>
  <c r="BV16" i="142"/>
  <c r="BW16" i="142" s="1"/>
  <c r="CG16" i="142" s="1"/>
  <c r="BZ15" i="142"/>
  <c r="CB15" i="142" s="1"/>
  <c r="BV15" i="142"/>
  <c r="BW15" i="142" s="1"/>
  <c r="CG15" i="142" s="1"/>
  <c r="BZ13" i="142"/>
  <c r="CB13" i="142" s="1"/>
  <c r="BV13" i="142"/>
  <c r="BW13" i="142" s="1"/>
  <c r="CG13" i="142" s="1"/>
  <c r="BZ18" i="142"/>
  <c r="CB18" i="142" s="1"/>
  <c r="BV18" i="142"/>
  <c r="BW18" i="142" s="1"/>
  <c r="CG18" i="142" s="1"/>
  <c r="BZ20" i="142"/>
  <c r="CB20" i="142" s="1"/>
  <c r="BV20" i="142"/>
  <c r="BW20" i="142" s="1"/>
  <c r="CG20" i="142" s="1"/>
  <c r="BZ14" i="142"/>
  <c r="CB14" i="142" s="1"/>
  <c r="BV14" i="142"/>
  <c r="BW14" i="142" s="1"/>
  <c r="CG14" i="142" s="1"/>
  <c r="M17" i="179"/>
  <c r="I17" i="179"/>
  <c r="O17" i="179" s="1"/>
  <c r="M18" i="179"/>
  <c r="I18" i="179"/>
  <c r="O18" i="179" s="1"/>
  <c r="M20" i="179"/>
  <c r="I20" i="179"/>
  <c r="O20" i="179" s="1"/>
  <c r="M16" i="179"/>
  <c r="I16" i="179"/>
  <c r="O16" i="179" s="1"/>
  <c r="M22" i="179"/>
  <c r="I22" i="179"/>
  <c r="O22" i="179" s="1"/>
  <c r="M21" i="179"/>
  <c r="I21" i="179"/>
  <c r="O21" i="179" s="1"/>
  <c r="M15" i="179"/>
  <c r="I15" i="179"/>
  <c r="O15" i="179" s="1"/>
  <c r="M14" i="179"/>
  <c r="I14" i="179"/>
  <c r="O14" i="179" s="1"/>
  <c r="M12" i="179"/>
  <c r="I12" i="179"/>
  <c r="O12" i="179" s="1"/>
  <c r="M19" i="179"/>
  <c r="I19" i="179"/>
  <c r="O19" i="179" s="1"/>
  <c r="M13" i="179"/>
  <c r="I13" i="179"/>
  <c r="O13" i="179" s="1"/>
  <c r="L5" i="179"/>
  <c r="F5" i="179"/>
  <c r="A3" i="179"/>
  <c r="R2" i="179"/>
  <c r="R1" i="179"/>
  <c r="A1" i="179"/>
  <c r="M16" i="170"/>
  <c r="I16" i="170"/>
  <c r="O16" i="170" s="1"/>
  <c r="M20" i="170"/>
  <c r="I20" i="170"/>
  <c r="O20" i="170" s="1"/>
  <c r="M18" i="170"/>
  <c r="I18" i="170"/>
  <c r="O18" i="170" s="1"/>
  <c r="M14" i="170"/>
  <c r="I14" i="170"/>
  <c r="O14" i="170" s="1"/>
  <c r="M12" i="170"/>
  <c r="I12" i="170"/>
  <c r="O12" i="170" s="1"/>
  <c r="M17" i="170"/>
  <c r="I17" i="170"/>
  <c r="O17" i="170" s="1"/>
  <c r="M15" i="170"/>
  <c r="I15" i="170"/>
  <c r="O15" i="170" s="1"/>
  <c r="M13" i="170"/>
  <c r="I13" i="170"/>
  <c r="O13" i="170" s="1"/>
  <c r="M19" i="170"/>
  <c r="I19" i="170"/>
  <c r="O19" i="170" s="1"/>
  <c r="M21" i="170"/>
  <c r="I21" i="170"/>
  <c r="O21" i="170" s="1"/>
  <c r="L5" i="170"/>
  <c r="F5" i="170"/>
  <c r="A3" i="170"/>
  <c r="R2" i="170"/>
  <c r="R1" i="170"/>
  <c r="A1" i="170"/>
  <c r="M12" i="178"/>
  <c r="I12" i="178"/>
  <c r="O12" i="178" s="1"/>
  <c r="M16" i="178"/>
  <c r="I16" i="178"/>
  <c r="O16" i="178" s="1"/>
  <c r="M18" i="178"/>
  <c r="I18" i="178"/>
  <c r="O18" i="178" s="1"/>
  <c r="M14" i="178"/>
  <c r="I14" i="178"/>
  <c r="O14" i="178" s="1"/>
  <c r="M15" i="178"/>
  <c r="I15" i="178"/>
  <c r="O15" i="178" s="1"/>
  <c r="M17" i="178"/>
  <c r="I17" i="178"/>
  <c r="O17" i="178" s="1"/>
  <c r="M13" i="178"/>
  <c r="I13" i="178"/>
  <c r="O13" i="178" s="1"/>
  <c r="M21" i="178"/>
  <c r="I21" i="178"/>
  <c r="O21" i="178" s="1"/>
  <c r="M20" i="178"/>
  <c r="I20" i="178"/>
  <c r="O20" i="178" s="1"/>
  <c r="M19" i="178"/>
  <c r="I19" i="178"/>
  <c r="O19" i="178" s="1"/>
  <c r="L5" i="178"/>
  <c r="F5" i="178"/>
  <c r="A3" i="178"/>
  <c r="R2" i="178"/>
  <c r="R1" i="178"/>
  <c r="A1" i="178"/>
  <c r="BJ19" i="177"/>
  <c r="BL19" i="177" s="1"/>
  <c r="BU19" i="177" s="1"/>
  <c r="BC19" i="177"/>
  <c r="BD19" i="177" s="1"/>
  <c r="BP19" i="177" s="1"/>
  <c r="AS19" i="177"/>
  <c r="BT19" i="177" s="1"/>
  <c r="AN19" i="177"/>
  <c r="AO19" i="177" s="1"/>
  <c r="BO19" i="177" s="1"/>
  <c r="AC19" i="177"/>
  <c r="Z19" i="177"/>
  <c r="W19" i="177"/>
  <c r="AD19" i="177" s="1"/>
  <c r="P19" i="177"/>
  <c r="M19" i="177"/>
  <c r="J19" i="177"/>
  <c r="Q19" i="177" s="1"/>
  <c r="BJ11" i="177"/>
  <c r="BL11" i="177" s="1"/>
  <c r="BU11" i="177" s="1"/>
  <c r="BC11" i="177"/>
  <c r="BD11" i="177" s="1"/>
  <c r="BP11" i="177" s="1"/>
  <c r="AS11" i="177"/>
  <c r="BT11" i="177" s="1"/>
  <c r="AN11" i="177"/>
  <c r="AO11" i="177" s="1"/>
  <c r="BO11" i="177" s="1"/>
  <c r="AC11" i="177"/>
  <c r="Z11" i="177"/>
  <c r="W11" i="177"/>
  <c r="AD11" i="177" s="1"/>
  <c r="P11" i="177"/>
  <c r="M11" i="177"/>
  <c r="J11" i="177"/>
  <c r="Q11" i="177" s="1"/>
  <c r="BJ22" i="177"/>
  <c r="BL22" i="177" s="1"/>
  <c r="BU22" i="177" s="1"/>
  <c r="BC22" i="177"/>
  <c r="BD22" i="177" s="1"/>
  <c r="BP22" i="177" s="1"/>
  <c r="AS22" i="177"/>
  <c r="BT22" i="177" s="1"/>
  <c r="AN22" i="177"/>
  <c r="AO22" i="177" s="1"/>
  <c r="BO22" i="177" s="1"/>
  <c r="AC22" i="177"/>
  <c r="Z22" i="177"/>
  <c r="W22" i="177"/>
  <c r="AD22" i="177" s="1"/>
  <c r="P22" i="177"/>
  <c r="M22" i="177"/>
  <c r="J22" i="177"/>
  <c r="Q22" i="177" s="1"/>
  <c r="BJ15" i="177"/>
  <c r="BL15" i="177" s="1"/>
  <c r="BU15" i="177" s="1"/>
  <c r="BC15" i="177"/>
  <c r="BD15" i="177" s="1"/>
  <c r="BP15" i="177" s="1"/>
  <c r="AS15" i="177"/>
  <c r="BT15" i="177" s="1"/>
  <c r="AN15" i="177"/>
  <c r="AO15" i="177" s="1"/>
  <c r="BO15" i="177" s="1"/>
  <c r="AC15" i="177"/>
  <c r="Z15" i="177"/>
  <c r="W15" i="177"/>
  <c r="AD15" i="177" s="1"/>
  <c r="P15" i="177"/>
  <c r="M15" i="177"/>
  <c r="J15" i="177"/>
  <c r="Q15" i="177" s="1"/>
  <c r="BJ14" i="177"/>
  <c r="BL14" i="177" s="1"/>
  <c r="BU14" i="177" s="1"/>
  <c r="BC14" i="177"/>
  <c r="BD14" i="177" s="1"/>
  <c r="BP14" i="177" s="1"/>
  <c r="AS14" i="177"/>
  <c r="BT14" i="177" s="1"/>
  <c r="AN14" i="177"/>
  <c r="AO14" i="177" s="1"/>
  <c r="BO14" i="177" s="1"/>
  <c r="AC14" i="177"/>
  <c r="Z14" i="177"/>
  <c r="W14" i="177"/>
  <c r="AD14" i="177" s="1"/>
  <c r="P14" i="177"/>
  <c r="M14" i="177"/>
  <c r="J14" i="177"/>
  <c r="Q14" i="177" s="1"/>
  <c r="BJ18" i="177"/>
  <c r="BL18" i="177" s="1"/>
  <c r="BU18" i="177" s="1"/>
  <c r="BC18" i="177"/>
  <c r="BD18" i="177" s="1"/>
  <c r="BP18" i="177" s="1"/>
  <c r="AS18" i="177"/>
  <c r="BT18" i="177" s="1"/>
  <c r="AN18" i="177"/>
  <c r="AO18" i="177" s="1"/>
  <c r="BO18" i="177" s="1"/>
  <c r="AC18" i="177"/>
  <c r="Z18" i="177"/>
  <c r="W18" i="177"/>
  <c r="AD18" i="177" s="1"/>
  <c r="P18" i="177"/>
  <c r="M18" i="177"/>
  <c r="Q18" i="177"/>
  <c r="BJ16" i="177"/>
  <c r="BL16" i="177" s="1"/>
  <c r="BU16" i="177" s="1"/>
  <c r="BC16" i="177"/>
  <c r="BD16" i="177" s="1"/>
  <c r="BP16" i="177" s="1"/>
  <c r="AS16" i="177"/>
  <c r="BT16" i="177" s="1"/>
  <c r="AN16" i="177"/>
  <c r="AO16" i="177" s="1"/>
  <c r="BO16" i="177" s="1"/>
  <c r="AC16" i="177"/>
  <c r="Z16" i="177"/>
  <c r="W16" i="177"/>
  <c r="AD16" i="177" s="1"/>
  <c r="P16" i="177"/>
  <c r="M16" i="177"/>
  <c r="J16" i="177"/>
  <c r="Q16" i="177" s="1"/>
  <c r="BJ20" i="177"/>
  <c r="BL20" i="177" s="1"/>
  <c r="BU20" i="177" s="1"/>
  <c r="BC20" i="177"/>
  <c r="BD20" i="177" s="1"/>
  <c r="BP20" i="177" s="1"/>
  <c r="AS20" i="177"/>
  <c r="BT20" i="177" s="1"/>
  <c r="AN20" i="177"/>
  <c r="AO20" i="177" s="1"/>
  <c r="BO20" i="177" s="1"/>
  <c r="AC20" i="177"/>
  <c r="Z20" i="177"/>
  <c r="W20" i="177"/>
  <c r="AD20" i="177" s="1"/>
  <c r="P20" i="177"/>
  <c r="M20" i="177"/>
  <c r="J20" i="177"/>
  <c r="Q20" i="177" s="1"/>
  <c r="BJ17" i="177"/>
  <c r="BL17" i="177" s="1"/>
  <c r="BU17" i="177" s="1"/>
  <c r="BC17" i="177"/>
  <c r="BD17" i="177" s="1"/>
  <c r="BP17" i="177" s="1"/>
  <c r="AS17" i="177"/>
  <c r="BT17" i="177" s="1"/>
  <c r="AN17" i="177"/>
  <c r="AO17" i="177" s="1"/>
  <c r="BO17" i="177" s="1"/>
  <c r="AC17" i="177"/>
  <c r="Z17" i="177"/>
  <c r="W17" i="177"/>
  <c r="AD17" i="177" s="1"/>
  <c r="P17" i="177"/>
  <c r="M17" i="177"/>
  <c r="J17" i="177"/>
  <c r="Q17" i="177" s="1"/>
  <c r="BJ21" i="177"/>
  <c r="BL21" i="177" s="1"/>
  <c r="BU21" i="177" s="1"/>
  <c r="BC21" i="177"/>
  <c r="BD21" i="177" s="1"/>
  <c r="BP21" i="177" s="1"/>
  <c r="AS21" i="177"/>
  <c r="BT21" i="177" s="1"/>
  <c r="AN21" i="177"/>
  <c r="AO21" i="177" s="1"/>
  <c r="BO21" i="177" s="1"/>
  <c r="AC21" i="177"/>
  <c r="Z21" i="177"/>
  <c r="W21" i="177"/>
  <c r="AD21" i="177" s="1"/>
  <c r="P21" i="177"/>
  <c r="M21" i="177"/>
  <c r="J21" i="177"/>
  <c r="Q21" i="177" s="1"/>
  <c r="BJ12" i="177"/>
  <c r="BL12" i="177" s="1"/>
  <c r="BU12" i="177" s="1"/>
  <c r="BC12" i="177"/>
  <c r="BD12" i="177" s="1"/>
  <c r="BP12" i="177" s="1"/>
  <c r="AS12" i="177"/>
  <c r="BT12" i="177" s="1"/>
  <c r="AN12" i="177"/>
  <c r="AO12" i="177" s="1"/>
  <c r="BO12" i="177" s="1"/>
  <c r="AC12" i="177"/>
  <c r="Z12" i="177"/>
  <c r="W12" i="177"/>
  <c r="AD12" i="177" s="1"/>
  <c r="P12" i="177"/>
  <c r="M12" i="177"/>
  <c r="J12" i="177"/>
  <c r="Q12" i="177" s="1"/>
  <c r="BJ13" i="177"/>
  <c r="BL13" i="177" s="1"/>
  <c r="BU13" i="177" s="1"/>
  <c r="BC13" i="177"/>
  <c r="BD13" i="177" s="1"/>
  <c r="BP13" i="177" s="1"/>
  <c r="AS13" i="177"/>
  <c r="BT13" i="177" s="1"/>
  <c r="AN13" i="177"/>
  <c r="AO13" i="177" s="1"/>
  <c r="BO13" i="177" s="1"/>
  <c r="AC13" i="177"/>
  <c r="Z13" i="177"/>
  <c r="W13" i="177"/>
  <c r="AD13" i="177" s="1"/>
  <c r="P13" i="177"/>
  <c r="M13" i="177"/>
  <c r="J13" i="177"/>
  <c r="Q13" i="177" s="1"/>
  <c r="BG6" i="177"/>
  <c r="AV6" i="177"/>
  <c r="AR6" i="177"/>
  <c r="AG6" i="177"/>
  <c r="T6" i="177"/>
  <c r="G6" i="177"/>
  <c r="A3" i="177"/>
  <c r="BY2" i="177"/>
  <c r="BY1" i="177"/>
  <c r="A1" i="177"/>
  <c r="BJ24" i="176"/>
  <c r="BL24" i="176" s="1"/>
  <c r="BU24" i="176" s="1"/>
  <c r="BC24" i="176"/>
  <c r="BD24" i="176" s="1"/>
  <c r="BP24" i="176" s="1"/>
  <c r="AS24" i="176"/>
  <c r="BT24" i="176" s="1"/>
  <c r="AN24" i="176"/>
  <c r="AO24" i="176" s="1"/>
  <c r="BO24" i="176" s="1"/>
  <c r="AC24" i="176"/>
  <c r="Z24" i="176"/>
  <c r="W24" i="176"/>
  <c r="AD24" i="176" s="1"/>
  <c r="P24" i="176"/>
  <c r="M24" i="176"/>
  <c r="J24" i="176"/>
  <c r="Q24" i="176" s="1"/>
  <c r="BJ18" i="176"/>
  <c r="BL18" i="176" s="1"/>
  <c r="BU18" i="176" s="1"/>
  <c r="BC18" i="176"/>
  <c r="BD18" i="176" s="1"/>
  <c r="BP18" i="176" s="1"/>
  <c r="AS18" i="176"/>
  <c r="BT18" i="176" s="1"/>
  <c r="AN18" i="176"/>
  <c r="AO18" i="176" s="1"/>
  <c r="BO18" i="176" s="1"/>
  <c r="AC18" i="176"/>
  <c r="Z18" i="176"/>
  <c r="W18" i="176"/>
  <c r="AD18" i="176" s="1"/>
  <c r="P18" i="176"/>
  <c r="M18" i="176"/>
  <c r="J18" i="176"/>
  <c r="Q18" i="176" s="1"/>
  <c r="BJ21" i="176"/>
  <c r="BL21" i="176" s="1"/>
  <c r="BU21" i="176" s="1"/>
  <c r="BC21" i="176"/>
  <c r="BD21" i="176" s="1"/>
  <c r="BP21" i="176" s="1"/>
  <c r="AS21" i="176"/>
  <c r="BT21" i="176" s="1"/>
  <c r="AN21" i="176"/>
  <c r="AO21" i="176" s="1"/>
  <c r="BO21" i="176" s="1"/>
  <c r="AC21" i="176"/>
  <c r="Z21" i="176"/>
  <c r="W21" i="176"/>
  <c r="AD21" i="176" s="1"/>
  <c r="P21" i="176"/>
  <c r="M21" i="176"/>
  <c r="J21" i="176"/>
  <c r="Q21" i="176" s="1"/>
  <c r="BJ20" i="176"/>
  <c r="BL20" i="176" s="1"/>
  <c r="BU20" i="176" s="1"/>
  <c r="BC20" i="176"/>
  <c r="BD20" i="176" s="1"/>
  <c r="BP20" i="176" s="1"/>
  <c r="AS20" i="176"/>
  <c r="BT20" i="176" s="1"/>
  <c r="AN20" i="176"/>
  <c r="AO20" i="176" s="1"/>
  <c r="BO20" i="176" s="1"/>
  <c r="AC20" i="176"/>
  <c r="Z20" i="176"/>
  <c r="W20" i="176"/>
  <c r="AD20" i="176" s="1"/>
  <c r="P20" i="176"/>
  <c r="M20" i="176"/>
  <c r="J20" i="176"/>
  <c r="Q20" i="176" s="1"/>
  <c r="BJ16" i="176"/>
  <c r="BL16" i="176" s="1"/>
  <c r="BU16" i="176" s="1"/>
  <c r="BC16" i="176"/>
  <c r="BD16" i="176" s="1"/>
  <c r="BP16" i="176" s="1"/>
  <c r="AS16" i="176"/>
  <c r="BT16" i="176" s="1"/>
  <c r="AN16" i="176"/>
  <c r="AO16" i="176" s="1"/>
  <c r="BO16" i="176" s="1"/>
  <c r="AC16" i="176"/>
  <c r="Z16" i="176"/>
  <c r="W16" i="176"/>
  <c r="AD16" i="176" s="1"/>
  <c r="P16" i="176"/>
  <c r="M16" i="176"/>
  <c r="J16" i="176"/>
  <c r="Q16" i="176" s="1"/>
  <c r="BJ11" i="176"/>
  <c r="BL11" i="176" s="1"/>
  <c r="BU11" i="176" s="1"/>
  <c r="BC11" i="176"/>
  <c r="BD11" i="176" s="1"/>
  <c r="BP11" i="176" s="1"/>
  <c r="AS11" i="176"/>
  <c r="BT11" i="176" s="1"/>
  <c r="AN11" i="176"/>
  <c r="AO11" i="176" s="1"/>
  <c r="BO11" i="176" s="1"/>
  <c r="AC11" i="176"/>
  <c r="Z11" i="176"/>
  <c r="W11" i="176"/>
  <c r="AD11" i="176" s="1"/>
  <c r="P11" i="176"/>
  <c r="M11" i="176"/>
  <c r="J11" i="176"/>
  <c r="Q11" i="176" s="1"/>
  <c r="BJ12" i="176"/>
  <c r="BL12" i="176" s="1"/>
  <c r="BU12" i="176" s="1"/>
  <c r="BC12" i="176"/>
  <c r="BD12" i="176" s="1"/>
  <c r="BP12" i="176" s="1"/>
  <c r="AS12" i="176"/>
  <c r="BT12" i="176" s="1"/>
  <c r="AN12" i="176"/>
  <c r="AO12" i="176" s="1"/>
  <c r="BO12" i="176" s="1"/>
  <c r="AC12" i="176"/>
  <c r="Z12" i="176"/>
  <c r="W12" i="176"/>
  <c r="AD12" i="176" s="1"/>
  <c r="P12" i="176"/>
  <c r="M12" i="176"/>
  <c r="J12" i="176"/>
  <c r="Q12" i="176" s="1"/>
  <c r="BJ13" i="176"/>
  <c r="BL13" i="176" s="1"/>
  <c r="BU13" i="176" s="1"/>
  <c r="BC13" i="176"/>
  <c r="BD13" i="176" s="1"/>
  <c r="BP13" i="176" s="1"/>
  <c r="AS13" i="176"/>
  <c r="BT13" i="176" s="1"/>
  <c r="AN13" i="176"/>
  <c r="AO13" i="176" s="1"/>
  <c r="BO13" i="176" s="1"/>
  <c r="AC13" i="176"/>
  <c r="Z13" i="176"/>
  <c r="W13" i="176"/>
  <c r="AD13" i="176" s="1"/>
  <c r="P13" i="176"/>
  <c r="M13" i="176"/>
  <c r="J13" i="176"/>
  <c r="Q13" i="176" s="1"/>
  <c r="BJ14" i="176"/>
  <c r="BL14" i="176" s="1"/>
  <c r="BU14" i="176" s="1"/>
  <c r="BC14" i="176"/>
  <c r="BD14" i="176" s="1"/>
  <c r="BP14" i="176" s="1"/>
  <c r="AS14" i="176"/>
  <c r="BT14" i="176" s="1"/>
  <c r="AN14" i="176"/>
  <c r="AO14" i="176" s="1"/>
  <c r="BO14" i="176" s="1"/>
  <c r="AC14" i="176"/>
  <c r="Z14" i="176"/>
  <c r="W14" i="176"/>
  <c r="AD14" i="176" s="1"/>
  <c r="P14" i="176"/>
  <c r="M14" i="176"/>
  <c r="J14" i="176"/>
  <c r="Q14" i="176" s="1"/>
  <c r="BJ19" i="176"/>
  <c r="BL19" i="176" s="1"/>
  <c r="BU19" i="176" s="1"/>
  <c r="BC19" i="176"/>
  <c r="BD19" i="176" s="1"/>
  <c r="BP19" i="176" s="1"/>
  <c r="AS19" i="176"/>
  <c r="BT19" i="176" s="1"/>
  <c r="AN19" i="176"/>
  <c r="AO19" i="176" s="1"/>
  <c r="BO19" i="176" s="1"/>
  <c r="AC19" i="176"/>
  <c r="Z19" i="176"/>
  <c r="W19" i="176"/>
  <c r="AD19" i="176" s="1"/>
  <c r="P19" i="176"/>
  <c r="M19" i="176"/>
  <c r="J19" i="176"/>
  <c r="Q19" i="176" s="1"/>
  <c r="BJ15" i="176"/>
  <c r="BL15" i="176" s="1"/>
  <c r="BU15" i="176" s="1"/>
  <c r="BC15" i="176"/>
  <c r="BD15" i="176" s="1"/>
  <c r="BP15" i="176" s="1"/>
  <c r="AS15" i="176"/>
  <c r="BT15" i="176" s="1"/>
  <c r="AN15" i="176"/>
  <c r="AO15" i="176" s="1"/>
  <c r="BO15" i="176" s="1"/>
  <c r="AC15" i="176"/>
  <c r="Z15" i="176"/>
  <c r="W15" i="176"/>
  <c r="AD15" i="176" s="1"/>
  <c r="P15" i="176"/>
  <c r="M15" i="176"/>
  <c r="J15" i="176"/>
  <c r="Q15" i="176" s="1"/>
  <c r="BJ17" i="176"/>
  <c r="BL17" i="176" s="1"/>
  <c r="BU17" i="176" s="1"/>
  <c r="BC17" i="176"/>
  <c r="BD17" i="176" s="1"/>
  <c r="BP17" i="176" s="1"/>
  <c r="AS17" i="176"/>
  <c r="BT17" i="176" s="1"/>
  <c r="AN17" i="176"/>
  <c r="AO17" i="176" s="1"/>
  <c r="BO17" i="176" s="1"/>
  <c r="AC17" i="176"/>
  <c r="Z17" i="176"/>
  <c r="W17" i="176"/>
  <c r="AD17" i="176" s="1"/>
  <c r="P17" i="176"/>
  <c r="M17" i="176"/>
  <c r="J17" i="176"/>
  <c r="Q17" i="176" s="1"/>
  <c r="BJ23" i="176"/>
  <c r="BL23" i="176" s="1"/>
  <c r="BU23" i="176" s="1"/>
  <c r="BC23" i="176"/>
  <c r="BD23" i="176" s="1"/>
  <c r="BP23" i="176" s="1"/>
  <c r="AS23" i="176"/>
  <c r="BT23" i="176" s="1"/>
  <c r="AN23" i="176"/>
  <c r="AO23" i="176" s="1"/>
  <c r="BO23" i="176" s="1"/>
  <c r="AC23" i="176"/>
  <c r="Z23" i="176"/>
  <c r="W23" i="176"/>
  <c r="AD23" i="176" s="1"/>
  <c r="P23" i="176"/>
  <c r="M23" i="176"/>
  <c r="J23" i="176"/>
  <c r="Q23" i="176" s="1"/>
  <c r="BJ22" i="176"/>
  <c r="BL22" i="176" s="1"/>
  <c r="BU22" i="176" s="1"/>
  <c r="BC22" i="176"/>
  <c r="BD22" i="176" s="1"/>
  <c r="BP22" i="176" s="1"/>
  <c r="AS22" i="176"/>
  <c r="BT22" i="176" s="1"/>
  <c r="AN22" i="176"/>
  <c r="AO22" i="176" s="1"/>
  <c r="BO22" i="176" s="1"/>
  <c r="AC22" i="176"/>
  <c r="Z22" i="176"/>
  <c r="W22" i="176"/>
  <c r="AD22" i="176" s="1"/>
  <c r="P22" i="176"/>
  <c r="M22" i="176"/>
  <c r="J22" i="176"/>
  <c r="Q22" i="176" s="1"/>
  <c r="BG6" i="176"/>
  <c r="AV6" i="176"/>
  <c r="AR6" i="176"/>
  <c r="AG6" i="176"/>
  <c r="T6" i="176"/>
  <c r="G6" i="176"/>
  <c r="A3" i="176"/>
  <c r="BZ2" i="176"/>
  <c r="BZ1" i="176"/>
  <c r="A1" i="176"/>
  <c r="BJ19" i="166"/>
  <c r="BL19" i="166" s="1"/>
  <c r="BC19" i="166"/>
  <c r="BD19" i="166" s="1"/>
  <c r="BP19" i="166" s="1"/>
  <c r="AS19" i="166"/>
  <c r="AN19" i="166"/>
  <c r="AO19" i="166" s="1"/>
  <c r="BO19" i="166" s="1"/>
  <c r="AC19" i="166"/>
  <c r="Z19" i="166"/>
  <c r="W19" i="166"/>
  <c r="AD19" i="166" s="1"/>
  <c r="BV19" i="166" s="1"/>
  <c r="P19" i="166"/>
  <c r="M19" i="166"/>
  <c r="J19" i="166"/>
  <c r="Q19" i="166" s="1"/>
  <c r="BJ18" i="166"/>
  <c r="BL18" i="166" s="1"/>
  <c r="BC18" i="166"/>
  <c r="BD18" i="166" s="1"/>
  <c r="BP18" i="166" s="1"/>
  <c r="AS18" i="166"/>
  <c r="AN18" i="166"/>
  <c r="AO18" i="166" s="1"/>
  <c r="BO18" i="166" s="1"/>
  <c r="AC18" i="166"/>
  <c r="Z18" i="166"/>
  <c r="W18" i="166"/>
  <c r="AD18" i="166" s="1"/>
  <c r="BV18" i="166" s="1"/>
  <c r="P18" i="166"/>
  <c r="M18" i="166"/>
  <c r="J18" i="166"/>
  <c r="Q18" i="166" s="1"/>
  <c r="BJ13" i="166"/>
  <c r="BL13" i="166" s="1"/>
  <c r="BC13" i="166"/>
  <c r="BD13" i="166" s="1"/>
  <c r="BP13" i="166" s="1"/>
  <c r="AS13" i="166"/>
  <c r="AN13" i="166"/>
  <c r="AO13" i="166" s="1"/>
  <c r="BO13" i="166" s="1"/>
  <c r="AC13" i="166"/>
  <c r="Z13" i="166"/>
  <c r="W13" i="166"/>
  <c r="AD13" i="166" s="1"/>
  <c r="BV13" i="166" s="1"/>
  <c r="P13" i="166"/>
  <c r="M13" i="166"/>
  <c r="J13" i="166"/>
  <c r="Q13" i="166" s="1"/>
  <c r="AC15" i="155"/>
  <c r="AE15" i="155" s="1"/>
  <c r="U15" i="155"/>
  <c r="W15" i="155" s="1"/>
  <c r="Q15" i="155"/>
  <c r="N15" i="155"/>
  <c r="K15" i="155"/>
  <c r="R15" i="155" s="1"/>
  <c r="AG15" i="155" s="1"/>
  <c r="AE5" i="154"/>
  <c r="AL18" i="154"/>
  <c r="AM18" i="154" s="1"/>
  <c r="AL13" i="154"/>
  <c r="AM13" i="154" s="1"/>
  <c r="AL24" i="154"/>
  <c r="AM24" i="154" s="1"/>
  <c r="AL11" i="154"/>
  <c r="AM11" i="154" s="1"/>
  <c r="AL20" i="154"/>
  <c r="AM20" i="154" s="1"/>
  <c r="AL22" i="154"/>
  <c r="AM22" i="154" s="1"/>
  <c r="AL17" i="154"/>
  <c r="AM17" i="154" s="1"/>
  <c r="AL21" i="154"/>
  <c r="AM21" i="154" s="1"/>
  <c r="AL19" i="154"/>
  <c r="AM19" i="154" s="1"/>
  <c r="AL14" i="154"/>
  <c r="AM14" i="154" s="1"/>
  <c r="AL15" i="154"/>
  <c r="AM15" i="154" s="1"/>
  <c r="AL16" i="154"/>
  <c r="AM16" i="154" s="1"/>
  <c r="AL23" i="154"/>
  <c r="AM23" i="154" s="1"/>
  <c r="AL12" i="154"/>
  <c r="AM12" i="154" s="1"/>
  <c r="AA18" i="154"/>
  <c r="AB18" i="154" s="1"/>
  <c r="P18" i="154"/>
  <c r="M18" i="154"/>
  <c r="J18" i="154"/>
  <c r="Q18" i="154" s="1"/>
  <c r="AO18" i="154" s="1"/>
  <c r="AA13" i="154"/>
  <c r="AB13" i="154" s="1"/>
  <c r="P13" i="154"/>
  <c r="M13" i="154"/>
  <c r="J13" i="154"/>
  <c r="Q13" i="154" s="1"/>
  <c r="AO13" i="154" s="1"/>
  <c r="DY12" i="164"/>
  <c r="EA12" i="164" s="1"/>
  <c r="DS12" i="164"/>
  <c r="DU12" i="164" s="1"/>
  <c r="DK12" i="164"/>
  <c r="DM12" i="164" s="1"/>
  <c r="DF12" i="164"/>
  <c r="DC12" i="164"/>
  <c r="CZ12" i="164"/>
  <c r="DG12" i="164" s="1"/>
  <c r="EG12" i="164" s="1"/>
  <c r="CO12" i="164"/>
  <c r="CQ12" i="164" s="1"/>
  <c r="CR12" i="164" s="1"/>
  <c r="ET12" i="164" s="1"/>
  <c r="CF12" i="164"/>
  <c r="CH12" i="164" s="1"/>
  <c r="ES12" i="164" s="1"/>
  <c r="BV12" i="164"/>
  <c r="BX12" i="164" s="1"/>
  <c r="BY12" i="164" s="1"/>
  <c r="ER12" i="164" s="1"/>
  <c r="BN12" i="164"/>
  <c r="BK12" i="164"/>
  <c r="BH12" i="164"/>
  <c r="BO12" i="164" s="1"/>
  <c r="AY12" i="164"/>
  <c r="AZ12" i="164" s="1"/>
  <c r="EN12" i="164" s="1"/>
  <c r="AN12" i="164"/>
  <c r="AO12" i="164" s="1"/>
  <c r="EM12" i="164" s="1"/>
  <c r="AC12" i="164"/>
  <c r="AD12" i="164" s="1"/>
  <c r="EL12" i="164" s="1"/>
  <c r="R12" i="164"/>
  <c r="O12" i="164"/>
  <c r="L12" i="164"/>
  <c r="S12" i="164" s="1"/>
  <c r="BV16" i="177" l="1"/>
  <c r="BS16" i="177"/>
  <c r="BV18" i="177"/>
  <c r="BS18" i="177"/>
  <c r="BV14" i="177"/>
  <c r="BS14" i="177"/>
  <c r="BV15" i="177"/>
  <c r="BS15" i="177"/>
  <c r="BV22" i="177"/>
  <c r="BS22" i="177"/>
  <c r="BV11" i="177"/>
  <c r="BS11" i="177"/>
  <c r="BV19" i="177"/>
  <c r="BS19" i="177"/>
  <c r="BV20" i="177"/>
  <c r="BS20" i="177"/>
  <c r="BV17" i="177"/>
  <c r="BS17" i="177"/>
  <c r="BV21" i="177"/>
  <c r="BS21" i="177"/>
  <c r="BV12" i="177"/>
  <c r="BS12" i="177"/>
  <c r="BV13" i="177"/>
  <c r="BS13" i="177"/>
  <c r="BW22" i="176"/>
  <c r="BS22" i="176"/>
  <c r="BW23" i="176"/>
  <c r="BS23" i="176"/>
  <c r="BW17" i="176"/>
  <c r="BS17" i="176"/>
  <c r="BW15" i="176"/>
  <c r="BS15" i="176"/>
  <c r="BW19" i="176"/>
  <c r="BS19" i="176"/>
  <c r="BW24" i="176"/>
  <c r="BS24" i="176"/>
  <c r="BW18" i="176"/>
  <c r="BS18" i="176"/>
  <c r="BW21" i="176"/>
  <c r="BS21" i="176"/>
  <c r="BW20" i="176"/>
  <c r="BS20" i="176"/>
  <c r="BW16" i="176"/>
  <c r="BS16" i="176"/>
  <c r="BW11" i="176"/>
  <c r="BS11" i="176"/>
  <c r="BW12" i="176"/>
  <c r="BS12" i="176"/>
  <c r="BW13" i="176"/>
  <c r="BS13" i="176"/>
  <c r="BW14" i="176"/>
  <c r="BS14" i="176"/>
  <c r="Q42" i="161"/>
  <c r="P42" i="161"/>
  <c r="Q32" i="161"/>
  <c r="P32" i="161"/>
  <c r="Q36" i="161"/>
  <c r="P36" i="161"/>
  <c r="BU23" i="96"/>
  <c r="BY23" i="96" s="1"/>
  <c r="BR23" i="96"/>
  <c r="BU22" i="96"/>
  <c r="BY22" i="96" s="1"/>
  <c r="BR22" i="96"/>
  <c r="BU21" i="96"/>
  <c r="BY21" i="96" s="1"/>
  <c r="BR21" i="96"/>
  <c r="Q16" i="179"/>
  <c r="P16" i="179"/>
  <c r="Q20" i="179"/>
  <c r="P20" i="179"/>
  <c r="Q18" i="179"/>
  <c r="P18" i="179"/>
  <c r="Q17" i="179"/>
  <c r="P17" i="179"/>
  <c r="Q13" i="179"/>
  <c r="P13" i="179"/>
  <c r="Q19" i="179"/>
  <c r="P19" i="179"/>
  <c r="Q12" i="179"/>
  <c r="P12" i="179"/>
  <c r="Q14" i="179"/>
  <c r="P14" i="179"/>
  <c r="Q15" i="179"/>
  <c r="P15" i="179"/>
  <c r="Q21" i="179"/>
  <c r="P21" i="179"/>
  <c r="Q22" i="179"/>
  <c r="P22" i="179"/>
  <c r="Q21" i="170"/>
  <c r="P21" i="170"/>
  <c r="Q19" i="170"/>
  <c r="P19" i="170"/>
  <c r="Q13" i="170"/>
  <c r="P13" i="170"/>
  <c r="Q15" i="170"/>
  <c r="P15" i="170"/>
  <c r="Q17" i="170"/>
  <c r="P17" i="170"/>
  <c r="Q12" i="170"/>
  <c r="P12" i="170"/>
  <c r="Q14" i="170"/>
  <c r="P14" i="170"/>
  <c r="Q18" i="170"/>
  <c r="P18" i="170"/>
  <c r="Q20" i="170"/>
  <c r="P20" i="170"/>
  <c r="Q16" i="170"/>
  <c r="P16" i="170"/>
  <c r="Q19" i="178"/>
  <c r="P19" i="178"/>
  <c r="Q20" i="178"/>
  <c r="P20" i="178"/>
  <c r="Q21" i="178"/>
  <c r="P21" i="178"/>
  <c r="Q13" i="178"/>
  <c r="P13" i="178"/>
  <c r="Q17" i="178"/>
  <c r="P17" i="178"/>
  <c r="Q15" i="178"/>
  <c r="P15" i="178"/>
  <c r="Q14" i="178"/>
  <c r="P14" i="178"/>
  <c r="Q18" i="178"/>
  <c r="P18" i="178"/>
  <c r="Q16" i="178"/>
  <c r="P16" i="178"/>
  <c r="Q12" i="178"/>
  <c r="P12" i="178"/>
  <c r="BQ13" i="177"/>
  <c r="BX13" i="177" s="1"/>
  <c r="BN13" i="177"/>
  <c r="BQ12" i="177"/>
  <c r="BX12" i="177" s="1"/>
  <c r="BN12" i="177"/>
  <c r="BQ21" i="177"/>
  <c r="BX21" i="177" s="1"/>
  <c r="BN21" i="177"/>
  <c r="BQ17" i="177"/>
  <c r="BX17" i="177" s="1"/>
  <c r="BN17" i="177"/>
  <c r="BQ20" i="177"/>
  <c r="BX20" i="177" s="1"/>
  <c r="BN20" i="177"/>
  <c r="BQ16" i="177"/>
  <c r="BX16" i="177" s="1"/>
  <c r="BN16" i="177"/>
  <c r="BQ18" i="177"/>
  <c r="BX18" i="177" s="1"/>
  <c r="BN18" i="177"/>
  <c r="BQ14" i="177"/>
  <c r="BX14" i="177" s="1"/>
  <c r="BN14" i="177"/>
  <c r="BQ15" i="177"/>
  <c r="BX15" i="177" s="1"/>
  <c r="BN15" i="177"/>
  <c r="BQ22" i="177"/>
  <c r="BX22" i="177" s="1"/>
  <c r="BN22" i="177"/>
  <c r="BQ11" i="177"/>
  <c r="BX11" i="177" s="1"/>
  <c r="BN11" i="177"/>
  <c r="BQ19" i="177"/>
  <c r="BX19" i="177" s="1"/>
  <c r="BN19" i="177"/>
  <c r="BQ16" i="176"/>
  <c r="BY16" i="176" s="1"/>
  <c r="BN16" i="176"/>
  <c r="BQ20" i="176"/>
  <c r="BY20" i="176" s="1"/>
  <c r="BN20" i="176"/>
  <c r="BQ21" i="176"/>
  <c r="BY21" i="176" s="1"/>
  <c r="BN21" i="176"/>
  <c r="BQ18" i="176"/>
  <c r="BY18" i="176" s="1"/>
  <c r="BN18" i="176"/>
  <c r="BQ24" i="176"/>
  <c r="BY24" i="176" s="1"/>
  <c r="BN24" i="176"/>
  <c r="BQ22" i="176"/>
  <c r="BY22" i="176" s="1"/>
  <c r="BN22" i="176"/>
  <c r="BQ23" i="176"/>
  <c r="BY23" i="176" s="1"/>
  <c r="BN23" i="176"/>
  <c r="BQ17" i="176"/>
  <c r="BY17" i="176" s="1"/>
  <c r="BN17" i="176"/>
  <c r="BQ15" i="176"/>
  <c r="BY15" i="176" s="1"/>
  <c r="BN15" i="176"/>
  <c r="BQ19" i="176"/>
  <c r="BY19" i="176" s="1"/>
  <c r="BN19" i="176"/>
  <c r="BQ14" i="176"/>
  <c r="BY14" i="176" s="1"/>
  <c r="BN14" i="176"/>
  <c r="BQ13" i="176"/>
  <c r="BY13" i="176" s="1"/>
  <c r="BN13" i="176"/>
  <c r="BQ12" i="176"/>
  <c r="BY12" i="176" s="1"/>
  <c r="BN12" i="176"/>
  <c r="BQ11" i="176"/>
  <c r="BY11" i="176" s="1"/>
  <c r="BN11" i="176"/>
  <c r="BQ13" i="166"/>
  <c r="BN13" i="166"/>
  <c r="BQ18" i="166"/>
  <c r="BN18" i="166"/>
  <c r="BQ19" i="166"/>
  <c r="BN19" i="166"/>
  <c r="EK12" i="164"/>
  <c r="EC12" i="164"/>
  <c r="EQ12" i="164"/>
  <c r="EE12" i="164"/>
  <c r="EU12" i="164" s="1"/>
  <c r="M18" i="160"/>
  <c r="I18" i="160"/>
  <c r="O18" i="160" s="1"/>
  <c r="M14" i="160"/>
  <c r="I14" i="160"/>
  <c r="O14" i="160" s="1"/>
  <c r="M12" i="175"/>
  <c r="I12" i="175"/>
  <c r="O12" i="175" s="1"/>
  <c r="M14" i="175"/>
  <c r="I14" i="175"/>
  <c r="O14" i="175" s="1"/>
  <c r="M11" i="175"/>
  <c r="I11" i="175"/>
  <c r="O11" i="175" s="1"/>
  <c r="M13" i="175"/>
  <c r="I13" i="175"/>
  <c r="O13" i="175" s="1"/>
  <c r="M20" i="175"/>
  <c r="I20" i="175"/>
  <c r="O20" i="175" s="1"/>
  <c r="M19" i="175"/>
  <c r="I19" i="175"/>
  <c r="O19" i="175" s="1"/>
  <c r="M16" i="175"/>
  <c r="I16" i="175"/>
  <c r="O16" i="175" s="1"/>
  <c r="M22" i="175"/>
  <c r="I22" i="175"/>
  <c r="O22" i="175" s="1"/>
  <c r="M15" i="175"/>
  <c r="I15" i="175"/>
  <c r="O15" i="175" s="1"/>
  <c r="M17" i="175"/>
  <c r="O17" i="175"/>
  <c r="M21" i="175"/>
  <c r="I21" i="175"/>
  <c r="O21" i="175" s="1"/>
  <c r="M18" i="175"/>
  <c r="I18" i="175"/>
  <c r="O18" i="175" s="1"/>
  <c r="A3" i="175"/>
  <c r="R2" i="175"/>
  <c r="R1" i="175"/>
  <c r="A1" i="175"/>
  <c r="M14" i="156"/>
  <c r="I14" i="156"/>
  <c r="O14" i="156" s="1"/>
  <c r="M11" i="156"/>
  <c r="I11" i="156"/>
  <c r="O11" i="156" s="1"/>
  <c r="M12" i="156"/>
  <c r="I12" i="156"/>
  <c r="O12" i="156" s="1"/>
  <c r="BH13" i="164"/>
  <c r="L7" i="161"/>
  <c r="R17" i="179" l="1"/>
  <c r="R18" i="179"/>
  <c r="R20" i="179"/>
  <c r="R16" i="179"/>
  <c r="R21" i="179"/>
  <c r="R15" i="179"/>
  <c r="R14" i="179"/>
  <c r="R12" i="179"/>
  <c r="R19" i="179"/>
  <c r="R13" i="179"/>
  <c r="R16" i="170"/>
  <c r="R20" i="170"/>
  <c r="R18" i="170"/>
  <c r="R14" i="170"/>
  <c r="R12" i="170"/>
  <c r="R17" i="170"/>
  <c r="R15" i="170"/>
  <c r="R13" i="170"/>
  <c r="R19" i="170"/>
  <c r="R21" i="170"/>
  <c r="R12" i="178"/>
  <c r="R16" i="178"/>
  <c r="R18" i="178"/>
  <c r="R14" i="178"/>
  <c r="R15" i="178"/>
  <c r="R17" i="178"/>
  <c r="R13" i="178"/>
  <c r="R20" i="178"/>
  <c r="R19" i="178"/>
  <c r="EO12" i="164"/>
  <c r="EI12" i="164"/>
  <c r="Q14" i="160"/>
  <c r="P14" i="160"/>
  <c r="Q18" i="160"/>
  <c r="P18" i="160"/>
  <c r="Q11" i="175"/>
  <c r="P11" i="175"/>
  <c r="Q14" i="175"/>
  <c r="P14" i="175"/>
  <c r="Q12" i="175"/>
  <c r="P12" i="175"/>
  <c r="Q18" i="175"/>
  <c r="P18" i="175"/>
  <c r="Q21" i="175"/>
  <c r="P21" i="175"/>
  <c r="Q17" i="175"/>
  <c r="P17" i="175"/>
  <c r="Q15" i="175"/>
  <c r="P15" i="175"/>
  <c r="Q22" i="175"/>
  <c r="P22" i="175"/>
  <c r="Q16" i="175"/>
  <c r="P16" i="175"/>
  <c r="Q19" i="175"/>
  <c r="P19" i="175"/>
  <c r="Q20" i="175"/>
  <c r="P20" i="175"/>
  <c r="Q13" i="175"/>
  <c r="R13" i="175" s="1"/>
  <c r="P13" i="175"/>
  <c r="Q12" i="156"/>
  <c r="P12" i="156"/>
  <c r="Q11" i="156"/>
  <c r="P11" i="156"/>
  <c r="Q14" i="156"/>
  <c r="P14" i="156"/>
  <c r="R12" i="175" l="1"/>
  <c r="R14" i="175"/>
  <c r="R11" i="175"/>
  <c r="R20" i="175"/>
  <c r="R19" i="175"/>
  <c r="R16" i="175"/>
  <c r="R22" i="175"/>
  <c r="R15" i="175"/>
  <c r="R17" i="175"/>
  <c r="R21" i="175"/>
  <c r="R18" i="175"/>
  <c r="BD12" i="142" l="1"/>
  <c r="BE12" i="142" s="1"/>
  <c r="BK12" i="142"/>
  <c r="BM12" i="142" s="1"/>
  <c r="AO12" i="142"/>
  <c r="AP12" i="142" s="1"/>
  <c r="AS12" i="142"/>
  <c r="AU12" i="142" s="1"/>
  <c r="AE12" i="142"/>
  <c r="AB12" i="142"/>
  <c r="AF12" i="142"/>
  <c r="CJ12" i="142" s="1"/>
  <c r="R12" i="142"/>
  <c r="O12" i="142"/>
  <c r="L12" i="142"/>
  <c r="CE12" i="142" l="1"/>
  <c r="CF12" i="142"/>
  <c r="S12" i="142"/>
  <c r="CH12" i="142" l="1"/>
  <c r="CL12" i="142" s="1"/>
  <c r="CD12" i="142"/>
  <c r="L15" i="125"/>
  <c r="BO15" i="141" l="1"/>
  <c r="BO13" i="141"/>
  <c r="BO16" i="141"/>
  <c r="BO12" i="141"/>
  <c r="BO14" i="141"/>
  <c r="BO17" i="141"/>
  <c r="BQ15" i="141"/>
  <c r="BQ13" i="141"/>
  <c r="BQ16" i="141"/>
  <c r="BQ12" i="141"/>
  <c r="BQ14" i="141"/>
  <c r="BQ17" i="141"/>
  <c r="L6" i="162" l="1"/>
  <c r="F6" i="162"/>
  <c r="M45" i="162"/>
  <c r="P45" i="162" s="1"/>
  <c r="I45" i="162"/>
  <c r="O45" i="162" s="1"/>
  <c r="Q45" i="162" s="1"/>
  <c r="M17" i="162"/>
  <c r="P17" i="162" s="1"/>
  <c r="I17" i="162"/>
  <c r="O17" i="162" s="1"/>
  <c r="M31" i="162"/>
  <c r="P31" i="162" s="1"/>
  <c r="I31" i="162"/>
  <c r="O31" i="162" s="1"/>
  <c r="I24" i="162"/>
  <c r="M24" i="162"/>
  <c r="O24" i="162"/>
  <c r="P24" i="162"/>
  <c r="Q24" i="162" s="1"/>
  <c r="I38" i="162"/>
  <c r="M38" i="162"/>
  <c r="O38" i="162"/>
  <c r="P38" i="162"/>
  <c r="I59" i="162"/>
  <c r="M59" i="162"/>
  <c r="O59" i="162"/>
  <c r="P59" i="162"/>
  <c r="M66" i="162"/>
  <c r="P66" i="162" s="1"/>
  <c r="I66" i="162"/>
  <c r="O66" i="162" s="1"/>
  <c r="M52" i="162"/>
  <c r="P52" i="162" s="1"/>
  <c r="I52" i="162"/>
  <c r="O52" i="162" s="1"/>
  <c r="M24" i="161"/>
  <c r="I24" i="161"/>
  <c r="O24" i="161" s="1"/>
  <c r="M28" i="161"/>
  <c r="I28" i="161"/>
  <c r="O28" i="161" s="1"/>
  <c r="M22" i="161"/>
  <c r="I22" i="161"/>
  <c r="O22" i="161" s="1"/>
  <c r="M30" i="161"/>
  <c r="I30" i="161"/>
  <c r="O30" i="161" s="1"/>
  <c r="M18" i="161"/>
  <c r="I18" i="161"/>
  <c r="O18" i="161" s="1"/>
  <c r="M14" i="161"/>
  <c r="I14" i="161"/>
  <c r="O14" i="161" s="1"/>
  <c r="M26" i="161"/>
  <c r="I26" i="161"/>
  <c r="O26" i="161" s="1"/>
  <c r="M34" i="161"/>
  <c r="I34" i="161"/>
  <c r="O34" i="161" s="1"/>
  <c r="M20" i="161"/>
  <c r="I20" i="161"/>
  <c r="O20" i="161" s="1"/>
  <c r="M40" i="161"/>
  <c r="I40" i="161"/>
  <c r="O40" i="161" s="1"/>
  <c r="M38" i="161"/>
  <c r="I38" i="161"/>
  <c r="O38" i="161" s="1"/>
  <c r="M16" i="161"/>
  <c r="I16" i="161"/>
  <c r="O16" i="161" s="1"/>
  <c r="M12" i="161"/>
  <c r="I12" i="161"/>
  <c r="O12" i="161" s="1"/>
  <c r="AC12" i="155"/>
  <c r="AE12" i="155" s="1"/>
  <c r="U12" i="155"/>
  <c r="W12" i="155" s="1"/>
  <c r="Q12" i="155"/>
  <c r="N12" i="155"/>
  <c r="K12" i="155"/>
  <c r="R12" i="155" s="1"/>
  <c r="AC20" i="155"/>
  <c r="AE20" i="155" s="1"/>
  <c r="U20" i="155"/>
  <c r="W20" i="155" s="1"/>
  <c r="Q20" i="155"/>
  <c r="N20" i="155"/>
  <c r="K20" i="155"/>
  <c r="AC16" i="155"/>
  <c r="AE16" i="155" s="1"/>
  <c r="U16" i="155"/>
  <c r="W16" i="155" s="1"/>
  <c r="Q16" i="155"/>
  <c r="N16" i="155"/>
  <c r="K16" i="155"/>
  <c r="R16" i="155" s="1"/>
  <c r="AC13" i="155"/>
  <c r="AE13" i="155" s="1"/>
  <c r="U13" i="155"/>
  <c r="W13" i="155" s="1"/>
  <c r="Q13" i="155"/>
  <c r="N13" i="155"/>
  <c r="K13" i="155"/>
  <c r="AC18" i="155"/>
  <c r="AE18" i="155" s="1"/>
  <c r="U18" i="155"/>
  <c r="W18" i="155" s="1"/>
  <c r="Q18" i="155"/>
  <c r="N18" i="155"/>
  <c r="K18" i="155"/>
  <c r="R18" i="155" s="1"/>
  <c r="AC14" i="155"/>
  <c r="AE14" i="155" s="1"/>
  <c r="U14" i="155"/>
  <c r="W14" i="155" s="1"/>
  <c r="Q14" i="155"/>
  <c r="N14" i="155"/>
  <c r="K14" i="155"/>
  <c r="AC21" i="155"/>
  <c r="AE21" i="155" s="1"/>
  <c r="U21" i="155"/>
  <c r="W21" i="155" s="1"/>
  <c r="Q21" i="155"/>
  <c r="N21" i="155"/>
  <c r="K21" i="155"/>
  <c r="AC19" i="155"/>
  <c r="AE19" i="155" s="1"/>
  <c r="U19" i="155"/>
  <c r="W19" i="155" s="1"/>
  <c r="Q19" i="155"/>
  <c r="N19" i="155"/>
  <c r="K19" i="155"/>
  <c r="AC17" i="155"/>
  <c r="AE17" i="155" s="1"/>
  <c r="U17" i="155"/>
  <c r="W17" i="155" s="1"/>
  <c r="Q17" i="155"/>
  <c r="N17" i="155"/>
  <c r="K17" i="155"/>
  <c r="R17" i="155" s="1"/>
  <c r="AG17" i="155" s="1"/>
  <c r="M16" i="150"/>
  <c r="P16" i="150" s="1"/>
  <c r="I16" i="150"/>
  <c r="O16" i="150" s="1"/>
  <c r="M15" i="150"/>
  <c r="P15" i="150" s="1"/>
  <c r="I15" i="150"/>
  <c r="O15" i="150" s="1"/>
  <c r="M14" i="150"/>
  <c r="P14" i="150" s="1"/>
  <c r="I14" i="150"/>
  <c r="O14" i="150" s="1"/>
  <c r="AA24" i="154"/>
  <c r="AB24" i="154" s="1"/>
  <c r="P24" i="154"/>
  <c r="M24" i="154"/>
  <c r="J24" i="154"/>
  <c r="AA22" i="154"/>
  <c r="AB22" i="154" s="1"/>
  <c r="P22" i="154"/>
  <c r="M22" i="154"/>
  <c r="J22" i="154"/>
  <c r="AA19" i="154"/>
  <c r="AB19" i="154" s="1"/>
  <c r="P19" i="154"/>
  <c r="M19" i="154"/>
  <c r="J19" i="154"/>
  <c r="AA20" i="154"/>
  <c r="AB20" i="154" s="1"/>
  <c r="P20" i="154"/>
  <c r="M20" i="154"/>
  <c r="J20" i="154"/>
  <c r="AA21" i="154"/>
  <c r="AB21" i="154" s="1"/>
  <c r="P21" i="154"/>
  <c r="M21" i="154"/>
  <c r="J21" i="154"/>
  <c r="AA17" i="154"/>
  <c r="AB17" i="154" s="1"/>
  <c r="P17" i="154"/>
  <c r="M17" i="154"/>
  <c r="J17" i="154"/>
  <c r="AA14" i="154"/>
  <c r="AB14" i="154" s="1"/>
  <c r="P14" i="154"/>
  <c r="M14" i="154"/>
  <c r="J14" i="154"/>
  <c r="AA11" i="154"/>
  <c r="AB11" i="154" s="1"/>
  <c r="P11" i="154"/>
  <c r="M11" i="154"/>
  <c r="J11" i="154"/>
  <c r="AA23" i="154"/>
  <c r="AB23" i="154" s="1"/>
  <c r="P23" i="154"/>
  <c r="M23" i="154"/>
  <c r="J23" i="154"/>
  <c r="AA16" i="154"/>
  <c r="AB16" i="154" s="1"/>
  <c r="P16" i="154"/>
  <c r="M16" i="154"/>
  <c r="J16" i="154"/>
  <c r="AA15" i="154"/>
  <c r="AB15" i="154" s="1"/>
  <c r="P15" i="154"/>
  <c r="M15" i="154"/>
  <c r="J15" i="154"/>
  <c r="H5" i="124"/>
  <c r="X16" i="124"/>
  <c r="Z16" i="124" s="1"/>
  <c r="AD16" i="124"/>
  <c r="Q16" i="124"/>
  <c r="N16" i="124"/>
  <c r="K16" i="124"/>
  <c r="X18" i="124"/>
  <c r="Z18" i="124" s="1"/>
  <c r="AD18" i="124"/>
  <c r="Q18" i="124"/>
  <c r="N18" i="124"/>
  <c r="K18" i="124"/>
  <c r="X12" i="124"/>
  <c r="Z12" i="124" s="1"/>
  <c r="AD12" i="124"/>
  <c r="Q12" i="124"/>
  <c r="N12" i="124"/>
  <c r="K12" i="124"/>
  <c r="X14" i="124"/>
  <c r="Z14" i="124" s="1"/>
  <c r="AD14" i="124"/>
  <c r="Q14" i="124"/>
  <c r="N14" i="124"/>
  <c r="K14" i="124"/>
  <c r="BK19" i="142"/>
  <c r="BM19" i="142" s="1"/>
  <c r="BD19" i="142"/>
  <c r="BE19" i="142" s="1"/>
  <c r="AS19" i="142"/>
  <c r="AU19" i="142" s="1"/>
  <c r="AO19" i="142"/>
  <c r="AP19" i="142" s="1"/>
  <c r="AE19" i="142"/>
  <c r="AB19" i="142"/>
  <c r="Y19" i="142"/>
  <c r="R19" i="142"/>
  <c r="O19" i="142"/>
  <c r="L19" i="142"/>
  <c r="BK20" i="142"/>
  <c r="BM20" i="142" s="1"/>
  <c r="BD20" i="142"/>
  <c r="BE20" i="142" s="1"/>
  <c r="AS20" i="142"/>
  <c r="AU20" i="142" s="1"/>
  <c r="AO20" i="142"/>
  <c r="AP20" i="142" s="1"/>
  <c r="AE20" i="142"/>
  <c r="AB20" i="142"/>
  <c r="R20" i="142"/>
  <c r="O20" i="142"/>
  <c r="L20" i="142"/>
  <c r="BK14" i="142"/>
  <c r="BM14" i="142" s="1"/>
  <c r="BD14" i="142"/>
  <c r="BE14" i="142" s="1"/>
  <c r="CF14" i="142" s="1"/>
  <c r="AS14" i="142"/>
  <c r="AU14" i="142" s="1"/>
  <c r="AO14" i="142"/>
  <c r="AP14" i="142" s="1"/>
  <c r="AE14" i="142"/>
  <c r="AB14" i="142"/>
  <c r="Y14" i="142"/>
  <c r="R14" i="142"/>
  <c r="O14" i="142"/>
  <c r="L14" i="142"/>
  <c r="BK15" i="142"/>
  <c r="BM15" i="142" s="1"/>
  <c r="BD15" i="142"/>
  <c r="BE15" i="142" s="1"/>
  <c r="AS15" i="142"/>
  <c r="AU15" i="142" s="1"/>
  <c r="AO15" i="142"/>
  <c r="AP15" i="142" s="1"/>
  <c r="AE15" i="142"/>
  <c r="AB15" i="142"/>
  <c r="R15" i="142"/>
  <c r="O15" i="142"/>
  <c r="L15" i="142"/>
  <c r="BK17" i="142"/>
  <c r="BM17" i="142" s="1"/>
  <c r="BD17" i="142"/>
  <c r="BE17" i="142" s="1"/>
  <c r="AS17" i="142"/>
  <c r="AU17" i="142" s="1"/>
  <c r="AO17" i="142"/>
  <c r="AP17" i="142" s="1"/>
  <c r="AE17" i="142"/>
  <c r="AB17" i="142"/>
  <c r="Y17" i="142"/>
  <c r="R17" i="142"/>
  <c r="O17" i="142"/>
  <c r="L17" i="142"/>
  <c r="BK16" i="142"/>
  <c r="BM16" i="142" s="1"/>
  <c r="BD16" i="142"/>
  <c r="BE16" i="142" s="1"/>
  <c r="AS16" i="142"/>
  <c r="AU16" i="142" s="1"/>
  <c r="AO16" i="142"/>
  <c r="AP16" i="142" s="1"/>
  <c r="AE16" i="142"/>
  <c r="AB16" i="142"/>
  <c r="R16" i="142"/>
  <c r="O16" i="142"/>
  <c r="L16" i="142"/>
  <c r="BK18" i="142"/>
  <c r="BM18" i="142" s="1"/>
  <c r="BD18" i="142"/>
  <c r="BE18" i="142" s="1"/>
  <c r="AS18" i="142"/>
  <c r="AU18" i="142" s="1"/>
  <c r="AO18" i="142"/>
  <c r="AP18" i="142" s="1"/>
  <c r="AE18" i="142"/>
  <c r="AB18" i="142"/>
  <c r="Y18" i="142"/>
  <c r="R18" i="142"/>
  <c r="O18" i="142"/>
  <c r="L18" i="142"/>
  <c r="BK13" i="142"/>
  <c r="BM13" i="142" s="1"/>
  <c r="BD13" i="142"/>
  <c r="BE13" i="142" s="1"/>
  <c r="AS13" i="142"/>
  <c r="AU13" i="142" s="1"/>
  <c r="AO13" i="142"/>
  <c r="AP13" i="142" s="1"/>
  <c r="AE13" i="142"/>
  <c r="AB13" i="142"/>
  <c r="Y13" i="142"/>
  <c r="R13" i="142"/>
  <c r="O13" i="142"/>
  <c r="L13" i="142"/>
  <c r="DA7" i="125"/>
  <c r="CU7" i="164"/>
  <c r="M15" i="157"/>
  <c r="I15" i="157"/>
  <c r="O15" i="157" s="1"/>
  <c r="M13" i="157"/>
  <c r="I13" i="157"/>
  <c r="O13" i="157" s="1"/>
  <c r="M16" i="157"/>
  <c r="I16" i="157"/>
  <c r="O16" i="157" s="1"/>
  <c r="M18" i="157"/>
  <c r="I18" i="157"/>
  <c r="O18" i="157" s="1"/>
  <c r="M19" i="157"/>
  <c r="I19" i="157"/>
  <c r="O19" i="157" s="1"/>
  <c r="M11" i="157"/>
  <c r="I11" i="157"/>
  <c r="O11" i="157" s="1"/>
  <c r="M17" i="157"/>
  <c r="I17" i="157"/>
  <c r="O17" i="157" s="1"/>
  <c r="M14" i="157"/>
  <c r="I14" i="157"/>
  <c r="O14" i="157" s="1"/>
  <c r="M12" i="157"/>
  <c r="I12" i="157"/>
  <c r="O12" i="157" s="1"/>
  <c r="Y12" i="152"/>
  <c r="AA12" i="152" s="1"/>
  <c r="AE12" i="152"/>
  <c r="R12" i="152"/>
  <c r="O12" i="152"/>
  <c r="S12" i="152" s="1"/>
  <c r="K12" i="152"/>
  <c r="Y16" i="152"/>
  <c r="AA16" i="152" s="1"/>
  <c r="AE16" i="152"/>
  <c r="R16" i="152"/>
  <c r="O16" i="152"/>
  <c r="K16" i="152"/>
  <c r="BN26" i="96"/>
  <c r="BP26" i="96" s="1"/>
  <c r="BG26" i="96"/>
  <c r="BH26" i="96" s="1"/>
  <c r="AU26" i="96"/>
  <c r="AW26" i="96" s="1"/>
  <c r="AQ26" i="96"/>
  <c r="AR26" i="96" s="1"/>
  <c r="AF26" i="96"/>
  <c r="AC26" i="96"/>
  <c r="Z26" i="96"/>
  <c r="R26" i="96"/>
  <c r="O26" i="96"/>
  <c r="L26" i="96"/>
  <c r="BN24" i="96"/>
  <c r="BP24" i="96" s="1"/>
  <c r="BG24" i="96"/>
  <c r="BH24" i="96" s="1"/>
  <c r="AU24" i="96"/>
  <c r="AW24" i="96" s="1"/>
  <c r="AQ24" i="96"/>
  <c r="AR24" i="96" s="1"/>
  <c r="AF24" i="96"/>
  <c r="AC24" i="96"/>
  <c r="Z24" i="96"/>
  <c r="Y24" i="96"/>
  <c r="R24" i="96"/>
  <c r="O24" i="96"/>
  <c r="L24" i="96"/>
  <c r="BN14" i="96"/>
  <c r="BP14" i="96" s="1"/>
  <c r="BG14" i="96"/>
  <c r="BH14" i="96" s="1"/>
  <c r="AU14" i="96"/>
  <c r="AW14" i="96" s="1"/>
  <c r="AQ14" i="96"/>
  <c r="AR14" i="96" s="1"/>
  <c r="AF14" i="96"/>
  <c r="AC14" i="96"/>
  <c r="Z14" i="96"/>
  <c r="Y14" i="96"/>
  <c r="R14" i="96"/>
  <c r="O14" i="96"/>
  <c r="L14" i="96"/>
  <c r="BN18" i="96"/>
  <c r="BP18" i="96" s="1"/>
  <c r="BG18" i="96"/>
  <c r="BH18" i="96" s="1"/>
  <c r="AU18" i="96"/>
  <c r="AW18" i="96" s="1"/>
  <c r="AQ18" i="96"/>
  <c r="AR18" i="96" s="1"/>
  <c r="AF18" i="96"/>
  <c r="AC18" i="96"/>
  <c r="Z18" i="96"/>
  <c r="Y18" i="96"/>
  <c r="R18" i="96"/>
  <c r="O18" i="96"/>
  <c r="L18" i="96"/>
  <c r="BN16" i="96"/>
  <c r="BP16" i="96" s="1"/>
  <c r="BG16" i="96"/>
  <c r="BH16" i="96" s="1"/>
  <c r="AU16" i="96"/>
  <c r="AW16" i="96" s="1"/>
  <c r="AQ16" i="96"/>
  <c r="AR16" i="96" s="1"/>
  <c r="AF16" i="96"/>
  <c r="AC16" i="96"/>
  <c r="Z16" i="96"/>
  <c r="Y16" i="96"/>
  <c r="R16" i="96"/>
  <c r="O16" i="96"/>
  <c r="L16" i="96"/>
  <c r="BN25" i="96"/>
  <c r="BP25" i="96" s="1"/>
  <c r="BG25" i="96"/>
  <c r="BH25" i="96" s="1"/>
  <c r="AU25" i="96"/>
  <c r="AW25" i="96" s="1"/>
  <c r="AQ25" i="96"/>
  <c r="AR25" i="96" s="1"/>
  <c r="BS25" i="96" s="1"/>
  <c r="AF25" i="96"/>
  <c r="AC25" i="96"/>
  <c r="Z25" i="96"/>
  <c r="Y25" i="96"/>
  <c r="R25" i="96"/>
  <c r="O25" i="96"/>
  <c r="L25" i="96"/>
  <c r="BN13" i="96"/>
  <c r="BP13" i="96" s="1"/>
  <c r="BG13" i="96"/>
  <c r="BH13" i="96" s="1"/>
  <c r="AU13" i="96"/>
  <c r="AW13" i="96" s="1"/>
  <c r="AQ13" i="96"/>
  <c r="AR13" i="96" s="1"/>
  <c r="AF13" i="96"/>
  <c r="AC13" i="96"/>
  <c r="Z13" i="96"/>
  <c r="Y13" i="96"/>
  <c r="R13" i="96"/>
  <c r="O13" i="96"/>
  <c r="L13" i="96"/>
  <c r="BN20" i="96"/>
  <c r="BP20" i="96" s="1"/>
  <c r="BG20" i="96"/>
  <c r="BH20" i="96" s="1"/>
  <c r="AU20" i="96"/>
  <c r="AW20" i="96" s="1"/>
  <c r="AQ20" i="96"/>
  <c r="AR20" i="96" s="1"/>
  <c r="AF20" i="96"/>
  <c r="AC20" i="96"/>
  <c r="Z20" i="96"/>
  <c r="Y20" i="96"/>
  <c r="R20" i="96"/>
  <c r="O20" i="96"/>
  <c r="L20" i="96"/>
  <c r="BN19" i="96"/>
  <c r="BP19" i="96" s="1"/>
  <c r="BG19" i="96"/>
  <c r="BH19" i="96" s="1"/>
  <c r="AU19" i="96"/>
  <c r="AW19" i="96" s="1"/>
  <c r="AQ19" i="96"/>
  <c r="AR19" i="96" s="1"/>
  <c r="AF19" i="96"/>
  <c r="AC19" i="96"/>
  <c r="Z19" i="96"/>
  <c r="Y19" i="96"/>
  <c r="R19" i="96"/>
  <c r="O19" i="96"/>
  <c r="L19" i="96"/>
  <c r="BN15" i="96"/>
  <c r="BP15" i="96" s="1"/>
  <c r="BG15" i="96"/>
  <c r="BH15" i="96" s="1"/>
  <c r="AU15" i="96"/>
  <c r="AW15" i="96" s="1"/>
  <c r="AQ15" i="96"/>
  <c r="AR15" i="96" s="1"/>
  <c r="AF15" i="96"/>
  <c r="AC15" i="96"/>
  <c r="Z15" i="96"/>
  <c r="Y15" i="96"/>
  <c r="R15" i="96"/>
  <c r="O15" i="96"/>
  <c r="L15" i="96"/>
  <c r="BC7" i="164"/>
  <c r="Q39" i="102"/>
  <c r="N39" i="102"/>
  <c r="K39" i="102"/>
  <c r="AM38" i="102"/>
  <c r="AB38" i="102"/>
  <c r="AM37" i="102"/>
  <c r="AB37" i="102"/>
  <c r="AM36" i="102"/>
  <c r="AB36" i="102"/>
  <c r="AM35" i="102"/>
  <c r="AB35" i="102"/>
  <c r="AM34" i="102"/>
  <c r="AB34" i="102"/>
  <c r="AM33" i="102"/>
  <c r="AM39" i="102" s="1"/>
  <c r="AN39" i="102" s="1"/>
  <c r="AR39" i="102" s="1"/>
  <c r="AB33" i="102"/>
  <c r="AB39" i="102" s="1"/>
  <c r="AC39" i="102" s="1"/>
  <c r="AQ39" i="102" s="1"/>
  <c r="Q32" i="102"/>
  <c r="N32" i="102"/>
  <c r="K32" i="102"/>
  <c r="AM31" i="102"/>
  <c r="AB31" i="102"/>
  <c r="AM30" i="102"/>
  <c r="AB30" i="102"/>
  <c r="AM29" i="102"/>
  <c r="AB29" i="102"/>
  <c r="AM28" i="102"/>
  <c r="AB28" i="102"/>
  <c r="AM27" i="102"/>
  <c r="AB27" i="102"/>
  <c r="AM26" i="102"/>
  <c r="AM32" i="102" s="1"/>
  <c r="AN32" i="102" s="1"/>
  <c r="AR32" i="102" s="1"/>
  <c r="AB26" i="102"/>
  <c r="AB32" i="102" s="1"/>
  <c r="AC32" i="102" s="1"/>
  <c r="AQ32" i="102" s="1"/>
  <c r="Q25" i="102"/>
  <c r="N25" i="102"/>
  <c r="K25" i="102"/>
  <c r="AM24" i="102"/>
  <c r="AB24" i="102"/>
  <c r="AM23" i="102"/>
  <c r="AB23" i="102"/>
  <c r="AM22" i="102"/>
  <c r="AB22" i="102"/>
  <c r="AM21" i="102"/>
  <c r="AB21" i="102"/>
  <c r="AM20" i="102"/>
  <c r="AB20" i="102"/>
  <c r="AM19" i="102"/>
  <c r="AM25" i="102" s="1"/>
  <c r="AN25" i="102" s="1"/>
  <c r="AR25" i="102" s="1"/>
  <c r="AB19" i="102"/>
  <c r="AB25" i="102" s="1"/>
  <c r="AC25" i="102" s="1"/>
  <c r="AQ25" i="102" s="1"/>
  <c r="DP15" i="125"/>
  <c r="DR15" i="125" s="1"/>
  <c r="EJ15" i="125" s="1"/>
  <c r="DJ15" i="125"/>
  <c r="DL15" i="125" s="1"/>
  <c r="EI15" i="125" s="1"/>
  <c r="DB15" i="125"/>
  <c r="DD15" i="125" s="1"/>
  <c r="EH15" i="125" s="1"/>
  <c r="CW15" i="125"/>
  <c r="CT15" i="125"/>
  <c r="CQ15" i="125"/>
  <c r="CG15" i="125"/>
  <c r="CI15" i="125" s="1"/>
  <c r="EC15" i="125" s="1"/>
  <c r="CA15" i="125"/>
  <c r="CC15" i="125" s="1"/>
  <c r="EB15" i="125" s="1"/>
  <c r="BS15" i="125"/>
  <c r="BU15" i="125" s="1"/>
  <c r="EA15" i="125" s="1"/>
  <c r="BN15" i="125"/>
  <c r="BK15" i="125"/>
  <c r="BH15" i="125"/>
  <c r="AY15" i="125"/>
  <c r="AZ15" i="125" s="1"/>
  <c r="DW15" i="125" s="1"/>
  <c r="AN15" i="125"/>
  <c r="AO15" i="125" s="1"/>
  <c r="DV15" i="125" s="1"/>
  <c r="AC15" i="125"/>
  <c r="AD15" i="125" s="1"/>
  <c r="DU15" i="125" s="1"/>
  <c r="R15" i="125"/>
  <c r="O15" i="125"/>
  <c r="DP12" i="125"/>
  <c r="DR12" i="125" s="1"/>
  <c r="EJ12" i="125" s="1"/>
  <c r="DJ12" i="125"/>
  <c r="DL12" i="125" s="1"/>
  <c r="EI12" i="125" s="1"/>
  <c r="DB12" i="125"/>
  <c r="DD12" i="125" s="1"/>
  <c r="EH12" i="125" s="1"/>
  <c r="CW12" i="125"/>
  <c r="CT12" i="125"/>
  <c r="CQ12" i="125"/>
  <c r="CG12" i="125"/>
  <c r="CI12" i="125" s="1"/>
  <c r="EC12" i="125" s="1"/>
  <c r="CA12" i="125"/>
  <c r="CC12" i="125" s="1"/>
  <c r="EB12" i="125" s="1"/>
  <c r="BS12" i="125"/>
  <c r="BU12" i="125" s="1"/>
  <c r="EA12" i="125" s="1"/>
  <c r="BN12" i="125"/>
  <c r="BK12" i="125"/>
  <c r="BH12" i="125"/>
  <c r="AY12" i="125"/>
  <c r="AZ12" i="125" s="1"/>
  <c r="DW12" i="125" s="1"/>
  <c r="AN12" i="125"/>
  <c r="AO12" i="125" s="1"/>
  <c r="DV12" i="125" s="1"/>
  <c r="AC12" i="125"/>
  <c r="AD12" i="125" s="1"/>
  <c r="DU12" i="125" s="1"/>
  <c r="R12" i="125"/>
  <c r="O12" i="125"/>
  <c r="L12" i="125"/>
  <c r="DP13" i="125"/>
  <c r="DR13" i="125" s="1"/>
  <c r="EJ13" i="125" s="1"/>
  <c r="DJ13" i="125"/>
  <c r="DL13" i="125" s="1"/>
  <c r="EI13" i="125" s="1"/>
  <c r="DB13" i="125"/>
  <c r="DD13" i="125" s="1"/>
  <c r="EH13" i="125" s="1"/>
  <c r="CW13" i="125"/>
  <c r="CT13" i="125"/>
  <c r="CQ13" i="125"/>
  <c r="CG13" i="125"/>
  <c r="CI13" i="125" s="1"/>
  <c r="EC13" i="125" s="1"/>
  <c r="CA13" i="125"/>
  <c r="CC13" i="125" s="1"/>
  <c r="EB13" i="125" s="1"/>
  <c r="BS13" i="125"/>
  <c r="BU13" i="125" s="1"/>
  <c r="EA13" i="125" s="1"/>
  <c r="BN13" i="125"/>
  <c r="BK13" i="125"/>
  <c r="BH13" i="125"/>
  <c r="AY13" i="125"/>
  <c r="AZ13" i="125" s="1"/>
  <c r="DW13" i="125" s="1"/>
  <c r="AN13" i="125"/>
  <c r="AO13" i="125" s="1"/>
  <c r="DV13" i="125" s="1"/>
  <c r="AC13" i="125"/>
  <c r="AD13" i="125" s="1"/>
  <c r="DU13" i="125" s="1"/>
  <c r="R13" i="125"/>
  <c r="O13" i="125"/>
  <c r="L13" i="125"/>
  <c r="DP16" i="125"/>
  <c r="DR16" i="125" s="1"/>
  <c r="EJ16" i="125" s="1"/>
  <c r="DJ16" i="125"/>
  <c r="DL16" i="125" s="1"/>
  <c r="EI16" i="125" s="1"/>
  <c r="DB16" i="125"/>
  <c r="DD16" i="125" s="1"/>
  <c r="EH16" i="125" s="1"/>
  <c r="CW16" i="125"/>
  <c r="CT16" i="125"/>
  <c r="CQ16" i="125"/>
  <c r="CG16" i="125"/>
  <c r="CI16" i="125" s="1"/>
  <c r="EC16" i="125" s="1"/>
  <c r="CA16" i="125"/>
  <c r="CC16" i="125" s="1"/>
  <c r="EB16" i="125" s="1"/>
  <c r="BS16" i="125"/>
  <c r="BU16" i="125" s="1"/>
  <c r="EA16" i="125" s="1"/>
  <c r="BN16" i="125"/>
  <c r="BK16" i="125"/>
  <c r="BH16" i="125"/>
  <c r="AY16" i="125"/>
  <c r="AZ16" i="125" s="1"/>
  <c r="DW16" i="125" s="1"/>
  <c r="AN16" i="125"/>
  <c r="AO16" i="125" s="1"/>
  <c r="DV16" i="125" s="1"/>
  <c r="AC16" i="125"/>
  <c r="AD16" i="125" s="1"/>
  <c r="DU16" i="125" s="1"/>
  <c r="R16" i="125"/>
  <c r="O16" i="125"/>
  <c r="L16" i="125"/>
  <c r="DP14" i="125"/>
  <c r="DR14" i="125" s="1"/>
  <c r="EJ14" i="125" s="1"/>
  <c r="DJ14" i="125"/>
  <c r="DL14" i="125" s="1"/>
  <c r="EI14" i="125" s="1"/>
  <c r="DB14" i="125"/>
  <c r="DD14" i="125" s="1"/>
  <c r="EH14" i="125" s="1"/>
  <c r="CW14" i="125"/>
  <c r="CT14" i="125"/>
  <c r="CQ14" i="125"/>
  <c r="CG14" i="125"/>
  <c r="CI14" i="125" s="1"/>
  <c r="EC14" i="125" s="1"/>
  <c r="CA14" i="125"/>
  <c r="CC14" i="125" s="1"/>
  <c r="EB14" i="125" s="1"/>
  <c r="BS14" i="125"/>
  <c r="BU14" i="125" s="1"/>
  <c r="EA14" i="125" s="1"/>
  <c r="BN14" i="125"/>
  <c r="BK14" i="125"/>
  <c r="BH14" i="125"/>
  <c r="AY14" i="125"/>
  <c r="AZ14" i="125" s="1"/>
  <c r="DW14" i="125" s="1"/>
  <c r="AN14" i="125"/>
  <c r="AO14" i="125" s="1"/>
  <c r="DV14" i="125" s="1"/>
  <c r="AC14" i="125"/>
  <c r="AD14" i="125" s="1"/>
  <c r="DU14" i="125" s="1"/>
  <c r="R14" i="125"/>
  <c r="O14" i="125"/>
  <c r="L14" i="125"/>
  <c r="M24" i="160"/>
  <c r="I24" i="160"/>
  <c r="O24" i="160" s="1"/>
  <c r="M26" i="160"/>
  <c r="I26" i="160"/>
  <c r="O26" i="160" s="1"/>
  <c r="M34" i="160"/>
  <c r="I34" i="160"/>
  <c r="O34" i="160" s="1"/>
  <c r="M32" i="160"/>
  <c r="I32" i="160"/>
  <c r="O32" i="160" s="1"/>
  <c r="M20" i="160"/>
  <c r="I20" i="160"/>
  <c r="O20" i="160" s="1"/>
  <c r="M16" i="160"/>
  <c r="I16" i="160"/>
  <c r="O16" i="160" s="1"/>
  <c r="M28" i="160"/>
  <c r="I28" i="160"/>
  <c r="O28" i="160" s="1"/>
  <c r="M13" i="156"/>
  <c r="I13" i="156"/>
  <c r="O13" i="156" s="1"/>
  <c r="M17" i="158"/>
  <c r="I17" i="158"/>
  <c r="O17" i="158" s="1"/>
  <c r="M18" i="158"/>
  <c r="I18" i="158"/>
  <c r="O18" i="158" s="1"/>
  <c r="M16" i="158"/>
  <c r="I16" i="158"/>
  <c r="O16" i="158" s="1"/>
  <c r="M14" i="158"/>
  <c r="I14" i="158"/>
  <c r="O14" i="158" s="1"/>
  <c r="M13" i="158"/>
  <c r="I13" i="158"/>
  <c r="O13" i="158" s="1"/>
  <c r="M12" i="158"/>
  <c r="I12" i="158"/>
  <c r="O12" i="158" s="1"/>
  <c r="DY13" i="164"/>
  <c r="EA13" i="164" s="1"/>
  <c r="DS13" i="164"/>
  <c r="DU13" i="164" s="1"/>
  <c r="DK13" i="164"/>
  <c r="DM13" i="164" s="1"/>
  <c r="DF13" i="164"/>
  <c r="DC13" i="164"/>
  <c r="CZ13" i="164"/>
  <c r="CO13" i="164"/>
  <c r="CQ13" i="164" s="1"/>
  <c r="CR13" i="164" s="1"/>
  <c r="ET13" i="164" s="1"/>
  <c r="CH13" i="164"/>
  <c r="ES13" i="164" s="1"/>
  <c r="BV13" i="164"/>
  <c r="BX13" i="164" s="1"/>
  <c r="BY13" i="164" s="1"/>
  <c r="ER13" i="164" s="1"/>
  <c r="BN13" i="164"/>
  <c r="BK13" i="164"/>
  <c r="AY13" i="164"/>
  <c r="AZ13" i="164" s="1"/>
  <c r="EN13" i="164" s="1"/>
  <c r="AN13" i="164"/>
  <c r="AO13" i="164" s="1"/>
  <c r="EM13" i="164" s="1"/>
  <c r="AC13" i="164"/>
  <c r="AD13" i="164" s="1"/>
  <c r="EL13" i="164" s="1"/>
  <c r="R13" i="164"/>
  <c r="O13" i="164"/>
  <c r="L13" i="164"/>
  <c r="M18" i="153"/>
  <c r="P18" i="153" s="1"/>
  <c r="I18" i="153"/>
  <c r="O18" i="153" s="1"/>
  <c r="M16" i="153"/>
  <c r="P16" i="153" s="1"/>
  <c r="I16" i="153"/>
  <c r="O16" i="153" s="1"/>
  <c r="M15" i="153"/>
  <c r="P15" i="153" s="1"/>
  <c r="I15" i="153"/>
  <c r="O15" i="153" s="1"/>
  <c r="BJ14" i="166"/>
  <c r="BL14" i="166" s="1"/>
  <c r="BC14" i="166"/>
  <c r="BD14" i="166" s="1"/>
  <c r="AS14" i="166"/>
  <c r="AN14" i="166"/>
  <c r="AO14" i="166" s="1"/>
  <c r="BO14" i="166" s="1"/>
  <c r="AC14" i="166"/>
  <c r="Z14" i="166"/>
  <c r="W14" i="166"/>
  <c r="P14" i="166"/>
  <c r="M14" i="166"/>
  <c r="J14" i="166"/>
  <c r="BJ15" i="166"/>
  <c r="BL15" i="166" s="1"/>
  <c r="BC15" i="166"/>
  <c r="BD15" i="166" s="1"/>
  <c r="AS15" i="166"/>
  <c r="AN15" i="166"/>
  <c r="AO15" i="166" s="1"/>
  <c r="AC15" i="166"/>
  <c r="Z15" i="166"/>
  <c r="W15" i="166"/>
  <c r="P15" i="166"/>
  <c r="M15" i="166"/>
  <c r="J15" i="166"/>
  <c r="BJ16" i="166"/>
  <c r="BL16" i="166" s="1"/>
  <c r="BC16" i="166"/>
  <c r="BD16" i="166" s="1"/>
  <c r="AS16" i="166"/>
  <c r="AN16" i="166"/>
  <c r="AO16" i="166" s="1"/>
  <c r="AC16" i="166"/>
  <c r="Z16" i="166"/>
  <c r="W16" i="166"/>
  <c r="P16" i="166"/>
  <c r="M16" i="166"/>
  <c r="J16" i="166"/>
  <c r="BJ11" i="166"/>
  <c r="BL11" i="166" s="1"/>
  <c r="BC11" i="166"/>
  <c r="BD11" i="166" s="1"/>
  <c r="AS11" i="166"/>
  <c r="AN11" i="166"/>
  <c r="AO11" i="166" s="1"/>
  <c r="AC11" i="166"/>
  <c r="Z11" i="166"/>
  <c r="W11" i="166"/>
  <c r="P11" i="166"/>
  <c r="M11" i="166"/>
  <c r="J11" i="166"/>
  <c r="BJ12" i="166"/>
  <c r="BL12" i="166" s="1"/>
  <c r="BC12" i="166"/>
  <c r="BD12" i="166" s="1"/>
  <c r="AS12" i="166"/>
  <c r="AN12" i="166"/>
  <c r="AO12" i="166" s="1"/>
  <c r="AC12" i="166"/>
  <c r="Z12" i="166"/>
  <c r="W12" i="166"/>
  <c r="P12" i="166"/>
  <c r="M12" i="166"/>
  <c r="J12" i="166"/>
  <c r="Q12" i="166" s="1"/>
  <c r="CB17" i="141"/>
  <c r="CD17" i="141" s="1"/>
  <c r="CO17" i="141" s="1"/>
  <c r="BW17" i="141"/>
  <c r="BY17" i="141" s="1"/>
  <c r="CN17" i="141" s="1"/>
  <c r="CM17" i="141"/>
  <c r="BK17" i="141"/>
  <c r="BH17" i="141"/>
  <c r="BE17" i="141"/>
  <c r="AV17" i="141"/>
  <c r="AW17" i="141" s="1"/>
  <c r="CI17" i="141" s="1"/>
  <c r="AL17" i="141"/>
  <c r="AM17" i="141" s="1"/>
  <c r="CH17" i="141" s="1"/>
  <c r="AB17" i="141"/>
  <c r="AC17" i="141" s="1"/>
  <c r="CG17" i="141" s="1"/>
  <c r="R17" i="141"/>
  <c r="O17" i="141"/>
  <c r="L17" i="141"/>
  <c r="CB14" i="141"/>
  <c r="CD14" i="141" s="1"/>
  <c r="CO14" i="141" s="1"/>
  <c r="BW14" i="141"/>
  <c r="BY14" i="141" s="1"/>
  <c r="CN14" i="141" s="1"/>
  <c r="CM14" i="141"/>
  <c r="BK14" i="141"/>
  <c r="BH14" i="141"/>
  <c r="BE14" i="141"/>
  <c r="AV14" i="141"/>
  <c r="AW14" i="141" s="1"/>
  <c r="CI14" i="141" s="1"/>
  <c r="AL14" i="141"/>
  <c r="AM14" i="141" s="1"/>
  <c r="CH14" i="141" s="1"/>
  <c r="AB14" i="141"/>
  <c r="AC14" i="141" s="1"/>
  <c r="CG14" i="141" s="1"/>
  <c r="R14" i="141"/>
  <c r="O14" i="141"/>
  <c r="L14" i="141"/>
  <c r="CB12" i="141"/>
  <c r="CD12" i="141" s="1"/>
  <c r="CO12" i="141" s="1"/>
  <c r="BW12" i="141"/>
  <c r="BY12" i="141" s="1"/>
  <c r="CN12" i="141" s="1"/>
  <c r="CM12" i="141"/>
  <c r="BK12" i="141"/>
  <c r="BH12" i="141"/>
  <c r="BE12" i="141"/>
  <c r="AV12" i="141"/>
  <c r="AW12" i="141" s="1"/>
  <c r="CI12" i="141" s="1"/>
  <c r="AL12" i="141"/>
  <c r="AM12" i="141" s="1"/>
  <c r="CH12" i="141" s="1"/>
  <c r="AB12" i="141"/>
  <c r="AC12" i="141" s="1"/>
  <c r="CG12" i="141" s="1"/>
  <c r="R12" i="141"/>
  <c r="O12" i="141"/>
  <c r="L12" i="141"/>
  <c r="CB16" i="141"/>
  <c r="CD16" i="141" s="1"/>
  <c r="CO16" i="141" s="1"/>
  <c r="BW16" i="141"/>
  <c r="BY16" i="141" s="1"/>
  <c r="CN16" i="141" s="1"/>
  <c r="CM16" i="141"/>
  <c r="BK16" i="141"/>
  <c r="BH16" i="141"/>
  <c r="BE16" i="141"/>
  <c r="AV16" i="141"/>
  <c r="AW16" i="141" s="1"/>
  <c r="CI16" i="141" s="1"/>
  <c r="AL16" i="141"/>
  <c r="AM16" i="141" s="1"/>
  <c r="CH16" i="141" s="1"/>
  <c r="AB16" i="141"/>
  <c r="AC16" i="141" s="1"/>
  <c r="CG16" i="141" s="1"/>
  <c r="R16" i="141"/>
  <c r="O16" i="141"/>
  <c r="L16" i="141"/>
  <c r="CB13" i="141"/>
  <c r="CD13" i="141" s="1"/>
  <c r="CO13" i="141" s="1"/>
  <c r="BW13" i="141"/>
  <c r="BY13" i="141" s="1"/>
  <c r="CN13" i="141" s="1"/>
  <c r="CM13" i="141"/>
  <c r="BK13" i="141"/>
  <c r="BH13" i="141"/>
  <c r="BE13" i="141"/>
  <c r="AV13" i="141"/>
  <c r="AW13" i="141" s="1"/>
  <c r="CI13" i="141" s="1"/>
  <c r="AL13" i="141"/>
  <c r="AM13" i="141" s="1"/>
  <c r="CH13" i="141" s="1"/>
  <c r="AB13" i="141"/>
  <c r="AC13" i="141" s="1"/>
  <c r="CG13" i="141" s="1"/>
  <c r="R13" i="141"/>
  <c r="O13" i="141"/>
  <c r="L13" i="141"/>
  <c r="S13" i="141" s="1"/>
  <c r="CB15" i="141"/>
  <c r="CD15" i="141" s="1"/>
  <c r="CO15" i="141" s="1"/>
  <c r="BW15" i="141"/>
  <c r="BY15" i="141" s="1"/>
  <c r="CN15" i="141" s="1"/>
  <c r="CM15" i="141"/>
  <c r="BK15" i="141"/>
  <c r="BH15" i="141"/>
  <c r="BE15" i="141"/>
  <c r="AV15" i="141"/>
  <c r="AW15" i="141" s="1"/>
  <c r="CI15" i="141" s="1"/>
  <c r="AL15" i="141"/>
  <c r="AM15" i="141" s="1"/>
  <c r="CH15" i="141" s="1"/>
  <c r="AB15" i="141"/>
  <c r="AC15" i="141" s="1"/>
  <c r="CG15" i="141" s="1"/>
  <c r="R15" i="141"/>
  <c r="O15" i="141"/>
  <c r="L15" i="141"/>
  <c r="L7" i="160"/>
  <c r="F7" i="160"/>
  <c r="AG7" i="131"/>
  <c r="W7" i="131"/>
  <c r="H7" i="131"/>
  <c r="AM17" i="131"/>
  <c r="AM16" i="131"/>
  <c r="AM15" i="131"/>
  <c r="AM14" i="131"/>
  <c r="AM13" i="131"/>
  <c r="AM12" i="131"/>
  <c r="AC12" i="131"/>
  <c r="AM12" i="102"/>
  <c r="AC13" i="131"/>
  <c r="AC17" i="131"/>
  <c r="AC16" i="131"/>
  <c r="AC15" i="131"/>
  <c r="AC14" i="131"/>
  <c r="S18" i="131"/>
  <c r="P18" i="131"/>
  <c r="M18" i="131"/>
  <c r="Q32" i="160" l="1"/>
  <c r="Q66" i="162"/>
  <c r="Q59" i="162"/>
  <c r="Q38" i="162"/>
  <c r="Q17" i="162"/>
  <c r="Q31" i="162"/>
  <c r="Q52" i="162"/>
  <c r="R13" i="155"/>
  <c r="R20" i="155"/>
  <c r="AG20" i="155" s="1"/>
  <c r="R14" i="155"/>
  <c r="R21" i="155"/>
  <c r="R19" i="155"/>
  <c r="AG19" i="155" s="1"/>
  <c r="Q14" i="150"/>
  <c r="Q16" i="150"/>
  <c r="Q15" i="150"/>
  <c r="R32" i="102"/>
  <c r="AP32" i="102" s="1"/>
  <c r="AT32" i="102" s="1"/>
  <c r="Q16" i="154"/>
  <c r="AO16" i="154" s="1"/>
  <c r="Q17" i="154"/>
  <c r="AO17" i="154" s="1"/>
  <c r="Q20" i="154"/>
  <c r="AO20" i="154" s="1"/>
  <c r="Q22" i="154"/>
  <c r="AO22" i="154" s="1"/>
  <c r="Q24" i="154"/>
  <c r="AO24" i="154" s="1"/>
  <c r="Q19" i="154"/>
  <c r="AO19" i="154" s="1"/>
  <c r="Q21" i="154"/>
  <c r="AO21" i="154" s="1"/>
  <c r="Q14" i="154"/>
  <c r="AO14" i="154" s="1"/>
  <c r="Q11" i="154"/>
  <c r="AO11" i="154" s="1"/>
  <c r="Q23" i="154"/>
  <c r="AO23" i="154" s="1"/>
  <c r="Q15" i="154"/>
  <c r="AO15" i="154" s="1"/>
  <c r="R18" i="124"/>
  <c r="R16" i="124"/>
  <c r="AF16" i="124" s="1"/>
  <c r="R14" i="124"/>
  <c r="AF14" i="124" s="1"/>
  <c r="R12" i="124"/>
  <c r="CE13" i="142"/>
  <c r="S18" i="142"/>
  <c r="CH18" i="142" s="1"/>
  <c r="CE18" i="142"/>
  <c r="S16" i="142"/>
  <c r="CH16" i="142" s="1"/>
  <c r="CE16" i="142"/>
  <c r="S17" i="142"/>
  <c r="CH17" i="142" s="1"/>
  <c r="CE17" i="142"/>
  <c r="S15" i="142"/>
  <c r="CH15" i="142" s="1"/>
  <c r="CE14" i="142"/>
  <c r="S20" i="142"/>
  <c r="CH20" i="142" s="1"/>
  <c r="CF20" i="142"/>
  <c r="CE19" i="142"/>
  <c r="S14" i="142"/>
  <c r="CH14" i="142" s="1"/>
  <c r="CE20" i="142"/>
  <c r="CF17" i="142"/>
  <c r="CF19" i="142"/>
  <c r="S19" i="142"/>
  <c r="CH19" i="142" s="1"/>
  <c r="CF16" i="142"/>
  <c r="AF16" i="142"/>
  <c r="CJ16" i="142" s="1"/>
  <c r="AF17" i="142"/>
  <c r="CJ17" i="142" s="1"/>
  <c r="AF14" i="142"/>
  <c r="CJ14" i="142" s="1"/>
  <c r="AF20" i="142"/>
  <c r="CJ20" i="142" s="1"/>
  <c r="AF19" i="142"/>
  <c r="CJ19" i="142" s="1"/>
  <c r="CF18" i="142"/>
  <c r="AF18" i="142"/>
  <c r="CJ18" i="142" s="1"/>
  <c r="CF13" i="142"/>
  <c r="AF13" i="142"/>
  <c r="CJ13" i="142" s="1"/>
  <c r="S13" i="142"/>
  <c r="CH13" i="142" s="1"/>
  <c r="CF15" i="142"/>
  <c r="CE15" i="142"/>
  <c r="AF15" i="142"/>
  <c r="CJ15" i="142" s="1"/>
  <c r="DG13" i="164"/>
  <c r="EG13" i="164" s="1"/>
  <c r="AG12" i="152"/>
  <c r="S16" i="152"/>
  <c r="AG16" i="152" s="1"/>
  <c r="S15" i="96"/>
  <c r="AG15" i="96"/>
  <c r="BW15" i="96" s="1"/>
  <c r="AG20" i="96"/>
  <c r="BW20" i="96" s="1"/>
  <c r="S25" i="96"/>
  <c r="BU25" i="96" s="1"/>
  <c r="AG25" i="96"/>
  <c r="BW25" i="96" s="1"/>
  <c r="AG18" i="96"/>
  <c r="BW18" i="96" s="1"/>
  <c r="S24" i="96"/>
  <c r="AG24" i="96"/>
  <c r="BW24" i="96" s="1"/>
  <c r="BS26" i="96"/>
  <c r="S14" i="96"/>
  <c r="BU14" i="96" s="1"/>
  <c r="BT26" i="96"/>
  <c r="AG26" i="96"/>
  <c r="BW26" i="96" s="1"/>
  <c r="S26" i="96"/>
  <c r="BT24" i="96"/>
  <c r="BS24" i="96"/>
  <c r="BT14" i="96"/>
  <c r="BS14" i="96"/>
  <c r="AG14" i="96"/>
  <c r="BW14" i="96" s="1"/>
  <c r="BT18" i="96"/>
  <c r="BS18" i="96"/>
  <c r="S18" i="96"/>
  <c r="BU18" i="96" s="1"/>
  <c r="BY18" i="96" s="1"/>
  <c r="BT16" i="96"/>
  <c r="BS16" i="96"/>
  <c r="AG16" i="96"/>
  <c r="BW16" i="96" s="1"/>
  <c r="S16" i="96"/>
  <c r="BT25" i="96"/>
  <c r="BT13" i="96"/>
  <c r="BS13" i="96"/>
  <c r="AG13" i="96"/>
  <c r="BW13" i="96" s="1"/>
  <c r="S13" i="96"/>
  <c r="BT20" i="96"/>
  <c r="BS20" i="96"/>
  <c r="S20" i="96"/>
  <c r="BR20" i="96" s="1"/>
  <c r="BT19" i="96"/>
  <c r="BT15" i="96"/>
  <c r="BS19" i="96"/>
  <c r="AG19" i="96"/>
  <c r="BW19" i="96" s="1"/>
  <c r="S19" i="96"/>
  <c r="BU19" i="96" s="1"/>
  <c r="BS15" i="96"/>
  <c r="BO13" i="164"/>
  <c r="R39" i="102"/>
  <c r="R25" i="102"/>
  <c r="S15" i="125"/>
  <c r="DX15" i="125" s="1"/>
  <c r="BO14" i="125"/>
  <c r="DZ14" i="125" s="1"/>
  <c r="CX14" i="125"/>
  <c r="BO16" i="125"/>
  <c r="ED16" i="125" s="1"/>
  <c r="EN16" i="125" s="1"/>
  <c r="CX16" i="125"/>
  <c r="EK16" i="125" s="1"/>
  <c r="EO16" i="125" s="1"/>
  <c r="BO13" i="125"/>
  <c r="DZ13" i="125" s="1"/>
  <c r="CX13" i="125"/>
  <c r="EK13" i="125" s="1"/>
  <c r="EO13" i="125" s="1"/>
  <c r="BO12" i="125"/>
  <c r="ED12" i="125" s="1"/>
  <c r="EN12" i="125" s="1"/>
  <c r="CX12" i="125"/>
  <c r="EK12" i="125" s="1"/>
  <c r="EO12" i="125" s="1"/>
  <c r="BO15" i="125"/>
  <c r="ED15" i="125" s="1"/>
  <c r="EN15" i="125" s="1"/>
  <c r="CX15" i="125"/>
  <c r="EG15" i="125" s="1"/>
  <c r="S12" i="125"/>
  <c r="DT12" i="125" s="1"/>
  <c r="S13" i="125"/>
  <c r="DX13" i="125" s="1"/>
  <c r="S14" i="125"/>
  <c r="DT14" i="125" s="1"/>
  <c r="S16" i="125"/>
  <c r="DT16" i="125" s="1"/>
  <c r="BL13" i="141"/>
  <c r="CP13" i="141" s="1"/>
  <c r="BL15" i="141"/>
  <c r="CP15" i="141" s="1"/>
  <c r="BL17" i="141"/>
  <c r="BL14" i="141"/>
  <c r="CP14" i="141" s="1"/>
  <c r="BL12" i="141"/>
  <c r="BL16" i="141"/>
  <c r="CL16" i="141" s="1"/>
  <c r="S13" i="164"/>
  <c r="EK13" i="164" s="1"/>
  <c r="Q18" i="153"/>
  <c r="Q16" i="153"/>
  <c r="Q15" i="153"/>
  <c r="AM18" i="131"/>
  <c r="T18" i="131"/>
  <c r="AZ18" i="131" s="1"/>
  <c r="BP12" i="166"/>
  <c r="BP14" i="166"/>
  <c r="AD14" i="166"/>
  <c r="BV14" i="166" s="1"/>
  <c r="Q14" i="166"/>
  <c r="BP11" i="166"/>
  <c r="BO11" i="166"/>
  <c r="AD11" i="166"/>
  <c r="BV11" i="166" s="1"/>
  <c r="Q11" i="166"/>
  <c r="BQ11" i="166" s="1"/>
  <c r="BP16" i="166"/>
  <c r="BO16" i="166"/>
  <c r="AD16" i="166"/>
  <c r="BV16" i="166" s="1"/>
  <c r="Q16" i="166"/>
  <c r="BP15" i="166"/>
  <c r="BO15" i="166"/>
  <c r="AD15" i="166"/>
  <c r="BV15" i="166" s="1"/>
  <c r="Q15" i="166"/>
  <c r="BQ15" i="166" s="1"/>
  <c r="BO12" i="166"/>
  <c r="AD12" i="166"/>
  <c r="BV12" i="166" s="1"/>
  <c r="S14" i="141"/>
  <c r="CJ14" i="141" s="1"/>
  <c r="S16" i="141"/>
  <c r="S12" i="141"/>
  <c r="S17" i="141"/>
  <c r="CJ17" i="141" s="1"/>
  <c r="S15" i="141"/>
  <c r="CF15" i="141" s="1"/>
  <c r="Q28" i="161"/>
  <c r="P28" i="161"/>
  <c r="Q24" i="161"/>
  <c r="P24" i="161"/>
  <c r="Q34" i="161"/>
  <c r="P34" i="161"/>
  <c r="Q26" i="161"/>
  <c r="P26" i="161"/>
  <c r="Q14" i="161"/>
  <c r="P14" i="161"/>
  <c r="Q18" i="161"/>
  <c r="P18" i="161"/>
  <c r="Q30" i="161"/>
  <c r="P30" i="161"/>
  <c r="Q22" i="161"/>
  <c r="P22" i="161"/>
  <c r="Q16" i="161"/>
  <c r="P16" i="161"/>
  <c r="Q38" i="161"/>
  <c r="P38" i="161"/>
  <c r="Q40" i="161"/>
  <c r="P40" i="161"/>
  <c r="Q20" i="161"/>
  <c r="P20" i="161"/>
  <c r="Q12" i="161"/>
  <c r="P12" i="161"/>
  <c r="AG21" i="155"/>
  <c r="AG14" i="155"/>
  <c r="AG18" i="155"/>
  <c r="AG13" i="155"/>
  <c r="AG16" i="155"/>
  <c r="AG12" i="155"/>
  <c r="AF18" i="124"/>
  <c r="CL18" i="142"/>
  <c r="CL16" i="142"/>
  <c r="CD17" i="142"/>
  <c r="CD15" i="142"/>
  <c r="CD20" i="142"/>
  <c r="CD19" i="142"/>
  <c r="Q12" i="157"/>
  <c r="P12" i="157"/>
  <c r="Q14" i="157"/>
  <c r="P14" i="157"/>
  <c r="Q17" i="157"/>
  <c r="P17" i="157"/>
  <c r="Q11" i="157"/>
  <c r="P11" i="157"/>
  <c r="Q19" i="157"/>
  <c r="P19" i="157"/>
  <c r="Q18" i="157"/>
  <c r="P18" i="157"/>
  <c r="Q16" i="157"/>
  <c r="P16" i="157"/>
  <c r="Q13" i="157"/>
  <c r="P13" i="157"/>
  <c r="Q15" i="157"/>
  <c r="P15" i="157"/>
  <c r="BU15" i="96"/>
  <c r="BY15" i="96" s="1"/>
  <c r="BR15" i="96"/>
  <c r="BU20" i="96"/>
  <c r="BY20" i="96" s="1"/>
  <c r="BU13" i="96"/>
  <c r="BY25" i="96"/>
  <c r="BR25" i="96"/>
  <c r="BU16" i="96"/>
  <c r="BR18" i="96"/>
  <c r="BU24" i="96"/>
  <c r="BY24" i="96" s="1"/>
  <c r="BR24" i="96"/>
  <c r="BU26" i="96"/>
  <c r="AP39" i="102"/>
  <c r="AT39" i="102" s="1"/>
  <c r="DX14" i="125"/>
  <c r="EG16" i="125"/>
  <c r="EG13" i="125"/>
  <c r="DX12" i="125"/>
  <c r="EE12" i="125" s="1"/>
  <c r="EP12" i="125" s="1"/>
  <c r="EG12" i="125"/>
  <c r="DT15" i="125"/>
  <c r="EK15" i="125"/>
  <c r="EO15" i="125" s="1"/>
  <c r="P32" i="160"/>
  <c r="P34" i="160"/>
  <c r="Q26" i="160"/>
  <c r="P26" i="160"/>
  <c r="Q24" i="160"/>
  <c r="P24" i="160"/>
  <c r="Q16" i="160"/>
  <c r="P16" i="160"/>
  <c r="Q20" i="160"/>
  <c r="P20" i="160"/>
  <c r="Q28" i="160"/>
  <c r="P28" i="160"/>
  <c r="Q13" i="156"/>
  <c r="P13" i="156"/>
  <c r="Q12" i="158"/>
  <c r="P12" i="158"/>
  <c r="Q13" i="158"/>
  <c r="P13" i="158"/>
  <c r="Q14" i="158"/>
  <c r="P14" i="158"/>
  <c r="Q16" i="158"/>
  <c r="P16" i="158"/>
  <c r="Q18" i="158"/>
  <c r="P18" i="158"/>
  <c r="Q17" i="158"/>
  <c r="P17" i="158"/>
  <c r="EQ13" i="164"/>
  <c r="EE13" i="164"/>
  <c r="EU13" i="164" s="1"/>
  <c r="BQ12" i="166"/>
  <c r="BQ16" i="166"/>
  <c r="BQ14" i="166"/>
  <c r="CJ15" i="141"/>
  <c r="CJ13" i="141"/>
  <c r="CF13" i="141"/>
  <c r="CJ16" i="141"/>
  <c r="CF16" i="141"/>
  <c r="CP16" i="141"/>
  <c r="CJ12" i="141"/>
  <c r="CF12" i="141"/>
  <c r="CP12" i="141"/>
  <c r="CL12" i="141"/>
  <c r="CF14" i="141"/>
  <c r="CL14" i="141"/>
  <c r="CP17" i="141"/>
  <c r="CL17" i="141"/>
  <c r="AC18" i="131"/>
  <c r="EE15" i="125" l="1"/>
  <c r="EP15" i="125" s="1"/>
  <c r="EM14" i="125"/>
  <c r="AN18" i="131"/>
  <c r="BB18" i="131" s="1"/>
  <c r="AD18" i="131"/>
  <c r="BA18" i="131" s="1"/>
  <c r="BE18" i="131" s="1"/>
  <c r="AI15" i="155"/>
  <c r="EG14" i="125"/>
  <c r="EK14" i="125"/>
  <c r="EO14" i="125" s="1"/>
  <c r="AI19" i="155"/>
  <c r="AI14" i="155"/>
  <c r="AI17" i="155"/>
  <c r="AI18" i="155"/>
  <c r="AI16" i="155"/>
  <c r="AI12" i="155"/>
  <c r="AI13" i="155"/>
  <c r="AI20" i="155"/>
  <c r="AP25" i="102"/>
  <c r="AT25" i="102" s="1"/>
  <c r="AF12" i="124"/>
  <c r="EM12" i="125"/>
  <c r="EM13" i="125"/>
  <c r="EM15" i="125"/>
  <c r="CD14" i="142"/>
  <c r="CL20" i="142"/>
  <c r="CD18" i="142"/>
  <c r="CD16" i="142"/>
  <c r="CL19" i="142"/>
  <c r="CL14" i="142"/>
  <c r="CL17" i="142"/>
  <c r="CL13" i="142"/>
  <c r="CD13" i="142"/>
  <c r="CL15" i="142"/>
  <c r="ED14" i="125"/>
  <c r="DZ15" i="125"/>
  <c r="ED13" i="125"/>
  <c r="DZ12" i="125"/>
  <c r="DZ16" i="125"/>
  <c r="BR14" i="96"/>
  <c r="BY26" i="96"/>
  <c r="BR26" i="96"/>
  <c r="BY14" i="96"/>
  <c r="BY16" i="96"/>
  <c r="BR16" i="96"/>
  <c r="BY13" i="96"/>
  <c r="BR13" i="96"/>
  <c r="BY19" i="96"/>
  <c r="BR19" i="96"/>
  <c r="DT13" i="125"/>
  <c r="DX16" i="125"/>
  <c r="EE16" i="125" s="1"/>
  <c r="EP16" i="125" s="1"/>
  <c r="CF17" i="141"/>
  <c r="CL13" i="141"/>
  <c r="CL15" i="141"/>
  <c r="CR14" i="141"/>
  <c r="CR15" i="141"/>
  <c r="CR12" i="141"/>
  <c r="CR16" i="141"/>
  <c r="CR17" i="141"/>
  <c r="CR13" i="141"/>
  <c r="EC13" i="164"/>
  <c r="EO13" i="164" s="1"/>
  <c r="BN14" i="166"/>
  <c r="BN11" i="166"/>
  <c r="BN16" i="166"/>
  <c r="BN15" i="166"/>
  <c r="BN12" i="166"/>
  <c r="T5" i="154"/>
  <c r="BJ17" i="166"/>
  <c r="BL17" i="166" s="1"/>
  <c r="BC17" i="166"/>
  <c r="BD17" i="166" s="1"/>
  <c r="AS17" i="166"/>
  <c r="AN17" i="166"/>
  <c r="AO17" i="166" s="1"/>
  <c r="AC17" i="166"/>
  <c r="Z17" i="166"/>
  <c r="W17" i="166"/>
  <c r="P17" i="166"/>
  <c r="M17" i="166"/>
  <c r="J17" i="166"/>
  <c r="BG6" i="166"/>
  <c r="AV6" i="166"/>
  <c r="A3" i="166"/>
  <c r="BY2" i="166"/>
  <c r="BY1" i="166"/>
  <c r="A1" i="166"/>
  <c r="G7" i="164"/>
  <c r="EU2" i="164"/>
  <c r="EU1" i="164"/>
  <c r="EO2" i="164"/>
  <c r="EO1" i="164"/>
  <c r="A3" i="164"/>
  <c r="A1" i="164"/>
  <c r="DX7" i="164"/>
  <c r="CK7" i="164"/>
  <c r="AR7" i="164"/>
  <c r="DP7" i="164"/>
  <c r="CB7" i="164"/>
  <c r="AG7" i="164"/>
  <c r="DJ7" i="164"/>
  <c r="BR7" i="164"/>
  <c r="V7" i="164"/>
  <c r="EJ2" i="164"/>
  <c r="EJ1" i="164"/>
  <c r="DO7" i="125"/>
  <c r="DG7" i="125"/>
  <c r="CL7" i="125"/>
  <c r="AR7" i="125"/>
  <c r="EN13" i="125" l="1"/>
  <c r="EE13" i="125"/>
  <c r="EP13" i="125" s="1"/>
  <c r="EN14" i="125"/>
  <c r="EE14" i="125"/>
  <c r="EP14" i="125" s="1"/>
  <c r="EM16" i="125"/>
  <c r="EI13" i="164"/>
  <c r="AD17" i="166"/>
  <c r="BV17" i="166" s="1"/>
  <c r="BP17" i="166"/>
  <c r="BO17" i="166"/>
  <c r="Q17" i="166"/>
  <c r="BN17" i="166" s="1"/>
  <c r="BQ17" i="166" l="1"/>
  <c r="Y17" i="96"/>
  <c r="AV3" i="102"/>
  <c r="AV2" i="102"/>
  <c r="K18" i="102"/>
  <c r="Z17" i="96"/>
  <c r="BG17" i="96"/>
  <c r="BH17" i="96" s="1"/>
  <c r="AP7" i="141"/>
  <c r="AF7" i="141"/>
  <c r="V7" i="141"/>
  <c r="G7" i="141"/>
  <c r="H5" i="152"/>
  <c r="G7" i="125"/>
  <c r="R2" i="162"/>
  <c r="R1" i="162"/>
  <c r="R2" i="158"/>
  <c r="R1" i="158"/>
  <c r="R2" i="157"/>
  <c r="R1" i="157"/>
  <c r="R1" i="156"/>
  <c r="R2" i="156"/>
  <c r="A3" i="162"/>
  <c r="A1" i="162"/>
  <c r="M44" i="161" l="1"/>
  <c r="I44" i="161"/>
  <c r="O44" i="161" s="1"/>
  <c r="A3" i="161"/>
  <c r="R2" i="161"/>
  <c r="R1" i="161"/>
  <c r="A1" i="161"/>
  <c r="M22" i="160"/>
  <c r="I22" i="160"/>
  <c r="O22" i="160" s="1"/>
  <c r="A3" i="160"/>
  <c r="A1" i="160"/>
  <c r="R2" i="160"/>
  <c r="R1" i="160"/>
  <c r="M15" i="158"/>
  <c r="I15" i="158"/>
  <c r="O15" i="158" s="1"/>
  <c r="L5" i="158"/>
  <c r="F5" i="158"/>
  <c r="A3" i="158"/>
  <c r="A1" i="158"/>
  <c r="A3" i="157"/>
  <c r="A1" i="157"/>
  <c r="A3" i="156"/>
  <c r="A1" i="156"/>
  <c r="L5" i="156"/>
  <c r="A3" i="155"/>
  <c r="A1" i="155"/>
  <c r="AI2" i="155"/>
  <c r="AI1" i="155"/>
  <c r="AA12" i="154"/>
  <c r="AB12" i="154" s="1"/>
  <c r="P12" i="154"/>
  <c r="M12" i="154"/>
  <c r="J12" i="154"/>
  <c r="A3" i="154"/>
  <c r="A1" i="154"/>
  <c r="G5" i="154"/>
  <c r="AQ2" i="154"/>
  <c r="AQ1" i="154"/>
  <c r="L17" i="96"/>
  <c r="O17" i="96"/>
  <c r="R17" i="96"/>
  <c r="AQ17" i="96"/>
  <c r="AR17" i="96" s="1"/>
  <c r="AC17" i="96"/>
  <c r="AF17" i="96"/>
  <c r="AG17" i="96" s="1"/>
  <c r="BN17" i="96"/>
  <c r="BP17" i="96" s="1"/>
  <c r="BT17" i="96" s="1"/>
  <c r="AU17" i="96"/>
  <c r="AW17" i="96" s="1"/>
  <c r="M14" i="153"/>
  <c r="P14" i="153" s="1"/>
  <c r="I14" i="153"/>
  <c r="O14" i="153" s="1"/>
  <c r="Q14" i="153" s="1"/>
  <c r="K9" i="153"/>
  <c r="G9" i="153"/>
  <c r="A3" i="153"/>
  <c r="R2" i="153"/>
  <c r="R1" i="153"/>
  <c r="A1" i="153"/>
  <c r="Y14" i="152"/>
  <c r="AA14" i="152" s="1"/>
  <c r="AE14" i="152"/>
  <c r="R14" i="152"/>
  <c r="O14" i="152"/>
  <c r="K14" i="152"/>
  <c r="AD5" i="152"/>
  <c r="A3" i="152"/>
  <c r="AH2" i="152"/>
  <c r="AH1" i="152"/>
  <c r="A1" i="152"/>
  <c r="A3" i="150"/>
  <c r="A1" i="150"/>
  <c r="K9" i="150"/>
  <c r="G9" i="150"/>
  <c r="R2" i="150"/>
  <c r="R1" i="150"/>
  <c r="Q12" i="154" l="1"/>
  <c r="AO12" i="154" s="1"/>
  <c r="S14" i="152"/>
  <c r="BW17" i="96"/>
  <c r="BS17" i="96"/>
  <c r="S17" i="96"/>
  <c r="BR17" i="96" s="1"/>
  <c r="Q44" i="161"/>
  <c r="P44" i="161"/>
  <c r="Q22" i="160"/>
  <c r="P22" i="160"/>
  <c r="Q15" i="158"/>
  <c r="P15" i="158"/>
  <c r="A3" i="142"/>
  <c r="A1" i="142"/>
  <c r="A3" i="141"/>
  <c r="A1" i="141"/>
  <c r="CM2" i="142"/>
  <c r="CM1" i="142"/>
  <c r="CS2" i="141"/>
  <c r="CS1" i="141"/>
  <c r="A3" i="131"/>
  <c r="A1" i="131"/>
  <c r="A3" i="102"/>
  <c r="A1" i="102"/>
  <c r="A3" i="124"/>
  <c r="A1" i="124"/>
  <c r="A3" i="96"/>
  <c r="A1" i="96"/>
  <c r="A3" i="125"/>
  <c r="A1" i="125"/>
  <c r="H7" i="102"/>
  <c r="Q18" i="102"/>
  <c r="N18" i="102"/>
  <c r="V7" i="96"/>
  <c r="G7" i="96"/>
  <c r="AB12" i="102"/>
  <c r="AB13" i="102"/>
  <c r="AB14" i="102"/>
  <c r="AB15" i="102"/>
  <c r="AB16" i="102"/>
  <c r="AB17" i="102"/>
  <c r="AM13" i="102"/>
  <c r="AM14" i="102"/>
  <c r="AM15" i="102"/>
  <c r="AM16" i="102"/>
  <c r="AM17" i="102"/>
  <c r="AC5" i="124"/>
  <c r="AG2" i="124"/>
  <c r="AG1" i="124"/>
  <c r="AF7" i="102"/>
  <c r="U7" i="102"/>
  <c r="AG7" i="125"/>
  <c r="V7" i="125"/>
  <c r="EQ2" i="125"/>
  <c r="EQ1" i="125"/>
  <c r="BZ2" i="96"/>
  <c r="BZ1" i="96"/>
  <c r="R19" i="157" l="1"/>
  <c r="R14" i="157"/>
  <c r="R16" i="157"/>
  <c r="R12" i="157"/>
  <c r="R11" i="157"/>
  <c r="R15" i="157"/>
  <c r="R17" i="157"/>
  <c r="R18" i="157"/>
  <c r="R13" i="157"/>
  <c r="AG14" i="152"/>
  <c r="BU17" i="96"/>
  <c r="BY17" i="96" s="1"/>
  <c r="R18" i="102"/>
  <c r="AP18" i="102" s="1"/>
  <c r="AB18" i="102"/>
  <c r="AC18" i="102" s="1"/>
  <c r="AQ18" i="102" s="1"/>
  <c r="R16" i="158"/>
  <c r="R12" i="158"/>
  <c r="R14" i="158"/>
  <c r="R17" i="158"/>
  <c r="R15" i="158"/>
  <c r="R13" i="158"/>
  <c r="R18" i="158"/>
  <c r="AM18" i="102"/>
  <c r="AN18" i="102" s="1"/>
  <c r="AR18" i="102" s="1"/>
  <c r="AT18" i="102" l="1"/>
  <c r="EQ16" i="125" l="1"/>
  <c r="EQ13" i="125"/>
  <c r="EQ14" i="125"/>
  <c r="EQ12" i="125"/>
  <c r="EQ15" i="125"/>
</calcChain>
</file>

<file path=xl/sharedStrings.xml><?xml version="1.0" encoding="utf-8"?>
<sst xmlns="http://schemas.openxmlformats.org/spreadsheetml/2006/main" count="2568" uniqueCount="375">
  <si>
    <t>DoD</t>
  </si>
  <si>
    <t>A1</t>
  </si>
  <si>
    <t>A2</t>
  </si>
  <si>
    <t>A3</t>
  </si>
  <si>
    <t>C1</t>
  </si>
  <si>
    <t>C2</t>
  </si>
  <si>
    <t>C3</t>
  </si>
  <si>
    <t>C4</t>
  </si>
  <si>
    <t>Comp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</si>
  <si>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</si>
  <si>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</si>
  <si>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</si>
  <si>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</si>
  <si>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</si>
  <si>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</si>
  <si>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</si>
  <si>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</si>
  <si>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</si>
  <si>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V'lt Off</t>
  </si>
  <si>
    <t>No&amp;Ex</t>
  </si>
  <si>
    <t>Sub-total</t>
  </si>
  <si>
    <t>Deductions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</si>
  <si>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</si>
  <si>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</si>
  <si>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</si>
  <si>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</si>
  <si>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</si>
  <si>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</si>
  <si>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</si>
  <si>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</si>
  <si>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</si>
  <si>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</si>
  <si>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</si>
  <si>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</si>
  <si>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</si>
  <si>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</si>
  <si>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</si>
  <si>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</si>
  <si>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</si>
  <si>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</si>
  <si>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</si>
  <si>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</si>
  <si>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</si>
  <si>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1/2 Mill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</si>
  <si>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</si>
  <si>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</si>
  <si>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</si>
  <si>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</si>
  <si>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</si>
  <si>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</si>
  <si>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</si>
  <si>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</si>
  <si>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</si>
  <si>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</si>
  <si>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Club/Team</t>
  </si>
  <si>
    <t>PreNovice</t>
  </si>
  <si>
    <t>Tech</t>
  </si>
  <si>
    <t>Plank</t>
  </si>
  <si>
    <t>Dism't</t>
  </si>
  <si>
    <t>D'm't</t>
  </si>
  <si>
    <t>Falls</t>
  </si>
  <si>
    <t>I/S Seat</t>
  </si>
  <si>
    <t>O/S Seat</t>
  </si>
  <si>
    <t>O/S</t>
  </si>
  <si>
    <t>Judges</t>
    <phoneticPr fontId="0" type="noConversion"/>
  </si>
  <si>
    <t>Advanced Individual</t>
    <phoneticPr fontId="0" type="noConversion"/>
  </si>
  <si>
    <t>Mill</t>
    <phoneticPr fontId="0" type="noConversion"/>
  </si>
  <si>
    <t>Stand</t>
    <phoneticPr fontId="0" type="noConversion"/>
  </si>
  <si>
    <t>A</t>
  </si>
  <si>
    <t>B</t>
  </si>
  <si>
    <t>C</t>
  </si>
  <si>
    <t>Judges</t>
  </si>
  <si>
    <t>FREESTYLE ROUND 1</t>
  </si>
  <si>
    <t>FREESTYLE ROUND 2</t>
  </si>
  <si>
    <t>FREESTYLE R1</t>
  </si>
  <si>
    <t>FREESTYLE R2</t>
  </si>
  <si>
    <t>Free 1</t>
  </si>
  <si>
    <t>Free R2</t>
  </si>
  <si>
    <t>Free R1</t>
  </si>
  <si>
    <t>Compulsories</t>
  </si>
  <si>
    <t>Free 2</t>
  </si>
  <si>
    <t>Dismount</t>
  </si>
  <si>
    <t>Judge A:</t>
  </si>
  <si>
    <t>Judge B:</t>
  </si>
  <si>
    <t>Judge C:</t>
  </si>
  <si>
    <t xml:space="preserve">Class </t>
  </si>
  <si>
    <t>HORSE</t>
  </si>
  <si>
    <t>Rhythm</t>
  </si>
  <si>
    <t>Relaxation</t>
  </si>
  <si>
    <t>Connection</t>
  </si>
  <si>
    <t>Impulsion</t>
  </si>
  <si>
    <t>Straightness</t>
  </si>
  <si>
    <t>Collection</t>
  </si>
  <si>
    <t>deduct</t>
  </si>
  <si>
    <t>Freestyle Round 1</t>
  </si>
  <si>
    <t>Freestyle Round 2</t>
  </si>
  <si>
    <t>1/2 Flag</t>
  </si>
  <si>
    <t>Seat In</t>
  </si>
  <si>
    <t>Seat Out</t>
  </si>
  <si>
    <t>Vlt Off</t>
  </si>
  <si>
    <t>Sw Fwd</t>
  </si>
  <si>
    <t>Sw Bwd</t>
  </si>
  <si>
    <t>Intermediate</t>
  </si>
  <si>
    <t>Judge D</t>
  </si>
  <si>
    <t>D</t>
  </si>
  <si>
    <t>Lungers Master - Walk</t>
  </si>
  <si>
    <t>Lungers Master - Canter</t>
  </si>
  <si>
    <t>Class 11</t>
  </si>
  <si>
    <t>PDD Walk (B)</t>
  </si>
  <si>
    <t>PDD Walk (A)</t>
  </si>
  <si>
    <t>PDD  Barrel (B)</t>
  </si>
  <si>
    <t>SQUAD - BARREL</t>
  </si>
  <si>
    <t xml:space="preserve">Preliminary </t>
  </si>
  <si>
    <t>Judges</t>
    <phoneticPr fontId="15" type="noConversion"/>
  </si>
  <si>
    <t>TECH TEST</t>
  </si>
  <si>
    <t>Individual Open</t>
  </si>
  <si>
    <t>Class 1</t>
  </si>
  <si>
    <t>COMP</t>
  </si>
  <si>
    <t>TECH</t>
  </si>
  <si>
    <t>Timing/</t>
  </si>
  <si>
    <t>Tech Test</t>
  </si>
  <si>
    <t>TEST</t>
  </si>
  <si>
    <t>A4</t>
  </si>
  <si>
    <t>A5</t>
  </si>
  <si>
    <t>Mill</t>
    <phoneticPr fontId="15" type="noConversion"/>
  </si>
  <si>
    <t>Stand</t>
    <phoneticPr fontId="15" type="noConversion"/>
  </si>
  <si>
    <t>Flank1</t>
    <phoneticPr fontId="15" type="noConversion"/>
  </si>
  <si>
    <t>Flank2</t>
    <phoneticPr fontId="15" type="noConversion"/>
  </si>
  <si>
    <t>Jump F</t>
  </si>
  <si>
    <t>Coord</t>
  </si>
  <si>
    <t>S/ness</t>
  </si>
  <si>
    <t>Balance</t>
  </si>
  <si>
    <t>Strength</t>
  </si>
  <si>
    <t>Ded</t>
  </si>
  <si>
    <t xml:space="preserve">SQ Preliminary </t>
  </si>
  <si>
    <t>OVERALL</t>
  </si>
  <si>
    <t>SQ Novice</t>
  </si>
  <si>
    <t>IND  Barrel Open/Adv/Inter</t>
  </si>
  <si>
    <t>Ivy Sykes</t>
  </si>
  <si>
    <t>Gina Sykes</t>
  </si>
  <si>
    <t xml:space="preserve">Now Noah </t>
  </si>
  <si>
    <t>Trista Mitchell</t>
  </si>
  <si>
    <t>Karen Mitchell</t>
  </si>
  <si>
    <t>Capriole</t>
  </si>
  <si>
    <t xml:space="preserve">Le Grande Eli </t>
  </si>
  <si>
    <t>Nikki Connor</t>
  </si>
  <si>
    <t>Equiste</t>
  </si>
  <si>
    <t>Erin Ryan</t>
  </si>
  <si>
    <t>Independent</t>
  </si>
  <si>
    <t>Now Noah</t>
  </si>
  <si>
    <t>Georgie Kennett</t>
  </si>
  <si>
    <t>Wellington Park</t>
  </si>
  <si>
    <t>Kiera Oberg stepetz</t>
  </si>
  <si>
    <t>Maudie Kerr</t>
  </si>
  <si>
    <t>Holly Maher</t>
  </si>
  <si>
    <t>Harlow Connor</t>
  </si>
  <si>
    <t>Kyesha Andrews</t>
  </si>
  <si>
    <t>SHVT</t>
  </si>
  <si>
    <t>Kallie Hasselmann</t>
  </si>
  <si>
    <t>Putty Valley Georgia</t>
  </si>
  <si>
    <t>Catrina Cruickshank</t>
  </si>
  <si>
    <t>Ginger Kennett</t>
  </si>
  <si>
    <t>Rachael Mackey</t>
  </si>
  <si>
    <t xml:space="preserve">Mischiev Maker </t>
  </si>
  <si>
    <t>Jo Kic</t>
  </si>
  <si>
    <t>R</t>
  </si>
  <si>
    <t>Stephanie Dore</t>
  </si>
  <si>
    <t>Isabella Testone</t>
  </si>
  <si>
    <t>Aoife Miskelly</t>
  </si>
  <si>
    <t>Ruby Ashton</t>
  </si>
  <si>
    <t>Hallie Ashton</t>
  </si>
  <si>
    <t>Zaria Kent</t>
  </si>
  <si>
    <t>Ruby Jackson</t>
  </si>
  <si>
    <t>Audrey Stirzaker</t>
  </si>
  <si>
    <t>Tasha Mckiernan</t>
  </si>
  <si>
    <t>Sydney Vaulting Group</t>
  </si>
  <si>
    <t>SVG</t>
  </si>
  <si>
    <t>NEqC</t>
  </si>
  <si>
    <t>Ceridwen Fenemore</t>
  </si>
  <si>
    <t>Emma Bryan</t>
  </si>
  <si>
    <t>Hayley Lewis</t>
  </si>
  <si>
    <t>Lucia Rogan</t>
  </si>
  <si>
    <t>Caitlin Fraser</t>
  </si>
  <si>
    <t>HVVT</t>
  </si>
  <si>
    <t>Eliza Wark-chapman</t>
  </si>
  <si>
    <t>Marlia Stewart</t>
  </si>
  <si>
    <t>Isabel Fitzsimmons</t>
  </si>
  <si>
    <t>Arabella Read</t>
  </si>
  <si>
    <t>Emelia Griffiths</t>
  </si>
  <si>
    <t>Ruth Skrzypek</t>
  </si>
  <si>
    <t>Isabelle Steinman</t>
  </si>
  <si>
    <t>Megan Nicholson</t>
  </si>
  <si>
    <t>Lauren Ford</t>
  </si>
  <si>
    <t>Lily Steinman</t>
  </si>
  <si>
    <t>Bronagh Miskelly</t>
  </si>
  <si>
    <t>Robyn Boyle</t>
  </si>
  <si>
    <t>Sarah Clark</t>
  </si>
  <si>
    <t>Hunterview Sinatra</t>
  </si>
  <si>
    <t>SEVT</t>
  </si>
  <si>
    <t>Isla Mcgregor</t>
  </si>
  <si>
    <t>Elyse Macdonald</t>
  </si>
  <si>
    <t>Megan Couzins</t>
  </si>
  <si>
    <t>Baiberraley Rules</t>
  </si>
  <si>
    <t>Sofia Leonard</t>
  </si>
  <si>
    <t>Tess Coleman</t>
  </si>
  <si>
    <t>Lila Walls</t>
  </si>
  <si>
    <t>Tuffrock Cruise</t>
  </si>
  <si>
    <t>Sharna Kirkham</t>
  </si>
  <si>
    <t>Tigerlily Jakeman</t>
  </si>
  <si>
    <t>Rebecca Higgins</t>
  </si>
  <si>
    <t xml:space="preserve">Kerrabee Leroy </t>
  </si>
  <si>
    <t>Karen Ford</t>
  </si>
  <si>
    <t>Nicki Coleman</t>
  </si>
  <si>
    <t>Gillian Burns</t>
  </si>
  <si>
    <t>ARC Vaulters</t>
  </si>
  <si>
    <t>Kerrabee Leroy</t>
  </si>
  <si>
    <t>TE Monee Seeker</t>
  </si>
  <si>
    <t>Lauren Steinman</t>
  </si>
  <si>
    <t xml:space="preserve">Baiberraley Rules </t>
  </si>
  <si>
    <t>Riley Dewall</t>
  </si>
  <si>
    <t>Grace Sandlin</t>
  </si>
  <si>
    <t>Alyssa Cepak</t>
  </si>
  <si>
    <t>Ella Darmanin</t>
  </si>
  <si>
    <t>Amelia Slattery</t>
  </si>
  <si>
    <t>Scarlet Goude</t>
  </si>
  <si>
    <t>Poppy Loveland</t>
  </si>
  <si>
    <t>Janine Darmanim</t>
  </si>
  <si>
    <t>National Equestrian Centre</t>
  </si>
  <si>
    <t>Dodi Rogan</t>
  </si>
  <si>
    <t>Hanna Foster</t>
  </si>
  <si>
    <t>Ella Cranfield</t>
  </si>
  <si>
    <t>Christine Lawrence</t>
  </si>
  <si>
    <t>Ella Mccartney</t>
  </si>
  <si>
    <t>Willow Grimson</t>
  </si>
  <si>
    <t>Harper Grimson</t>
  </si>
  <si>
    <t>Ceren Akbuz</t>
  </si>
  <si>
    <t>Ellanor Paragalli</t>
  </si>
  <si>
    <t>Holly Kirkham</t>
  </si>
  <si>
    <t>Charlise Will</t>
  </si>
  <si>
    <t>Equiste Minis</t>
  </si>
  <si>
    <t>Highlands Chevrolet</t>
  </si>
  <si>
    <t>R1</t>
  </si>
  <si>
    <t>Vaulting NSW State Championships</t>
  </si>
  <si>
    <t>9th to 11th June 2023</t>
  </si>
  <si>
    <t>Eloise Tate</t>
  </si>
  <si>
    <t>Hunter Valley Vaulting Team</t>
  </si>
  <si>
    <t>Willow Vitu</t>
  </si>
  <si>
    <t>Putty Valley</t>
  </si>
  <si>
    <t>JNE Stables</t>
  </si>
  <si>
    <t>Stella Weston</t>
  </si>
  <si>
    <t>Milly Heska</t>
  </si>
  <si>
    <t>Kaitlyn Jones</t>
  </si>
  <si>
    <t>Other/New</t>
  </si>
  <si>
    <t>K Ranch</t>
  </si>
  <si>
    <t>Sabine Osmotherly</t>
  </si>
  <si>
    <t>Central West</t>
  </si>
  <si>
    <t>Bathurst &amp; Dist Vaulters</t>
  </si>
  <si>
    <t>Springtime Park Rustic Stomp</t>
  </si>
  <si>
    <t>Kymlin Park Troy</t>
  </si>
  <si>
    <t>BaD Vaulters</t>
  </si>
  <si>
    <t xml:space="preserve">Tuffrock Cruise </t>
  </si>
  <si>
    <t>Steph Dore Vaulting</t>
  </si>
  <si>
    <t xml:space="preserve">Donati 3 </t>
  </si>
  <si>
    <t>Judge D:</t>
  </si>
  <si>
    <t xml:space="preserve">Intro Individual Compulsories </t>
  </si>
  <si>
    <t>Cora Hoogesteger</t>
  </si>
  <si>
    <t>Isabella Arranz</t>
  </si>
  <si>
    <t xml:space="preserve">Kerrabee Ottoman </t>
  </si>
  <si>
    <t>Millie Roach</t>
  </si>
  <si>
    <t xml:space="preserve">Highlands Chevrolet </t>
  </si>
  <si>
    <t>Sally Paragalli</t>
  </si>
  <si>
    <t>Gabriella Karam</t>
  </si>
  <si>
    <t>Quinney Lamond</t>
  </si>
  <si>
    <t>Georgia Mcrae</t>
  </si>
  <si>
    <t>Lilly Rogers</t>
  </si>
  <si>
    <t>Le Grande Eli</t>
  </si>
  <si>
    <t>Jack Macdonald</t>
  </si>
  <si>
    <t>Milla Grunthal</t>
  </si>
  <si>
    <t xml:space="preserve">Intro Individual Freestyle </t>
  </si>
  <si>
    <t>21C</t>
  </si>
  <si>
    <t>Charlotte Collins</t>
  </si>
  <si>
    <t>Charlotte Neilson</t>
  </si>
  <si>
    <t>Saulo</t>
  </si>
  <si>
    <t>Mackenzie Duncan</t>
  </si>
  <si>
    <t>Natalia Musumeci</t>
  </si>
  <si>
    <t>8 Group A</t>
  </si>
  <si>
    <t>(7-9 years)</t>
  </si>
  <si>
    <t>8 Group B</t>
  </si>
  <si>
    <t>(10-12 years)</t>
  </si>
  <si>
    <t xml:space="preserve">Putty Valley Georgia </t>
  </si>
  <si>
    <t>Francesca Levee</t>
  </si>
  <si>
    <t xml:space="preserve">Duke of Wellington </t>
  </si>
  <si>
    <t>Layla Kropp</t>
  </si>
  <si>
    <t xml:space="preserve">Benbaloo </t>
  </si>
  <si>
    <t>Oenone De ligt</t>
  </si>
  <si>
    <t xml:space="preserve">The Puzzler </t>
  </si>
  <si>
    <t>The Puzzler</t>
  </si>
  <si>
    <t>Miranda Kearney</t>
  </si>
  <si>
    <t>K Ranch Vaulters</t>
  </si>
  <si>
    <t>Maddison Kearney</t>
  </si>
  <si>
    <t>Taylor Kearney</t>
  </si>
  <si>
    <t>(13&gt; years)</t>
  </si>
  <si>
    <t>8 Group C</t>
  </si>
  <si>
    <t>Duke of Wellington</t>
  </si>
  <si>
    <t>Tash Mancuso</t>
  </si>
  <si>
    <t xml:space="preserve">Saulo </t>
  </si>
  <si>
    <t>sharna Kirkham</t>
  </si>
  <si>
    <t xml:space="preserve">Rapid Fire </t>
  </si>
  <si>
    <t xml:space="preserve">Golden Hour Garni </t>
  </si>
  <si>
    <t>Deirdre Fitzsimmons</t>
  </si>
  <si>
    <t>Unstoppables</t>
  </si>
  <si>
    <t>22C</t>
  </si>
  <si>
    <t>CBW</t>
  </si>
  <si>
    <t>IND  Barrel Prelimary Group A</t>
  </si>
  <si>
    <t>(7-9 Years)</t>
  </si>
  <si>
    <t>IND  Barrel Prelimary Group B</t>
  </si>
  <si>
    <t>(10-11 Years)</t>
  </si>
  <si>
    <t>IND  Barrel Prelimary Group C</t>
  </si>
  <si>
    <t>(12&gt; Years)</t>
  </si>
  <si>
    <t>Indepenent</t>
  </si>
  <si>
    <t>IND  Barrel Introductory</t>
  </si>
  <si>
    <t>Mischiev Maker</t>
  </si>
  <si>
    <t xml:space="preserve">Goya </t>
  </si>
  <si>
    <t xml:space="preserve">Fürst Maximus </t>
  </si>
  <si>
    <t xml:space="preserve">TE Monee Seeker </t>
  </si>
  <si>
    <t>Class 12</t>
  </si>
  <si>
    <t>Fürst Maximus</t>
  </si>
  <si>
    <t>Jennie Cramp</t>
  </si>
  <si>
    <t>Kristin Stewart</t>
  </si>
  <si>
    <t>Benbaloo</t>
  </si>
  <si>
    <t xml:space="preserve">Springtime Park Rustic Stomp </t>
  </si>
  <si>
    <t>Bathurst &amp; District Vaulters</t>
  </si>
  <si>
    <t>PDD Barrel A</t>
  </si>
  <si>
    <t>other/new</t>
  </si>
  <si>
    <t xml:space="preserve">Emma Bryan     </t>
  </si>
  <si>
    <t xml:space="preserve">Holly Kirkham       </t>
  </si>
  <si>
    <t>Ben's Squad</t>
  </si>
  <si>
    <t>Cruise's Squad</t>
  </si>
  <si>
    <t>JNE &amp; K Ranch</t>
  </si>
  <si>
    <t>Putty Valley/SVG</t>
  </si>
  <si>
    <t>Free</t>
  </si>
  <si>
    <t>Tristyn Lowe</t>
  </si>
  <si>
    <t>Janet Leadbeater</t>
  </si>
  <si>
    <t>Jenny Scott</t>
  </si>
  <si>
    <t>Emily Leadbeater</t>
  </si>
  <si>
    <t>IND  Barrel Nov/Pre Novice Group B (14yrs&gt;)</t>
  </si>
  <si>
    <t>IND  Barrel Nov/Pre Novice Group A (11-13 yrs)</t>
  </si>
  <si>
    <t>SCR</t>
  </si>
  <si>
    <t>Chris Wicks</t>
  </si>
  <si>
    <t>Marlia Stewart (HC)</t>
  </si>
  <si>
    <r>
      <t>VAULTER AWARDS</t>
    </r>
    <r>
      <rPr>
        <sz val="22.5"/>
        <rFont val="Arial"/>
        <family val="2"/>
      </rPr>
      <t>:</t>
    </r>
  </si>
  <si>
    <t>Individual Awards:</t>
  </si>
  <si>
    <t>AWD</t>
  </si>
  <si>
    <r>
      <t>·</t>
    </r>
    <r>
      <rPr>
        <sz val="14.5"/>
        <rFont val="Arial"/>
        <family val="2"/>
      </rPr>
      <t xml:space="preserve"> Under 13 years – Nil entries</t>
    </r>
  </si>
  <si>
    <r>
      <t>·</t>
    </r>
    <r>
      <rPr>
        <sz val="14.5"/>
        <rFont val="Arial"/>
        <family val="2"/>
      </rPr>
      <t xml:space="preserve"> 13 years to 17 years – Nil entries</t>
    </r>
  </si>
  <si>
    <r>
      <t>·</t>
    </r>
    <r>
      <rPr>
        <sz val="14.5"/>
        <rFont val="Arial"/>
        <family val="2"/>
      </rPr>
      <t xml:space="preserve"> 18 years and over – Christine Lawrence</t>
    </r>
  </si>
  <si>
    <t>Pas De Deux Award:</t>
  </si>
  <si>
    <t>Squad Award:</t>
  </si>
  <si>
    <t>HORSE &amp; LUNGER COMBINATION AWARDS</t>
  </si>
  <si>
    <t>Best Individual Vaulting Horse &amp; Lunger Combination of the Championships</t>
  </si>
  <si>
    <t>Best NSW Pdd Horse &amp; Lunger Combination of the Championships:</t>
  </si>
  <si>
    <t>Best Squad Horse &amp; Lunger Combination of the Championships:</t>
  </si>
  <si>
    <r>
      <t>·</t>
    </r>
    <r>
      <rPr>
        <sz val="7"/>
        <rFont val="Times New Roman"/>
        <family val="1"/>
      </rPr>
      <t>       </t>
    </r>
  </si>
  <si>
    <r>
      <t>·</t>
    </r>
    <r>
      <rPr>
        <sz val="7"/>
        <rFont val="Times New Roman"/>
        <family val="1"/>
      </rPr>
      <t xml:space="preserve">       </t>
    </r>
  </si>
  <si>
    <r>
      <t>·</t>
    </r>
    <r>
      <rPr>
        <sz val="14.5"/>
        <rFont val="Arial"/>
        <family val="2"/>
      </rPr>
      <t xml:space="preserve"> The Unstoppables</t>
    </r>
  </si>
  <si>
    <r>
      <t>·</t>
    </r>
    <r>
      <rPr>
        <sz val="7"/>
        <rFont val="Arial"/>
        <family val="2"/>
      </rPr>
      <t xml:space="preserve">       </t>
    </r>
    <r>
      <rPr>
        <sz val="14.5"/>
        <rFont val="Arial"/>
        <family val="2"/>
      </rPr>
      <t>Nil entries</t>
    </r>
  </si>
  <si>
    <t>Baiberraley Rules &amp; Karen Mitchell</t>
  </si>
  <si>
    <t>HC</t>
  </si>
  <si>
    <t>CW Vaulters</t>
  </si>
  <si>
    <t>Eliza Wark-Chapman</t>
  </si>
  <si>
    <t>Hunterview Sinatra &amp; Robyn Boyle</t>
  </si>
  <si>
    <t>* 18 years and over – Ginger Kennett</t>
  </si>
  <si>
    <t>* Nil entries</t>
  </si>
  <si>
    <r>
      <t>*</t>
    </r>
    <r>
      <rPr>
        <sz val="14.5"/>
        <rFont val="Arial"/>
        <family val="2"/>
      </rPr>
      <t xml:space="preserve"> 13 years to 17 years – </t>
    </r>
    <r>
      <rPr>
        <sz val="14"/>
        <rFont val="Arial"/>
        <family val="2"/>
      </rPr>
      <t>Sarah Clark</t>
    </r>
  </si>
  <si>
    <r>
      <t>*</t>
    </r>
    <r>
      <rPr>
        <sz val="14.5"/>
        <rFont val="Arial"/>
        <family val="2"/>
      </rPr>
      <t xml:space="preserve"> Under 13 years – Willow Vitu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</si>
</sst>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\-mmm\-yy;@"/>
    <numFmt numFmtId="165" formatCode="[$-409]h:mm:ss\ AM/PM;@"/>
    <numFmt numFmtId="166" formatCode="0.0"/>
    <numFmt numFmtId="167" formatCode="0.000"/>
    <numFmt numFmtId="168" formatCode="0.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7.5"/>
      <name val="Arial"/>
      <family val="2"/>
    </font>
    <font>
      <sz val="22.5"/>
      <name val="Arial"/>
      <family val="2"/>
    </font>
    <font>
      <sz val="14.5"/>
      <name val="Arial"/>
      <family val="2"/>
    </font>
    <font>
      <sz val="14.5"/>
      <name val="Symbol"/>
      <family val="1"/>
      <charset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000000"/>
      <name val="Calibri"/>
      <family val="2"/>
    </font>
    <font>
      <sz val="7"/>
      <name val="Arial"/>
      <family val="2"/>
    </font>
    <font>
      <sz val="14"/>
      <color theme="1"/>
      <name val="Arial"/>
      <family val="2"/>
    </font>
    <font>
      <strike/>
      <sz val="10"/>
      <name val="Calibri"/>
      <family val="2"/>
      <scheme val="minor"/>
    </font>
    <font>
      <sz val="1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27" fillId="0" borderId="0"/>
    <xf numFmtId="0" fontId="25" fillId="0" borderId="0"/>
    <xf numFmtId="0" fontId="25" fillId="0" borderId="0"/>
    <xf numFmtId="0" fontId="23" fillId="0" borderId="0"/>
    <xf numFmtId="0" fontId="32" fillId="0" borderId="0"/>
    <xf numFmtId="0" fontId="22" fillId="0" borderId="0"/>
    <xf numFmtId="0" fontId="36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0" borderId="0"/>
    <xf numFmtId="0" fontId="19" fillId="13" borderId="0" applyNumberFormat="0" applyBorder="0" applyAlignment="0" applyProtection="0"/>
    <xf numFmtId="0" fontId="41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9" borderId="7" applyNumberFormat="0" applyAlignment="0" applyProtection="0"/>
    <xf numFmtId="0" fontId="49" fillId="20" borderId="8" applyNumberFormat="0" applyAlignment="0" applyProtection="0"/>
    <xf numFmtId="0" fontId="50" fillId="20" borderId="7" applyNumberFormat="0" applyAlignment="0" applyProtection="0"/>
    <xf numFmtId="0" fontId="51" fillId="0" borderId="9" applyNumberFormat="0" applyFill="0" applyAlignment="0" applyProtection="0"/>
    <xf numFmtId="0" fontId="52" fillId="21" borderId="10" applyNumberFormat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54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4" fillId="36" borderId="0" applyNumberFormat="0" applyBorder="0" applyAlignment="0" applyProtection="0"/>
    <xf numFmtId="0" fontId="9" fillId="37" borderId="0" applyNumberFormat="0" applyBorder="0" applyAlignment="0" applyProtection="0"/>
    <xf numFmtId="0" fontId="54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55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9" fillId="22" borderId="11" applyNumberFormat="0" applyFont="0" applyAlignment="0" applyProtection="0"/>
    <xf numFmtId="0" fontId="9" fillId="9" borderId="0" applyNumberFormat="0" applyBorder="0" applyAlignment="0" applyProtection="0"/>
    <xf numFmtId="0" fontId="54" fillId="25" borderId="0" applyNumberFormat="0" applyBorder="0" applyAlignment="0" applyProtection="0"/>
    <xf numFmtId="0" fontId="9" fillId="12" borderId="0" applyNumberFormat="0" applyBorder="0" applyAlignment="0" applyProtection="0"/>
    <xf numFmtId="0" fontId="54" fillId="28" borderId="0" applyNumberFormat="0" applyBorder="0" applyAlignment="0" applyProtection="0"/>
    <xf numFmtId="0" fontId="54" fillId="10" borderId="0" applyNumberFormat="0" applyBorder="0" applyAlignment="0" applyProtection="0"/>
    <xf numFmtId="0" fontId="54" fillId="35" borderId="0" applyNumberFormat="0" applyBorder="0" applyAlignment="0" applyProtection="0"/>
    <xf numFmtId="0" fontId="9" fillId="11" borderId="0" applyNumberFormat="0" applyBorder="0" applyAlignment="0" applyProtection="0"/>
    <xf numFmtId="0" fontId="54" fillId="38" borderId="0" applyNumberFormat="0" applyBorder="0" applyAlignment="0" applyProtection="0"/>
    <xf numFmtId="0" fontId="54" fillId="13" borderId="0" applyNumberFormat="0" applyBorder="0" applyAlignment="0" applyProtection="0"/>
    <xf numFmtId="0" fontId="8" fillId="0" borderId="0"/>
    <xf numFmtId="0" fontId="8" fillId="22" borderId="11" applyNumberFormat="0" applyFont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6" fillId="12" borderId="0" applyNumberFormat="0" applyBorder="0" applyAlignment="0" applyProtection="0"/>
  </cellStyleXfs>
  <cellXfs count="465">
    <xf numFmtId="0" fontId="0" fillId="0" borderId="0" xfId="0"/>
    <xf numFmtId="0" fontId="34" fillId="0" borderId="0" xfId="0" applyFont="1"/>
    <xf numFmtId="0" fontId="3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4" fillId="0" borderId="0" xfId="0" applyFont="1" applyProtection="1"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165" fontId="26" fillId="0" borderId="0" xfId="0" applyNumberFormat="1" applyFont="1" applyAlignment="1" applyProtection="1">
      <alignment horizontal="right"/>
      <protection locked="0"/>
    </xf>
    <xf numFmtId="0" fontId="38" fillId="0" borderId="0" xfId="9" applyFont="1" applyFill="1" applyProtection="1">
      <protection locked="0"/>
    </xf>
    <xf numFmtId="0" fontId="38" fillId="0" borderId="0" xfId="8" applyFont="1" applyFill="1" applyProtection="1">
      <protection locked="0"/>
    </xf>
    <xf numFmtId="0" fontId="38" fillId="10" borderId="0" xfId="9" applyFont="1" applyProtection="1">
      <protection locked="0"/>
    </xf>
    <xf numFmtId="0" fontId="38" fillId="9" borderId="0" xfId="8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6" fontId="31" fillId="5" borderId="0" xfId="0" applyNumberFormat="1" applyFont="1" applyFill="1" applyProtection="1">
      <protection locked="0"/>
    </xf>
    <xf numFmtId="166" fontId="26" fillId="5" borderId="0" xfId="0" applyNumberFormat="1" applyFont="1" applyFill="1" applyProtection="1">
      <protection locked="0"/>
    </xf>
    <xf numFmtId="167" fontId="26" fillId="0" borderId="0" xfId="0" applyNumberFormat="1" applyFont="1"/>
    <xf numFmtId="166" fontId="26" fillId="0" borderId="0" xfId="0" applyNumberFormat="1" applyFont="1"/>
    <xf numFmtId="166" fontId="26" fillId="4" borderId="0" xfId="0" applyNumberFormat="1" applyFont="1" applyFill="1"/>
    <xf numFmtId="167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left"/>
    </xf>
    <xf numFmtId="0" fontId="26" fillId="4" borderId="0" xfId="0" applyFont="1" applyFill="1"/>
    <xf numFmtId="0" fontId="29" fillId="0" borderId="0" xfId="0" applyFont="1" applyProtection="1"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4" fillId="0" borderId="0" xfId="3" applyFont="1" applyProtection="1">
      <protection locked="0"/>
    </xf>
    <xf numFmtId="167" fontId="34" fillId="0" borderId="0" xfId="0" applyNumberFormat="1" applyFont="1"/>
    <xf numFmtId="15" fontId="3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/>
    </xf>
    <xf numFmtId="0" fontId="26" fillId="2" borderId="0" xfId="0" applyFont="1" applyFill="1" applyAlignment="1" applyProtection="1">
      <alignment horizontal="center"/>
      <protection locked="0"/>
    </xf>
    <xf numFmtId="0" fontId="26" fillId="2" borderId="0" xfId="0" applyFont="1" applyFill="1"/>
    <xf numFmtId="0" fontId="28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164" fontId="34" fillId="0" borderId="0" xfId="0" applyNumberFormat="1" applyFont="1" applyAlignment="1" applyProtection="1">
      <alignment horizontal="right"/>
      <protection locked="0"/>
    </xf>
    <xf numFmtId="165" fontId="34" fillId="0" borderId="0" xfId="0" applyNumberFormat="1" applyFont="1" applyAlignment="1" applyProtection="1">
      <alignment horizontal="right"/>
      <protection locked="0"/>
    </xf>
    <xf numFmtId="0" fontId="34" fillId="4" borderId="1" xfId="0" applyFont="1" applyFill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Protection="1">
      <protection locked="0"/>
    </xf>
    <xf numFmtId="166" fontId="34" fillId="4" borderId="0" xfId="0" applyNumberFormat="1" applyFont="1" applyFill="1" applyProtection="1">
      <protection locked="0"/>
    </xf>
    <xf numFmtId="0" fontId="34" fillId="4" borderId="0" xfId="0" applyFont="1" applyFill="1"/>
    <xf numFmtId="167" fontId="34" fillId="4" borderId="0" xfId="0" applyNumberFormat="1" applyFont="1" applyFill="1" applyProtection="1">
      <protection locked="0"/>
    </xf>
    <xf numFmtId="0" fontId="33" fillId="0" borderId="0" xfId="10" applyFont="1" applyProtection="1">
      <protection locked="0"/>
    </xf>
    <xf numFmtId="0" fontId="26" fillId="0" borderId="0" xfId="10" applyFont="1" applyProtection="1">
      <protection locked="0"/>
    </xf>
    <xf numFmtId="0" fontId="34" fillId="0" borderId="0" xfId="10" applyFont="1" applyProtection="1">
      <protection locked="0"/>
    </xf>
    <xf numFmtId="164" fontId="26" fillId="0" borderId="0" xfId="10" applyNumberFormat="1" applyFont="1" applyAlignment="1" applyProtection="1">
      <alignment horizontal="right"/>
      <protection locked="0"/>
    </xf>
    <xf numFmtId="0" fontId="29" fillId="0" borderId="0" xfId="10" applyFont="1" applyProtection="1">
      <protection locked="0"/>
    </xf>
    <xf numFmtId="165" fontId="26" fillId="0" borderId="0" xfId="10" applyNumberFormat="1" applyFont="1" applyAlignment="1" applyProtection="1">
      <alignment horizontal="right"/>
      <protection locked="0"/>
    </xf>
    <xf numFmtId="0" fontId="38" fillId="0" borderId="0" xfId="11" applyFont="1" applyFill="1" applyProtection="1">
      <protection locked="0"/>
    </xf>
    <xf numFmtId="0" fontId="38" fillId="0" borderId="0" xfId="12" applyFont="1" applyFill="1" applyProtection="1">
      <protection locked="0"/>
    </xf>
    <xf numFmtId="15" fontId="33" fillId="0" borderId="0" xfId="10" applyNumberFormat="1" applyFont="1" applyAlignment="1" applyProtection="1">
      <alignment horizontal="right"/>
      <protection locked="0"/>
    </xf>
    <xf numFmtId="0" fontId="20" fillId="0" borderId="0" xfId="10" applyAlignment="1" applyProtection="1">
      <alignment horizontal="right"/>
      <protection locked="0"/>
    </xf>
    <xf numFmtId="0" fontId="38" fillId="9" borderId="0" xfId="11" applyFont="1" applyProtection="1">
      <protection locked="0"/>
    </xf>
    <xf numFmtId="0" fontId="28" fillId="0" borderId="0" xfId="10" applyFont="1" applyProtection="1">
      <protection locked="0"/>
    </xf>
    <xf numFmtId="0" fontId="29" fillId="0" borderId="0" xfId="10" applyFont="1" applyAlignment="1" applyProtection="1">
      <alignment horizontal="left"/>
      <protection locked="0"/>
    </xf>
    <xf numFmtId="0" fontId="26" fillId="0" borderId="0" xfId="10" applyFont="1" applyAlignment="1" applyProtection="1">
      <alignment horizontal="center"/>
      <protection locked="0"/>
    </xf>
    <xf numFmtId="0" fontId="26" fillId="4" borderId="0" xfId="10" applyFont="1" applyFill="1" applyProtection="1">
      <protection locked="0"/>
    </xf>
    <xf numFmtId="0" fontId="28" fillId="0" borderId="0" xfId="10" applyFont="1" applyAlignment="1" applyProtection="1">
      <alignment horizontal="center" vertical="center"/>
      <protection locked="0"/>
    </xf>
    <xf numFmtId="0" fontId="26" fillId="0" borderId="0" xfId="10" applyFont="1" applyAlignment="1" applyProtection="1">
      <alignment horizontal="center" vertical="center"/>
      <protection locked="0"/>
    </xf>
    <xf numFmtId="0" fontId="26" fillId="4" borderId="0" xfId="10" applyFont="1" applyFill="1" applyAlignment="1" applyProtection="1">
      <alignment horizontal="center"/>
      <protection locked="0"/>
    </xf>
    <xf numFmtId="0" fontId="26" fillId="4" borderId="0" xfId="10" applyFont="1" applyFill="1" applyAlignment="1" applyProtection="1">
      <alignment horizontal="center" vertical="center"/>
      <protection locked="0"/>
    </xf>
    <xf numFmtId="0" fontId="34" fillId="0" borderId="0" xfId="10" applyFont="1" applyAlignment="1" applyProtection="1">
      <alignment horizontal="center"/>
      <protection locked="0"/>
    </xf>
    <xf numFmtId="0" fontId="20" fillId="0" borderId="0" xfId="10" applyAlignment="1" applyProtection="1">
      <alignment horizontal="center"/>
      <protection locked="0"/>
    </xf>
    <xf numFmtId="0" fontId="34" fillId="0" borderId="0" xfId="10" applyFont="1" applyAlignment="1" applyProtection="1">
      <alignment horizontal="center" vertical="center"/>
      <protection locked="0"/>
    </xf>
    <xf numFmtId="0" fontId="26" fillId="6" borderId="0" xfId="10" applyFont="1" applyFill="1" applyAlignment="1" applyProtection="1">
      <alignment horizontal="center"/>
      <protection locked="0"/>
    </xf>
    <xf numFmtId="166" fontId="34" fillId="0" borderId="0" xfId="10" applyNumberFormat="1" applyFont="1" applyProtection="1">
      <protection locked="0"/>
    </xf>
    <xf numFmtId="166" fontId="31" fillId="5" borderId="0" xfId="10" applyNumberFormat="1" applyFont="1" applyFill="1" applyProtection="1">
      <protection locked="0"/>
    </xf>
    <xf numFmtId="167" fontId="26" fillId="0" borderId="0" xfId="10" applyNumberFormat="1" applyFont="1"/>
    <xf numFmtId="0" fontId="26" fillId="4" borderId="0" xfId="10" applyFont="1" applyFill="1"/>
    <xf numFmtId="166" fontId="26" fillId="4" borderId="0" xfId="10" applyNumberFormat="1" applyFont="1" applyFill="1"/>
    <xf numFmtId="166" fontId="26" fillId="0" borderId="0" xfId="10" applyNumberFormat="1" applyFont="1"/>
    <xf numFmtId="2" fontId="34" fillId="3" borderId="0" xfId="10" applyNumberFormat="1" applyFont="1" applyFill="1" applyProtection="1">
      <protection locked="0"/>
    </xf>
    <xf numFmtId="166" fontId="34" fillId="3" borderId="0" xfId="10" applyNumberFormat="1" applyFont="1" applyFill="1" applyProtection="1">
      <protection locked="0"/>
    </xf>
    <xf numFmtId="166" fontId="34" fillId="0" borderId="0" xfId="10" applyNumberFormat="1" applyFont="1"/>
    <xf numFmtId="167" fontId="34" fillId="0" borderId="0" xfId="10" applyNumberFormat="1" applyFont="1"/>
    <xf numFmtId="166" fontId="26" fillId="6" borderId="0" xfId="10" applyNumberFormat="1" applyFont="1" applyFill="1"/>
    <xf numFmtId="166" fontId="26" fillId="5" borderId="0" xfId="10" applyNumberFormat="1" applyFont="1" applyFill="1" applyProtection="1">
      <protection locked="0"/>
    </xf>
    <xf numFmtId="167" fontId="28" fillId="0" borderId="0" xfId="10" applyNumberFormat="1" applyFont="1"/>
    <xf numFmtId="0" fontId="28" fillId="0" borderId="0" xfId="10" applyFont="1" applyAlignment="1" applyProtection="1">
      <alignment horizontal="left"/>
      <protection locked="0"/>
    </xf>
    <xf numFmtId="0" fontId="20" fillId="0" borderId="0" xfId="10" applyProtection="1">
      <protection locked="0"/>
    </xf>
    <xf numFmtId="167" fontId="26" fillId="0" borderId="0" xfId="10" applyNumberFormat="1" applyFont="1" applyProtection="1">
      <protection locked="0"/>
    </xf>
    <xf numFmtId="0" fontId="25" fillId="0" borderId="0" xfId="10" applyFont="1" applyProtection="1">
      <protection locked="0"/>
    </xf>
    <xf numFmtId="0" fontId="40" fillId="0" borderId="0" xfId="8" applyFont="1" applyFill="1"/>
    <xf numFmtId="0" fontId="33" fillId="0" borderId="0" xfId="0" applyFont="1"/>
    <xf numFmtId="0" fontId="26" fillId="0" borderId="0" xfId="3" applyFont="1"/>
    <xf numFmtId="0" fontId="26" fillId="0" borderId="0" xfId="3" applyFont="1" applyAlignment="1">
      <alignment horizontal="center"/>
    </xf>
    <xf numFmtId="167" fontId="26" fillId="0" borderId="0" xfId="3" applyNumberFormat="1" applyFont="1" applyAlignment="1">
      <alignment horizontal="center"/>
    </xf>
    <xf numFmtId="0" fontId="26" fillId="4" borderId="0" xfId="3" applyFont="1" applyFill="1" applyAlignment="1">
      <alignment horizontal="center"/>
    </xf>
    <xf numFmtId="0" fontId="26" fillId="0" borderId="0" xfId="3" applyFont="1" applyProtection="1">
      <protection locked="0"/>
    </xf>
    <xf numFmtId="0" fontId="26" fillId="0" borderId="0" xfId="0" applyFont="1"/>
    <xf numFmtId="0" fontId="35" fillId="0" borderId="0" xfId="0" applyFont="1"/>
    <xf numFmtId="0" fontId="29" fillId="0" borderId="0" xfId="0" applyFont="1"/>
    <xf numFmtId="0" fontId="42" fillId="0" borderId="0" xfId="0" applyFont="1"/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4" fillId="7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4" fillId="7" borderId="0" xfId="0" applyFont="1" applyFill="1"/>
    <xf numFmtId="0" fontId="35" fillId="0" borderId="0" xfId="0" applyFont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166" fontId="34" fillId="3" borderId="0" xfId="0" applyNumberFormat="1" applyFont="1" applyFill="1"/>
    <xf numFmtId="167" fontId="34" fillId="2" borderId="0" xfId="0" applyNumberFormat="1" applyFont="1" applyFill="1"/>
    <xf numFmtId="166" fontId="34" fillId="2" borderId="0" xfId="0" applyNumberFormat="1" applyFont="1" applyFill="1"/>
    <xf numFmtId="166" fontId="34" fillId="7" borderId="0" xfId="0" applyNumberFormat="1" applyFont="1" applyFill="1"/>
    <xf numFmtId="167" fontId="34" fillId="7" borderId="0" xfId="0" applyNumberFormat="1" applyFont="1" applyFill="1"/>
    <xf numFmtId="167" fontId="34" fillId="0" borderId="0" xfId="3" applyNumberFormat="1" applyFont="1"/>
    <xf numFmtId="0" fontId="0" fillId="0" borderId="0" xfId="0" applyAlignment="1">
      <alignment horizontal="center"/>
    </xf>
    <xf numFmtId="0" fontId="25" fillId="0" borderId="0" xfId="3"/>
    <xf numFmtId="0" fontId="34" fillId="8" borderId="0" xfId="0" applyFont="1" applyFill="1" applyAlignment="1">
      <alignment horizontal="center"/>
    </xf>
    <xf numFmtId="0" fontId="34" fillId="8" borderId="0" xfId="0" applyFont="1" applyFill="1"/>
    <xf numFmtId="0" fontId="26" fillId="7" borderId="0" xfId="0" applyFont="1" applyFill="1"/>
    <xf numFmtId="166" fontId="34" fillId="5" borderId="0" xfId="0" applyNumberFormat="1" applyFont="1" applyFill="1"/>
    <xf numFmtId="167" fontId="31" fillId="8" borderId="0" xfId="0" applyNumberFormat="1" applyFont="1" applyFill="1"/>
    <xf numFmtId="0" fontId="34" fillId="2" borderId="0" xfId="0" applyFont="1" applyFill="1"/>
    <xf numFmtId="0" fontId="26" fillId="0" borderId="0" xfId="0" applyFont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166" fontId="34" fillId="0" borderId="1" xfId="0" applyNumberFormat="1" applyFont="1" applyBorder="1"/>
    <xf numFmtId="167" fontId="31" fillId="7" borderId="1" xfId="0" applyNumberFormat="1" applyFont="1" applyFill="1" applyBorder="1"/>
    <xf numFmtId="167" fontId="34" fillId="0" borderId="1" xfId="0" applyNumberFormat="1" applyFont="1" applyBorder="1"/>
    <xf numFmtId="0" fontId="34" fillId="7" borderId="1" xfId="0" applyFont="1" applyFill="1" applyBorder="1"/>
    <xf numFmtId="0" fontId="34" fillId="0" borderId="1" xfId="0" applyFont="1" applyBorder="1"/>
    <xf numFmtId="0" fontId="35" fillId="7" borderId="0" xfId="0" applyFont="1" applyFill="1" applyAlignment="1">
      <alignment horizontal="center"/>
    </xf>
    <xf numFmtId="0" fontId="34" fillId="2" borderId="1" xfId="0" applyFont="1" applyFill="1" applyBorder="1"/>
    <xf numFmtId="167" fontId="34" fillId="7" borderId="1" xfId="0" applyNumberFormat="1" applyFont="1" applyFill="1" applyBorder="1"/>
    <xf numFmtId="0" fontId="38" fillId="0" borderId="0" xfId="14" applyFont="1" applyFill="1"/>
    <xf numFmtId="167" fontId="31" fillId="0" borderId="1" xfId="0" applyNumberFormat="1" applyFont="1" applyBorder="1"/>
    <xf numFmtId="0" fontId="34" fillId="0" borderId="2" xfId="0" applyFont="1" applyBorder="1"/>
    <xf numFmtId="0" fontId="34" fillId="0" borderId="2" xfId="0" applyFont="1" applyBorder="1" applyAlignment="1">
      <alignment horizontal="center"/>
    </xf>
    <xf numFmtId="167" fontId="31" fillId="0" borderId="3" xfId="0" applyNumberFormat="1" applyFont="1" applyBorder="1"/>
    <xf numFmtId="0" fontId="34" fillId="4" borderId="2" xfId="0" applyFont="1" applyFill="1" applyBorder="1"/>
    <xf numFmtId="0" fontId="26" fillId="0" borderId="1" xfId="3" applyFont="1" applyBorder="1" applyAlignment="1">
      <alignment horizontal="center"/>
    </xf>
    <xf numFmtId="0" fontId="26" fillId="4" borderId="0" xfId="3" applyFont="1" applyFill="1"/>
    <xf numFmtId="167" fontId="26" fillId="4" borderId="0" xfId="3" applyNumberFormat="1" applyFont="1" applyFill="1" applyAlignment="1">
      <alignment horizontal="center"/>
    </xf>
    <xf numFmtId="0" fontId="28" fillId="0" borderId="0" xfId="3" applyFont="1"/>
    <xf numFmtId="0" fontId="28" fillId="7" borderId="0" xfId="10" applyFont="1" applyFill="1" applyProtection="1">
      <protection locked="0"/>
    </xf>
    <xf numFmtId="0" fontId="28" fillId="7" borderId="0" xfId="10" applyFont="1" applyFill="1" applyAlignment="1" applyProtection="1">
      <alignment horizontal="center" vertical="center"/>
      <protection locked="0"/>
    </xf>
    <xf numFmtId="167" fontId="28" fillId="7" borderId="0" xfId="10" applyNumberFormat="1" applyFont="1" applyFill="1"/>
    <xf numFmtId="0" fontId="26" fillId="0" borderId="2" xfId="3" applyFont="1" applyBorder="1" applyAlignment="1">
      <alignment horizontal="center"/>
    </xf>
    <xf numFmtId="0" fontId="26" fillId="0" borderId="2" xfId="3" applyFont="1" applyBorder="1"/>
    <xf numFmtId="0" fontId="28" fillId="0" borderId="2" xfId="3" applyFont="1" applyBorder="1" applyAlignment="1">
      <alignment horizontal="center"/>
    </xf>
    <xf numFmtId="0" fontId="34" fillId="4" borderId="1" xfId="0" applyFont="1" applyFill="1" applyBorder="1"/>
    <xf numFmtId="166" fontId="26" fillId="5" borderId="1" xfId="0" applyNumberFormat="1" applyFont="1" applyFill="1" applyBorder="1" applyProtection="1">
      <protection locked="0"/>
    </xf>
    <xf numFmtId="167" fontId="26" fillId="0" borderId="1" xfId="0" applyNumberFormat="1" applyFont="1" applyBorder="1"/>
    <xf numFmtId="166" fontId="34" fillId="4" borderId="1" xfId="0" applyNumberFormat="1" applyFont="1" applyFill="1" applyBorder="1"/>
    <xf numFmtId="166" fontId="34" fillId="3" borderId="1" xfId="0" applyNumberFormat="1" applyFont="1" applyFill="1" applyBorder="1" applyProtection="1">
      <protection locked="0"/>
    </xf>
    <xf numFmtId="0" fontId="26" fillId="0" borderId="1" xfId="0" applyFont="1" applyBorder="1" applyAlignment="1">
      <alignment horizontal="center" vertical="center"/>
    </xf>
    <xf numFmtId="166" fontId="31" fillId="5" borderId="0" xfId="0" applyNumberFormat="1" applyFont="1" applyFill="1"/>
    <xf numFmtId="0" fontId="28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0" fontId="26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center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6" fillId="4" borderId="1" xfId="0" applyFont="1" applyFill="1" applyBorder="1"/>
    <xf numFmtId="2" fontId="31" fillId="5" borderId="1" xfId="0" applyNumberFormat="1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15" fontId="3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8" fillId="14" borderId="0" xfId="0" applyFont="1" applyFill="1"/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center" vertical="center"/>
    </xf>
    <xf numFmtId="166" fontId="31" fillId="0" borderId="0" xfId="0" applyNumberFormat="1" applyFont="1"/>
    <xf numFmtId="0" fontId="29" fillId="15" borderId="0" xfId="0" applyFont="1" applyFill="1"/>
    <xf numFmtId="0" fontId="26" fillId="14" borderId="0" xfId="0" applyFont="1" applyFill="1"/>
    <xf numFmtId="0" fontId="26" fillId="2" borderId="0" xfId="0" applyFont="1" applyFill="1" applyAlignment="1">
      <alignment horizontal="center"/>
    </xf>
    <xf numFmtId="166" fontId="26" fillId="3" borderId="0" xfId="0" applyNumberFormat="1" applyFont="1" applyFill="1"/>
    <xf numFmtId="0" fontId="26" fillId="15" borderId="0" xfId="0" applyFont="1" applyFill="1"/>
    <xf numFmtId="167" fontId="28" fillId="15" borderId="0" xfId="0" applyNumberFormat="1" applyFont="1" applyFill="1" applyAlignment="1">
      <alignment horizontal="left"/>
    </xf>
    <xf numFmtId="0" fontId="26" fillId="4" borderId="0" xfId="0" applyFont="1" applyFill="1" applyAlignment="1">
      <alignment horizontal="center"/>
    </xf>
    <xf numFmtId="167" fontId="26" fillId="0" borderId="1" xfId="0" applyNumberFormat="1" applyFont="1" applyBorder="1" applyAlignment="1">
      <alignment horizontal="left"/>
    </xf>
    <xf numFmtId="166" fontId="26" fillId="5" borderId="0" xfId="0" applyNumberFormat="1" applyFont="1" applyFill="1"/>
    <xf numFmtId="167" fontId="26" fillId="3" borderId="0" xfId="0" applyNumberFormat="1" applyFont="1" applyFill="1" applyAlignment="1">
      <alignment horizontal="left"/>
    </xf>
    <xf numFmtId="167" fontId="26" fillId="5" borderId="0" xfId="0" applyNumberFormat="1" applyFont="1" applyFill="1" applyAlignment="1">
      <alignment horizontal="left"/>
    </xf>
    <xf numFmtId="168" fontId="26" fillId="0" borderId="0" xfId="0" applyNumberFormat="1" applyFont="1" applyAlignment="1">
      <alignment horizontal="left"/>
    </xf>
    <xf numFmtId="167" fontId="28" fillId="0" borderId="0" xfId="0" applyNumberFormat="1" applyFont="1" applyAlignment="1" applyProtection="1">
      <alignment horizontal="center"/>
      <protection locked="0"/>
    </xf>
    <xf numFmtId="167" fontId="28" fillId="0" borderId="0" xfId="0" applyNumberFormat="1" applyFont="1" applyAlignment="1" applyProtection="1">
      <alignment horizontal="center" vertical="center"/>
      <protection locked="0"/>
    </xf>
    <xf numFmtId="164" fontId="26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0" fontId="19" fillId="13" borderId="0" xfId="14"/>
    <xf numFmtId="0" fontId="38" fillId="0" borderId="0" xfId="0" applyFont="1"/>
    <xf numFmtId="0" fontId="28" fillId="0" borderId="0" xfId="0" applyFont="1" applyAlignment="1">
      <alignment horizontal="left"/>
    </xf>
    <xf numFmtId="0" fontId="19" fillId="13" borderId="0" xfId="14" applyAlignment="1">
      <alignment horizont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41" fillId="4" borderId="0" xfId="4" applyFont="1" applyFill="1" applyAlignment="1">
      <alignment horizontal="left"/>
    </xf>
    <xf numFmtId="167" fontId="28" fillId="0" borderId="0" xfId="0" applyNumberFormat="1" applyFont="1"/>
    <xf numFmtId="167" fontId="26" fillId="0" borderId="1" xfId="0" applyNumberFormat="1" applyFont="1" applyBorder="1" applyAlignment="1">
      <alignment horizontal="center"/>
    </xf>
    <xf numFmtId="166" fontId="19" fillId="13" borderId="0" xfId="14" applyNumberFormat="1"/>
    <xf numFmtId="166" fontId="31" fillId="5" borderId="1" xfId="0" applyNumberFormat="1" applyFont="1" applyFill="1" applyBorder="1"/>
    <xf numFmtId="166" fontId="31" fillId="0" borderId="1" xfId="0" applyNumberFormat="1" applyFont="1" applyBorder="1"/>
    <xf numFmtId="0" fontId="28" fillId="0" borderId="0" xfId="0" applyFont="1" applyAlignment="1">
      <alignment horizontal="center" vertical="center"/>
    </xf>
    <xf numFmtId="0" fontId="57" fillId="0" borderId="0" xfId="54" applyFont="1"/>
    <xf numFmtId="167" fontId="28" fillId="15" borderId="0" xfId="0" applyNumberFormat="1" applyFont="1" applyFill="1"/>
    <xf numFmtId="167" fontId="26" fillId="15" borderId="0" xfId="0" applyNumberFormat="1" applyFont="1" applyFill="1"/>
    <xf numFmtId="0" fontId="0" fillId="42" borderId="0" xfId="0" applyFill="1"/>
    <xf numFmtId="0" fontId="19" fillId="0" borderId="0" xfId="14" applyFill="1"/>
    <xf numFmtId="0" fontId="19" fillId="4" borderId="0" xfId="14" applyFill="1"/>
    <xf numFmtId="0" fontId="26" fillId="42" borderId="0" xfId="0" applyFont="1" applyFill="1"/>
    <xf numFmtId="0" fontId="28" fillId="42" borderId="0" xfId="0" applyFont="1" applyFill="1" applyAlignment="1">
      <alignment horizontal="center"/>
    </xf>
    <xf numFmtId="0" fontId="28" fillId="42" borderId="1" xfId="0" applyFont="1" applyFill="1" applyBorder="1" applyAlignment="1">
      <alignment horizontal="center"/>
    </xf>
    <xf numFmtId="0" fontId="38" fillId="0" borderId="1" xfId="14" applyFont="1" applyFill="1" applyBorder="1" applyAlignment="1">
      <alignment horizontal="center"/>
    </xf>
    <xf numFmtId="0" fontId="38" fillId="4" borderId="1" xfId="14" applyFont="1" applyFill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0" fontId="19" fillId="0" borderId="0" xfId="14" applyFill="1" applyAlignment="1">
      <alignment horizontal="center"/>
    </xf>
    <xf numFmtId="0" fontId="19" fillId="4" borderId="0" xfId="14" applyFill="1" applyAlignment="1">
      <alignment horizontal="center"/>
    </xf>
    <xf numFmtId="167" fontId="26" fillId="42" borderId="0" xfId="0" applyNumberFormat="1" applyFont="1" applyFill="1"/>
    <xf numFmtId="167" fontId="26" fillId="3" borderId="0" xfId="0" applyNumberFormat="1" applyFont="1" applyFill="1"/>
    <xf numFmtId="167" fontId="26" fillId="5" borderId="0" xfId="0" applyNumberFormat="1" applyFont="1" applyFill="1"/>
    <xf numFmtId="167" fontId="19" fillId="0" borderId="0" xfId="14" applyNumberFormat="1" applyFill="1"/>
    <xf numFmtId="166" fontId="19" fillId="4" borderId="0" xfId="14" applyNumberFormat="1" applyFill="1"/>
    <xf numFmtId="0" fontId="24" fillId="0" borderId="0" xfId="3" applyFont="1"/>
    <xf numFmtId="0" fontId="21" fillId="0" borderId="0" xfId="9" applyFill="1"/>
    <xf numFmtId="0" fontId="21" fillId="0" borderId="1" xfId="9" applyFill="1" applyBorder="1" applyAlignment="1">
      <alignment horizontal="center" vertical="center"/>
    </xf>
    <xf numFmtId="0" fontId="21" fillId="0" borderId="0" xfId="9" applyFill="1" applyAlignment="1">
      <alignment horizontal="center" vertical="center"/>
    </xf>
    <xf numFmtId="167" fontId="0" fillId="0" borderId="0" xfId="0" applyNumberFormat="1"/>
    <xf numFmtId="0" fontId="33" fillId="0" borderId="0" xfId="0" applyFont="1" applyProtection="1">
      <protection locked="0"/>
    </xf>
    <xf numFmtId="0" fontId="36" fillId="0" borderId="0" xfId="7" applyProtection="1">
      <protection locked="0"/>
    </xf>
    <xf numFmtId="0" fontId="28" fillId="0" borderId="0" xfId="7" applyFont="1" applyProtection="1">
      <protection locked="0"/>
    </xf>
    <xf numFmtId="0" fontId="26" fillId="0" borderId="0" xfId="7" applyFont="1" applyProtection="1">
      <protection locked="0"/>
    </xf>
    <xf numFmtId="0" fontId="36" fillId="0" borderId="0" xfId="7" applyAlignment="1" applyProtection="1">
      <alignment horizontal="center"/>
      <protection locked="0"/>
    </xf>
    <xf numFmtId="0" fontId="24" fillId="0" borderId="0" xfId="7" applyFont="1" applyAlignment="1" applyProtection="1">
      <alignment horizontal="left"/>
      <protection locked="0"/>
    </xf>
    <xf numFmtId="0" fontId="36" fillId="4" borderId="0" xfId="7" applyFill="1" applyAlignment="1" applyProtection="1">
      <alignment horizontal="center"/>
      <protection locked="0"/>
    </xf>
    <xf numFmtId="0" fontId="24" fillId="0" borderId="0" xfId="7" applyFont="1" applyProtection="1">
      <protection locked="0"/>
    </xf>
    <xf numFmtId="0" fontId="24" fillId="4" borderId="0" xfId="7" applyFont="1" applyFill="1" applyProtection="1">
      <protection locked="0"/>
    </xf>
    <xf numFmtId="0" fontId="24" fillId="0" borderId="2" xfId="7" applyFont="1" applyBorder="1" applyAlignment="1" applyProtection="1">
      <alignment horizontal="right"/>
      <protection locked="0"/>
    </xf>
    <xf numFmtId="0" fontId="36" fillId="4" borderId="0" xfId="7" applyFill="1" applyProtection="1">
      <protection locked="0"/>
    </xf>
    <xf numFmtId="0" fontId="26" fillId="4" borderId="0" xfId="0" applyFont="1" applyFill="1" applyProtection="1">
      <protection locked="0"/>
    </xf>
    <xf numFmtId="166" fontId="58" fillId="4" borderId="0" xfId="0" applyNumberFormat="1" applyFont="1" applyFill="1" applyProtection="1">
      <protection locked="0"/>
    </xf>
    <xf numFmtId="167" fontId="26" fillId="4" borderId="0" xfId="0" applyNumberFormat="1" applyFont="1" applyFill="1"/>
    <xf numFmtId="2" fontId="26" fillId="4" borderId="0" xfId="0" applyNumberFormat="1" applyFont="1" applyFill="1" applyProtection="1">
      <protection locked="0"/>
    </xf>
    <xf numFmtId="166" fontId="26" fillId="4" borderId="0" xfId="0" applyNumberFormat="1" applyFont="1" applyFill="1" applyProtection="1">
      <protection locked="0"/>
    </xf>
    <xf numFmtId="0" fontId="36" fillId="4" borderId="1" xfId="7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7" fontId="36" fillId="0" borderId="1" xfId="7" applyNumberFormat="1" applyBorder="1"/>
    <xf numFmtId="167" fontId="36" fillId="4" borderId="1" xfId="7" applyNumberFormat="1" applyFill="1" applyBorder="1"/>
    <xf numFmtId="2" fontId="36" fillId="5" borderId="1" xfId="7" applyNumberFormat="1" applyFill="1" applyBorder="1" applyProtection="1">
      <protection locked="0"/>
    </xf>
    <xf numFmtId="166" fontId="36" fillId="5" borderId="1" xfId="7" applyNumberFormat="1" applyFill="1" applyBorder="1" applyProtection="1">
      <protection locked="0"/>
    </xf>
    <xf numFmtId="0" fontId="36" fillId="4" borderId="1" xfId="7" applyFill="1" applyBorder="1"/>
    <xf numFmtId="0" fontId="36" fillId="0" borderId="1" xfId="7" applyBorder="1" applyProtection="1">
      <protection locked="0"/>
    </xf>
    <xf numFmtId="15" fontId="35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right"/>
      <protection locked="0"/>
    </xf>
    <xf numFmtId="0" fontId="24" fillId="0" borderId="0" xfId="0" applyFont="1"/>
    <xf numFmtId="0" fontId="28" fillId="43" borderId="0" xfId="10" applyFont="1" applyFill="1" applyProtection="1">
      <protection locked="0"/>
    </xf>
    <xf numFmtId="0" fontId="26" fillId="43" borderId="0" xfId="10" applyFont="1" applyFill="1" applyProtection="1">
      <protection locked="0"/>
    </xf>
    <xf numFmtId="0" fontId="0" fillId="43" borderId="0" xfId="0" applyFill="1"/>
    <xf numFmtId="0" fontId="26" fillId="0" borderId="1" xfId="10" applyFont="1" applyBorder="1" applyAlignment="1" applyProtection="1">
      <alignment horizontal="center"/>
      <protection locked="0"/>
    </xf>
    <xf numFmtId="167" fontId="31" fillId="5" borderId="0" xfId="0" applyNumberFormat="1" applyFont="1" applyFill="1"/>
    <xf numFmtId="0" fontId="57" fillId="0" borderId="0" xfId="0" applyFont="1"/>
    <xf numFmtId="0" fontId="28" fillId="0" borderId="1" xfId="0" applyFont="1" applyBorder="1" applyAlignment="1">
      <alignment horizontal="left" vertical="center"/>
    </xf>
    <xf numFmtId="167" fontId="28" fillId="0" borderId="0" xfId="0" applyNumberFormat="1" applyFont="1" applyAlignment="1">
      <alignment horizontal="right"/>
    </xf>
    <xf numFmtId="167" fontId="26" fillId="15" borderId="0" xfId="0" applyNumberFormat="1" applyFont="1" applyFill="1" applyAlignment="1">
      <alignment horizontal="left"/>
    </xf>
    <xf numFmtId="0" fontId="28" fillId="0" borderId="1" xfId="0" applyFont="1" applyBorder="1" applyAlignment="1">
      <alignment horizontal="left"/>
    </xf>
    <xf numFmtId="0" fontId="24" fillId="0" borderId="0" xfId="7" applyFont="1" applyAlignment="1" applyProtection="1">
      <alignment horizontal="right"/>
      <protection locked="0"/>
    </xf>
    <xf numFmtId="166" fontId="0" fillId="5" borderId="0" xfId="0" applyNumberFormat="1" applyFill="1" applyProtection="1">
      <protection locked="0"/>
    </xf>
    <xf numFmtId="167" fontId="36" fillId="0" borderId="0" xfId="7" applyNumberFormat="1"/>
    <xf numFmtId="167" fontId="36" fillId="4" borderId="0" xfId="7" applyNumberFormat="1" applyFill="1"/>
    <xf numFmtId="166" fontId="36" fillId="5" borderId="0" xfId="7" applyNumberFormat="1" applyFill="1" applyProtection="1">
      <protection locked="0"/>
    </xf>
    <xf numFmtId="0" fontId="36" fillId="4" borderId="0" xfId="7" applyFill="1"/>
    <xf numFmtId="0" fontId="35" fillId="0" borderId="0" xfId="7" applyFont="1" applyAlignment="1" applyProtection="1">
      <alignment horizontal="center"/>
      <protection locked="0"/>
    </xf>
    <xf numFmtId="0" fontId="34" fillId="7" borderId="0" xfId="7" applyFont="1" applyFill="1" applyProtection="1">
      <protection locked="0"/>
    </xf>
    <xf numFmtId="0" fontId="34" fillId="0" borderId="0" xfId="7" applyFont="1" applyAlignment="1" applyProtection="1">
      <alignment horizontal="center"/>
      <protection locked="0"/>
    </xf>
    <xf numFmtId="0" fontId="34" fillId="0" borderId="0" xfId="7" applyFont="1" applyProtection="1">
      <protection locked="0"/>
    </xf>
    <xf numFmtId="0" fontId="34" fillId="4" borderId="0" xfId="7" applyFont="1" applyFill="1" applyProtection="1">
      <protection locked="0"/>
    </xf>
    <xf numFmtId="0" fontId="34" fillId="4" borderId="0" xfId="7" applyFont="1" applyFill="1"/>
    <xf numFmtId="166" fontId="34" fillId="4" borderId="0" xfId="7" applyNumberFormat="1" applyFont="1" applyFill="1" applyProtection="1">
      <protection locked="0"/>
    </xf>
    <xf numFmtId="167" fontId="34" fillId="4" borderId="0" xfId="7" applyNumberFormat="1" applyFont="1" applyFill="1"/>
    <xf numFmtId="0" fontId="34" fillId="7" borderId="0" xfId="0" applyFont="1" applyFill="1" applyProtection="1">
      <protection locked="0"/>
    </xf>
    <xf numFmtId="0" fontId="36" fillId="5" borderId="1" xfId="7" applyFill="1" applyBorder="1" applyProtection="1">
      <protection locked="0"/>
    </xf>
    <xf numFmtId="0" fontId="34" fillId="7" borderId="1" xfId="7" applyFont="1" applyFill="1" applyBorder="1" applyProtection="1">
      <protection locked="0"/>
    </xf>
    <xf numFmtId="166" fontId="34" fillId="5" borderId="1" xfId="0" applyNumberFormat="1" applyFont="1" applyFill="1" applyBorder="1" applyProtection="1">
      <protection locked="0"/>
    </xf>
    <xf numFmtId="167" fontId="34" fillId="0" borderId="1" xfId="7" applyNumberFormat="1" applyFont="1" applyBorder="1"/>
    <xf numFmtId="167" fontId="7" fillId="0" borderId="0" xfId="14" applyNumberFormat="1" applyFont="1" applyFill="1"/>
    <xf numFmtId="0" fontId="7" fillId="0" borderId="0" xfId="9" applyFont="1" applyFill="1"/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44" borderId="0" xfId="0" applyFont="1" applyFill="1" applyAlignment="1" applyProtection="1">
      <alignment horizontal="center"/>
      <protection locked="0"/>
    </xf>
    <xf numFmtId="0" fontId="28" fillId="44" borderId="1" xfId="0" applyFont="1" applyFill="1" applyBorder="1" applyAlignment="1" applyProtection="1">
      <alignment horizontal="center"/>
      <protection locked="0"/>
    </xf>
    <xf numFmtId="0" fontId="34" fillId="44" borderId="0" xfId="0" applyFont="1" applyFill="1" applyProtection="1">
      <protection locked="0"/>
    </xf>
    <xf numFmtId="0" fontId="34" fillId="44" borderId="0" xfId="0" applyFont="1" applyFill="1" applyAlignment="1" applyProtection="1">
      <alignment horizontal="center" vertical="center"/>
      <protection locked="0"/>
    </xf>
    <xf numFmtId="0" fontId="34" fillId="44" borderId="1" xfId="0" applyFont="1" applyFill="1" applyBorder="1" applyAlignment="1" applyProtection="1">
      <alignment horizontal="center" vertical="center"/>
      <protection locked="0"/>
    </xf>
    <xf numFmtId="166" fontId="34" fillId="44" borderId="1" xfId="0" applyNumberFormat="1" applyFont="1" applyFill="1" applyBorder="1"/>
    <xf numFmtId="0" fontId="34" fillId="0" borderId="3" xfId="0" applyFont="1" applyBorder="1"/>
    <xf numFmtId="0" fontId="28" fillId="0" borderId="1" xfId="1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left"/>
      <protection locked="0"/>
    </xf>
    <xf numFmtId="0" fontId="24" fillId="0" borderId="1" xfId="7" applyFont="1" applyBorder="1" applyProtection="1">
      <protection locked="0"/>
    </xf>
    <xf numFmtId="0" fontId="24" fillId="4" borderId="1" xfId="7" applyFont="1" applyFill="1" applyBorder="1" applyProtection="1">
      <protection locked="0"/>
    </xf>
    <xf numFmtId="0" fontId="36" fillId="0" borderId="1" xfId="7" applyBorder="1" applyAlignment="1" applyProtection="1">
      <alignment horizontal="center"/>
      <protection locked="0"/>
    </xf>
    <xf numFmtId="0" fontId="24" fillId="0" borderId="1" xfId="7" applyFont="1" applyBorder="1" applyAlignment="1" applyProtection="1">
      <alignment horizontal="right"/>
      <protection locked="0"/>
    </xf>
    <xf numFmtId="0" fontId="24" fillId="0" borderId="3" xfId="7" applyFont="1" applyBorder="1" applyAlignment="1" applyProtection="1">
      <alignment horizontal="right"/>
      <protection locked="0"/>
    </xf>
    <xf numFmtId="0" fontId="35" fillId="0" borderId="1" xfId="7" applyFont="1" applyBorder="1" applyAlignment="1" applyProtection="1">
      <alignment horizontal="center"/>
      <protection locked="0"/>
    </xf>
    <xf numFmtId="0" fontId="34" fillId="7" borderId="1" xfId="7" applyFont="1" applyFill="1" applyBorder="1" applyAlignment="1" applyProtection="1">
      <alignment horizontal="center"/>
      <protection locked="0"/>
    </xf>
    <xf numFmtId="0" fontId="34" fillId="0" borderId="1" xfId="7" applyFont="1" applyBorder="1" applyAlignment="1" applyProtection="1">
      <alignment horizontal="center"/>
      <protection locked="0"/>
    </xf>
    <xf numFmtId="0" fontId="25" fillId="0" borderId="1" xfId="7" applyFont="1" applyBorder="1" applyProtection="1">
      <protection locked="0"/>
    </xf>
    <xf numFmtId="0" fontId="25" fillId="0" borderId="1" xfId="7" applyFont="1" applyBorder="1" applyAlignment="1" applyProtection="1">
      <alignment horizontal="center"/>
      <protection locked="0"/>
    </xf>
    <xf numFmtId="167" fontId="34" fillId="0" borderId="1" xfId="7" applyNumberFormat="1" applyFont="1" applyBorder="1" applyProtection="1">
      <protection locked="0"/>
    </xf>
    <xf numFmtId="0" fontId="26" fillId="0" borderId="0" xfId="10" applyFont="1" applyAlignment="1" applyProtection="1">
      <alignment horizontal="left"/>
      <protection locked="0"/>
    </xf>
    <xf numFmtId="0" fontId="28" fillId="15" borderId="0" xfId="0" applyFont="1" applyFill="1"/>
    <xf numFmtId="167" fontId="35" fillId="0" borderId="1" xfId="0" applyNumberFormat="1" applyFont="1" applyBorder="1"/>
    <xf numFmtId="167" fontId="24" fillId="0" borderId="0" xfId="7" applyNumberFormat="1" applyFont="1" applyAlignment="1">
      <alignment horizontal="right"/>
    </xf>
    <xf numFmtId="2" fontId="34" fillId="0" borderId="0" xfId="10" applyNumberFormat="1" applyFont="1"/>
    <xf numFmtId="167" fontId="35" fillId="4" borderId="0" xfId="0" applyNumberFormat="1" applyFont="1" applyFill="1" applyProtection="1">
      <protection locked="0"/>
    </xf>
    <xf numFmtId="167" fontId="24" fillId="0" borderId="3" xfId="7" applyNumberFormat="1" applyFont="1" applyBorder="1" applyAlignment="1">
      <alignment horizontal="right"/>
    </xf>
    <xf numFmtId="0" fontId="28" fillId="4" borderId="2" xfId="0" applyFont="1" applyFill="1" applyBorder="1" applyAlignment="1">
      <alignment horizontal="right"/>
    </xf>
    <xf numFmtId="0" fontId="28" fillId="4" borderId="0" xfId="0" applyFont="1" applyFill="1" applyProtection="1">
      <protection locked="0"/>
    </xf>
    <xf numFmtId="167" fontId="35" fillId="0" borderId="1" xfId="7" applyNumberFormat="1" applyFont="1" applyBorder="1"/>
    <xf numFmtId="0" fontId="35" fillId="0" borderId="0" xfId="7" applyFont="1" applyProtection="1">
      <protection locked="0"/>
    </xf>
    <xf numFmtId="0" fontId="35" fillId="0" borderId="1" xfId="7" applyFont="1" applyBorder="1" applyProtection="1"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0" fontId="28" fillId="0" borderId="2" xfId="10" applyFont="1" applyBorder="1" applyProtection="1">
      <protection locked="0"/>
    </xf>
    <xf numFmtId="0" fontId="28" fillId="0" borderId="2" xfId="10" applyFont="1" applyBorder="1" applyAlignment="1" applyProtection="1">
      <alignment horizontal="center" vertical="center"/>
      <protection locked="0"/>
    </xf>
    <xf numFmtId="167" fontId="26" fillId="0" borderId="2" xfId="10" applyNumberFormat="1" applyFont="1" applyBorder="1"/>
    <xf numFmtId="0" fontId="28" fillId="0" borderId="2" xfId="3" applyFont="1" applyBorder="1"/>
    <xf numFmtId="0" fontId="34" fillId="0" borderId="0" xfId="15" applyFont="1"/>
    <xf numFmtId="0" fontId="26" fillId="0" borderId="0" xfId="15" applyFont="1"/>
    <xf numFmtId="164" fontId="26" fillId="0" borderId="0" xfId="15" applyNumberFormat="1" applyFont="1" applyAlignment="1">
      <alignment horizontal="right"/>
    </xf>
    <xf numFmtId="165" fontId="26" fillId="0" borderId="0" xfId="15" applyNumberFormat="1" applyFont="1" applyAlignment="1">
      <alignment horizontal="right"/>
    </xf>
    <xf numFmtId="0" fontId="20" fillId="0" borderId="0" xfId="10" applyAlignment="1" applyProtection="1">
      <alignment horizontal="left"/>
      <protection locked="0"/>
    </xf>
    <xf numFmtId="0" fontId="38" fillId="9" borderId="0" xfId="8" applyFont="1"/>
    <xf numFmtId="0" fontId="38" fillId="12" borderId="0" xfId="81" applyFont="1"/>
    <xf numFmtId="0" fontId="38" fillId="10" borderId="0" xfId="12" applyFont="1"/>
    <xf numFmtId="0" fontId="29" fillId="0" borderId="0" xfId="3" applyFont="1"/>
    <xf numFmtId="0" fontId="33" fillId="0" borderId="0" xfId="3" applyFont="1"/>
    <xf numFmtId="0" fontId="28" fillId="0" borderId="0" xfId="15" applyFont="1"/>
    <xf numFmtId="0" fontId="28" fillId="0" borderId="0" xfId="3" applyFont="1" applyAlignment="1">
      <alignment horizontal="left"/>
    </xf>
    <xf numFmtId="0" fontId="26" fillId="0" borderId="0" xfId="15" applyFont="1" applyAlignment="1">
      <alignment horizontal="center"/>
    </xf>
    <xf numFmtId="0" fontId="28" fillId="0" borderId="0" xfId="15" applyFont="1" applyAlignment="1">
      <alignment horizontal="center"/>
    </xf>
    <xf numFmtId="0" fontId="28" fillId="0" borderId="0" xfId="15" applyFont="1" applyAlignment="1">
      <alignment horizontal="left"/>
    </xf>
    <xf numFmtId="0" fontId="26" fillId="0" borderId="0" xfId="15" applyFont="1" applyAlignment="1">
      <alignment horizontal="left"/>
    </xf>
    <xf numFmtId="0" fontId="28" fillId="0" borderId="0" xfId="15" applyFont="1" applyAlignment="1">
      <alignment horizontal="left" vertical="center"/>
    </xf>
    <xf numFmtId="0" fontId="26" fillId="0" borderId="0" xfId="15" applyFont="1" applyAlignment="1">
      <alignment horizontal="center" vertical="center"/>
    </xf>
    <xf numFmtId="0" fontId="26" fillId="0" borderId="1" xfId="15" applyFont="1" applyBorder="1" applyAlignment="1">
      <alignment horizontal="center"/>
    </xf>
    <xf numFmtId="0" fontId="26" fillId="0" borderId="1" xfId="15" applyFont="1" applyBorder="1" applyAlignment="1">
      <alignment horizontal="center" vertical="center"/>
    </xf>
    <xf numFmtId="0" fontId="26" fillId="4" borderId="0" xfId="15" applyFont="1" applyFill="1" applyAlignment="1">
      <alignment horizontal="center" vertical="center"/>
    </xf>
    <xf numFmtId="0" fontId="26" fillId="4" borderId="1" xfId="15" applyFont="1" applyFill="1" applyBorder="1" applyAlignment="1">
      <alignment horizontal="center" vertical="center"/>
    </xf>
    <xf numFmtId="0" fontId="34" fillId="0" borderId="1" xfId="15" applyFont="1" applyBorder="1" applyAlignment="1">
      <alignment horizontal="center"/>
    </xf>
    <xf numFmtId="0" fontId="41" fillId="0" borderId="1" xfId="15" applyBorder="1" applyAlignment="1">
      <alignment horizontal="center"/>
    </xf>
    <xf numFmtId="0" fontId="28" fillId="0" borderId="1" xfId="15" applyFont="1" applyBorder="1" applyAlignment="1">
      <alignment horizontal="center"/>
    </xf>
    <xf numFmtId="0" fontId="26" fillId="4" borderId="0" xfId="15" applyFont="1" applyFill="1" applyAlignment="1">
      <alignment horizontal="center"/>
    </xf>
    <xf numFmtId="0" fontId="35" fillId="0" borderId="1" xfId="15" applyFont="1" applyBorder="1" applyAlignment="1">
      <alignment horizontal="center" vertical="center"/>
    </xf>
    <xf numFmtId="0" fontId="34" fillId="0" borderId="0" xfId="15" applyFont="1" applyAlignment="1">
      <alignment horizontal="center"/>
    </xf>
    <xf numFmtId="0" fontId="34" fillId="0" borderId="0" xfId="15" applyFont="1" applyAlignment="1">
      <alignment horizontal="center" vertical="center"/>
    </xf>
    <xf numFmtId="0" fontId="35" fillId="0" borderId="0" xfId="15" applyFont="1" applyAlignment="1">
      <alignment horizontal="center"/>
    </xf>
    <xf numFmtId="0" fontId="28" fillId="4" borderId="1" xfId="15" applyFont="1" applyFill="1" applyBorder="1" applyAlignment="1">
      <alignment horizontal="center"/>
    </xf>
    <xf numFmtId="0" fontId="28" fillId="0" borderId="1" xfId="15" applyFont="1" applyBorder="1" applyAlignment="1">
      <alignment horizontal="center" vertical="center"/>
    </xf>
    <xf numFmtId="0" fontId="28" fillId="0" borderId="1" xfId="15" applyFont="1" applyBorder="1" applyAlignment="1">
      <alignment horizontal="left"/>
    </xf>
    <xf numFmtId="0" fontId="28" fillId="0" borderId="1" xfId="15" applyFont="1" applyBorder="1" applyAlignment="1">
      <alignment horizontal="left" vertical="center"/>
    </xf>
    <xf numFmtId="0" fontId="26" fillId="0" borderId="0" xfId="15" applyFont="1" applyAlignment="1">
      <alignment horizontal="left" vertical="center"/>
    </xf>
    <xf numFmtId="166" fontId="34" fillId="0" borderId="0" xfId="15" applyNumberFormat="1" applyFont="1"/>
    <xf numFmtId="166" fontId="31" fillId="5" borderId="0" xfId="15" applyNumberFormat="1" applyFont="1" applyFill="1"/>
    <xf numFmtId="167" fontId="26" fillId="0" borderId="0" xfId="15" applyNumberFormat="1" applyFont="1"/>
    <xf numFmtId="167" fontId="26" fillId="4" borderId="0" xfId="15" applyNumberFormat="1" applyFont="1" applyFill="1"/>
    <xf numFmtId="166" fontId="26" fillId="0" borderId="0" xfId="15" applyNumberFormat="1" applyFont="1"/>
    <xf numFmtId="0" fontId="26" fillId="4" borderId="0" xfId="15" applyFont="1" applyFill="1"/>
    <xf numFmtId="166" fontId="34" fillId="3" borderId="0" xfId="15" applyNumberFormat="1" applyFont="1" applyFill="1"/>
    <xf numFmtId="167" fontId="34" fillId="0" borderId="0" xfId="15" applyNumberFormat="1" applyFont="1"/>
    <xf numFmtId="166" fontId="26" fillId="4" borderId="0" xfId="15" applyNumberFormat="1" applyFont="1" applyFill="1"/>
    <xf numFmtId="166" fontId="31" fillId="7" borderId="0" xfId="15" applyNumberFormat="1" applyFont="1" applyFill="1"/>
    <xf numFmtId="166" fontId="26" fillId="5" borderId="0" xfId="15" applyNumberFormat="1" applyFont="1" applyFill="1"/>
    <xf numFmtId="167" fontId="26" fillId="0" borderId="0" xfId="15" applyNumberFormat="1" applyFont="1" applyAlignment="1">
      <alignment horizontal="left"/>
    </xf>
    <xf numFmtId="166" fontId="26" fillId="0" borderId="0" xfId="15" applyNumberFormat="1" applyFont="1" applyAlignment="1">
      <alignment horizontal="left"/>
    </xf>
    <xf numFmtId="167" fontId="28" fillId="0" borderId="0" xfId="15" applyNumberFormat="1" applyFont="1" applyAlignment="1">
      <alignment horizontal="left"/>
    </xf>
    <xf numFmtId="2" fontId="30" fillId="0" borderId="0" xfId="4" applyNumberFormat="1" applyFont="1" applyAlignment="1">
      <alignment horizontal="left"/>
    </xf>
    <xf numFmtId="0" fontId="30" fillId="0" borderId="0" xfId="4" applyFont="1"/>
    <xf numFmtId="0" fontId="59" fillId="0" borderId="0" xfId="4" applyFont="1"/>
    <xf numFmtId="0" fontId="23" fillId="0" borderId="0" xfId="4"/>
    <xf numFmtId="0" fontId="19" fillId="7" borderId="0" xfId="14" applyFill="1"/>
    <xf numFmtId="0" fontId="19" fillId="7" borderId="0" xfId="14" applyFill="1" applyAlignment="1">
      <alignment horizontal="center"/>
    </xf>
    <xf numFmtId="166" fontId="19" fillId="7" borderId="0" xfId="14" applyNumberFormat="1" applyFill="1"/>
    <xf numFmtId="0" fontId="5" fillId="0" borderId="0" xfId="0" applyFont="1"/>
    <xf numFmtId="0" fontId="35" fillId="0" borderId="1" xfId="0" applyFont="1" applyBorder="1" applyAlignment="1">
      <alignment horizontal="center"/>
    </xf>
    <xf numFmtId="0" fontId="35" fillId="0" borderId="2" xfId="0" applyFont="1" applyBorder="1"/>
    <xf numFmtId="167" fontId="60" fillId="0" borderId="1" xfId="0" applyNumberFormat="1" applyFont="1" applyBorder="1"/>
    <xf numFmtId="2" fontId="26" fillId="0" borderId="0" xfId="0" applyNumberFormat="1" applyFont="1"/>
    <xf numFmtId="0" fontId="26" fillId="6" borderId="0" xfId="0" applyFont="1" applyFill="1" applyAlignment="1">
      <alignment horizontal="center"/>
    </xf>
    <xf numFmtId="0" fontId="26" fillId="6" borderId="0" xfId="0" applyFont="1" applyFill="1"/>
    <xf numFmtId="0" fontId="26" fillId="0" borderId="0" xfId="3" applyFont="1" applyAlignment="1" applyProtection="1">
      <alignment horizontal="left"/>
      <protection locked="0"/>
    </xf>
    <xf numFmtId="0" fontId="25" fillId="0" borderId="1" xfId="0" applyFont="1" applyBorder="1" applyAlignment="1">
      <alignment horizontal="center"/>
    </xf>
    <xf numFmtId="0" fontId="4" fillId="0" borderId="1" xfId="0" applyFont="1" applyBorder="1"/>
    <xf numFmtId="0" fontId="34" fillId="4" borderId="0" xfId="0" applyFont="1" applyFill="1" applyAlignment="1" applyProtection="1">
      <alignment horizontal="center"/>
      <protection locked="0"/>
    </xf>
    <xf numFmtId="0" fontId="3" fillId="0" borderId="1" xfId="15" applyFont="1" applyBorder="1"/>
    <xf numFmtId="0" fontId="34" fillId="0" borderId="1" xfId="15" applyFont="1" applyBorder="1" applyAlignment="1">
      <alignment horizontal="center" vertical="center"/>
    </xf>
    <xf numFmtId="0" fontId="35" fillId="0" borderId="1" xfId="15" applyFont="1" applyBorder="1" applyAlignment="1">
      <alignment horizontal="center"/>
    </xf>
    <xf numFmtId="167" fontId="26" fillId="0" borderId="0" xfId="3" applyNumberFormat="1" applyFont="1"/>
    <xf numFmtId="0" fontId="28" fillId="0" borderId="0" xfId="3" applyFont="1" applyAlignment="1">
      <alignment horizontal="center"/>
    </xf>
    <xf numFmtId="0" fontId="58" fillId="0" borderId="0" xfId="0" applyFont="1"/>
    <xf numFmtId="0" fontId="61" fillId="0" borderId="0" xfId="0" applyFont="1"/>
    <xf numFmtId="0" fontId="58" fillId="0" borderId="1" xfId="0" applyFont="1" applyBorder="1"/>
    <xf numFmtId="167" fontId="2" fillId="0" borderId="0" xfId="14" applyNumberFormat="1" applyFont="1" applyFill="1"/>
    <xf numFmtId="0" fontId="61" fillId="0" borderId="1" xfId="0" applyFont="1" applyBorder="1"/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2" fontId="0" fillId="0" borderId="1" xfId="0" applyNumberFormat="1" applyBorder="1"/>
    <xf numFmtId="0" fontId="26" fillId="2" borderId="1" xfId="0" applyFont="1" applyFill="1" applyBorder="1"/>
    <xf numFmtId="0" fontId="26" fillId="6" borderId="1" xfId="0" applyFont="1" applyFill="1" applyBorder="1" applyAlignment="1">
      <alignment horizontal="center"/>
    </xf>
    <xf numFmtId="0" fontId="0" fillId="0" borderId="2" xfId="0" applyBorder="1"/>
    <xf numFmtId="0" fontId="62" fillId="0" borderId="0" xfId="0" applyFont="1"/>
    <xf numFmtId="166" fontId="62" fillId="4" borderId="0" xfId="0" applyNumberFormat="1" applyFont="1" applyFill="1" applyProtection="1">
      <protection locked="0"/>
    </xf>
    <xf numFmtId="0" fontId="62" fillId="0" borderId="1" xfId="0" applyFont="1" applyBorder="1"/>
    <xf numFmtId="0" fontId="35" fillId="2" borderId="0" xfId="0" applyFont="1" applyFill="1"/>
    <xf numFmtId="0" fontId="35" fillId="0" borderId="1" xfId="0" applyFont="1" applyBorder="1"/>
    <xf numFmtId="166" fontId="26" fillId="6" borderId="0" xfId="0" applyNumberFormat="1" applyFont="1" applyFill="1" applyAlignment="1">
      <alignment horizontal="left"/>
    </xf>
    <xf numFmtId="0" fontId="26" fillId="6" borderId="1" xfId="0" applyFont="1" applyFill="1" applyBorder="1" applyProtection="1">
      <protection locked="0"/>
    </xf>
    <xf numFmtId="0" fontId="26" fillId="6" borderId="0" xfId="0" applyFont="1" applyFill="1" applyProtection="1">
      <protection locked="0"/>
    </xf>
    <xf numFmtId="0" fontId="28" fillId="6" borderId="0" xfId="0" applyFont="1" applyFill="1" applyProtection="1">
      <protection locked="0"/>
    </xf>
    <xf numFmtId="0" fontId="28" fillId="6" borderId="1" xfId="0" applyFont="1" applyFill="1" applyBorder="1" applyProtection="1">
      <protection locked="0"/>
    </xf>
    <xf numFmtId="167" fontId="26" fillId="6" borderId="0" xfId="0" applyNumberFormat="1" applyFont="1" applyFill="1" applyAlignment="1">
      <alignment horizontal="left"/>
    </xf>
    <xf numFmtId="167" fontId="26" fillId="0" borderId="0" xfId="0" applyNumberFormat="1" applyFont="1" applyProtection="1">
      <protection locked="0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 indent="4"/>
    </xf>
    <xf numFmtId="0" fontId="34" fillId="0" borderId="0" xfId="0" applyFont="1" applyAlignment="1">
      <alignment vertical="center"/>
    </xf>
    <xf numFmtId="0" fontId="66" fillId="0" borderId="0" xfId="0" applyFont="1" applyAlignment="1">
      <alignment horizontal="left" vertical="center" indent="4"/>
    </xf>
    <xf numFmtId="0" fontId="69" fillId="0" borderId="0" xfId="0" applyFont="1" applyAlignment="1">
      <alignment vertical="center"/>
    </xf>
    <xf numFmtId="0" fontId="65" fillId="0" borderId="0" xfId="0" applyFont="1" applyAlignment="1">
      <alignment horizontal="left" vertical="center" indent="4"/>
    </xf>
    <xf numFmtId="0" fontId="71" fillId="0" borderId="0" xfId="0" applyFont="1"/>
    <xf numFmtId="0" fontId="72" fillId="0" borderId="0" xfId="0" applyFont="1"/>
    <xf numFmtId="2" fontId="34" fillId="0" borderId="0" xfId="15" applyNumberFormat="1" applyFont="1"/>
    <xf numFmtId="2" fontId="34" fillId="3" borderId="0" xfId="15" applyNumberFormat="1" applyFont="1" applyFill="1"/>
    <xf numFmtId="0" fontId="41" fillId="0" borderId="0" xfId="15" applyAlignment="1">
      <alignment horizontal="center"/>
    </xf>
    <xf numFmtId="0" fontId="35" fillId="0" borderId="0" xfId="15" applyFont="1" applyAlignment="1">
      <alignment horizontal="center" vertical="center"/>
    </xf>
    <xf numFmtId="0" fontId="28" fillId="4" borderId="0" xfId="15" applyFont="1" applyFill="1" applyAlignment="1">
      <alignment horizontal="center"/>
    </xf>
    <xf numFmtId="0" fontId="28" fillId="0" borderId="0" xfId="15" applyFont="1" applyAlignment="1">
      <alignment horizontal="center" vertical="center"/>
    </xf>
    <xf numFmtId="0" fontId="73" fillId="0" borderId="0" xfId="0" applyFont="1"/>
    <xf numFmtId="15" fontId="3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5" fontId="33" fillId="0" borderId="0" xfId="3" applyNumberFormat="1" applyFont="1" applyAlignment="1">
      <alignment horizontal="right"/>
    </xf>
    <xf numFmtId="0" fontId="25" fillId="0" borderId="0" xfId="3" applyAlignment="1">
      <alignment horizontal="right"/>
    </xf>
    <xf numFmtId="0" fontId="28" fillId="0" borderId="0" xfId="15" applyFont="1"/>
    <xf numFmtId="0" fontId="26" fillId="0" borderId="0" xfId="3" applyFont="1" applyAlignment="1">
      <alignment horizontal="center"/>
    </xf>
    <xf numFmtId="0" fontId="34" fillId="2" borderId="1" xfId="0" applyFont="1" applyFill="1" applyBorder="1"/>
    <xf numFmtId="0" fontId="34" fillId="0" borderId="0" xfId="0" applyFont="1"/>
    <xf numFmtId="0" fontId="33" fillId="0" borderId="0" xfId="0" applyFont="1"/>
  </cellXfs>
  <cellStyles count="82">
    <cellStyle name="20% - Accent1" xfId="40" builtinId="30" customBuiltin="1"/>
    <cellStyle name="20% - Accent1 2" xfId="69" xr:uid="{673856BF-2588-46E3-A648-1994068C584B}"/>
    <cellStyle name="20% - Accent2" xfId="42" builtinId="34" customBuiltin="1"/>
    <cellStyle name="20% - Accent2 2" xfId="71" xr:uid="{F6BF6BF6-5914-4C9E-B353-5E02B10FFC27}"/>
    <cellStyle name="20% - Accent3" xfId="44" builtinId="38" customBuiltin="1"/>
    <cellStyle name="20% - Accent3 2" xfId="73" xr:uid="{3C65443E-7C02-48BC-9CA6-78E889BA36AA}"/>
    <cellStyle name="20% - Accent4" xfId="47" builtinId="42" customBuiltin="1"/>
    <cellStyle name="20% - Accent4 2" xfId="75" xr:uid="{FACADF12-D476-49C0-8778-45D44497E74A}"/>
    <cellStyle name="20% - Accent5" xfId="50" builtinId="46" customBuiltin="1"/>
    <cellStyle name="20% - Accent5 2" xfId="77" xr:uid="{E641ACD6-EFC3-4B18-AD05-C9142C9A5B12}"/>
    <cellStyle name="20% - Accent6" xfId="52" builtinId="50" customBuiltin="1"/>
    <cellStyle name="20% - Accent6 2" xfId="79" xr:uid="{E1A3C077-EDF7-40F4-8B8F-7F61FA27B1B0}"/>
    <cellStyle name="40% - Accent1" xfId="8" builtinId="31"/>
    <cellStyle name="40% - Accent1 2" xfId="11" xr:uid="{00000000-0005-0000-0000-000001000000}"/>
    <cellStyle name="40% - Accent1 3" xfId="58" xr:uid="{C552BD6E-DE0A-4F05-B6F4-ECB48C8A531E}"/>
    <cellStyle name="40% - Accent1 4" xfId="70" xr:uid="{02AEE21F-A6E2-4A42-A55F-E874291E7B39}"/>
    <cellStyle name="40% - Accent2" xfId="81" builtinId="35"/>
    <cellStyle name="40% - Accent2 2" xfId="60" xr:uid="{A79E944E-18CB-4707-A353-23127EA47E83}"/>
    <cellStyle name="40% - Accent2 3" xfId="72" xr:uid="{D20E45DC-35DA-4D26-BE1A-C8C9F1A06C56}"/>
    <cellStyle name="40% - Accent3" xfId="45" builtinId="39" customBuiltin="1"/>
    <cellStyle name="40% - Accent3 2" xfId="74" xr:uid="{DAFE40D1-8F75-47D9-8BE6-3854A7001A20}"/>
    <cellStyle name="40% - Accent4" xfId="48" builtinId="43" customBuiltin="1"/>
    <cellStyle name="40% - Accent4 2" xfId="76" xr:uid="{DB94CE2C-7EF3-4D27-BC06-80D800401B47}"/>
    <cellStyle name="40% - Accent5 2" xfId="64" xr:uid="{416D080C-93A1-44F2-8BBA-D957FEACAC6E}"/>
    <cellStyle name="40% - Accent5 3" xfId="78" xr:uid="{D4BC6599-3E73-4E0F-89EE-9C99163405AC}"/>
    <cellStyle name="40% - Accent6" xfId="53" builtinId="51" customBuiltin="1"/>
    <cellStyle name="40% - Accent6 2" xfId="80" xr:uid="{753CD973-5D7C-489C-A430-003440E592F5}"/>
    <cellStyle name="60% - Accent1 2" xfId="59" xr:uid="{5DF4557E-DB0B-4A96-91BC-B97285E4E0EB}"/>
    <cellStyle name="60% - Accent2 2" xfId="61" xr:uid="{691E4477-9D23-4720-AA63-51929207CC2F}"/>
    <cellStyle name="60% - Accent3" xfId="9" builtinId="40"/>
    <cellStyle name="60% - Accent3 2" xfId="12" xr:uid="{00000000-0005-0000-0000-000005000000}"/>
    <cellStyle name="60% - Accent3 3" xfId="62" xr:uid="{E334D7D3-7495-4722-A409-17A20BBA6149}"/>
    <cellStyle name="60% - Accent4 2" xfId="63" xr:uid="{A066F13B-29FB-4A06-9AEF-352875683A46}"/>
    <cellStyle name="60% - Accent5 2" xfId="65" xr:uid="{6DA0DC9E-394F-49AF-AD9C-741C77C71669}"/>
    <cellStyle name="60% - Accent6" xfId="14" builtinId="52"/>
    <cellStyle name="60% - Accent6 2" xfId="66" xr:uid="{1C5287A1-A9ED-472A-9FAC-7055D6895AD7}"/>
    <cellStyle name="Accent1" xfId="39" builtinId="29" customBuiltin="1"/>
    <cellStyle name="Accent2" xfId="41" builtinId="33" customBuiltin="1"/>
    <cellStyle name="Accent3" xfId="43" builtinId="37" customBuiltin="1"/>
    <cellStyle name="Accent4" xfId="46" builtinId="41" customBuiltin="1"/>
    <cellStyle name="Accent5" xfId="49" builtinId="45" customBuiltin="1"/>
    <cellStyle name="Accent6" xfId="51" builtinId="49" customBuiltin="1"/>
    <cellStyle name="Bad" xfId="30" builtinId="27" customBuiltin="1"/>
    <cellStyle name="Calculation" xfId="33" builtinId="22" customBuiltin="1"/>
    <cellStyle name="Check Cell" xfId="35" builtinId="23" customBuiltin="1"/>
    <cellStyle name="Explanatory Text" xfId="37" builtinId="53" customBuilti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31" builtinId="20" customBuiltin="1"/>
    <cellStyle name="Linked Cell" xfId="34" builtinId="24" customBuiltin="1"/>
    <cellStyle name="Neutral 2" xfId="56" xr:uid="{CC8F68E0-4D94-4E3C-8319-DAC5B52D4165}"/>
    <cellStyle name="Normal" xfId="0" builtinId="0"/>
    <cellStyle name="Normal 2" xfId="1" xr:uid="{00000000-0005-0000-0000-000008000000}"/>
    <cellStyle name="Normal 2 10" xfId="22" xr:uid="{00000000-0005-0000-0000-000001000000}"/>
    <cellStyle name="Normal 2 11" xfId="23" xr:uid="{00000000-0005-0000-0000-000001000000}"/>
    <cellStyle name="Normal 2 12" xfId="24" xr:uid="{00000000-0005-0000-0000-000001000000}"/>
    <cellStyle name="Normal 2 2" xfId="3" xr:uid="{00000000-0005-0000-0000-000009000000}"/>
    <cellStyle name="Normal 2 3" xfId="7" xr:uid="{00000000-0005-0000-0000-00000A000000}"/>
    <cellStyle name="Normal 2 4" xfId="16" xr:uid="{00000000-0005-0000-0000-000001000000}"/>
    <cellStyle name="Normal 2 5" xfId="17" xr:uid="{00000000-0005-0000-0000-000001000000}"/>
    <cellStyle name="Normal 2 6" xfId="18" xr:uid="{00000000-0005-0000-0000-000001000000}"/>
    <cellStyle name="Normal 2 7" xfId="19" xr:uid="{00000000-0005-0000-0000-000001000000}"/>
    <cellStyle name="Normal 2 8" xfId="20" xr:uid="{00000000-0005-0000-0000-000001000000}"/>
    <cellStyle name="Normal 2 9" xfId="21" xr:uid="{00000000-0005-0000-0000-000001000000}"/>
    <cellStyle name="Normal 3" xfId="4" xr:uid="{00000000-0005-0000-0000-00000B000000}"/>
    <cellStyle name="Normal 3 2" xfId="13" xr:uid="{00000000-0005-0000-0000-00000C000000}"/>
    <cellStyle name="Normal 4" xfId="5" xr:uid="{00000000-0005-0000-0000-00000D000000}"/>
    <cellStyle name="Normal 5" xfId="6" xr:uid="{00000000-0005-0000-0000-00000E000000}"/>
    <cellStyle name="Normal 6" xfId="10" xr:uid="{00000000-0005-0000-0000-00000F000000}"/>
    <cellStyle name="Normal 7" xfId="15" xr:uid="{00000000-0005-0000-0000-00003A000000}"/>
    <cellStyle name="Normal 8" xfId="54" xr:uid="{DEF4E0C8-2C23-4F66-B207-5D9A0DEC80F0}"/>
    <cellStyle name="Normal 9" xfId="67" xr:uid="{524D0219-ADDB-41F9-9CA0-A92411BBFB41}"/>
    <cellStyle name="Note 2" xfId="57" xr:uid="{862BC503-7EBB-414C-B8B6-FA1589A8DD3C}"/>
    <cellStyle name="Note 3" xfId="68" xr:uid="{1A882AF7-132E-45FB-AA17-2AAD74740EEB}"/>
    <cellStyle name="Output" xfId="32" builtinId="21" customBuiltin="1"/>
    <cellStyle name="Standard 2" xfId="2" xr:uid="{00000000-0005-0000-0000-000010000000}"/>
    <cellStyle name="Title 2" xfId="55" xr:uid="{03485CEF-8962-4881-8983-0C39A4D837BA}"/>
    <cellStyle name="Total" xfId="38" builtinId="25" customBuiltin="1"/>
    <cellStyle name="Warning Text" xfId="36" builtinId="11" customBuiltin="1"/>
  </cellStyles>
  <dxfs count="0"/>
  <tableStyles count="0" defaultTableStyle="TableStyleMedium9"/>
  <colors>
    <mruColors>
      <color rgb="FF00FF00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6473-B21A-40DE-B8C9-0138CEDC510F}">
  <dimension ref="A1:A3"/>
  <sheetViews>
    <sheetView workbookViewId="0">
      <selection activeCell="A3" sqref="A3"/>
    </sheetView>
  </sheetViews>
  <sheetFormatPr defaultRowHeight="13.2" x14ac:dyDescent="0.25"/>
  <sheetData>
    <row r="1" spans="1:1" ht="14.4" x14ac:dyDescent="0.3">
      <c r="A1" s="199" t="s">
        <v>242</v>
      </c>
    </row>
    <row r="2" spans="1:1" ht="14.4" x14ac:dyDescent="0.3">
      <c r="A2" s="199"/>
    </row>
    <row r="3" spans="1:1" ht="14.4" x14ac:dyDescent="0.3">
      <c r="A3" s="199" t="s">
        <v>243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9586-3F84-4C82-9EDD-660F17AF03AE}">
  <sheetPr>
    <pageSetUpPr fitToPage="1"/>
  </sheetPr>
  <dimension ref="A1:BY22"/>
  <sheetViews>
    <sheetView workbookViewId="0">
      <selection activeCell="BY22" sqref="BY22"/>
    </sheetView>
  </sheetViews>
  <sheetFormatPr defaultColWidth="9.109375" defaultRowHeight="14.4" x14ac:dyDescent="0.3"/>
  <cols>
    <col min="1" max="1" width="6.6640625" style="3" customWidth="1"/>
    <col min="2" max="2" width="17.44140625" style="3" customWidth="1"/>
    <col min="3" max="3" width="18.5546875" style="3" customWidth="1"/>
    <col min="4" max="4" width="16.44140625" style="3" customWidth="1"/>
    <col min="5" max="5" width="15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98" customWidth="1"/>
    <col min="67" max="68" width="7.6640625" style="98" customWidth="1"/>
    <col min="69" max="69" width="8.33203125" style="3" customWidth="1"/>
    <col min="70" max="70" width="3.109375" style="3" customWidth="1"/>
    <col min="71" max="71" width="7.109375" style="3" customWidth="1"/>
    <col min="72" max="72" width="7.33203125" style="3" customWidth="1"/>
    <col min="73" max="73" width="8.21875" style="3" customWidth="1"/>
    <col min="74" max="74" width="7.6640625" style="3" customWidth="1"/>
    <col min="75" max="75" width="2.33203125" style="3" customWidth="1"/>
    <col min="76" max="76" width="9.109375" style="3"/>
    <col min="77" max="77" width="12.44140625" style="3" customWidth="1"/>
    <col min="78" max="16384" width="9.109375" style="3"/>
  </cols>
  <sheetData>
    <row r="1" spans="1:77" ht="15.6" x14ac:dyDescent="0.3">
      <c r="A1" s="97" t="str">
        <f>'Comp Detail'!A1</f>
        <v>Vaulting NSW State Championships</v>
      </c>
      <c r="D1" s="163" t="s">
        <v>82</v>
      </c>
      <c r="E1" s="342" t="s">
        <v>348</v>
      </c>
      <c r="F1" s="1"/>
      <c r="G1" s="1"/>
      <c r="H1" s="1"/>
      <c r="I1" s="1"/>
      <c r="J1" s="103"/>
      <c r="K1" s="103"/>
      <c r="L1" s="103"/>
      <c r="M1" s="103"/>
      <c r="N1" s="103"/>
      <c r="O1" s="103"/>
      <c r="P1" s="103"/>
      <c r="Q1" s="103"/>
      <c r="S1" s="1"/>
      <c r="T1" s="1"/>
      <c r="U1" s="1"/>
      <c r="V1" s="1"/>
      <c r="W1" s="103"/>
      <c r="X1" s="103"/>
      <c r="Y1" s="103"/>
      <c r="Z1" s="103"/>
      <c r="AA1" s="103"/>
      <c r="AB1" s="103"/>
      <c r="AC1" s="103"/>
      <c r="AD1" s="103"/>
      <c r="BE1" s="5"/>
      <c r="BY1" s="5">
        <f ca="1">NOW()</f>
        <v>45089.380972685183</v>
      </c>
    </row>
    <row r="2" spans="1:77" ht="14.85" customHeight="1" x14ac:dyDescent="0.4">
      <c r="A2" s="28"/>
      <c r="D2" s="163" t="s">
        <v>83</v>
      </c>
      <c r="E2" s="342" t="s">
        <v>342</v>
      </c>
      <c r="F2" s="1"/>
      <c r="G2" s="1"/>
      <c r="H2" s="1"/>
      <c r="I2" s="1"/>
      <c r="J2" s="103"/>
      <c r="K2" s="103"/>
      <c r="L2" s="269"/>
      <c r="M2" s="103"/>
      <c r="N2" s="103"/>
      <c r="O2" s="103"/>
      <c r="P2" s="103"/>
      <c r="Q2" s="103"/>
      <c r="S2" s="1"/>
      <c r="T2" s="1"/>
      <c r="U2" s="1"/>
      <c r="V2" s="1"/>
      <c r="W2" s="103"/>
      <c r="X2" s="103"/>
      <c r="Y2" s="103"/>
      <c r="Z2" s="103"/>
      <c r="AA2" s="103"/>
      <c r="AB2" s="103"/>
      <c r="AC2" s="103"/>
      <c r="AD2" s="103"/>
      <c r="BE2" s="7"/>
      <c r="BY2" s="7">
        <f ca="1">NOW()</f>
        <v>45089.380972685183</v>
      </c>
    </row>
    <row r="3" spans="1:77" ht="15.6" x14ac:dyDescent="0.3">
      <c r="A3" s="456" t="str">
        <f>'Comp Detail'!A3</f>
        <v>9th to 11th June 2023</v>
      </c>
      <c r="B3" s="457"/>
      <c r="D3" s="163" t="s">
        <v>84</v>
      </c>
      <c r="E3" s="3" t="s">
        <v>344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7" ht="15.6" x14ac:dyDescent="0.3">
      <c r="A4" s="34"/>
      <c r="B4" s="35"/>
      <c r="D4" s="4"/>
      <c r="F4" s="175" t="s">
        <v>79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7" ht="15.6" x14ac:dyDescent="0.3">
      <c r="A5" s="28" t="s">
        <v>112</v>
      </c>
      <c r="B5" s="6"/>
      <c r="D5" s="4"/>
      <c r="H5" s="103"/>
      <c r="I5" s="103"/>
      <c r="K5" s="164"/>
      <c r="L5" s="164"/>
      <c r="M5" s="164"/>
      <c r="N5" s="103"/>
      <c r="O5" s="103"/>
      <c r="P5" s="103"/>
      <c r="Q5" s="103"/>
      <c r="U5" s="103"/>
      <c r="V5" s="103"/>
      <c r="X5" s="164"/>
      <c r="Y5" s="164"/>
      <c r="Z5" s="164"/>
      <c r="AA5" s="103"/>
      <c r="AB5" s="103"/>
      <c r="AC5" s="103"/>
      <c r="AD5" s="103"/>
    </row>
    <row r="6" spans="1:77" ht="15.6" x14ac:dyDescent="0.3">
      <c r="A6" s="28" t="s">
        <v>53</v>
      </c>
      <c r="B6" s="13" t="s">
        <v>302</v>
      </c>
      <c r="F6" s="164" t="s">
        <v>47</v>
      </c>
      <c r="G6" s="103" t="str">
        <f>E1</f>
        <v>Chris Wicks</v>
      </c>
      <c r="H6" s="103"/>
      <c r="I6" s="103"/>
      <c r="K6" s="103"/>
      <c r="L6" s="103"/>
      <c r="M6" s="103"/>
      <c r="N6" s="103"/>
      <c r="O6" s="103"/>
      <c r="P6" s="103"/>
      <c r="Q6" s="103"/>
      <c r="S6" s="164" t="s">
        <v>47</v>
      </c>
      <c r="T6" s="103" t="str">
        <f>E1</f>
        <v>Chris Wicks</v>
      </c>
      <c r="U6" s="103"/>
      <c r="V6" s="103"/>
      <c r="X6" s="103"/>
      <c r="Y6" s="103"/>
      <c r="Z6" s="103"/>
      <c r="AA6" s="103"/>
      <c r="AB6" s="103"/>
      <c r="AC6" s="103"/>
      <c r="AD6" s="103"/>
      <c r="AF6" s="6" t="s">
        <v>46</v>
      </c>
      <c r="AG6" s="3" t="str">
        <f>E2</f>
        <v>Janet Leadbeater</v>
      </c>
      <c r="AQ6" s="6" t="s">
        <v>46</v>
      </c>
      <c r="AR6" s="3" t="str">
        <f>E2</f>
        <v>Janet Leadbeater</v>
      </c>
      <c r="AU6" s="6" t="s">
        <v>48</v>
      </c>
      <c r="AV6" s="3" t="str">
        <f>E3</f>
        <v>Emily Leadbeater</v>
      </c>
      <c r="BF6" s="6" t="s">
        <v>48</v>
      </c>
      <c r="BG6" s="3" t="str">
        <f>E3</f>
        <v>Emily Leadbeater</v>
      </c>
      <c r="BK6" s="6"/>
      <c r="BL6" s="6"/>
      <c r="BQ6" s="6"/>
      <c r="BR6" s="6"/>
    </row>
    <row r="7" spans="1:77" x14ac:dyDescent="0.3">
      <c r="B7" s="6" t="s">
        <v>301</v>
      </c>
      <c r="F7" s="164" t="s">
        <v>26</v>
      </c>
      <c r="S7" s="164" t="s">
        <v>26</v>
      </c>
      <c r="T7" s="103"/>
      <c r="BN7" s="99"/>
      <c r="BO7" s="99"/>
      <c r="BP7" s="99"/>
      <c r="BQ7" s="6"/>
      <c r="BR7" s="6"/>
    </row>
    <row r="8" spans="1:77" x14ac:dyDescent="0.3">
      <c r="F8" s="164" t="s">
        <v>1</v>
      </c>
      <c r="G8" s="103"/>
      <c r="H8" s="103"/>
      <c r="I8" s="103"/>
      <c r="J8" s="176" t="s">
        <v>1</v>
      </c>
      <c r="K8" s="177"/>
      <c r="L8" s="177"/>
      <c r="M8" s="177" t="s">
        <v>2</v>
      </c>
      <c r="O8" s="177"/>
      <c r="P8" s="177" t="s">
        <v>3</v>
      </c>
      <c r="Q8" s="177" t="s">
        <v>86</v>
      </c>
      <c r="S8" s="164" t="s">
        <v>1</v>
      </c>
      <c r="T8" s="103"/>
      <c r="U8" s="103"/>
      <c r="V8" s="103"/>
      <c r="W8" s="176" t="s">
        <v>1</v>
      </c>
      <c r="X8" s="177"/>
      <c r="Y8" s="177"/>
      <c r="Z8" s="177" t="s">
        <v>2</v>
      </c>
      <c r="AB8" s="177"/>
      <c r="AC8" s="177" t="s">
        <v>3</v>
      </c>
      <c r="AD8" s="177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62" t="s">
        <v>45</v>
      </c>
      <c r="BQ8" s="6" t="s">
        <v>8</v>
      </c>
      <c r="BR8" s="434"/>
      <c r="BV8" s="6" t="s">
        <v>340</v>
      </c>
      <c r="BX8" s="44" t="s">
        <v>52</v>
      </c>
      <c r="BY8" s="16"/>
    </row>
    <row r="9" spans="1:77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66" t="s">
        <v>87</v>
      </c>
      <c r="G9" s="166" t="s">
        <v>90</v>
      </c>
      <c r="H9" s="166" t="s">
        <v>88</v>
      </c>
      <c r="I9" s="166" t="s">
        <v>91</v>
      </c>
      <c r="J9" s="178" t="s">
        <v>34</v>
      </c>
      <c r="K9" s="160" t="s">
        <v>2</v>
      </c>
      <c r="L9" s="160" t="s">
        <v>93</v>
      </c>
      <c r="M9" s="178" t="s">
        <v>34</v>
      </c>
      <c r="N9" s="179" t="s">
        <v>3</v>
      </c>
      <c r="O9" s="160" t="s">
        <v>93</v>
      </c>
      <c r="P9" s="178" t="s">
        <v>34</v>
      </c>
      <c r="Q9" s="178" t="s">
        <v>34</v>
      </c>
      <c r="S9" s="166" t="s">
        <v>87</v>
      </c>
      <c r="T9" s="166" t="s">
        <v>90</v>
      </c>
      <c r="U9" s="166" t="s">
        <v>88</v>
      </c>
      <c r="V9" s="166" t="s">
        <v>91</v>
      </c>
      <c r="W9" s="178" t="s">
        <v>34</v>
      </c>
      <c r="X9" s="160" t="s">
        <v>2</v>
      </c>
      <c r="Y9" s="160" t="s">
        <v>93</v>
      </c>
      <c r="Z9" s="178" t="s">
        <v>34</v>
      </c>
      <c r="AA9" s="179" t="s">
        <v>3</v>
      </c>
      <c r="AB9" s="160" t="s">
        <v>93</v>
      </c>
      <c r="AC9" s="178" t="s">
        <v>34</v>
      </c>
      <c r="AD9" s="178" t="s">
        <v>34</v>
      </c>
      <c r="AE9" s="295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296"/>
      <c r="AQ9" s="36" t="s">
        <v>36</v>
      </c>
      <c r="AR9" s="36" t="s">
        <v>9</v>
      </c>
      <c r="AS9" s="38" t="s">
        <v>15</v>
      </c>
      <c r="AT9" s="297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297"/>
      <c r="BF9" s="298" t="s">
        <v>4</v>
      </c>
      <c r="BG9" s="298" t="s">
        <v>5</v>
      </c>
      <c r="BH9" s="298" t="s">
        <v>6</v>
      </c>
      <c r="BI9" s="298" t="s">
        <v>7</v>
      </c>
      <c r="BJ9" s="298" t="s">
        <v>33</v>
      </c>
      <c r="BK9" s="36" t="s">
        <v>10</v>
      </c>
      <c r="BL9" s="38" t="s">
        <v>15</v>
      </c>
      <c r="BM9" s="297"/>
      <c r="BN9" s="145" t="s">
        <v>68</v>
      </c>
      <c r="BO9" s="145" t="s">
        <v>69</v>
      </c>
      <c r="BP9" s="145" t="s">
        <v>70</v>
      </c>
      <c r="BQ9" s="299" t="s">
        <v>32</v>
      </c>
      <c r="BR9" s="435"/>
      <c r="BS9" s="300" t="s">
        <v>68</v>
      </c>
      <c r="BT9" s="300" t="s">
        <v>69</v>
      </c>
      <c r="BU9" s="300" t="s">
        <v>70</v>
      </c>
      <c r="BV9" s="301" t="s">
        <v>32</v>
      </c>
      <c r="BW9" s="302"/>
      <c r="BX9" s="301" t="s">
        <v>32</v>
      </c>
      <c r="BY9" s="303" t="s">
        <v>35</v>
      </c>
    </row>
    <row r="10" spans="1:77" s="12" customFormat="1" x14ac:dyDescent="0.3">
      <c r="F10" s="41"/>
      <c r="G10" s="41"/>
      <c r="H10" s="41"/>
      <c r="I10" s="41"/>
      <c r="J10" s="180"/>
      <c r="K10" s="180"/>
      <c r="L10" s="180"/>
      <c r="M10" s="180"/>
      <c r="N10" s="180"/>
      <c r="O10" s="180"/>
      <c r="P10" s="180"/>
      <c r="Q10" s="180"/>
      <c r="R10" s="17"/>
      <c r="S10" s="41"/>
      <c r="T10" s="41"/>
      <c r="U10" s="41"/>
      <c r="V10" s="41"/>
      <c r="W10" s="180"/>
      <c r="X10" s="180"/>
      <c r="Y10" s="180"/>
      <c r="Z10" s="180"/>
      <c r="AA10" s="180"/>
      <c r="AB10" s="180"/>
      <c r="AC10" s="180"/>
      <c r="AD10" s="18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99"/>
      <c r="BO10" s="99"/>
      <c r="BP10" s="99"/>
      <c r="BQ10" s="6"/>
      <c r="BR10" s="434"/>
      <c r="BT10" s="3"/>
      <c r="BU10" s="3"/>
      <c r="BV10" s="44"/>
      <c r="BW10" s="45"/>
      <c r="BX10" s="44"/>
      <c r="BY10" s="18"/>
    </row>
    <row r="11" spans="1:77" x14ac:dyDescent="0.3">
      <c r="A11" s="414">
        <v>53</v>
      </c>
      <c r="B11" s="414" t="s">
        <v>232</v>
      </c>
      <c r="C11" s="414" t="s">
        <v>267</v>
      </c>
      <c r="D11" s="414" t="s">
        <v>189</v>
      </c>
      <c r="E11" s="414" t="s">
        <v>177</v>
      </c>
      <c r="F11" s="161">
        <v>5</v>
      </c>
      <c r="G11" s="161">
        <v>6</v>
      </c>
      <c r="H11" s="161">
        <v>5</v>
      </c>
      <c r="I11" s="161">
        <v>5</v>
      </c>
      <c r="J11" s="181">
        <f t="shared" ref="J11:J22" si="0">(F11+G11+H11+I11)/4</f>
        <v>5.25</v>
      </c>
      <c r="K11" s="161">
        <v>7</v>
      </c>
      <c r="L11" s="161"/>
      <c r="M11" s="181">
        <f t="shared" ref="M11:M22" si="1">K11-L11</f>
        <v>7</v>
      </c>
      <c r="N11" s="161">
        <v>7</v>
      </c>
      <c r="O11" s="161"/>
      <c r="P11" s="181">
        <f t="shared" ref="P11:P22" si="2">N11-O11</f>
        <v>7</v>
      </c>
      <c r="Q11" s="21">
        <f t="shared" ref="Q11:Q22" si="3">((J11*0.4)+(M11*0.4)+(P11*0.2))</f>
        <v>6.3000000000000007</v>
      </c>
      <c r="R11" s="17"/>
      <c r="S11" s="161">
        <v>5</v>
      </c>
      <c r="T11" s="161">
        <v>6</v>
      </c>
      <c r="U11" s="161">
        <v>5</v>
      </c>
      <c r="V11" s="161">
        <v>5</v>
      </c>
      <c r="W11" s="181">
        <f t="shared" ref="W11:W22" si="4">(S11+T11+U11+V11)/4</f>
        <v>5.25</v>
      </c>
      <c r="X11" s="161">
        <v>7</v>
      </c>
      <c r="Y11" s="161"/>
      <c r="Z11" s="181">
        <f t="shared" ref="Z11:Z22" si="5">X11-Y11</f>
        <v>7</v>
      </c>
      <c r="AA11" s="161">
        <v>7</v>
      </c>
      <c r="AB11" s="161"/>
      <c r="AC11" s="181">
        <f t="shared" ref="AC11:AC22" si="6">AA11-AB11</f>
        <v>7</v>
      </c>
      <c r="AD11" s="21">
        <f t="shared" ref="AD11:AD22" si="7">((W11*0.4)+(Z11*0.4)+(AC11*0.2))</f>
        <v>6.3000000000000007</v>
      </c>
      <c r="AE11" s="23"/>
      <c r="AF11" s="19">
        <v>5.8</v>
      </c>
      <c r="AG11" s="19">
        <v>6.5</v>
      </c>
      <c r="AH11" s="19">
        <v>6.8</v>
      </c>
      <c r="AI11" s="19">
        <v>7</v>
      </c>
      <c r="AJ11" s="19">
        <v>7.5</v>
      </c>
      <c r="AK11" s="19">
        <v>7.5</v>
      </c>
      <c r="AL11" s="19">
        <v>7</v>
      </c>
      <c r="AM11" s="19">
        <v>5.5</v>
      </c>
      <c r="AN11" s="22">
        <f t="shared" ref="AN11:AN22" si="8">SUM(AF11:AM11)</f>
        <v>53.6</v>
      </c>
      <c r="AO11" s="21">
        <f t="shared" ref="AO11:AO22" si="9">AN11/8</f>
        <v>6.7</v>
      </c>
      <c r="AP11" s="43"/>
      <c r="AQ11" s="19">
        <v>7.4</v>
      </c>
      <c r="AR11" s="20"/>
      <c r="AS11" s="21">
        <f t="shared" ref="AS11:AS22" si="10">AQ11-AR11</f>
        <v>7.4</v>
      </c>
      <c r="AT11" s="23"/>
      <c r="AU11" s="19">
        <v>6</v>
      </c>
      <c r="AV11" s="19">
        <v>6.5</v>
      </c>
      <c r="AW11" s="19">
        <v>7</v>
      </c>
      <c r="AX11" s="19">
        <v>7</v>
      </c>
      <c r="AY11" s="19">
        <v>7</v>
      </c>
      <c r="AZ11" s="19">
        <v>7</v>
      </c>
      <c r="BA11" s="19">
        <v>7</v>
      </c>
      <c r="BB11" s="19">
        <v>5.5</v>
      </c>
      <c r="BC11" s="22">
        <f t="shared" ref="BC11:BC22" si="11">SUM(AU11:BB11)</f>
        <v>53</v>
      </c>
      <c r="BD11" s="21">
        <f t="shared" ref="BD11:BD22" si="12">BC11/8</f>
        <v>6.625</v>
      </c>
      <c r="BE11" s="23"/>
      <c r="BF11" s="19">
        <v>6</v>
      </c>
      <c r="BG11" s="19">
        <v>6.5</v>
      </c>
      <c r="BH11" s="19">
        <v>7</v>
      </c>
      <c r="BI11" s="19">
        <v>6.5</v>
      </c>
      <c r="BJ11" s="21">
        <f t="shared" ref="BJ11:BJ22" si="13">SUM((BF11*0.3),(BG11*0.25),(BH11*0.35),(BI11*0.1))</f>
        <v>6.5250000000000004</v>
      </c>
      <c r="BK11" s="20"/>
      <c r="BL11" s="21">
        <f t="shared" ref="BL11:BL22" si="14">BJ11-BK11</f>
        <v>6.5250000000000004</v>
      </c>
      <c r="BM11" s="23"/>
      <c r="BN11" s="100">
        <f t="shared" ref="BN11:BN22" si="15">(Q11+AD11)/2</f>
        <v>6.3000000000000007</v>
      </c>
      <c r="BO11" s="100">
        <f t="shared" ref="BO11:BO22" si="16">(AO11+AS11)/2</f>
        <v>7.0500000000000007</v>
      </c>
      <c r="BP11" s="100">
        <f t="shared" ref="BP11:BP22" si="17">(BD11+BL11)/2</f>
        <v>6.5750000000000002</v>
      </c>
      <c r="BQ11" s="24">
        <f t="shared" ref="BQ11:BQ22" si="18">SUM((Q11*0.25)+(AO11*0.375)+(BD11*0.375))</f>
        <v>6.5718750000000004</v>
      </c>
      <c r="BR11" s="436"/>
      <c r="BS11" s="437">
        <f t="shared" ref="BS11:BS22" si="19">AD11</f>
        <v>6.3000000000000007</v>
      </c>
      <c r="BT11" s="24">
        <f t="shared" ref="BT11:BT22" si="20">AS11</f>
        <v>7.4</v>
      </c>
      <c r="BU11" s="24">
        <f t="shared" ref="BU11:BU22" si="21">BL11</f>
        <v>6.5250000000000004</v>
      </c>
      <c r="BV11" s="24">
        <f t="shared" ref="BV11:BV22" si="22">SUM((AD11*0.25),(AS11*0.5),(BL11*0.25))</f>
        <v>6.90625</v>
      </c>
      <c r="BW11" s="41"/>
      <c r="BX11" s="26">
        <f t="shared" ref="BX11:BX22" si="23">(BQ11+BV11)/2</f>
        <v>6.7390625000000002</v>
      </c>
      <c r="BY11" s="32">
        <v>1</v>
      </c>
    </row>
    <row r="12" spans="1:77" x14ac:dyDescent="0.3">
      <c r="A12" s="414">
        <v>92</v>
      </c>
      <c r="B12" s="414" t="s">
        <v>304</v>
      </c>
      <c r="C12" s="414" t="s">
        <v>291</v>
      </c>
      <c r="D12" s="414" t="s">
        <v>150</v>
      </c>
      <c r="E12" s="414" t="s">
        <v>151</v>
      </c>
      <c r="F12" s="161">
        <v>6.2</v>
      </c>
      <c r="G12" s="161">
        <v>6</v>
      </c>
      <c r="H12" s="161">
        <v>5.5</v>
      </c>
      <c r="I12" s="161">
        <v>5</v>
      </c>
      <c r="J12" s="181">
        <f t="shared" si="0"/>
        <v>5.6749999999999998</v>
      </c>
      <c r="K12" s="161">
        <v>6.5</v>
      </c>
      <c r="L12" s="161"/>
      <c r="M12" s="181">
        <f t="shared" si="1"/>
        <v>6.5</v>
      </c>
      <c r="N12" s="161">
        <v>6.5</v>
      </c>
      <c r="O12" s="161"/>
      <c r="P12" s="181">
        <f t="shared" si="2"/>
        <v>6.5</v>
      </c>
      <c r="Q12" s="21">
        <f t="shared" si="3"/>
        <v>6.17</v>
      </c>
      <c r="R12" s="17"/>
      <c r="S12" s="161">
        <v>5</v>
      </c>
      <c r="T12" s="161">
        <v>4</v>
      </c>
      <c r="U12" s="161">
        <v>4</v>
      </c>
      <c r="V12" s="161">
        <v>4.5</v>
      </c>
      <c r="W12" s="181">
        <f t="shared" si="4"/>
        <v>4.375</v>
      </c>
      <c r="X12" s="161">
        <v>4.5</v>
      </c>
      <c r="Y12" s="161"/>
      <c r="Z12" s="181">
        <f t="shared" si="5"/>
        <v>4.5</v>
      </c>
      <c r="AA12" s="161">
        <v>5</v>
      </c>
      <c r="AB12" s="161"/>
      <c r="AC12" s="181">
        <f t="shared" si="6"/>
        <v>5</v>
      </c>
      <c r="AD12" s="21">
        <f t="shared" si="7"/>
        <v>4.55</v>
      </c>
      <c r="AE12" s="23"/>
      <c r="AF12" s="19">
        <v>7.8</v>
      </c>
      <c r="AG12" s="19">
        <v>7.5</v>
      </c>
      <c r="AH12" s="19">
        <v>7</v>
      </c>
      <c r="AI12" s="19">
        <v>7</v>
      </c>
      <c r="AJ12" s="19">
        <v>6</v>
      </c>
      <c r="AK12" s="19">
        <v>7</v>
      </c>
      <c r="AL12" s="19">
        <v>7.5</v>
      </c>
      <c r="AM12" s="19">
        <v>5.5</v>
      </c>
      <c r="AN12" s="22">
        <f t="shared" si="8"/>
        <v>55.3</v>
      </c>
      <c r="AO12" s="21">
        <f t="shared" si="9"/>
        <v>6.9124999999999996</v>
      </c>
      <c r="AP12" s="43"/>
      <c r="AQ12" s="19">
        <v>7.4</v>
      </c>
      <c r="AR12" s="20"/>
      <c r="AS12" s="21">
        <f t="shared" si="10"/>
        <v>7.4</v>
      </c>
      <c r="AT12" s="23"/>
      <c r="AU12" s="19">
        <v>6.5</v>
      </c>
      <c r="AV12" s="19">
        <v>6.5</v>
      </c>
      <c r="AW12" s="19">
        <v>6</v>
      </c>
      <c r="AX12" s="19">
        <v>6.5</v>
      </c>
      <c r="AY12" s="19">
        <v>6.8</v>
      </c>
      <c r="AZ12" s="19">
        <v>6.3</v>
      </c>
      <c r="BA12" s="19">
        <v>7</v>
      </c>
      <c r="BB12" s="19">
        <v>6</v>
      </c>
      <c r="BC12" s="22">
        <f t="shared" si="11"/>
        <v>51.599999999999994</v>
      </c>
      <c r="BD12" s="21">
        <f t="shared" si="12"/>
        <v>6.4499999999999993</v>
      </c>
      <c r="BE12" s="23"/>
      <c r="BF12" s="19">
        <v>7</v>
      </c>
      <c r="BG12" s="19">
        <v>7</v>
      </c>
      <c r="BH12" s="19">
        <v>8</v>
      </c>
      <c r="BI12" s="19">
        <v>7.5</v>
      </c>
      <c r="BJ12" s="21">
        <f t="shared" si="13"/>
        <v>7.4</v>
      </c>
      <c r="BK12" s="20"/>
      <c r="BL12" s="21">
        <f t="shared" si="14"/>
        <v>7.4</v>
      </c>
      <c r="BM12" s="23"/>
      <c r="BN12" s="100">
        <f t="shared" si="15"/>
        <v>5.3599999999999994</v>
      </c>
      <c r="BO12" s="100">
        <f t="shared" si="16"/>
        <v>7.15625</v>
      </c>
      <c r="BP12" s="100">
        <f t="shared" si="17"/>
        <v>6.9249999999999998</v>
      </c>
      <c r="BQ12" s="24">
        <f t="shared" si="18"/>
        <v>6.5534374999999994</v>
      </c>
      <c r="BR12" s="436"/>
      <c r="BS12" s="437">
        <f t="shared" si="19"/>
        <v>4.55</v>
      </c>
      <c r="BT12" s="24">
        <f t="shared" si="20"/>
        <v>7.4</v>
      </c>
      <c r="BU12" s="24">
        <f t="shared" si="21"/>
        <v>7.4</v>
      </c>
      <c r="BV12" s="24">
        <f t="shared" si="22"/>
        <v>6.6875</v>
      </c>
      <c r="BW12" s="41"/>
      <c r="BX12" s="26">
        <f t="shared" si="23"/>
        <v>6.6204687499999997</v>
      </c>
      <c r="BY12" s="32">
        <v>2</v>
      </c>
    </row>
    <row r="13" spans="1:77" x14ac:dyDescent="0.3">
      <c r="A13" s="414">
        <v>91</v>
      </c>
      <c r="B13" s="414" t="s">
        <v>249</v>
      </c>
      <c r="C13" s="414" t="s">
        <v>303</v>
      </c>
      <c r="D13" s="414" t="s">
        <v>150</v>
      </c>
      <c r="E13" s="414" t="s">
        <v>151</v>
      </c>
      <c r="F13" s="161">
        <v>6.2</v>
      </c>
      <c r="G13" s="161">
        <v>6</v>
      </c>
      <c r="H13" s="161">
        <v>5.5</v>
      </c>
      <c r="I13" s="161">
        <v>5</v>
      </c>
      <c r="J13" s="181">
        <f t="shared" si="0"/>
        <v>5.6749999999999998</v>
      </c>
      <c r="K13" s="161">
        <v>6.5</v>
      </c>
      <c r="L13" s="161"/>
      <c r="M13" s="181">
        <f t="shared" si="1"/>
        <v>6.5</v>
      </c>
      <c r="N13" s="161">
        <v>6.5</v>
      </c>
      <c r="O13" s="161"/>
      <c r="P13" s="181">
        <f t="shared" si="2"/>
        <v>6.5</v>
      </c>
      <c r="Q13" s="21">
        <f t="shared" si="3"/>
        <v>6.17</v>
      </c>
      <c r="R13" s="17"/>
      <c r="S13" s="161">
        <v>6.2</v>
      </c>
      <c r="T13" s="161">
        <v>6</v>
      </c>
      <c r="U13" s="161">
        <v>5.5</v>
      </c>
      <c r="V13" s="161">
        <v>5</v>
      </c>
      <c r="W13" s="181">
        <f t="shared" si="4"/>
        <v>5.6749999999999998</v>
      </c>
      <c r="X13" s="161">
        <v>6.5</v>
      </c>
      <c r="Y13" s="161"/>
      <c r="Z13" s="181">
        <f t="shared" si="5"/>
        <v>6.5</v>
      </c>
      <c r="AA13" s="161">
        <v>6.5</v>
      </c>
      <c r="AB13" s="161"/>
      <c r="AC13" s="181">
        <f t="shared" si="6"/>
        <v>6.5</v>
      </c>
      <c r="AD13" s="21">
        <f t="shared" si="7"/>
        <v>6.17</v>
      </c>
      <c r="AE13" s="23"/>
      <c r="AF13" s="19">
        <v>7</v>
      </c>
      <c r="AG13" s="19">
        <v>7</v>
      </c>
      <c r="AH13" s="19">
        <v>7</v>
      </c>
      <c r="AI13" s="19">
        <v>8</v>
      </c>
      <c r="AJ13" s="19">
        <v>6</v>
      </c>
      <c r="AK13" s="19">
        <v>7</v>
      </c>
      <c r="AL13" s="19">
        <v>6</v>
      </c>
      <c r="AM13" s="19">
        <v>5.5</v>
      </c>
      <c r="AN13" s="22">
        <f t="shared" si="8"/>
        <v>53.5</v>
      </c>
      <c r="AO13" s="21">
        <f t="shared" si="9"/>
        <v>6.6875</v>
      </c>
      <c r="AP13" s="43"/>
      <c r="AQ13" s="19">
        <v>6.6</v>
      </c>
      <c r="AR13" s="20"/>
      <c r="AS13" s="21">
        <f t="shared" si="10"/>
        <v>6.6</v>
      </c>
      <c r="AT13" s="23"/>
      <c r="AU13" s="19">
        <v>6.5</v>
      </c>
      <c r="AV13" s="19">
        <v>6</v>
      </c>
      <c r="AW13" s="19">
        <v>6.5</v>
      </c>
      <c r="AX13" s="19">
        <v>7</v>
      </c>
      <c r="AY13" s="19">
        <v>6</v>
      </c>
      <c r="AZ13" s="19">
        <v>6.5</v>
      </c>
      <c r="BA13" s="19">
        <v>6.3</v>
      </c>
      <c r="BB13" s="19">
        <v>6.5</v>
      </c>
      <c r="BC13" s="22">
        <f t="shared" si="11"/>
        <v>51.3</v>
      </c>
      <c r="BD13" s="21">
        <f t="shared" si="12"/>
        <v>6.4124999999999996</v>
      </c>
      <c r="BE13" s="23"/>
      <c r="BF13" s="19">
        <v>7.5</v>
      </c>
      <c r="BG13" s="19">
        <v>7</v>
      </c>
      <c r="BH13" s="19">
        <v>6.8</v>
      </c>
      <c r="BI13" s="19">
        <v>7</v>
      </c>
      <c r="BJ13" s="21">
        <f t="shared" si="13"/>
        <v>7.08</v>
      </c>
      <c r="BK13" s="20"/>
      <c r="BL13" s="21">
        <f t="shared" si="14"/>
        <v>7.08</v>
      </c>
      <c r="BM13" s="23"/>
      <c r="BN13" s="100">
        <f t="shared" si="15"/>
        <v>6.17</v>
      </c>
      <c r="BO13" s="100">
        <f t="shared" si="16"/>
        <v>6.6437499999999998</v>
      </c>
      <c r="BP13" s="100">
        <f t="shared" si="17"/>
        <v>6.7462499999999999</v>
      </c>
      <c r="BQ13" s="24">
        <f t="shared" si="18"/>
        <v>6.4550000000000001</v>
      </c>
      <c r="BR13" s="436"/>
      <c r="BS13" s="437">
        <f t="shared" si="19"/>
        <v>6.17</v>
      </c>
      <c r="BT13" s="24">
        <f t="shared" si="20"/>
        <v>6.6</v>
      </c>
      <c r="BU13" s="24">
        <f t="shared" si="21"/>
        <v>7.08</v>
      </c>
      <c r="BV13" s="24">
        <f t="shared" si="22"/>
        <v>6.6124999999999989</v>
      </c>
      <c r="BW13" s="41"/>
      <c r="BX13" s="26">
        <f t="shared" si="23"/>
        <v>6.5337499999999995</v>
      </c>
      <c r="BY13" s="32">
        <v>3</v>
      </c>
    </row>
    <row r="14" spans="1:77" x14ac:dyDescent="0.3">
      <c r="A14" s="414">
        <v>27</v>
      </c>
      <c r="B14" s="414" t="s">
        <v>188</v>
      </c>
      <c r="C14" s="414" t="s">
        <v>293</v>
      </c>
      <c r="D14" s="414" t="s">
        <v>207</v>
      </c>
      <c r="E14" s="414" t="s">
        <v>183</v>
      </c>
      <c r="F14" s="161">
        <v>7</v>
      </c>
      <c r="G14" s="161">
        <v>7</v>
      </c>
      <c r="H14" s="161">
        <v>7.2</v>
      </c>
      <c r="I14" s="161">
        <v>6</v>
      </c>
      <c r="J14" s="181">
        <f t="shared" si="0"/>
        <v>6.8</v>
      </c>
      <c r="K14" s="161">
        <v>6</v>
      </c>
      <c r="L14" s="161"/>
      <c r="M14" s="181">
        <f t="shared" si="1"/>
        <v>6</v>
      </c>
      <c r="N14" s="161">
        <v>4</v>
      </c>
      <c r="O14" s="161"/>
      <c r="P14" s="181">
        <f t="shared" si="2"/>
        <v>4</v>
      </c>
      <c r="Q14" s="21">
        <f t="shared" si="3"/>
        <v>5.9200000000000008</v>
      </c>
      <c r="R14" s="17"/>
      <c r="S14" s="161">
        <v>7</v>
      </c>
      <c r="T14" s="161">
        <v>7</v>
      </c>
      <c r="U14" s="161">
        <v>7.2</v>
      </c>
      <c r="V14" s="161">
        <v>6</v>
      </c>
      <c r="W14" s="181">
        <f t="shared" si="4"/>
        <v>6.8</v>
      </c>
      <c r="X14" s="161">
        <v>6</v>
      </c>
      <c r="Y14" s="161"/>
      <c r="Z14" s="181">
        <f t="shared" si="5"/>
        <v>6</v>
      </c>
      <c r="AA14" s="161">
        <v>4</v>
      </c>
      <c r="AB14" s="161"/>
      <c r="AC14" s="181">
        <f t="shared" si="6"/>
        <v>4</v>
      </c>
      <c r="AD14" s="21">
        <f t="shared" si="7"/>
        <v>5.9200000000000008</v>
      </c>
      <c r="AE14" s="23"/>
      <c r="AF14" s="19">
        <v>7.2</v>
      </c>
      <c r="AG14" s="19">
        <v>7</v>
      </c>
      <c r="AH14" s="19">
        <v>6</v>
      </c>
      <c r="AI14" s="19">
        <v>6.8</v>
      </c>
      <c r="AJ14" s="19">
        <v>6.8</v>
      </c>
      <c r="AK14" s="19">
        <v>6.8</v>
      </c>
      <c r="AL14" s="19">
        <v>7</v>
      </c>
      <c r="AM14" s="19">
        <v>6</v>
      </c>
      <c r="AN14" s="22">
        <f t="shared" si="8"/>
        <v>53.599999999999994</v>
      </c>
      <c r="AO14" s="21">
        <f t="shared" si="9"/>
        <v>6.6999999999999993</v>
      </c>
      <c r="AP14" s="43"/>
      <c r="AQ14" s="19">
        <v>7.75</v>
      </c>
      <c r="AR14" s="20"/>
      <c r="AS14" s="21">
        <f t="shared" si="10"/>
        <v>7.75</v>
      </c>
      <c r="AT14" s="23"/>
      <c r="AU14" s="19">
        <v>6.3</v>
      </c>
      <c r="AV14" s="19">
        <v>6</v>
      </c>
      <c r="AW14" s="19">
        <v>6</v>
      </c>
      <c r="AX14" s="19">
        <v>6.5</v>
      </c>
      <c r="AY14" s="19">
        <v>6.5</v>
      </c>
      <c r="AZ14" s="19">
        <v>6.3</v>
      </c>
      <c r="BA14" s="19">
        <v>6.5</v>
      </c>
      <c r="BB14" s="19">
        <v>6</v>
      </c>
      <c r="BC14" s="22">
        <f t="shared" si="11"/>
        <v>50.1</v>
      </c>
      <c r="BD14" s="21">
        <f t="shared" si="12"/>
        <v>6.2625000000000002</v>
      </c>
      <c r="BE14" s="23"/>
      <c r="BF14" s="19">
        <v>6</v>
      </c>
      <c r="BG14" s="19">
        <v>6.5</v>
      </c>
      <c r="BH14" s="19">
        <v>6.5</v>
      </c>
      <c r="BI14" s="19">
        <v>6.8</v>
      </c>
      <c r="BJ14" s="21">
        <f t="shared" si="13"/>
        <v>6.379999999999999</v>
      </c>
      <c r="BK14" s="20">
        <v>1</v>
      </c>
      <c r="BL14" s="21">
        <f t="shared" si="14"/>
        <v>5.379999999999999</v>
      </c>
      <c r="BM14" s="23"/>
      <c r="BN14" s="100">
        <f t="shared" si="15"/>
        <v>5.9200000000000008</v>
      </c>
      <c r="BO14" s="100">
        <f t="shared" si="16"/>
        <v>7.2249999999999996</v>
      </c>
      <c r="BP14" s="100">
        <f t="shared" si="17"/>
        <v>5.8212499999999991</v>
      </c>
      <c r="BQ14" s="24">
        <f t="shared" si="18"/>
        <v>6.3409374999999999</v>
      </c>
      <c r="BR14" s="436"/>
      <c r="BS14" s="437">
        <f t="shared" si="19"/>
        <v>5.9200000000000008</v>
      </c>
      <c r="BT14" s="24">
        <f t="shared" si="20"/>
        <v>7.75</v>
      </c>
      <c r="BU14" s="24">
        <f t="shared" si="21"/>
        <v>5.379999999999999</v>
      </c>
      <c r="BV14" s="24">
        <f t="shared" si="22"/>
        <v>6.7</v>
      </c>
      <c r="BW14" s="41"/>
      <c r="BX14" s="26">
        <f t="shared" si="23"/>
        <v>6.52046875</v>
      </c>
      <c r="BY14" s="32">
        <v>4</v>
      </c>
    </row>
    <row r="15" spans="1:77" x14ac:dyDescent="0.3">
      <c r="A15" s="414">
        <v>30</v>
      </c>
      <c r="B15" s="414" t="s">
        <v>205</v>
      </c>
      <c r="C15" s="414" t="s">
        <v>293</v>
      </c>
      <c r="D15" s="414" t="s">
        <v>306</v>
      </c>
      <c r="E15" s="414" t="s">
        <v>183</v>
      </c>
      <c r="F15" s="161">
        <v>7</v>
      </c>
      <c r="G15" s="161">
        <v>7</v>
      </c>
      <c r="H15" s="161">
        <v>7.2</v>
      </c>
      <c r="I15" s="161">
        <v>6</v>
      </c>
      <c r="J15" s="181">
        <f t="shared" si="0"/>
        <v>6.8</v>
      </c>
      <c r="K15" s="161">
        <v>6</v>
      </c>
      <c r="L15" s="161"/>
      <c r="M15" s="181">
        <f t="shared" si="1"/>
        <v>6</v>
      </c>
      <c r="N15" s="161">
        <v>4</v>
      </c>
      <c r="O15" s="161"/>
      <c r="P15" s="181">
        <f t="shared" si="2"/>
        <v>4</v>
      </c>
      <c r="Q15" s="21">
        <f t="shared" si="3"/>
        <v>5.9200000000000008</v>
      </c>
      <c r="R15" s="17"/>
      <c r="S15" s="161">
        <v>7</v>
      </c>
      <c r="T15" s="161">
        <v>7</v>
      </c>
      <c r="U15" s="161">
        <v>7.2</v>
      </c>
      <c r="V15" s="161">
        <v>6</v>
      </c>
      <c r="W15" s="181">
        <f t="shared" si="4"/>
        <v>6.8</v>
      </c>
      <c r="X15" s="161">
        <v>6</v>
      </c>
      <c r="Y15" s="161"/>
      <c r="Z15" s="181">
        <f t="shared" si="5"/>
        <v>6</v>
      </c>
      <c r="AA15" s="161">
        <v>4</v>
      </c>
      <c r="AB15" s="161"/>
      <c r="AC15" s="181">
        <f t="shared" si="6"/>
        <v>4</v>
      </c>
      <c r="AD15" s="21">
        <f t="shared" si="7"/>
        <v>5.9200000000000008</v>
      </c>
      <c r="AE15" s="23"/>
      <c r="AF15" s="19">
        <v>7</v>
      </c>
      <c r="AG15" s="19">
        <v>6.8</v>
      </c>
      <c r="AH15" s="19">
        <v>6.2</v>
      </c>
      <c r="AI15" s="19">
        <v>6.8</v>
      </c>
      <c r="AJ15" s="19">
        <v>7</v>
      </c>
      <c r="AK15" s="19">
        <v>7</v>
      </c>
      <c r="AL15" s="19">
        <v>7.2</v>
      </c>
      <c r="AM15" s="19">
        <v>5.5</v>
      </c>
      <c r="AN15" s="22">
        <f t="shared" si="8"/>
        <v>53.5</v>
      </c>
      <c r="AO15" s="21">
        <f t="shared" si="9"/>
        <v>6.6875</v>
      </c>
      <c r="AP15" s="43"/>
      <c r="AQ15" s="19">
        <v>6.7</v>
      </c>
      <c r="AR15" s="20"/>
      <c r="AS15" s="21">
        <f t="shared" si="10"/>
        <v>6.7</v>
      </c>
      <c r="AT15" s="23"/>
      <c r="AU15" s="19">
        <v>6</v>
      </c>
      <c r="AV15" s="19">
        <v>6.5</v>
      </c>
      <c r="AW15" s="19">
        <v>6</v>
      </c>
      <c r="AX15" s="19">
        <v>6.3</v>
      </c>
      <c r="AY15" s="19">
        <v>6.5</v>
      </c>
      <c r="AZ15" s="19">
        <v>6.5</v>
      </c>
      <c r="BA15" s="19">
        <v>7</v>
      </c>
      <c r="BB15" s="19">
        <v>5.8</v>
      </c>
      <c r="BC15" s="22">
        <f t="shared" si="11"/>
        <v>50.599999999999994</v>
      </c>
      <c r="BD15" s="21">
        <f t="shared" si="12"/>
        <v>6.3249999999999993</v>
      </c>
      <c r="BE15" s="23"/>
      <c r="BF15" s="19">
        <v>7</v>
      </c>
      <c r="BG15" s="19">
        <v>7</v>
      </c>
      <c r="BH15" s="19">
        <v>7</v>
      </c>
      <c r="BI15" s="19">
        <v>6</v>
      </c>
      <c r="BJ15" s="21">
        <f t="shared" si="13"/>
        <v>6.9</v>
      </c>
      <c r="BK15" s="20"/>
      <c r="BL15" s="21">
        <f t="shared" si="14"/>
        <v>6.9</v>
      </c>
      <c r="BM15" s="23"/>
      <c r="BN15" s="100">
        <f t="shared" si="15"/>
        <v>5.9200000000000008</v>
      </c>
      <c r="BO15" s="100">
        <f t="shared" si="16"/>
        <v>6.6937499999999996</v>
      </c>
      <c r="BP15" s="100">
        <f t="shared" si="17"/>
        <v>6.6124999999999998</v>
      </c>
      <c r="BQ15" s="24">
        <f t="shared" si="18"/>
        <v>6.3596874999999997</v>
      </c>
      <c r="BR15" s="436"/>
      <c r="BS15" s="437">
        <f t="shared" si="19"/>
        <v>5.9200000000000008</v>
      </c>
      <c r="BT15" s="24">
        <f t="shared" si="20"/>
        <v>6.7</v>
      </c>
      <c r="BU15" s="24">
        <f t="shared" si="21"/>
        <v>6.9</v>
      </c>
      <c r="BV15" s="24">
        <f t="shared" si="22"/>
        <v>6.5549999999999997</v>
      </c>
      <c r="BW15" s="41"/>
      <c r="BX15" s="26">
        <f t="shared" si="23"/>
        <v>6.4573437499999997</v>
      </c>
      <c r="BY15" s="32">
        <v>5</v>
      </c>
    </row>
    <row r="16" spans="1:77" x14ac:dyDescent="0.3">
      <c r="A16" s="414">
        <v>43</v>
      </c>
      <c r="B16" s="414" t="s">
        <v>229</v>
      </c>
      <c r="C16" s="414" t="s">
        <v>163</v>
      </c>
      <c r="D16" s="414" t="s">
        <v>164</v>
      </c>
      <c r="E16" s="414" t="s">
        <v>148</v>
      </c>
      <c r="F16" s="161">
        <v>6</v>
      </c>
      <c r="G16" s="161">
        <v>6</v>
      </c>
      <c r="H16" s="161">
        <v>5.8</v>
      </c>
      <c r="I16" s="161">
        <v>5</v>
      </c>
      <c r="J16" s="181">
        <f t="shared" si="0"/>
        <v>5.7</v>
      </c>
      <c r="K16" s="161">
        <v>6</v>
      </c>
      <c r="L16" s="161"/>
      <c r="M16" s="181">
        <f t="shared" si="1"/>
        <v>6</v>
      </c>
      <c r="N16" s="161">
        <v>5.5</v>
      </c>
      <c r="O16" s="161"/>
      <c r="P16" s="181">
        <f t="shared" si="2"/>
        <v>5.5</v>
      </c>
      <c r="Q16" s="21">
        <f t="shared" si="3"/>
        <v>5.7800000000000011</v>
      </c>
      <c r="R16" s="17"/>
      <c r="S16" s="161">
        <v>6</v>
      </c>
      <c r="T16" s="161">
        <v>6</v>
      </c>
      <c r="U16" s="161">
        <v>5.8</v>
      </c>
      <c r="V16" s="161">
        <v>5</v>
      </c>
      <c r="W16" s="181">
        <f t="shared" si="4"/>
        <v>5.7</v>
      </c>
      <c r="X16" s="161">
        <v>6</v>
      </c>
      <c r="Y16" s="161"/>
      <c r="Z16" s="181">
        <f t="shared" si="5"/>
        <v>6</v>
      </c>
      <c r="AA16" s="161">
        <v>5.5</v>
      </c>
      <c r="AB16" s="161"/>
      <c r="AC16" s="181">
        <f t="shared" si="6"/>
        <v>5.5</v>
      </c>
      <c r="AD16" s="21">
        <f t="shared" si="7"/>
        <v>5.7800000000000011</v>
      </c>
      <c r="AE16" s="23"/>
      <c r="AF16" s="19">
        <v>6</v>
      </c>
      <c r="AG16" s="19">
        <v>6</v>
      </c>
      <c r="AH16" s="19">
        <v>5.8</v>
      </c>
      <c r="AI16" s="19">
        <v>7</v>
      </c>
      <c r="AJ16" s="19">
        <v>7.2</v>
      </c>
      <c r="AK16" s="19">
        <v>7.2</v>
      </c>
      <c r="AL16" s="19">
        <v>6</v>
      </c>
      <c r="AM16" s="19">
        <v>6</v>
      </c>
      <c r="AN16" s="22">
        <f t="shared" si="8"/>
        <v>51.2</v>
      </c>
      <c r="AO16" s="21">
        <f t="shared" si="9"/>
        <v>6.4</v>
      </c>
      <c r="AP16" s="43"/>
      <c r="AQ16" s="19">
        <v>7.3</v>
      </c>
      <c r="AR16" s="20">
        <v>1</v>
      </c>
      <c r="AS16" s="21">
        <f t="shared" si="10"/>
        <v>6.3</v>
      </c>
      <c r="AT16" s="23"/>
      <c r="AU16" s="19">
        <v>6</v>
      </c>
      <c r="AV16" s="19">
        <v>6</v>
      </c>
      <c r="AW16" s="19">
        <v>5.8</v>
      </c>
      <c r="AX16" s="19">
        <v>6</v>
      </c>
      <c r="AY16" s="19">
        <v>7</v>
      </c>
      <c r="AZ16" s="19">
        <v>6.8</v>
      </c>
      <c r="BA16" s="19">
        <v>6</v>
      </c>
      <c r="BB16" s="19">
        <v>6</v>
      </c>
      <c r="BC16" s="22">
        <f t="shared" si="11"/>
        <v>49.6</v>
      </c>
      <c r="BD16" s="21">
        <f t="shared" si="12"/>
        <v>6.2</v>
      </c>
      <c r="BE16" s="23"/>
      <c r="BF16" s="19">
        <v>7.5</v>
      </c>
      <c r="BG16" s="19">
        <v>6.5</v>
      </c>
      <c r="BH16" s="19">
        <v>6.5</v>
      </c>
      <c r="BI16" s="19">
        <v>6.8</v>
      </c>
      <c r="BJ16" s="21">
        <f t="shared" si="13"/>
        <v>6.83</v>
      </c>
      <c r="BK16" s="20"/>
      <c r="BL16" s="21">
        <f t="shared" si="14"/>
        <v>6.83</v>
      </c>
      <c r="BM16" s="23"/>
      <c r="BN16" s="100">
        <f t="shared" si="15"/>
        <v>5.7800000000000011</v>
      </c>
      <c r="BO16" s="100">
        <f t="shared" si="16"/>
        <v>6.35</v>
      </c>
      <c r="BP16" s="100">
        <f t="shared" si="17"/>
        <v>6.5150000000000006</v>
      </c>
      <c r="BQ16" s="24">
        <f t="shared" si="18"/>
        <v>6.1700000000000008</v>
      </c>
      <c r="BR16" s="436"/>
      <c r="BS16" s="437">
        <f t="shared" si="19"/>
        <v>5.7800000000000011</v>
      </c>
      <c r="BT16" s="24">
        <f t="shared" si="20"/>
        <v>6.3</v>
      </c>
      <c r="BU16" s="24">
        <f t="shared" si="21"/>
        <v>6.83</v>
      </c>
      <c r="BV16" s="24">
        <f t="shared" si="22"/>
        <v>6.3025000000000002</v>
      </c>
      <c r="BW16" s="41"/>
      <c r="BX16" s="26">
        <f t="shared" si="23"/>
        <v>6.2362500000000001</v>
      </c>
      <c r="BY16" s="32">
        <v>6</v>
      </c>
    </row>
    <row r="17" spans="1:77" x14ac:dyDescent="0.3">
      <c r="A17" s="414">
        <v>21</v>
      </c>
      <c r="B17" s="414" t="s">
        <v>219</v>
      </c>
      <c r="C17" s="414" t="s">
        <v>275</v>
      </c>
      <c r="D17" s="414" t="s">
        <v>145</v>
      </c>
      <c r="E17" s="414" t="s">
        <v>146</v>
      </c>
      <c r="F17" s="161">
        <v>6</v>
      </c>
      <c r="G17" s="161">
        <v>6</v>
      </c>
      <c r="H17" s="161">
        <v>5.8</v>
      </c>
      <c r="I17" s="161">
        <v>5.5</v>
      </c>
      <c r="J17" s="181">
        <f t="shared" si="0"/>
        <v>5.8250000000000002</v>
      </c>
      <c r="K17" s="161">
        <v>6</v>
      </c>
      <c r="L17" s="161"/>
      <c r="M17" s="181">
        <f t="shared" si="1"/>
        <v>6</v>
      </c>
      <c r="N17" s="161">
        <v>7</v>
      </c>
      <c r="O17" s="161"/>
      <c r="P17" s="181">
        <f t="shared" si="2"/>
        <v>7</v>
      </c>
      <c r="Q17" s="21">
        <f t="shared" si="3"/>
        <v>6.1300000000000008</v>
      </c>
      <c r="R17" s="17"/>
      <c r="S17" s="161">
        <v>5</v>
      </c>
      <c r="T17" s="161">
        <v>6</v>
      </c>
      <c r="U17" s="161">
        <v>5.8</v>
      </c>
      <c r="V17" s="161">
        <v>5.5</v>
      </c>
      <c r="W17" s="181">
        <f t="shared" si="4"/>
        <v>5.5750000000000002</v>
      </c>
      <c r="X17" s="161">
        <v>4.5</v>
      </c>
      <c r="Y17" s="161"/>
      <c r="Z17" s="181">
        <f t="shared" si="5"/>
        <v>4.5</v>
      </c>
      <c r="AA17" s="161">
        <v>7</v>
      </c>
      <c r="AB17" s="161"/>
      <c r="AC17" s="181">
        <f t="shared" si="6"/>
        <v>7</v>
      </c>
      <c r="AD17" s="21">
        <f t="shared" si="7"/>
        <v>5.4300000000000006</v>
      </c>
      <c r="AE17" s="23"/>
      <c r="AF17" s="19">
        <v>5</v>
      </c>
      <c r="AG17" s="19">
        <v>6.5</v>
      </c>
      <c r="AH17" s="19">
        <v>6</v>
      </c>
      <c r="AI17" s="19">
        <v>6.8</v>
      </c>
      <c r="AJ17" s="19">
        <v>7.2</v>
      </c>
      <c r="AK17" s="19">
        <v>5.2</v>
      </c>
      <c r="AL17" s="19">
        <v>5.8</v>
      </c>
      <c r="AM17" s="19">
        <v>6</v>
      </c>
      <c r="AN17" s="22">
        <f t="shared" si="8"/>
        <v>48.5</v>
      </c>
      <c r="AO17" s="21">
        <f t="shared" si="9"/>
        <v>6.0625</v>
      </c>
      <c r="AP17" s="43"/>
      <c r="AQ17" s="19">
        <v>7.6</v>
      </c>
      <c r="AR17" s="20"/>
      <c r="AS17" s="21">
        <f t="shared" si="10"/>
        <v>7.6</v>
      </c>
      <c r="AT17" s="23"/>
      <c r="AU17" s="19">
        <v>5.8</v>
      </c>
      <c r="AV17" s="19">
        <v>6</v>
      </c>
      <c r="AW17" s="19">
        <v>6</v>
      </c>
      <c r="AX17" s="19">
        <v>6.5</v>
      </c>
      <c r="AY17" s="19">
        <v>5.8</v>
      </c>
      <c r="AZ17" s="19">
        <v>5</v>
      </c>
      <c r="BA17" s="19">
        <v>5</v>
      </c>
      <c r="BB17" s="19">
        <v>6</v>
      </c>
      <c r="BC17" s="22">
        <f t="shared" si="11"/>
        <v>46.1</v>
      </c>
      <c r="BD17" s="21">
        <f t="shared" si="12"/>
        <v>5.7625000000000002</v>
      </c>
      <c r="BE17" s="23"/>
      <c r="BF17" s="19">
        <v>6</v>
      </c>
      <c r="BG17" s="19">
        <v>5.5</v>
      </c>
      <c r="BH17" s="19">
        <v>6</v>
      </c>
      <c r="BI17" s="19">
        <v>5.8</v>
      </c>
      <c r="BJ17" s="21">
        <f t="shared" si="13"/>
        <v>5.8549999999999995</v>
      </c>
      <c r="BK17" s="20">
        <v>1</v>
      </c>
      <c r="BL17" s="21">
        <f t="shared" si="14"/>
        <v>4.8549999999999995</v>
      </c>
      <c r="BM17" s="23"/>
      <c r="BN17" s="100">
        <f t="shared" si="15"/>
        <v>5.7800000000000011</v>
      </c>
      <c r="BO17" s="100">
        <f t="shared" si="16"/>
        <v>6.8312499999999998</v>
      </c>
      <c r="BP17" s="100">
        <f t="shared" si="17"/>
        <v>5.3087499999999999</v>
      </c>
      <c r="BQ17" s="24">
        <f t="shared" si="18"/>
        <v>5.9668749999999999</v>
      </c>
      <c r="BR17" s="436"/>
      <c r="BS17" s="437">
        <f t="shared" si="19"/>
        <v>5.4300000000000006</v>
      </c>
      <c r="BT17" s="24">
        <f t="shared" si="20"/>
        <v>7.6</v>
      </c>
      <c r="BU17" s="24">
        <f t="shared" si="21"/>
        <v>4.8549999999999995</v>
      </c>
      <c r="BV17" s="24">
        <f t="shared" si="22"/>
        <v>6.3712499999999999</v>
      </c>
      <c r="BW17" s="41"/>
      <c r="BX17" s="26">
        <f t="shared" si="23"/>
        <v>6.1690624999999999</v>
      </c>
      <c r="BY17" s="32">
        <v>7</v>
      </c>
    </row>
    <row r="18" spans="1:77" x14ac:dyDescent="0.3">
      <c r="A18" s="414">
        <v>38</v>
      </c>
      <c r="B18" s="414" t="s">
        <v>204</v>
      </c>
      <c r="C18" s="414" t="s">
        <v>293</v>
      </c>
      <c r="D18" s="414" t="s">
        <v>207</v>
      </c>
      <c r="E18" s="414" t="s">
        <v>183</v>
      </c>
      <c r="F18" s="161">
        <v>7</v>
      </c>
      <c r="G18" s="161">
        <v>7</v>
      </c>
      <c r="H18" s="161">
        <v>7.2</v>
      </c>
      <c r="I18" s="161">
        <v>6</v>
      </c>
      <c r="J18" s="181">
        <f t="shared" si="0"/>
        <v>6.8</v>
      </c>
      <c r="K18" s="161">
        <v>6</v>
      </c>
      <c r="L18" s="161"/>
      <c r="M18" s="181">
        <f t="shared" si="1"/>
        <v>6</v>
      </c>
      <c r="N18" s="161">
        <v>4</v>
      </c>
      <c r="O18" s="161"/>
      <c r="P18" s="181">
        <f t="shared" si="2"/>
        <v>4</v>
      </c>
      <c r="Q18" s="21">
        <f t="shared" si="3"/>
        <v>5.9200000000000008</v>
      </c>
      <c r="R18" s="17"/>
      <c r="S18" s="161">
        <v>7</v>
      </c>
      <c r="T18" s="161">
        <v>7</v>
      </c>
      <c r="U18" s="161">
        <v>7.2</v>
      </c>
      <c r="V18" s="161">
        <v>6</v>
      </c>
      <c r="W18" s="181">
        <f t="shared" si="4"/>
        <v>6.8</v>
      </c>
      <c r="X18" s="161">
        <v>6</v>
      </c>
      <c r="Y18" s="161"/>
      <c r="Z18" s="181">
        <f t="shared" si="5"/>
        <v>6</v>
      </c>
      <c r="AA18" s="161">
        <v>4</v>
      </c>
      <c r="AB18" s="161"/>
      <c r="AC18" s="181">
        <f t="shared" si="6"/>
        <v>4</v>
      </c>
      <c r="AD18" s="21">
        <f t="shared" si="7"/>
        <v>5.9200000000000008</v>
      </c>
      <c r="AE18" s="23"/>
      <c r="AF18" s="19">
        <v>6.2</v>
      </c>
      <c r="AG18" s="19">
        <v>6.8</v>
      </c>
      <c r="AH18" s="19">
        <v>7</v>
      </c>
      <c r="AI18" s="19">
        <v>6</v>
      </c>
      <c r="AJ18" s="19">
        <v>5.8</v>
      </c>
      <c r="AK18" s="19">
        <v>6.8</v>
      </c>
      <c r="AL18" s="19">
        <v>6.5</v>
      </c>
      <c r="AM18" s="19">
        <v>5.5</v>
      </c>
      <c r="AN18" s="22">
        <f t="shared" si="8"/>
        <v>50.6</v>
      </c>
      <c r="AO18" s="21">
        <f t="shared" si="9"/>
        <v>6.3250000000000002</v>
      </c>
      <c r="AP18" s="43"/>
      <c r="AQ18" s="19">
        <v>7.25</v>
      </c>
      <c r="AR18" s="20">
        <v>1</v>
      </c>
      <c r="AS18" s="21">
        <f t="shared" si="10"/>
        <v>6.25</v>
      </c>
      <c r="AT18" s="23"/>
      <c r="AU18" s="19">
        <v>5.5</v>
      </c>
      <c r="AV18" s="19">
        <v>5.8</v>
      </c>
      <c r="AW18" s="19">
        <v>5.8</v>
      </c>
      <c r="AX18" s="19">
        <v>6</v>
      </c>
      <c r="AY18" s="19">
        <v>5.3</v>
      </c>
      <c r="AZ18" s="19">
        <v>5.3</v>
      </c>
      <c r="BA18" s="19">
        <v>6.3</v>
      </c>
      <c r="BB18" s="19">
        <v>5.5</v>
      </c>
      <c r="BC18" s="22">
        <f t="shared" si="11"/>
        <v>45.5</v>
      </c>
      <c r="BD18" s="21">
        <f t="shared" si="12"/>
        <v>5.6875</v>
      </c>
      <c r="BE18" s="23"/>
      <c r="BF18" s="19">
        <v>5.5</v>
      </c>
      <c r="BG18" s="19">
        <v>6</v>
      </c>
      <c r="BH18" s="19">
        <v>6</v>
      </c>
      <c r="BI18" s="19">
        <v>7</v>
      </c>
      <c r="BJ18" s="21">
        <f t="shared" si="13"/>
        <v>5.95</v>
      </c>
      <c r="BK18" s="20"/>
      <c r="BL18" s="21">
        <f t="shared" si="14"/>
        <v>5.95</v>
      </c>
      <c r="BM18" s="23"/>
      <c r="BN18" s="100">
        <f t="shared" si="15"/>
        <v>5.9200000000000008</v>
      </c>
      <c r="BO18" s="100">
        <f t="shared" si="16"/>
        <v>6.2874999999999996</v>
      </c>
      <c r="BP18" s="100">
        <f t="shared" si="17"/>
        <v>5.8187499999999996</v>
      </c>
      <c r="BQ18" s="24">
        <f t="shared" si="18"/>
        <v>5.9846875000000006</v>
      </c>
      <c r="BR18" s="436"/>
      <c r="BS18" s="437">
        <f t="shared" si="19"/>
        <v>5.9200000000000008</v>
      </c>
      <c r="BT18" s="24">
        <f t="shared" si="20"/>
        <v>6.25</v>
      </c>
      <c r="BU18" s="24">
        <f t="shared" si="21"/>
        <v>5.95</v>
      </c>
      <c r="BV18" s="24">
        <f t="shared" si="22"/>
        <v>6.0925000000000002</v>
      </c>
      <c r="BW18" s="41"/>
      <c r="BX18" s="26">
        <f t="shared" si="23"/>
        <v>6.0385937500000004</v>
      </c>
      <c r="BY18" s="32">
        <v>8</v>
      </c>
    </row>
    <row r="19" spans="1:77" x14ac:dyDescent="0.3">
      <c r="A19" s="414">
        <v>70</v>
      </c>
      <c r="B19" s="414" t="s">
        <v>186</v>
      </c>
      <c r="C19" s="414" t="s">
        <v>308</v>
      </c>
      <c r="D19" s="414" t="s">
        <v>309</v>
      </c>
      <c r="E19" s="414" t="s">
        <v>247</v>
      </c>
      <c r="F19" s="161">
        <v>4</v>
      </c>
      <c r="G19" s="161">
        <v>4</v>
      </c>
      <c r="H19" s="161">
        <v>4.5</v>
      </c>
      <c r="I19" s="161">
        <v>4</v>
      </c>
      <c r="J19" s="181">
        <f t="shared" si="0"/>
        <v>4.125</v>
      </c>
      <c r="K19" s="161">
        <v>4</v>
      </c>
      <c r="L19" s="161"/>
      <c r="M19" s="181">
        <f t="shared" si="1"/>
        <v>4</v>
      </c>
      <c r="N19" s="161">
        <v>4.5</v>
      </c>
      <c r="O19" s="161"/>
      <c r="P19" s="181">
        <f t="shared" si="2"/>
        <v>4.5</v>
      </c>
      <c r="Q19" s="21">
        <f t="shared" si="3"/>
        <v>4.1500000000000004</v>
      </c>
      <c r="R19" s="17"/>
      <c r="S19" s="161">
        <v>4.5</v>
      </c>
      <c r="T19" s="161">
        <v>4.5</v>
      </c>
      <c r="U19" s="161">
        <v>4.5</v>
      </c>
      <c r="V19" s="161">
        <v>4</v>
      </c>
      <c r="W19" s="181">
        <f t="shared" si="4"/>
        <v>4.375</v>
      </c>
      <c r="X19" s="161">
        <v>4</v>
      </c>
      <c r="Y19" s="161"/>
      <c r="Z19" s="181">
        <f t="shared" si="5"/>
        <v>4</v>
      </c>
      <c r="AA19" s="161">
        <v>4.5</v>
      </c>
      <c r="AB19" s="161"/>
      <c r="AC19" s="181">
        <f t="shared" si="6"/>
        <v>4.5</v>
      </c>
      <c r="AD19" s="21">
        <f t="shared" si="7"/>
        <v>4.25</v>
      </c>
      <c r="AE19" s="23"/>
      <c r="AF19" s="19">
        <v>6</v>
      </c>
      <c r="AG19" s="19">
        <v>7</v>
      </c>
      <c r="AH19" s="19">
        <v>6.8</v>
      </c>
      <c r="AI19" s="19">
        <v>0</v>
      </c>
      <c r="AJ19" s="19">
        <v>7.5</v>
      </c>
      <c r="AK19" s="19">
        <v>0</v>
      </c>
      <c r="AL19" s="19">
        <v>6</v>
      </c>
      <c r="AM19" s="19">
        <v>5.5</v>
      </c>
      <c r="AN19" s="22">
        <f t="shared" si="8"/>
        <v>38.799999999999997</v>
      </c>
      <c r="AO19" s="21">
        <f t="shared" si="9"/>
        <v>4.8499999999999996</v>
      </c>
      <c r="AP19" s="43"/>
      <c r="AQ19" s="19">
        <v>7.1</v>
      </c>
      <c r="AR19" s="20"/>
      <c r="AS19" s="21">
        <f t="shared" si="10"/>
        <v>7.1</v>
      </c>
      <c r="AT19" s="23"/>
      <c r="AU19" s="19">
        <v>5.5</v>
      </c>
      <c r="AV19" s="19">
        <v>5.8</v>
      </c>
      <c r="AW19" s="19">
        <v>5.8</v>
      </c>
      <c r="AX19" s="19">
        <v>5.8</v>
      </c>
      <c r="AY19" s="19">
        <v>6</v>
      </c>
      <c r="AZ19" s="19">
        <v>6</v>
      </c>
      <c r="BA19" s="19">
        <v>6</v>
      </c>
      <c r="BB19" s="19">
        <v>6</v>
      </c>
      <c r="BC19" s="22">
        <f t="shared" si="11"/>
        <v>46.900000000000006</v>
      </c>
      <c r="BD19" s="21">
        <f t="shared" si="12"/>
        <v>5.8625000000000007</v>
      </c>
      <c r="BE19" s="23"/>
      <c r="BF19" s="19">
        <v>6.5</v>
      </c>
      <c r="BG19" s="19">
        <v>6</v>
      </c>
      <c r="BH19" s="19">
        <v>5.8</v>
      </c>
      <c r="BI19" s="19">
        <v>5</v>
      </c>
      <c r="BJ19" s="21">
        <f t="shared" si="13"/>
        <v>5.98</v>
      </c>
      <c r="BK19" s="20"/>
      <c r="BL19" s="21">
        <f t="shared" si="14"/>
        <v>5.98</v>
      </c>
      <c r="BM19" s="23"/>
      <c r="BN19" s="100">
        <f t="shared" si="15"/>
        <v>4.2</v>
      </c>
      <c r="BO19" s="100">
        <f t="shared" si="16"/>
        <v>5.9749999999999996</v>
      </c>
      <c r="BP19" s="100">
        <f t="shared" si="17"/>
        <v>5.9212500000000006</v>
      </c>
      <c r="BQ19" s="24">
        <f t="shared" si="18"/>
        <v>5.0546875</v>
      </c>
      <c r="BR19" s="436"/>
      <c r="BS19" s="437">
        <f t="shared" si="19"/>
        <v>4.25</v>
      </c>
      <c r="BT19" s="24">
        <f t="shared" si="20"/>
        <v>7.1</v>
      </c>
      <c r="BU19" s="24">
        <f t="shared" si="21"/>
        <v>5.98</v>
      </c>
      <c r="BV19" s="24">
        <f t="shared" si="22"/>
        <v>6.1074999999999999</v>
      </c>
      <c r="BW19" s="41"/>
      <c r="BX19" s="26">
        <f t="shared" si="23"/>
        <v>5.58109375</v>
      </c>
      <c r="BY19" s="32">
        <v>9</v>
      </c>
    </row>
    <row r="20" spans="1:77" x14ac:dyDescent="0.3">
      <c r="A20" s="414">
        <v>87</v>
      </c>
      <c r="B20" s="414" t="s">
        <v>231</v>
      </c>
      <c r="C20" s="414" t="s">
        <v>305</v>
      </c>
      <c r="D20" s="414" t="s">
        <v>209</v>
      </c>
      <c r="E20" s="414" t="s">
        <v>176</v>
      </c>
      <c r="F20" s="161">
        <v>5.8</v>
      </c>
      <c r="G20" s="161">
        <v>6</v>
      </c>
      <c r="H20" s="161">
        <v>5</v>
      </c>
      <c r="I20" s="161">
        <v>5</v>
      </c>
      <c r="J20" s="181">
        <f t="shared" si="0"/>
        <v>5.45</v>
      </c>
      <c r="K20" s="161">
        <v>6</v>
      </c>
      <c r="L20" s="161"/>
      <c r="M20" s="181">
        <f t="shared" si="1"/>
        <v>6</v>
      </c>
      <c r="N20" s="161">
        <v>6.5</v>
      </c>
      <c r="O20" s="161"/>
      <c r="P20" s="181">
        <f t="shared" si="2"/>
        <v>6.5</v>
      </c>
      <c r="Q20" s="21">
        <f t="shared" si="3"/>
        <v>5.88</v>
      </c>
      <c r="R20" s="17"/>
      <c r="S20" s="161">
        <v>5.8</v>
      </c>
      <c r="T20" s="161">
        <v>6</v>
      </c>
      <c r="U20" s="161">
        <v>5</v>
      </c>
      <c r="V20" s="161">
        <v>5</v>
      </c>
      <c r="W20" s="181">
        <f t="shared" si="4"/>
        <v>5.45</v>
      </c>
      <c r="X20" s="161">
        <v>6</v>
      </c>
      <c r="Y20" s="161"/>
      <c r="Z20" s="181">
        <f t="shared" si="5"/>
        <v>6</v>
      </c>
      <c r="AA20" s="161">
        <v>6.5</v>
      </c>
      <c r="AB20" s="161"/>
      <c r="AC20" s="181">
        <f t="shared" si="6"/>
        <v>6.5</v>
      </c>
      <c r="AD20" s="21">
        <f t="shared" si="7"/>
        <v>5.88</v>
      </c>
      <c r="AE20" s="23"/>
      <c r="AF20" s="19">
        <v>2.5</v>
      </c>
      <c r="AG20" s="19">
        <v>6</v>
      </c>
      <c r="AH20" s="19">
        <v>5.8</v>
      </c>
      <c r="AI20" s="19">
        <v>6.8</v>
      </c>
      <c r="AJ20" s="19">
        <v>7</v>
      </c>
      <c r="AK20" s="19">
        <v>7</v>
      </c>
      <c r="AL20" s="19">
        <v>6.8</v>
      </c>
      <c r="AM20" s="19">
        <v>5.5</v>
      </c>
      <c r="AN20" s="22">
        <f t="shared" si="8"/>
        <v>47.4</v>
      </c>
      <c r="AO20" s="21">
        <f t="shared" si="9"/>
        <v>5.9249999999999998</v>
      </c>
      <c r="AP20" s="43"/>
      <c r="AQ20" s="19">
        <v>4.75</v>
      </c>
      <c r="AR20" s="20"/>
      <c r="AS20" s="21">
        <f t="shared" si="10"/>
        <v>4.75</v>
      </c>
      <c r="AT20" s="23"/>
      <c r="AU20" s="19">
        <v>3</v>
      </c>
      <c r="AV20" s="19">
        <v>6.5</v>
      </c>
      <c r="AW20" s="19">
        <v>5.5</v>
      </c>
      <c r="AX20" s="19">
        <v>6</v>
      </c>
      <c r="AY20" s="19">
        <v>6.5</v>
      </c>
      <c r="AZ20" s="19">
        <v>6</v>
      </c>
      <c r="BA20" s="19">
        <v>6</v>
      </c>
      <c r="BB20" s="19">
        <v>5</v>
      </c>
      <c r="BC20" s="22">
        <f t="shared" si="11"/>
        <v>44.5</v>
      </c>
      <c r="BD20" s="21">
        <f t="shared" si="12"/>
        <v>5.5625</v>
      </c>
      <c r="BE20" s="23"/>
      <c r="BF20" s="19">
        <v>6.5</v>
      </c>
      <c r="BG20" s="19">
        <v>5.5</v>
      </c>
      <c r="BH20" s="19">
        <v>5</v>
      </c>
      <c r="BI20" s="19">
        <v>6</v>
      </c>
      <c r="BJ20" s="21">
        <f t="shared" si="13"/>
        <v>5.6750000000000007</v>
      </c>
      <c r="BK20" s="20"/>
      <c r="BL20" s="21">
        <f t="shared" si="14"/>
        <v>5.6750000000000007</v>
      </c>
      <c r="BM20" s="23"/>
      <c r="BN20" s="100">
        <f t="shared" si="15"/>
        <v>5.88</v>
      </c>
      <c r="BO20" s="100">
        <f t="shared" si="16"/>
        <v>5.3375000000000004</v>
      </c>
      <c r="BP20" s="100">
        <f t="shared" si="17"/>
        <v>5.6187500000000004</v>
      </c>
      <c r="BQ20" s="24">
        <f t="shared" si="18"/>
        <v>5.7778124999999996</v>
      </c>
      <c r="BR20" s="436"/>
      <c r="BS20" s="437">
        <f t="shared" si="19"/>
        <v>5.88</v>
      </c>
      <c r="BT20" s="24">
        <f t="shared" si="20"/>
        <v>4.75</v>
      </c>
      <c r="BU20" s="24">
        <f t="shared" si="21"/>
        <v>5.6750000000000007</v>
      </c>
      <c r="BV20" s="24">
        <f t="shared" si="22"/>
        <v>5.2637499999999999</v>
      </c>
      <c r="BW20" s="41"/>
      <c r="BX20" s="26">
        <f t="shared" si="23"/>
        <v>5.5207812499999998</v>
      </c>
      <c r="BY20" s="32">
        <v>10</v>
      </c>
    </row>
    <row r="21" spans="1:77" x14ac:dyDescent="0.3">
      <c r="A21" s="414">
        <v>44</v>
      </c>
      <c r="B21" s="414" t="s">
        <v>223</v>
      </c>
      <c r="C21" s="414" t="s">
        <v>240</v>
      </c>
      <c r="D21" s="414" t="s">
        <v>270</v>
      </c>
      <c r="E21" s="414" t="s">
        <v>253</v>
      </c>
      <c r="F21" s="161">
        <v>6</v>
      </c>
      <c r="G21" s="161">
        <v>6</v>
      </c>
      <c r="H21" s="161">
        <v>5.5</v>
      </c>
      <c r="I21" s="161">
        <v>5</v>
      </c>
      <c r="J21" s="181">
        <f t="shared" si="0"/>
        <v>5.625</v>
      </c>
      <c r="K21" s="161">
        <v>6</v>
      </c>
      <c r="L21" s="161"/>
      <c r="M21" s="181">
        <f t="shared" si="1"/>
        <v>6</v>
      </c>
      <c r="N21" s="161">
        <v>6</v>
      </c>
      <c r="O21" s="161"/>
      <c r="P21" s="181">
        <f t="shared" si="2"/>
        <v>6</v>
      </c>
      <c r="Q21" s="21">
        <f t="shared" si="3"/>
        <v>5.8500000000000005</v>
      </c>
      <c r="R21" s="17"/>
      <c r="S21" s="161">
        <v>6</v>
      </c>
      <c r="T21" s="161">
        <v>6</v>
      </c>
      <c r="U21" s="161">
        <v>5.5</v>
      </c>
      <c r="V21" s="161">
        <v>5</v>
      </c>
      <c r="W21" s="181">
        <f t="shared" si="4"/>
        <v>5.625</v>
      </c>
      <c r="X21" s="161">
        <v>6</v>
      </c>
      <c r="Y21" s="161"/>
      <c r="Z21" s="181">
        <f t="shared" si="5"/>
        <v>6</v>
      </c>
      <c r="AA21" s="161">
        <v>6</v>
      </c>
      <c r="AB21" s="161"/>
      <c r="AC21" s="181">
        <f t="shared" si="6"/>
        <v>6</v>
      </c>
      <c r="AD21" s="21">
        <f t="shared" si="7"/>
        <v>5.8500000000000005</v>
      </c>
      <c r="AE21" s="23"/>
      <c r="AF21" s="19">
        <v>6</v>
      </c>
      <c r="AG21" s="19">
        <v>6.5</v>
      </c>
      <c r="AH21" s="19">
        <v>6.8</v>
      </c>
      <c r="AI21" s="19">
        <v>6.8</v>
      </c>
      <c r="AJ21" s="19">
        <v>6</v>
      </c>
      <c r="AK21" s="19">
        <v>7</v>
      </c>
      <c r="AL21" s="19">
        <v>5.8</v>
      </c>
      <c r="AM21" s="19">
        <v>5.5</v>
      </c>
      <c r="AN21" s="22">
        <f t="shared" si="8"/>
        <v>50.4</v>
      </c>
      <c r="AO21" s="21">
        <f t="shared" si="9"/>
        <v>6.3</v>
      </c>
      <c r="AP21" s="43"/>
      <c r="AQ21" s="19">
        <v>4.8</v>
      </c>
      <c r="AR21" s="20">
        <v>1</v>
      </c>
      <c r="AS21" s="21">
        <f t="shared" si="10"/>
        <v>3.8</v>
      </c>
      <c r="AT21" s="23"/>
      <c r="AU21" s="19">
        <v>5.5</v>
      </c>
      <c r="AV21" s="19">
        <v>6</v>
      </c>
      <c r="AW21" s="19">
        <v>5.8</v>
      </c>
      <c r="AX21" s="19">
        <v>6</v>
      </c>
      <c r="AY21" s="19">
        <v>5.8</v>
      </c>
      <c r="AZ21" s="19">
        <v>5.8</v>
      </c>
      <c r="BA21" s="19">
        <v>5.8</v>
      </c>
      <c r="BB21" s="19">
        <v>5.5</v>
      </c>
      <c r="BC21" s="22">
        <f t="shared" si="11"/>
        <v>46.199999999999996</v>
      </c>
      <c r="BD21" s="21">
        <f t="shared" si="12"/>
        <v>5.7749999999999995</v>
      </c>
      <c r="BE21" s="23"/>
      <c r="BF21" s="19">
        <v>5</v>
      </c>
      <c r="BG21" s="19">
        <v>4.5</v>
      </c>
      <c r="BH21" s="19">
        <v>4.5</v>
      </c>
      <c r="BI21" s="19">
        <v>4</v>
      </c>
      <c r="BJ21" s="21">
        <f t="shared" si="13"/>
        <v>4.6000000000000005</v>
      </c>
      <c r="BK21" s="20"/>
      <c r="BL21" s="21">
        <f t="shared" si="14"/>
        <v>4.6000000000000005</v>
      </c>
      <c r="BM21" s="23"/>
      <c r="BN21" s="100">
        <f t="shared" si="15"/>
        <v>5.8500000000000005</v>
      </c>
      <c r="BO21" s="100">
        <f t="shared" si="16"/>
        <v>5.05</v>
      </c>
      <c r="BP21" s="100">
        <f t="shared" si="17"/>
        <v>5.1875</v>
      </c>
      <c r="BQ21" s="24">
        <f t="shared" si="18"/>
        <v>5.9906249999999996</v>
      </c>
      <c r="BR21" s="436"/>
      <c r="BS21" s="437">
        <f t="shared" si="19"/>
        <v>5.8500000000000005</v>
      </c>
      <c r="BT21" s="24">
        <f t="shared" si="20"/>
        <v>3.8</v>
      </c>
      <c r="BU21" s="24">
        <f t="shared" si="21"/>
        <v>4.6000000000000005</v>
      </c>
      <c r="BV21" s="24">
        <f t="shared" si="22"/>
        <v>4.5125000000000002</v>
      </c>
      <c r="BW21" s="41"/>
      <c r="BX21" s="26">
        <f t="shared" si="23"/>
        <v>5.2515625000000004</v>
      </c>
      <c r="BY21" s="32">
        <v>11</v>
      </c>
    </row>
    <row r="22" spans="1:77" x14ac:dyDescent="0.3">
      <c r="A22" s="414">
        <v>9</v>
      </c>
      <c r="B22" s="414" t="s">
        <v>349</v>
      </c>
      <c r="C22" s="414" t="s">
        <v>307</v>
      </c>
      <c r="D22" s="414" t="s">
        <v>150</v>
      </c>
      <c r="E22" s="414" t="s">
        <v>143</v>
      </c>
      <c r="F22" s="161">
        <v>4</v>
      </c>
      <c r="G22" s="161">
        <v>4</v>
      </c>
      <c r="H22" s="161">
        <v>4.5</v>
      </c>
      <c r="I22" s="161">
        <v>3.5</v>
      </c>
      <c r="J22" s="181">
        <f t="shared" si="0"/>
        <v>4</v>
      </c>
      <c r="K22" s="161">
        <v>4</v>
      </c>
      <c r="L22" s="161"/>
      <c r="M22" s="181">
        <f t="shared" si="1"/>
        <v>4</v>
      </c>
      <c r="N22" s="161">
        <v>5</v>
      </c>
      <c r="O22" s="161"/>
      <c r="P22" s="181">
        <f t="shared" si="2"/>
        <v>5</v>
      </c>
      <c r="Q22" s="21">
        <f t="shared" si="3"/>
        <v>4.2</v>
      </c>
      <c r="R22" s="17"/>
      <c r="S22" s="161">
        <v>4.2</v>
      </c>
      <c r="T22" s="161">
        <v>4.2</v>
      </c>
      <c r="U22" s="161">
        <v>4.5</v>
      </c>
      <c r="V22" s="161">
        <v>3.5</v>
      </c>
      <c r="W22" s="181">
        <f t="shared" si="4"/>
        <v>4.0999999999999996</v>
      </c>
      <c r="X22" s="161">
        <v>4.2</v>
      </c>
      <c r="Y22" s="161"/>
      <c r="Z22" s="181">
        <f t="shared" si="5"/>
        <v>4.2</v>
      </c>
      <c r="AA22" s="161">
        <v>5</v>
      </c>
      <c r="AB22" s="161"/>
      <c r="AC22" s="181">
        <f t="shared" si="6"/>
        <v>5</v>
      </c>
      <c r="AD22" s="21">
        <f t="shared" si="7"/>
        <v>4.32</v>
      </c>
      <c r="AE22" s="23"/>
      <c r="AF22" s="19">
        <v>6.8</v>
      </c>
      <c r="AG22" s="19">
        <v>5</v>
      </c>
      <c r="AH22" s="19">
        <v>6</v>
      </c>
      <c r="AI22" s="19">
        <v>6.8</v>
      </c>
      <c r="AJ22" s="19">
        <v>6.8</v>
      </c>
      <c r="AK22" s="19">
        <v>6.8</v>
      </c>
      <c r="AL22" s="19">
        <v>7.2</v>
      </c>
      <c r="AM22" s="19">
        <v>5.5</v>
      </c>
      <c r="AN22" s="22">
        <f t="shared" si="8"/>
        <v>50.900000000000006</v>
      </c>
      <c r="AO22" s="21">
        <f t="shared" si="9"/>
        <v>6.3625000000000007</v>
      </c>
      <c r="AP22" s="43"/>
      <c r="AQ22" s="19">
        <v>7.7</v>
      </c>
      <c r="AR22" s="20"/>
      <c r="AS22" s="21">
        <f t="shared" si="10"/>
        <v>7.7</v>
      </c>
      <c r="AT22" s="23"/>
      <c r="AU22" s="19">
        <v>5.3</v>
      </c>
      <c r="AV22" s="19">
        <v>5.8</v>
      </c>
      <c r="AW22" s="19">
        <v>5.8</v>
      </c>
      <c r="AX22" s="19">
        <v>6.5</v>
      </c>
      <c r="AY22" s="19">
        <v>7</v>
      </c>
      <c r="AZ22" s="19">
        <v>6.5</v>
      </c>
      <c r="BA22" s="19">
        <v>7</v>
      </c>
      <c r="BB22" s="19">
        <v>6</v>
      </c>
      <c r="BC22" s="22">
        <f t="shared" si="11"/>
        <v>49.9</v>
      </c>
      <c r="BD22" s="21">
        <f t="shared" si="12"/>
        <v>6.2374999999999998</v>
      </c>
      <c r="BE22" s="23"/>
      <c r="BF22" s="19">
        <v>6.5</v>
      </c>
      <c r="BG22" s="19">
        <v>5.8</v>
      </c>
      <c r="BH22" s="19">
        <v>6.5</v>
      </c>
      <c r="BI22" s="19">
        <v>6</v>
      </c>
      <c r="BJ22" s="21">
        <f t="shared" si="13"/>
        <v>6.2750000000000004</v>
      </c>
      <c r="BK22" s="20">
        <v>1</v>
      </c>
      <c r="BL22" s="21">
        <f t="shared" si="14"/>
        <v>5.2750000000000004</v>
      </c>
      <c r="BM22" s="23"/>
      <c r="BN22" s="100">
        <f t="shared" si="15"/>
        <v>4.26</v>
      </c>
      <c r="BO22" s="100">
        <f t="shared" si="16"/>
        <v>7.03125</v>
      </c>
      <c r="BP22" s="100">
        <f t="shared" si="17"/>
        <v>5.7562499999999996</v>
      </c>
      <c r="BQ22" s="24">
        <f t="shared" si="18"/>
        <v>5.7750000000000004</v>
      </c>
      <c r="BR22" s="436"/>
      <c r="BS22" s="437">
        <f t="shared" si="19"/>
        <v>4.32</v>
      </c>
      <c r="BT22" s="24">
        <f t="shared" si="20"/>
        <v>7.7</v>
      </c>
      <c r="BU22" s="24">
        <f t="shared" si="21"/>
        <v>5.2750000000000004</v>
      </c>
      <c r="BV22" s="24">
        <f t="shared" si="22"/>
        <v>6.2487499999999994</v>
      </c>
      <c r="BW22" s="41"/>
      <c r="BX22" s="26">
        <f t="shared" si="23"/>
        <v>6.0118749999999999</v>
      </c>
      <c r="BY22" s="32" t="s">
        <v>367</v>
      </c>
    </row>
  </sheetData>
  <sortState xmlns:xlrd2="http://schemas.microsoft.com/office/spreadsheetml/2017/richdata2" ref="A11:BY21">
    <sortCondition descending="1" ref="BX11:BX21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88E7-8899-497A-8341-437A5A8DC606}">
  <sheetPr>
    <pageSetUpPr fitToPage="1"/>
  </sheetPr>
  <dimension ref="A1:AS24"/>
  <sheetViews>
    <sheetView workbookViewId="0">
      <selection activeCell="AQ25" sqref="AQ25"/>
    </sheetView>
  </sheetViews>
  <sheetFormatPr defaultRowHeight="13.2" x14ac:dyDescent="0.25"/>
  <cols>
    <col min="1" max="1" width="5.6640625" customWidth="1"/>
    <col min="2" max="2" width="20" customWidth="1"/>
    <col min="3" max="3" width="21.33203125" customWidth="1"/>
    <col min="4" max="5" width="20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3" customWidth="1"/>
    <col min="40" max="40" width="2.88671875" customWidth="1"/>
    <col min="41" max="41" width="10" style="174" customWidth="1"/>
    <col min="42" max="42" width="2.88671875" style="174" customWidth="1"/>
    <col min="43" max="43" width="17.44140625" customWidth="1"/>
  </cols>
  <sheetData>
    <row r="1" spans="1:45" ht="15.6" x14ac:dyDescent="0.3">
      <c r="A1" s="97" t="str">
        <f>'Comp Detail'!A1</f>
        <v>Vaulting NSW State Championships</v>
      </c>
      <c r="B1" s="3"/>
      <c r="C1" s="103"/>
      <c r="D1" s="163" t="s">
        <v>82</v>
      </c>
      <c r="E1" s="103" t="s">
        <v>348</v>
      </c>
      <c r="F1" s="1"/>
      <c r="G1" s="1"/>
      <c r="H1" s="1"/>
      <c r="I1" s="1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41"/>
      <c r="AP1" s="41"/>
      <c r="AQ1" s="196">
        <f ca="1">NOW()</f>
        <v>45089.380972685183</v>
      </c>
      <c r="AR1" s="103"/>
      <c r="AS1" s="103"/>
    </row>
    <row r="2" spans="1:45" ht="15.6" x14ac:dyDescent="0.3">
      <c r="A2" s="28"/>
      <c r="B2" s="3"/>
      <c r="C2" s="103"/>
      <c r="D2" s="163" t="s">
        <v>83</v>
      </c>
      <c r="E2" s="41" t="s">
        <v>343</v>
      </c>
      <c r="F2" s="1"/>
      <c r="G2" s="1"/>
      <c r="H2" s="1"/>
      <c r="I2" s="1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41"/>
      <c r="AP2" s="41"/>
      <c r="AQ2" s="197">
        <f ca="1">NOW()</f>
        <v>45089.380972685183</v>
      </c>
      <c r="AR2" s="103"/>
      <c r="AS2" s="103"/>
    </row>
    <row r="3" spans="1:45" ht="15.6" x14ac:dyDescent="0.3">
      <c r="A3" s="456" t="str">
        <f>'Comp Detail'!A3</f>
        <v>9th to 11th June 2023</v>
      </c>
      <c r="B3" s="457"/>
      <c r="C3" s="103"/>
      <c r="D3" s="163" t="s">
        <v>84</v>
      </c>
      <c r="E3" s="41" t="s">
        <v>344</v>
      </c>
      <c r="F3" s="1"/>
      <c r="G3" s="1"/>
      <c r="H3" s="1"/>
      <c r="I3" s="1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41"/>
      <c r="AP3" s="41"/>
      <c r="AQ3" s="197"/>
      <c r="AR3" s="103"/>
      <c r="AS3" s="103"/>
    </row>
    <row r="4" spans="1:45" ht="15.6" x14ac:dyDescent="0.3">
      <c r="A4" s="105"/>
      <c r="B4" s="103"/>
      <c r="C4" s="103"/>
      <c r="D4" s="163"/>
      <c r="E4" s="103"/>
      <c r="F4" s="175" t="s">
        <v>79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3"/>
      <c r="U4" s="183"/>
      <c r="V4" s="183"/>
      <c r="W4" s="183"/>
      <c r="X4" s="183"/>
      <c r="Y4" s="183"/>
      <c r="Z4" s="183"/>
      <c r="AA4" s="183"/>
      <c r="AB4" s="183"/>
      <c r="AC4" s="175"/>
      <c r="AD4" s="175"/>
      <c r="AE4" s="183"/>
      <c r="AF4" s="183"/>
      <c r="AG4" s="183"/>
      <c r="AH4" s="183"/>
      <c r="AI4" s="183"/>
      <c r="AJ4" s="183"/>
      <c r="AK4" s="183"/>
      <c r="AL4" s="183"/>
      <c r="AM4" s="183"/>
      <c r="AN4" s="103"/>
      <c r="AO4" s="41"/>
      <c r="AP4" s="41"/>
      <c r="AQ4" s="103"/>
      <c r="AR4" s="103"/>
      <c r="AS4" s="103"/>
    </row>
    <row r="5" spans="1:45" ht="15.6" x14ac:dyDescent="0.3">
      <c r="A5" s="105"/>
      <c r="B5" s="103"/>
      <c r="C5" s="163"/>
      <c r="D5" s="103"/>
      <c r="E5" s="103"/>
      <c r="F5" s="164" t="s">
        <v>47</v>
      </c>
      <c r="G5" s="103" t="str">
        <f>E1</f>
        <v>Chris Wicks</v>
      </c>
      <c r="H5" s="103"/>
      <c r="I5" s="103"/>
      <c r="K5" s="164"/>
      <c r="L5" s="164"/>
      <c r="M5" s="164"/>
      <c r="N5" s="103"/>
      <c r="O5" s="103"/>
      <c r="P5" s="103"/>
      <c r="Q5" s="103"/>
      <c r="R5" s="103"/>
      <c r="S5" s="164" t="s">
        <v>46</v>
      </c>
      <c r="T5" s="103" t="str">
        <f>E2</f>
        <v>Jenny Scott</v>
      </c>
      <c r="U5" s="103"/>
      <c r="V5" s="103"/>
      <c r="W5" s="103"/>
      <c r="X5" s="103"/>
      <c r="Y5" s="103"/>
      <c r="Z5" s="103"/>
      <c r="AA5" s="103"/>
      <c r="AB5" s="103"/>
      <c r="AC5" s="103"/>
      <c r="AD5" s="164" t="s">
        <v>48</v>
      </c>
      <c r="AE5" s="103" t="str">
        <f>E3</f>
        <v>Emily Leadbeater</v>
      </c>
      <c r="AF5" s="103"/>
      <c r="AG5" s="103"/>
      <c r="AH5" s="103"/>
      <c r="AI5" s="103"/>
      <c r="AJ5" s="103"/>
      <c r="AK5" s="103"/>
      <c r="AL5" s="103"/>
      <c r="AM5" s="103"/>
      <c r="AN5" s="103"/>
      <c r="AO5" s="41"/>
      <c r="AP5" s="41"/>
      <c r="AQ5" s="103"/>
      <c r="AR5" s="103"/>
      <c r="AS5" s="103"/>
    </row>
    <row r="6" spans="1:45" ht="15.6" x14ac:dyDescent="0.3">
      <c r="A6" s="105" t="s">
        <v>264</v>
      </c>
      <c r="B6" s="164"/>
      <c r="C6" s="103"/>
      <c r="D6" s="103"/>
      <c r="E6" s="103"/>
      <c r="F6" s="164" t="s">
        <v>26</v>
      </c>
      <c r="G6" s="103"/>
      <c r="H6" s="103"/>
      <c r="I6" s="103"/>
      <c r="K6" s="103"/>
      <c r="L6" s="103"/>
      <c r="M6" s="103"/>
      <c r="N6" s="103"/>
      <c r="O6" s="103"/>
      <c r="P6" s="103"/>
      <c r="Q6" s="103"/>
      <c r="R6" s="103"/>
      <c r="S6" s="164"/>
      <c r="T6" s="164"/>
      <c r="U6" s="103"/>
      <c r="V6" s="103"/>
      <c r="W6" s="103"/>
      <c r="X6" s="103"/>
      <c r="Y6" s="103"/>
      <c r="Z6" s="103"/>
      <c r="AA6" s="103"/>
      <c r="AB6" s="103"/>
      <c r="AC6" s="103"/>
      <c r="AD6" s="164"/>
      <c r="AE6" s="164"/>
      <c r="AF6" s="103"/>
      <c r="AG6" s="103"/>
      <c r="AH6" s="103"/>
      <c r="AI6" s="103"/>
      <c r="AJ6" s="103"/>
      <c r="AK6" s="103"/>
      <c r="AL6" s="103"/>
      <c r="AM6" s="103"/>
      <c r="AN6" s="198"/>
      <c r="AO6" s="200" t="s">
        <v>12</v>
      </c>
      <c r="AP6" s="41"/>
      <c r="AQ6" s="103"/>
      <c r="AR6" s="103"/>
      <c r="AS6" s="103"/>
    </row>
    <row r="7" spans="1:45" ht="15.6" x14ac:dyDescent="0.3">
      <c r="A7" s="105" t="s">
        <v>85</v>
      </c>
      <c r="B7" s="164">
        <v>9</v>
      </c>
      <c r="C7" s="103"/>
      <c r="D7" s="103"/>
      <c r="E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98"/>
      <c r="AO7" s="41"/>
      <c r="AP7" s="41"/>
      <c r="AQ7" s="103"/>
      <c r="AR7" s="103"/>
      <c r="AS7" s="103"/>
    </row>
    <row r="8" spans="1:45" ht="14.4" x14ac:dyDescent="0.3">
      <c r="A8" s="103"/>
      <c r="B8" s="103"/>
      <c r="C8" s="103"/>
      <c r="D8" s="103"/>
      <c r="E8" s="103"/>
      <c r="F8" s="164" t="s">
        <v>1</v>
      </c>
      <c r="G8" s="103"/>
      <c r="I8" s="103"/>
      <c r="J8" s="176" t="s">
        <v>1</v>
      </c>
      <c r="K8" s="177"/>
      <c r="L8" s="177"/>
      <c r="M8" s="177" t="s">
        <v>2</v>
      </c>
      <c r="O8" s="177"/>
      <c r="P8" s="177" t="s">
        <v>3</v>
      </c>
      <c r="Q8" s="177" t="s">
        <v>86</v>
      </c>
      <c r="R8" s="128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28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98"/>
      <c r="AO8" s="202" t="s">
        <v>52</v>
      </c>
      <c r="AP8" s="41"/>
      <c r="AQ8" s="180"/>
      <c r="AR8" s="103"/>
      <c r="AS8" s="103"/>
    </row>
    <row r="9" spans="1:45" ht="14.4" x14ac:dyDescent="0.3">
      <c r="A9" s="130" t="s">
        <v>24</v>
      </c>
      <c r="B9" s="166" t="s">
        <v>25</v>
      </c>
      <c r="C9" s="166" t="s">
        <v>26</v>
      </c>
      <c r="D9" s="166" t="s">
        <v>27</v>
      </c>
      <c r="E9" s="166" t="s">
        <v>28</v>
      </c>
      <c r="F9" s="166" t="s">
        <v>87</v>
      </c>
      <c r="G9" s="166" t="s">
        <v>88</v>
      </c>
      <c r="H9" s="166" t="s">
        <v>90</v>
      </c>
      <c r="I9" s="166" t="s">
        <v>91</v>
      </c>
      <c r="J9" s="178" t="s">
        <v>34</v>
      </c>
      <c r="K9" s="160" t="s">
        <v>2</v>
      </c>
      <c r="L9" s="160" t="s">
        <v>93</v>
      </c>
      <c r="M9" s="178" t="s">
        <v>34</v>
      </c>
      <c r="N9" s="179" t="s">
        <v>3</v>
      </c>
      <c r="O9" s="160" t="s">
        <v>93</v>
      </c>
      <c r="P9" s="178" t="s">
        <v>34</v>
      </c>
      <c r="Q9" s="178" t="s">
        <v>34</v>
      </c>
      <c r="R9" s="184"/>
      <c r="S9" s="130" t="s">
        <v>29</v>
      </c>
      <c r="T9" s="130" t="s">
        <v>30</v>
      </c>
      <c r="U9" s="130" t="s">
        <v>96</v>
      </c>
      <c r="V9" s="130" t="s">
        <v>57</v>
      </c>
      <c r="W9" s="130" t="s">
        <v>97</v>
      </c>
      <c r="X9" s="130" t="s">
        <v>98</v>
      </c>
      <c r="Y9" s="130" t="s">
        <v>31</v>
      </c>
      <c r="Z9" s="130" t="s">
        <v>99</v>
      </c>
      <c r="AA9" s="130" t="s">
        <v>38</v>
      </c>
      <c r="AB9" s="130" t="s">
        <v>37</v>
      </c>
      <c r="AC9" s="184"/>
      <c r="AD9" s="130" t="s">
        <v>29</v>
      </c>
      <c r="AE9" s="130" t="s">
        <v>30</v>
      </c>
      <c r="AF9" s="130" t="s">
        <v>96</v>
      </c>
      <c r="AG9" s="130" t="s">
        <v>57</v>
      </c>
      <c r="AH9" s="130" t="s">
        <v>97</v>
      </c>
      <c r="AI9" s="130" t="s">
        <v>98</v>
      </c>
      <c r="AJ9" s="130" t="s">
        <v>31</v>
      </c>
      <c r="AK9" s="130" t="s">
        <v>99</v>
      </c>
      <c r="AL9" s="130" t="s">
        <v>38</v>
      </c>
      <c r="AM9" s="130" t="s">
        <v>37</v>
      </c>
      <c r="AN9" s="201"/>
      <c r="AO9" s="270" t="s">
        <v>32</v>
      </c>
      <c r="AP9" s="166"/>
      <c r="AQ9" s="178" t="s">
        <v>35</v>
      </c>
      <c r="AR9" s="128"/>
      <c r="AS9" s="128"/>
    </row>
    <row r="10" spans="1:45" ht="14.4" x14ac:dyDescent="0.3">
      <c r="A10" s="128"/>
      <c r="B10" s="128"/>
      <c r="C10" s="128"/>
      <c r="D10" s="128"/>
      <c r="E10" s="128"/>
      <c r="F10" s="41"/>
      <c r="G10" s="41"/>
      <c r="H10" s="41"/>
      <c r="I10" s="41"/>
      <c r="J10" s="180"/>
      <c r="K10" s="180"/>
      <c r="L10" s="180"/>
      <c r="M10" s="180"/>
      <c r="N10" s="180"/>
      <c r="O10" s="180"/>
      <c r="P10" s="180"/>
      <c r="Q10" s="180"/>
      <c r="R10" s="184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84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201"/>
      <c r="AO10" s="200"/>
      <c r="AP10" s="41"/>
      <c r="AQ10" s="212"/>
      <c r="AR10" s="103"/>
      <c r="AS10" s="103"/>
    </row>
    <row r="11" spans="1:45" ht="14.4" x14ac:dyDescent="0.3">
      <c r="A11" s="414">
        <v>22</v>
      </c>
      <c r="B11" s="414" t="s">
        <v>274</v>
      </c>
      <c r="C11" s="414" t="s">
        <v>275</v>
      </c>
      <c r="D11" s="414" t="s">
        <v>145</v>
      </c>
      <c r="E11" s="414" t="s">
        <v>146</v>
      </c>
      <c r="F11" s="161">
        <v>5.5</v>
      </c>
      <c r="G11" s="161">
        <v>5.5</v>
      </c>
      <c r="H11" s="161">
        <v>6</v>
      </c>
      <c r="I11" s="161">
        <v>5.5</v>
      </c>
      <c r="J11" s="181">
        <f t="shared" ref="J11:J24" si="0">(F11+G11+H11+I11)/4</f>
        <v>5.625</v>
      </c>
      <c r="K11" s="161">
        <v>6</v>
      </c>
      <c r="L11" s="161"/>
      <c r="M11" s="181">
        <f t="shared" ref="M11:M24" si="1">K11-L11</f>
        <v>6</v>
      </c>
      <c r="N11" s="161">
        <v>7</v>
      </c>
      <c r="O11" s="161"/>
      <c r="P11" s="181">
        <f t="shared" ref="P11:P24" si="2">N11-O11</f>
        <v>7</v>
      </c>
      <c r="Q11" s="21">
        <f t="shared" ref="Q11:Q24" si="3">((J11*0.4)+(M11*0.4)+(P11*0.2))</f>
        <v>6.0500000000000007</v>
      </c>
      <c r="R11" s="43"/>
      <c r="S11" s="185">
        <v>6</v>
      </c>
      <c r="T11" s="185">
        <v>5.5</v>
      </c>
      <c r="U11" s="185">
        <v>5.5</v>
      </c>
      <c r="V11" s="185">
        <v>7</v>
      </c>
      <c r="W11" s="185">
        <v>5.5</v>
      </c>
      <c r="X11" s="185">
        <v>5</v>
      </c>
      <c r="Y11" s="185">
        <v>6</v>
      </c>
      <c r="Z11" s="185">
        <v>6.5</v>
      </c>
      <c r="AA11" s="22">
        <f t="shared" ref="AA11:AA24" si="4">SUM(S11:Z11)</f>
        <v>47</v>
      </c>
      <c r="AB11" s="21">
        <f t="shared" ref="AB11:AB24" si="5">AA11/8</f>
        <v>5.875</v>
      </c>
      <c r="AC11" s="43"/>
      <c r="AD11" s="185">
        <v>4.8</v>
      </c>
      <c r="AE11" s="185">
        <v>5</v>
      </c>
      <c r="AF11" s="185">
        <v>5.8</v>
      </c>
      <c r="AG11" s="185">
        <v>5.8</v>
      </c>
      <c r="AH11" s="185">
        <v>5.8</v>
      </c>
      <c r="AI11" s="185">
        <v>5.8</v>
      </c>
      <c r="AJ11" s="185">
        <v>5.5</v>
      </c>
      <c r="AK11" s="185">
        <v>5</v>
      </c>
      <c r="AL11" s="22">
        <f t="shared" ref="AL11:AL24" si="6">SUM(AD11:AK11)</f>
        <v>43.5</v>
      </c>
      <c r="AM11" s="21">
        <f t="shared" ref="AM11:AM24" si="7">AL11/8</f>
        <v>5.4375</v>
      </c>
      <c r="AN11" s="209"/>
      <c r="AO11" s="271">
        <f t="shared" ref="AO11:AO24" si="8">SUM((Q11*0.25)+(AB11*0.375)+(AM11*0.375))</f>
        <v>5.7546875000000002</v>
      </c>
      <c r="AP11" s="163"/>
      <c r="AQ11" s="232">
        <v>1</v>
      </c>
      <c r="AR11" s="103"/>
      <c r="AS11" s="103"/>
    </row>
    <row r="12" spans="1:45" ht="14.4" x14ac:dyDescent="0.3">
      <c r="A12" s="414">
        <v>7</v>
      </c>
      <c r="B12" s="414" t="s">
        <v>265</v>
      </c>
      <c r="C12" s="414" t="s">
        <v>202</v>
      </c>
      <c r="D12" s="414" t="s">
        <v>142</v>
      </c>
      <c r="E12" s="414" t="s">
        <v>143</v>
      </c>
      <c r="F12" s="161">
        <v>6</v>
      </c>
      <c r="G12" s="161">
        <v>6</v>
      </c>
      <c r="H12" s="161">
        <v>5</v>
      </c>
      <c r="I12" s="161">
        <v>5</v>
      </c>
      <c r="J12" s="181">
        <f t="shared" si="0"/>
        <v>5.5</v>
      </c>
      <c r="K12" s="161">
        <v>7</v>
      </c>
      <c r="L12" s="161"/>
      <c r="M12" s="181">
        <f t="shared" si="1"/>
        <v>7</v>
      </c>
      <c r="N12" s="161">
        <v>7</v>
      </c>
      <c r="O12" s="161"/>
      <c r="P12" s="181">
        <f t="shared" si="2"/>
        <v>7</v>
      </c>
      <c r="Q12" s="21">
        <f t="shared" si="3"/>
        <v>6.4</v>
      </c>
      <c r="R12" s="43"/>
      <c r="S12" s="185">
        <v>5.5</v>
      </c>
      <c r="T12" s="185">
        <v>6</v>
      </c>
      <c r="U12" s="185">
        <v>4.5</v>
      </c>
      <c r="V12" s="185">
        <v>6</v>
      </c>
      <c r="W12" s="185">
        <v>5.5</v>
      </c>
      <c r="X12" s="185">
        <v>5</v>
      </c>
      <c r="Y12" s="185">
        <v>7</v>
      </c>
      <c r="Z12" s="185">
        <v>5.5</v>
      </c>
      <c r="AA12" s="22">
        <f t="shared" si="4"/>
        <v>45</v>
      </c>
      <c r="AB12" s="21">
        <f t="shared" si="5"/>
        <v>5.625</v>
      </c>
      <c r="AC12" s="43"/>
      <c r="AD12" s="185">
        <v>5</v>
      </c>
      <c r="AE12" s="185">
        <v>5</v>
      </c>
      <c r="AF12" s="185">
        <v>5.3</v>
      </c>
      <c r="AG12" s="185">
        <v>5.5</v>
      </c>
      <c r="AH12" s="185">
        <v>5.6</v>
      </c>
      <c r="AI12" s="185">
        <v>5.5</v>
      </c>
      <c r="AJ12" s="185">
        <v>5.6</v>
      </c>
      <c r="AK12" s="185">
        <v>5</v>
      </c>
      <c r="AL12" s="22">
        <f t="shared" si="6"/>
        <v>42.5</v>
      </c>
      <c r="AM12" s="21">
        <f t="shared" si="7"/>
        <v>5.3125</v>
      </c>
      <c r="AN12" s="209"/>
      <c r="AO12" s="271">
        <f t="shared" si="8"/>
        <v>5.7015624999999996</v>
      </c>
      <c r="AP12" s="163"/>
      <c r="AQ12" s="232">
        <v>2</v>
      </c>
      <c r="AR12" s="103"/>
      <c r="AS12" s="103"/>
    </row>
    <row r="13" spans="1:45" ht="14.4" x14ac:dyDescent="0.3">
      <c r="A13" s="414">
        <v>54</v>
      </c>
      <c r="B13" s="414" t="s">
        <v>277</v>
      </c>
      <c r="C13" s="414" t="s">
        <v>210</v>
      </c>
      <c r="D13" s="414" t="s">
        <v>211</v>
      </c>
      <c r="E13" s="414" t="s">
        <v>177</v>
      </c>
      <c r="F13" s="161">
        <v>5.8</v>
      </c>
      <c r="G13" s="161">
        <v>6</v>
      </c>
      <c r="H13" s="161">
        <v>5</v>
      </c>
      <c r="I13" s="161">
        <v>5.2</v>
      </c>
      <c r="J13" s="181">
        <f t="shared" si="0"/>
        <v>5.5</v>
      </c>
      <c r="K13" s="161">
        <v>6</v>
      </c>
      <c r="L13" s="161"/>
      <c r="M13" s="181">
        <f t="shared" si="1"/>
        <v>6</v>
      </c>
      <c r="N13" s="161">
        <v>7</v>
      </c>
      <c r="O13" s="161"/>
      <c r="P13" s="181">
        <f t="shared" si="2"/>
        <v>7</v>
      </c>
      <c r="Q13" s="21">
        <f t="shared" si="3"/>
        <v>6.0000000000000009</v>
      </c>
      <c r="R13" s="43"/>
      <c r="S13" s="185">
        <v>7</v>
      </c>
      <c r="T13" s="185">
        <v>6</v>
      </c>
      <c r="U13" s="185">
        <v>4.5</v>
      </c>
      <c r="V13" s="185">
        <v>4.5</v>
      </c>
      <c r="W13" s="185">
        <v>6.5</v>
      </c>
      <c r="X13" s="185">
        <v>5</v>
      </c>
      <c r="Y13" s="185">
        <v>5.5</v>
      </c>
      <c r="Z13" s="185">
        <v>5.5</v>
      </c>
      <c r="AA13" s="22">
        <f t="shared" si="4"/>
        <v>44.5</v>
      </c>
      <c r="AB13" s="21">
        <f t="shared" si="5"/>
        <v>5.5625</v>
      </c>
      <c r="AC13" s="43"/>
      <c r="AD13" s="185">
        <v>5.5</v>
      </c>
      <c r="AE13" s="185">
        <v>5.8</v>
      </c>
      <c r="AF13" s="185">
        <v>5.3</v>
      </c>
      <c r="AG13" s="185">
        <v>5.6</v>
      </c>
      <c r="AH13" s="185">
        <v>5.8</v>
      </c>
      <c r="AI13" s="185">
        <v>5.5</v>
      </c>
      <c r="AJ13" s="185">
        <v>5.3</v>
      </c>
      <c r="AK13" s="185">
        <v>4</v>
      </c>
      <c r="AL13" s="22">
        <f t="shared" si="6"/>
        <v>42.8</v>
      </c>
      <c r="AM13" s="21">
        <f t="shared" si="7"/>
        <v>5.35</v>
      </c>
      <c r="AN13" s="209"/>
      <c r="AO13" s="271">
        <f t="shared" si="8"/>
        <v>5.5921874999999996</v>
      </c>
      <c r="AP13" s="163"/>
      <c r="AQ13" s="232">
        <v>3</v>
      </c>
      <c r="AR13" s="103"/>
      <c r="AS13" s="103"/>
    </row>
    <row r="14" spans="1:45" ht="14.4" x14ac:dyDescent="0.3">
      <c r="A14" s="414">
        <v>74</v>
      </c>
      <c r="B14" s="414" t="s">
        <v>233</v>
      </c>
      <c r="C14" s="414" t="s">
        <v>269</v>
      </c>
      <c r="D14" s="414" t="s">
        <v>270</v>
      </c>
      <c r="E14" s="414" t="s">
        <v>157</v>
      </c>
      <c r="F14" s="161">
        <v>6.2</v>
      </c>
      <c r="G14" s="161">
        <v>6.5</v>
      </c>
      <c r="H14" s="161">
        <v>6</v>
      </c>
      <c r="I14" s="161">
        <v>5</v>
      </c>
      <c r="J14" s="181">
        <f t="shared" si="0"/>
        <v>5.9249999999999998</v>
      </c>
      <c r="K14" s="161">
        <v>6.8</v>
      </c>
      <c r="L14" s="161"/>
      <c r="M14" s="181">
        <f t="shared" si="1"/>
        <v>6.8</v>
      </c>
      <c r="N14" s="161">
        <v>6</v>
      </c>
      <c r="O14" s="161"/>
      <c r="P14" s="181">
        <f t="shared" si="2"/>
        <v>6</v>
      </c>
      <c r="Q14" s="21">
        <f t="shared" si="3"/>
        <v>6.29</v>
      </c>
      <c r="R14" s="43"/>
      <c r="S14" s="185">
        <v>5.5</v>
      </c>
      <c r="T14" s="185">
        <v>5</v>
      </c>
      <c r="U14" s="185">
        <v>4.5</v>
      </c>
      <c r="V14" s="185">
        <v>5</v>
      </c>
      <c r="W14" s="185">
        <v>6</v>
      </c>
      <c r="X14" s="185">
        <v>5.5</v>
      </c>
      <c r="Y14" s="185">
        <v>7</v>
      </c>
      <c r="Z14" s="185">
        <v>6.5</v>
      </c>
      <c r="AA14" s="22">
        <f t="shared" si="4"/>
        <v>45</v>
      </c>
      <c r="AB14" s="21">
        <f t="shared" si="5"/>
        <v>5.625</v>
      </c>
      <c r="AC14" s="43"/>
      <c r="AD14" s="185">
        <v>4.3</v>
      </c>
      <c r="AE14" s="185">
        <v>4.8</v>
      </c>
      <c r="AF14" s="185">
        <v>5.3</v>
      </c>
      <c r="AG14" s="185">
        <v>5.5</v>
      </c>
      <c r="AH14" s="185">
        <v>5.3</v>
      </c>
      <c r="AI14" s="185">
        <v>5.3</v>
      </c>
      <c r="AJ14" s="185">
        <v>5</v>
      </c>
      <c r="AK14" s="185">
        <v>5</v>
      </c>
      <c r="AL14" s="22">
        <f t="shared" si="6"/>
        <v>40.5</v>
      </c>
      <c r="AM14" s="21">
        <f t="shared" si="7"/>
        <v>5.0625</v>
      </c>
      <c r="AN14" s="209"/>
      <c r="AO14" s="271">
        <f t="shared" si="8"/>
        <v>5.5803124999999998</v>
      </c>
      <c r="AP14" s="163"/>
      <c r="AQ14" s="232">
        <v>4</v>
      </c>
      <c r="AR14" s="103"/>
      <c r="AS14" s="103"/>
    </row>
    <row r="15" spans="1:45" ht="14.4" x14ac:dyDescent="0.3">
      <c r="A15" s="414">
        <v>75</v>
      </c>
      <c r="B15" s="414" t="s">
        <v>234</v>
      </c>
      <c r="C15" s="414" t="s">
        <v>269</v>
      </c>
      <c r="D15" s="414" t="s">
        <v>270</v>
      </c>
      <c r="E15" s="414" t="s">
        <v>157</v>
      </c>
      <c r="F15" s="161">
        <v>6.2</v>
      </c>
      <c r="G15" s="161">
        <v>6.5</v>
      </c>
      <c r="H15" s="161">
        <v>6</v>
      </c>
      <c r="I15" s="161">
        <v>5</v>
      </c>
      <c r="J15" s="181">
        <f t="shared" si="0"/>
        <v>5.9249999999999998</v>
      </c>
      <c r="K15" s="161">
        <v>6.8</v>
      </c>
      <c r="L15" s="161"/>
      <c r="M15" s="181">
        <f t="shared" si="1"/>
        <v>6.8</v>
      </c>
      <c r="N15" s="161">
        <v>6</v>
      </c>
      <c r="O15" s="161"/>
      <c r="P15" s="181">
        <f t="shared" si="2"/>
        <v>6</v>
      </c>
      <c r="Q15" s="21">
        <f t="shared" si="3"/>
        <v>6.29</v>
      </c>
      <c r="R15" s="43"/>
      <c r="S15" s="185">
        <v>6</v>
      </c>
      <c r="T15" s="185">
        <v>4.5</v>
      </c>
      <c r="U15" s="185">
        <v>5</v>
      </c>
      <c r="V15" s="185">
        <v>7</v>
      </c>
      <c r="W15" s="185">
        <v>5.5</v>
      </c>
      <c r="X15" s="185">
        <v>5</v>
      </c>
      <c r="Y15" s="185">
        <v>7</v>
      </c>
      <c r="Z15" s="185">
        <v>6</v>
      </c>
      <c r="AA15" s="22">
        <f t="shared" si="4"/>
        <v>46</v>
      </c>
      <c r="AB15" s="21">
        <f t="shared" si="5"/>
        <v>5.75</v>
      </c>
      <c r="AC15" s="43"/>
      <c r="AD15" s="185">
        <v>4</v>
      </c>
      <c r="AE15" s="185">
        <v>4</v>
      </c>
      <c r="AF15" s="185">
        <v>5</v>
      </c>
      <c r="AG15" s="185">
        <v>5</v>
      </c>
      <c r="AH15" s="185">
        <v>5.3</v>
      </c>
      <c r="AI15" s="185">
        <v>5.3</v>
      </c>
      <c r="AJ15" s="185">
        <v>4.8</v>
      </c>
      <c r="AK15" s="185">
        <v>4</v>
      </c>
      <c r="AL15" s="22">
        <f t="shared" si="6"/>
        <v>37.4</v>
      </c>
      <c r="AM15" s="21">
        <f t="shared" si="7"/>
        <v>4.6749999999999998</v>
      </c>
      <c r="AN15" s="209"/>
      <c r="AO15" s="271">
        <f t="shared" si="8"/>
        <v>5.4818749999999996</v>
      </c>
      <c r="AP15" s="163"/>
      <c r="AQ15" s="232">
        <v>5</v>
      </c>
      <c r="AR15" s="103"/>
      <c r="AS15" s="103"/>
    </row>
    <row r="16" spans="1:45" ht="14.4" x14ac:dyDescent="0.3">
      <c r="A16" s="414">
        <v>60</v>
      </c>
      <c r="B16" s="414" t="s">
        <v>268</v>
      </c>
      <c r="C16" s="414" t="s">
        <v>267</v>
      </c>
      <c r="D16" s="414" t="s">
        <v>189</v>
      </c>
      <c r="E16" s="414" t="s">
        <v>177</v>
      </c>
      <c r="F16" s="161">
        <v>6</v>
      </c>
      <c r="G16" s="161">
        <v>6</v>
      </c>
      <c r="H16" s="161">
        <v>6</v>
      </c>
      <c r="I16" s="161">
        <v>6</v>
      </c>
      <c r="J16" s="181">
        <f t="shared" si="0"/>
        <v>6</v>
      </c>
      <c r="K16" s="161">
        <v>7.5</v>
      </c>
      <c r="L16" s="161"/>
      <c r="M16" s="181">
        <f t="shared" si="1"/>
        <v>7.5</v>
      </c>
      <c r="N16" s="161">
        <v>7</v>
      </c>
      <c r="O16" s="161"/>
      <c r="P16" s="181">
        <f t="shared" si="2"/>
        <v>7</v>
      </c>
      <c r="Q16" s="21">
        <f t="shared" si="3"/>
        <v>6.8000000000000007</v>
      </c>
      <c r="R16" s="43"/>
      <c r="S16" s="185">
        <v>3</v>
      </c>
      <c r="T16" s="185">
        <v>4</v>
      </c>
      <c r="U16" s="185">
        <v>4</v>
      </c>
      <c r="V16" s="185">
        <v>3</v>
      </c>
      <c r="W16" s="185">
        <v>5.5</v>
      </c>
      <c r="X16" s="185">
        <v>5</v>
      </c>
      <c r="Y16" s="185">
        <v>6.5</v>
      </c>
      <c r="Z16" s="185">
        <v>6.5</v>
      </c>
      <c r="AA16" s="22">
        <f t="shared" si="4"/>
        <v>37.5</v>
      </c>
      <c r="AB16" s="21">
        <f t="shared" si="5"/>
        <v>4.6875</v>
      </c>
      <c r="AC16" s="43"/>
      <c r="AD16" s="185">
        <v>4</v>
      </c>
      <c r="AE16" s="185">
        <v>5.5</v>
      </c>
      <c r="AF16" s="185">
        <v>5</v>
      </c>
      <c r="AG16" s="185">
        <v>5.5</v>
      </c>
      <c r="AH16" s="185">
        <v>5.6</v>
      </c>
      <c r="AI16" s="185">
        <v>5.5</v>
      </c>
      <c r="AJ16" s="185">
        <v>5.8</v>
      </c>
      <c r="AK16" s="185">
        <v>5.6</v>
      </c>
      <c r="AL16" s="22">
        <f t="shared" si="6"/>
        <v>42.5</v>
      </c>
      <c r="AM16" s="21">
        <f t="shared" si="7"/>
        <v>5.3125</v>
      </c>
      <c r="AN16" s="209"/>
      <c r="AO16" s="271">
        <f t="shared" si="8"/>
        <v>5.45</v>
      </c>
      <c r="AP16" s="163"/>
      <c r="AQ16" s="232">
        <v>6</v>
      </c>
      <c r="AR16" s="103"/>
      <c r="AS16" s="103"/>
    </row>
    <row r="17" spans="1:45" ht="14.4" x14ac:dyDescent="0.3">
      <c r="A17" s="415">
        <v>13</v>
      </c>
      <c r="B17" s="415" t="s">
        <v>272</v>
      </c>
      <c r="C17" s="414" t="s">
        <v>140</v>
      </c>
      <c r="D17" s="414" t="s">
        <v>139</v>
      </c>
      <c r="E17" s="414" t="s">
        <v>255</v>
      </c>
      <c r="F17" s="161">
        <v>6.5</v>
      </c>
      <c r="G17" s="161">
        <v>6</v>
      </c>
      <c r="H17" s="161">
        <v>6</v>
      </c>
      <c r="I17" s="161">
        <v>5</v>
      </c>
      <c r="J17" s="181">
        <f t="shared" si="0"/>
        <v>5.875</v>
      </c>
      <c r="K17" s="161">
        <v>6.5</v>
      </c>
      <c r="L17" s="161"/>
      <c r="M17" s="181">
        <f t="shared" si="1"/>
        <v>6.5</v>
      </c>
      <c r="N17" s="161">
        <v>6.5</v>
      </c>
      <c r="O17" s="161"/>
      <c r="P17" s="181">
        <f t="shared" si="2"/>
        <v>6.5</v>
      </c>
      <c r="Q17" s="21">
        <f t="shared" si="3"/>
        <v>6.25</v>
      </c>
      <c r="R17" s="43"/>
      <c r="S17" s="185">
        <v>3</v>
      </c>
      <c r="T17" s="185">
        <v>4</v>
      </c>
      <c r="U17" s="185">
        <v>5</v>
      </c>
      <c r="V17" s="185">
        <v>5</v>
      </c>
      <c r="W17" s="185">
        <v>4</v>
      </c>
      <c r="X17" s="185">
        <v>4</v>
      </c>
      <c r="Y17" s="185">
        <v>6.5</v>
      </c>
      <c r="Z17" s="185">
        <v>6.5</v>
      </c>
      <c r="AA17" s="22">
        <f t="shared" si="4"/>
        <v>38</v>
      </c>
      <c r="AB17" s="21">
        <f t="shared" si="5"/>
        <v>4.75</v>
      </c>
      <c r="AC17" s="43"/>
      <c r="AD17" s="185">
        <v>5</v>
      </c>
      <c r="AE17" s="185">
        <v>5.8</v>
      </c>
      <c r="AF17" s="185">
        <v>5.8</v>
      </c>
      <c r="AG17" s="185">
        <v>5.5</v>
      </c>
      <c r="AH17" s="185">
        <v>5.5</v>
      </c>
      <c r="AI17" s="185">
        <v>5.5</v>
      </c>
      <c r="AJ17" s="185">
        <v>5.5</v>
      </c>
      <c r="AK17" s="185">
        <v>5</v>
      </c>
      <c r="AL17" s="22">
        <f t="shared" si="6"/>
        <v>43.6</v>
      </c>
      <c r="AM17" s="21">
        <f t="shared" si="7"/>
        <v>5.45</v>
      </c>
      <c r="AN17" s="209"/>
      <c r="AO17" s="271">
        <f t="shared" si="8"/>
        <v>5.3875000000000002</v>
      </c>
      <c r="AP17" s="163"/>
      <c r="AQ17" s="232">
        <v>7</v>
      </c>
      <c r="AR17" s="103"/>
      <c r="AS17" s="103"/>
    </row>
    <row r="18" spans="1:45" ht="14.4" x14ac:dyDescent="0.3">
      <c r="A18" s="414">
        <v>59</v>
      </c>
      <c r="B18" s="414" t="s">
        <v>171</v>
      </c>
      <c r="C18" s="414" t="s">
        <v>210</v>
      </c>
      <c r="D18" s="414" t="s">
        <v>211</v>
      </c>
      <c r="E18" s="414" t="s">
        <v>177</v>
      </c>
      <c r="F18" s="161">
        <v>5.8</v>
      </c>
      <c r="G18" s="161">
        <v>6</v>
      </c>
      <c r="H18" s="161">
        <v>5</v>
      </c>
      <c r="I18" s="161">
        <v>5.2</v>
      </c>
      <c r="J18" s="181">
        <f t="shared" si="0"/>
        <v>5.5</v>
      </c>
      <c r="K18" s="161">
        <v>6</v>
      </c>
      <c r="L18" s="161"/>
      <c r="M18" s="181">
        <f t="shared" si="1"/>
        <v>6</v>
      </c>
      <c r="N18" s="161">
        <v>7</v>
      </c>
      <c r="O18" s="161"/>
      <c r="P18" s="181">
        <f t="shared" si="2"/>
        <v>7</v>
      </c>
      <c r="Q18" s="21">
        <f t="shared" si="3"/>
        <v>6.0000000000000009</v>
      </c>
      <c r="R18" s="43"/>
      <c r="S18" s="185">
        <v>5</v>
      </c>
      <c r="T18" s="185">
        <v>4.5</v>
      </c>
      <c r="U18" s="185">
        <v>4.5</v>
      </c>
      <c r="V18" s="185">
        <v>4.5</v>
      </c>
      <c r="W18" s="185">
        <v>4</v>
      </c>
      <c r="X18" s="185">
        <v>4.5</v>
      </c>
      <c r="Y18" s="185">
        <v>6</v>
      </c>
      <c r="Z18" s="185">
        <v>6</v>
      </c>
      <c r="AA18" s="22">
        <f t="shared" si="4"/>
        <v>39</v>
      </c>
      <c r="AB18" s="21">
        <f t="shared" si="5"/>
        <v>4.875</v>
      </c>
      <c r="AC18" s="43"/>
      <c r="AD18" s="185">
        <v>4</v>
      </c>
      <c r="AE18" s="185">
        <v>5</v>
      </c>
      <c r="AF18" s="185">
        <v>5</v>
      </c>
      <c r="AG18" s="185">
        <v>5.8</v>
      </c>
      <c r="AH18" s="185">
        <v>5.5</v>
      </c>
      <c r="AI18" s="185">
        <v>5.5</v>
      </c>
      <c r="AJ18" s="185">
        <v>5.3</v>
      </c>
      <c r="AK18" s="185">
        <v>5</v>
      </c>
      <c r="AL18" s="22">
        <f t="shared" si="6"/>
        <v>41.1</v>
      </c>
      <c r="AM18" s="21">
        <f t="shared" si="7"/>
        <v>5.1375000000000002</v>
      </c>
      <c r="AN18" s="209"/>
      <c r="AO18" s="271">
        <f t="shared" si="8"/>
        <v>5.2546875000000002</v>
      </c>
      <c r="AP18" s="163"/>
      <c r="AQ18" s="232">
        <v>8</v>
      </c>
      <c r="AR18" s="103"/>
      <c r="AS18" s="103"/>
    </row>
    <row r="19" spans="1:45" ht="14.4" x14ac:dyDescent="0.3">
      <c r="A19" s="414">
        <v>78</v>
      </c>
      <c r="B19" s="414" t="s">
        <v>236</v>
      </c>
      <c r="C19" s="414" t="s">
        <v>240</v>
      </c>
      <c r="D19" s="414" t="s">
        <v>270</v>
      </c>
      <c r="E19" s="414" t="s">
        <v>157</v>
      </c>
      <c r="F19" s="161">
        <v>6.2</v>
      </c>
      <c r="G19" s="161">
        <v>6.5</v>
      </c>
      <c r="H19" s="161">
        <v>6</v>
      </c>
      <c r="I19" s="161">
        <v>5</v>
      </c>
      <c r="J19" s="181">
        <f t="shared" si="0"/>
        <v>5.9249999999999998</v>
      </c>
      <c r="K19" s="161">
        <v>6.8</v>
      </c>
      <c r="L19" s="161"/>
      <c r="M19" s="181">
        <f t="shared" si="1"/>
        <v>6.8</v>
      </c>
      <c r="N19" s="161">
        <v>6</v>
      </c>
      <c r="O19" s="161"/>
      <c r="P19" s="181">
        <f t="shared" si="2"/>
        <v>6</v>
      </c>
      <c r="Q19" s="21">
        <f t="shared" si="3"/>
        <v>6.29</v>
      </c>
      <c r="R19" s="43"/>
      <c r="S19" s="185">
        <v>4</v>
      </c>
      <c r="T19" s="185">
        <v>4</v>
      </c>
      <c r="U19" s="185">
        <v>4.5</v>
      </c>
      <c r="V19" s="185">
        <v>5.5</v>
      </c>
      <c r="W19" s="185">
        <v>4.5</v>
      </c>
      <c r="X19" s="185">
        <v>4.5</v>
      </c>
      <c r="Y19" s="185">
        <v>5</v>
      </c>
      <c r="Z19" s="185">
        <v>5.5</v>
      </c>
      <c r="AA19" s="22">
        <f t="shared" si="4"/>
        <v>37.5</v>
      </c>
      <c r="AB19" s="21">
        <f t="shared" si="5"/>
        <v>4.6875</v>
      </c>
      <c r="AC19" s="43"/>
      <c r="AD19" s="185">
        <v>4</v>
      </c>
      <c r="AE19" s="185">
        <v>5</v>
      </c>
      <c r="AF19" s="185">
        <v>5</v>
      </c>
      <c r="AG19" s="185">
        <v>5.5</v>
      </c>
      <c r="AH19" s="185">
        <v>5.3</v>
      </c>
      <c r="AI19" s="185">
        <v>5.5</v>
      </c>
      <c r="AJ19" s="185">
        <v>5.5</v>
      </c>
      <c r="AK19" s="185">
        <v>5</v>
      </c>
      <c r="AL19" s="22">
        <f t="shared" si="6"/>
        <v>40.799999999999997</v>
      </c>
      <c r="AM19" s="21">
        <f t="shared" si="7"/>
        <v>5.0999999999999996</v>
      </c>
      <c r="AN19" s="209"/>
      <c r="AO19" s="271">
        <f t="shared" si="8"/>
        <v>5.2428124999999994</v>
      </c>
      <c r="AP19" s="163"/>
      <c r="AQ19" s="232">
        <v>9</v>
      </c>
      <c r="AR19" s="103"/>
      <c r="AS19" s="103"/>
    </row>
    <row r="20" spans="1:45" ht="14.4" x14ac:dyDescent="0.3">
      <c r="A20" s="414">
        <v>16</v>
      </c>
      <c r="B20" s="414" t="s">
        <v>173</v>
      </c>
      <c r="C20" s="414" t="s">
        <v>144</v>
      </c>
      <c r="D20" s="414" t="s">
        <v>145</v>
      </c>
      <c r="E20" s="414" t="s">
        <v>146</v>
      </c>
      <c r="F20" s="161">
        <v>5.5</v>
      </c>
      <c r="G20" s="161">
        <v>5.5</v>
      </c>
      <c r="H20" s="161">
        <v>6</v>
      </c>
      <c r="I20" s="161">
        <v>5.5</v>
      </c>
      <c r="J20" s="181">
        <f t="shared" si="0"/>
        <v>5.625</v>
      </c>
      <c r="K20" s="161">
        <v>6</v>
      </c>
      <c r="L20" s="161"/>
      <c r="M20" s="181">
        <f t="shared" si="1"/>
        <v>6</v>
      </c>
      <c r="N20" s="161">
        <v>7</v>
      </c>
      <c r="O20" s="161"/>
      <c r="P20" s="181">
        <f t="shared" si="2"/>
        <v>7</v>
      </c>
      <c r="Q20" s="21">
        <f t="shared" si="3"/>
        <v>6.0500000000000007</v>
      </c>
      <c r="R20" s="43"/>
      <c r="S20" s="185">
        <v>4</v>
      </c>
      <c r="T20" s="185">
        <v>5</v>
      </c>
      <c r="U20" s="185">
        <v>3.5</v>
      </c>
      <c r="V20" s="185">
        <v>4</v>
      </c>
      <c r="W20" s="185">
        <v>4</v>
      </c>
      <c r="X20" s="185">
        <v>4.5</v>
      </c>
      <c r="Y20" s="185">
        <v>5</v>
      </c>
      <c r="Z20" s="185">
        <v>5.5</v>
      </c>
      <c r="AA20" s="22">
        <f t="shared" si="4"/>
        <v>35.5</v>
      </c>
      <c r="AB20" s="21">
        <f t="shared" si="5"/>
        <v>4.4375</v>
      </c>
      <c r="AC20" s="43"/>
      <c r="AD20" s="185">
        <v>4</v>
      </c>
      <c r="AE20" s="185">
        <v>5</v>
      </c>
      <c r="AF20" s="185">
        <v>5.3</v>
      </c>
      <c r="AG20" s="185">
        <v>5.3</v>
      </c>
      <c r="AH20" s="185">
        <v>5.5</v>
      </c>
      <c r="AI20" s="185">
        <v>5.5</v>
      </c>
      <c r="AJ20" s="185">
        <v>6</v>
      </c>
      <c r="AK20" s="185">
        <v>5</v>
      </c>
      <c r="AL20" s="22">
        <f t="shared" si="6"/>
        <v>41.6</v>
      </c>
      <c r="AM20" s="21">
        <f t="shared" si="7"/>
        <v>5.2</v>
      </c>
      <c r="AN20" s="209"/>
      <c r="AO20" s="271">
        <f t="shared" si="8"/>
        <v>5.1265625000000004</v>
      </c>
      <c r="AP20" s="163"/>
      <c r="AQ20" s="232">
        <v>10</v>
      </c>
      <c r="AR20" s="103"/>
      <c r="AS20" s="103"/>
    </row>
    <row r="21" spans="1:45" ht="14.4" x14ac:dyDescent="0.3">
      <c r="A21" s="415">
        <v>69</v>
      </c>
      <c r="B21" s="415" t="s">
        <v>271</v>
      </c>
      <c r="C21" s="414" t="s">
        <v>159</v>
      </c>
      <c r="D21" s="414" t="s">
        <v>160</v>
      </c>
      <c r="E21" s="414" t="s">
        <v>247</v>
      </c>
      <c r="F21" s="161">
        <v>6.8</v>
      </c>
      <c r="G21" s="161">
        <v>6</v>
      </c>
      <c r="H21" s="161">
        <v>6.5</v>
      </c>
      <c r="I21" s="161">
        <v>5</v>
      </c>
      <c r="J21" s="181">
        <f t="shared" si="0"/>
        <v>6.0750000000000002</v>
      </c>
      <c r="K21" s="161">
        <v>4.8</v>
      </c>
      <c r="L21" s="161"/>
      <c r="M21" s="181">
        <f t="shared" si="1"/>
        <v>4.8</v>
      </c>
      <c r="N21" s="161">
        <v>5.5</v>
      </c>
      <c r="O21" s="161"/>
      <c r="P21" s="181">
        <f t="shared" si="2"/>
        <v>5.5</v>
      </c>
      <c r="Q21" s="21">
        <f t="shared" si="3"/>
        <v>5.4499999999999993</v>
      </c>
      <c r="R21" s="43"/>
      <c r="S21" s="185">
        <v>3</v>
      </c>
      <c r="T21" s="185">
        <v>5.5</v>
      </c>
      <c r="U21" s="185">
        <v>5</v>
      </c>
      <c r="V21" s="185">
        <v>5</v>
      </c>
      <c r="W21" s="185">
        <v>4.5</v>
      </c>
      <c r="X21" s="185">
        <v>5</v>
      </c>
      <c r="Y21" s="185">
        <v>6</v>
      </c>
      <c r="Z21" s="185">
        <v>7</v>
      </c>
      <c r="AA21" s="22">
        <f t="shared" si="4"/>
        <v>41</v>
      </c>
      <c r="AB21" s="21">
        <f t="shared" si="5"/>
        <v>5.125</v>
      </c>
      <c r="AC21" s="43"/>
      <c r="AD21" s="185">
        <v>4</v>
      </c>
      <c r="AE21" s="185">
        <v>4</v>
      </c>
      <c r="AF21" s="185">
        <v>4.8</v>
      </c>
      <c r="AG21" s="185">
        <v>5</v>
      </c>
      <c r="AH21" s="185">
        <v>5.3</v>
      </c>
      <c r="AI21" s="185">
        <v>5</v>
      </c>
      <c r="AJ21" s="185">
        <v>5</v>
      </c>
      <c r="AK21" s="185">
        <v>5</v>
      </c>
      <c r="AL21" s="22">
        <f t="shared" si="6"/>
        <v>38.1</v>
      </c>
      <c r="AM21" s="21">
        <f t="shared" si="7"/>
        <v>4.7625000000000002</v>
      </c>
      <c r="AN21" s="209"/>
      <c r="AO21" s="271">
        <f t="shared" si="8"/>
        <v>5.0703125</v>
      </c>
      <c r="AP21" s="163"/>
      <c r="AQ21" s="232">
        <v>11</v>
      </c>
      <c r="AR21" s="103"/>
      <c r="AS21" s="103"/>
    </row>
    <row r="22" spans="1:45" ht="14.4" x14ac:dyDescent="0.3">
      <c r="A22" s="414">
        <v>15</v>
      </c>
      <c r="B22" s="414" t="s">
        <v>273</v>
      </c>
      <c r="C22" s="414" t="s">
        <v>140</v>
      </c>
      <c r="D22" s="414" t="s">
        <v>139</v>
      </c>
      <c r="E22" s="414" t="s">
        <v>255</v>
      </c>
      <c r="F22" s="161">
        <v>6.5</v>
      </c>
      <c r="G22" s="161">
        <v>6</v>
      </c>
      <c r="H22" s="161">
        <v>6</v>
      </c>
      <c r="I22" s="161">
        <v>5</v>
      </c>
      <c r="J22" s="181">
        <f t="shared" si="0"/>
        <v>5.875</v>
      </c>
      <c r="K22" s="161">
        <v>6.5</v>
      </c>
      <c r="L22" s="161"/>
      <c r="M22" s="181">
        <f t="shared" si="1"/>
        <v>6.5</v>
      </c>
      <c r="N22" s="161">
        <v>6.5</v>
      </c>
      <c r="O22" s="161"/>
      <c r="P22" s="181">
        <f t="shared" si="2"/>
        <v>6.5</v>
      </c>
      <c r="Q22" s="21">
        <f t="shared" si="3"/>
        <v>6.25</v>
      </c>
      <c r="R22" s="43"/>
      <c r="S22" s="185">
        <v>3.5</v>
      </c>
      <c r="T22" s="185">
        <v>4.5</v>
      </c>
      <c r="U22" s="185">
        <v>4</v>
      </c>
      <c r="V22" s="185">
        <v>5</v>
      </c>
      <c r="W22" s="185">
        <v>3.5</v>
      </c>
      <c r="X22" s="185">
        <v>4</v>
      </c>
      <c r="Y22" s="185">
        <v>6</v>
      </c>
      <c r="Z22" s="185">
        <v>5.5</v>
      </c>
      <c r="AA22" s="22">
        <f t="shared" si="4"/>
        <v>36</v>
      </c>
      <c r="AB22" s="21">
        <f t="shared" si="5"/>
        <v>4.5</v>
      </c>
      <c r="AC22" s="43"/>
      <c r="AD22" s="185">
        <v>4</v>
      </c>
      <c r="AE22" s="185">
        <v>5</v>
      </c>
      <c r="AF22" s="185">
        <v>4.5</v>
      </c>
      <c r="AG22" s="185">
        <v>5</v>
      </c>
      <c r="AH22" s="185">
        <v>5</v>
      </c>
      <c r="AI22" s="185">
        <v>5.3</v>
      </c>
      <c r="AJ22" s="185">
        <v>5</v>
      </c>
      <c r="AK22" s="185">
        <v>5</v>
      </c>
      <c r="AL22" s="22">
        <f t="shared" si="6"/>
        <v>38.799999999999997</v>
      </c>
      <c r="AM22" s="21">
        <f t="shared" si="7"/>
        <v>4.8499999999999996</v>
      </c>
      <c r="AN22" s="209"/>
      <c r="AO22" s="271">
        <f t="shared" si="8"/>
        <v>5.0687499999999996</v>
      </c>
      <c r="AP22" s="163"/>
      <c r="AQ22" s="232">
        <v>12</v>
      </c>
      <c r="AR22" s="103"/>
      <c r="AS22" s="103"/>
    </row>
    <row r="23" spans="1:45" ht="14.4" x14ac:dyDescent="0.3">
      <c r="A23" s="414">
        <v>52</v>
      </c>
      <c r="B23" s="414" t="s">
        <v>266</v>
      </c>
      <c r="C23" s="414" t="s">
        <v>267</v>
      </c>
      <c r="D23" s="414" t="s">
        <v>189</v>
      </c>
      <c r="E23" s="414" t="s">
        <v>177</v>
      </c>
      <c r="F23" s="161">
        <v>6</v>
      </c>
      <c r="G23" s="161">
        <v>6</v>
      </c>
      <c r="H23" s="161">
        <v>6</v>
      </c>
      <c r="I23" s="161">
        <v>6</v>
      </c>
      <c r="J23" s="181">
        <f t="shared" si="0"/>
        <v>6</v>
      </c>
      <c r="K23" s="161">
        <v>7.5</v>
      </c>
      <c r="L23" s="161"/>
      <c r="M23" s="181">
        <f t="shared" si="1"/>
        <v>7.5</v>
      </c>
      <c r="N23" s="161">
        <v>7</v>
      </c>
      <c r="O23" s="161"/>
      <c r="P23" s="181">
        <f t="shared" si="2"/>
        <v>7</v>
      </c>
      <c r="Q23" s="21">
        <f t="shared" si="3"/>
        <v>6.8000000000000007</v>
      </c>
      <c r="R23" s="43"/>
      <c r="S23" s="185">
        <v>3.5</v>
      </c>
      <c r="T23" s="185">
        <v>0</v>
      </c>
      <c r="U23" s="185">
        <v>4</v>
      </c>
      <c r="V23" s="185">
        <v>4</v>
      </c>
      <c r="W23" s="185">
        <v>4</v>
      </c>
      <c r="X23" s="185">
        <v>4.5</v>
      </c>
      <c r="Y23" s="185">
        <v>5</v>
      </c>
      <c r="Z23" s="185">
        <v>5</v>
      </c>
      <c r="AA23" s="22">
        <f t="shared" si="4"/>
        <v>30</v>
      </c>
      <c r="AB23" s="21">
        <f t="shared" si="5"/>
        <v>3.75</v>
      </c>
      <c r="AC23" s="43"/>
      <c r="AD23" s="185">
        <v>5</v>
      </c>
      <c r="AE23" s="185">
        <v>4.5</v>
      </c>
      <c r="AF23" s="185">
        <v>5</v>
      </c>
      <c r="AG23" s="185">
        <v>5.8</v>
      </c>
      <c r="AH23" s="185">
        <v>5</v>
      </c>
      <c r="AI23" s="185">
        <v>5.3</v>
      </c>
      <c r="AJ23" s="185">
        <v>5</v>
      </c>
      <c r="AK23" s="185">
        <v>5</v>
      </c>
      <c r="AL23" s="22">
        <f t="shared" si="6"/>
        <v>40.6</v>
      </c>
      <c r="AM23" s="21">
        <f t="shared" si="7"/>
        <v>5.0750000000000002</v>
      </c>
      <c r="AN23" s="209"/>
      <c r="AO23" s="271">
        <f t="shared" si="8"/>
        <v>5.0093750000000004</v>
      </c>
      <c r="AP23" s="163"/>
      <c r="AQ23" s="232">
        <v>13</v>
      </c>
      <c r="AR23" s="103"/>
      <c r="AS23" s="103"/>
    </row>
    <row r="24" spans="1:45" ht="14.4" x14ac:dyDescent="0.3">
      <c r="A24" s="414">
        <v>61</v>
      </c>
      <c r="B24" s="414" t="s">
        <v>276</v>
      </c>
      <c r="C24" s="414" t="s">
        <v>210</v>
      </c>
      <c r="D24" s="414" t="s">
        <v>211</v>
      </c>
      <c r="E24" s="414" t="s">
        <v>177</v>
      </c>
      <c r="F24" s="161">
        <v>5.8</v>
      </c>
      <c r="G24" s="161">
        <v>6</v>
      </c>
      <c r="H24" s="161">
        <v>5</v>
      </c>
      <c r="I24" s="161">
        <v>5.2</v>
      </c>
      <c r="J24" s="181">
        <f t="shared" si="0"/>
        <v>5.5</v>
      </c>
      <c r="K24" s="161">
        <v>6</v>
      </c>
      <c r="L24" s="161"/>
      <c r="M24" s="181">
        <f t="shared" si="1"/>
        <v>6</v>
      </c>
      <c r="N24" s="161">
        <v>7</v>
      </c>
      <c r="O24" s="161"/>
      <c r="P24" s="181">
        <f t="shared" si="2"/>
        <v>7</v>
      </c>
      <c r="Q24" s="21">
        <f t="shared" si="3"/>
        <v>6.0000000000000009</v>
      </c>
      <c r="R24" s="43"/>
      <c r="S24" s="185">
        <v>3</v>
      </c>
      <c r="T24" s="185">
        <v>4</v>
      </c>
      <c r="U24" s="185">
        <v>3.5</v>
      </c>
      <c r="V24" s="185">
        <v>4</v>
      </c>
      <c r="W24" s="185">
        <v>3</v>
      </c>
      <c r="X24" s="185">
        <v>3.5</v>
      </c>
      <c r="Y24" s="185">
        <v>5.5</v>
      </c>
      <c r="Z24" s="185">
        <v>6</v>
      </c>
      <c r="AA24" s="22">
        <f t="shared" si="4"/>
        <v>32.5</v>
      </c>
      <c r="AB24" s="21">
        <f t="shared" si="5"/>
        <v>4.0625</v>
      </c>
      <c r="AC24" s="43"/>
      <c r="AD24" s="185">
        <v>3</v>
      </c>
      <c r="AE24" s="185">
        <v>5</v>
      </c>
      <c r="AF24" s="185">
        <v>5.2</v>
      </c>
      <c r="AG24" s="185">
        <v>5.3</v>
      </c>
      <c r="AH24" s="185">
        <v>5</v>
      </c>
      <c r="AI24" s="185">
        <v>5</v>
      </c>
      <c r="AJ24" s="185">
        <v>5</v>
      </c>
      <c r="AK24" s="185">
        <v>4</v>
      </c>
      <c r="AL24" s="22">
        <f t="shared" si="6"/>
        <v>37.5</v>
      </c>
      <c r="AM24" s="21">
        <f t="shared" si="7"/>
        <v>4.6875</v>
      </c>
      <c r="AN24" s="209"/>
      <c r="AO24" s="271">
        <f t="shared" si="8"/>
        <v>4.78125</v>
      </c>
      <c r="AP24" s="163"/>
      <c r="AQ24" s="232">
        <v>14</v>
      </c>
      <c r="AR24" s="103"/>
      <c r="AS24" s="103"/>
    </row>
  </sheetData>
  <sortState xmlns:xlrd2="http://schemas.microsoft.com/office/spreadsheetml/2017/richdata2" ref="A11:AS24">
    <sortCondition descending="1" ref="AO11:AO2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57C6-26B8-458A-A210-AF1ED1C987FE}">
  <sheetPr>
    <pageSetUpPr fitToPage="1"/>
  </sheetPr>
  <dimension ref="A1:AK21"/>
  <sheetViews>
    <sheetView workbookViewId="0">
      <selection activeCell="AJ21" sqref="AJ21"/>
    </sheetView>
  </sheetViews>
  <sheetFormatPr defaultRowHeight="13.2" x14ac:dyDescent="0.25"/>
  <cols>
    <col min="1" max="1" width="5.6640625" customWidth="1"/>
    <col min="2" max="2" width="17.33203125" customWidth="1"/>
    <col min="3" max="3" width="23.109375" customWidth="1"/>
    <col min="4" max="5" width="20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0" max="23" width="8.88671875" style="174"/>
    <col min="24" max="24" width="2.88671875" customWidth="1"/>
    <col min="32" max="32" width="2.88671875" customWidth="1"/>
    <col min="33" max="33" width="9.33203125" style="174" bestFit="1" customWidth="1"/>
    <col min="34" max="34" width="2.88671875" style="174" customWidth="1"/>
    <col min="35" max="35" width="17.44140625" customWidth="1"/>
  </cols>
  <sheetData>
    <row r="1" spans="1:37" ht="15.6" x14ac:dyDescent="0.3">
      <c r="A1" s="97" t="str">
        <f>'Comp Detail'!A1</f>
        <v>Vaulting NSW State Championships</v>
      </c>
      <c r="B1" s="3"/>
      <c r="C1" s="103"/>
      <c r="D1" s="163" t="s">
        <v>82</v>
      </c>
      <c r="E1" s="103" t="s">
        <v>341</v>
      </c>
      <c r="F1" s="103"/>
      <c r="G1" s="1"/>
      <c r="H1" s="1"/>
      <c r="I1" s="1"/>
      <c r="J1" s="1"/>
      <c r="K1" s="103"/>
      <c r="L1" s="103"/>
      <c r="M1" s="103"/>
      <c r="N1" s="103"/>
      <c r="O1" s="103"/>
      <c r="P1" s="103"/>
      <c r="Q1" s="103"/>
      <c r="R1" s="103"/>
      <c r="S1" s="103"/>
      <c r="T1" s="24"/>
      <c r="U1" s="24"/>
      <c r="V1" s="24"/>
      <c r="W1" s="24"/>
      <c r="X1" s="103"/>
      <c r="Y1" s="103"/>
      <c r="Z1" s="103"/>
      <c r="AA1" s="103"/>
      <c r="AB1" s="103"/>
      <c r="AC1" s="103"/>
      <c r="AD1" s="103"/>
      <c r="AE1" s="103"/>
      <c r="AF1" s="103"/>
      <c r="AG1" s="41"/>
      <c r="AH1" s="41"/>
      <c r="AI1" s="196">
        <f ca="1">NOW()</f>
        <v>45089.380972685183</v>
      </c>
      <c r="AJ1" s="103"/>
      <c r="AK1" s="103"/>
    </row>
    <row r="2" spans="1:37" ht="15.6" x14ac:dyDescent="0.3">
      <c r="A2" s="28"/>
      <c r="B2" s="3"/>
      <c r="C2" s="103"/>
      <c r="D2" s="163" t="s">
        <v>83</v>
      </c>
      <c r="E2" s="41" t="s">
        <v>343</v>
      </c>
      <c r="F2" s="103"/>
      <c r="G2" s="1"/>
      <c r="H2" s="1"/>
      <c r="I2" s="1"/>
      <c r="J2" s="1"/>
      <c r="K2" s="103"/>
      <c r="L2" s="103"/>
      <c r="M2" s="103"/>
      <c r="N2" s="103"/>
      <c r="O2" s="103"/>
      <c r="P2" s="103"/>
      <c r="Q2" s="103"/>
      <c r="R2" s="103"/>
      <c r="S2" s="103"/>
      <c r="T2" s="24"/>
      <c r="U2" s="24"/>
      <c r="V2" s="24"/>
      <c r="W2" s="24"/>
      <c r="X2" s="103"/>
      <c r="Y2" s="103"/>
      <c r="Z2" s="103"/>
      <c r="AA2" s="103"/>
      <c r="AB2" s="103"/>
      <c r="AC2" s="103"/>
      <c r="AD2" s="103"/>
      <c r="AE2" s="103"/>
      <c r="AF2" s="103"/>
      <c r="AG2" s="41"/>
      <c r="AH2" s="41"/>
      <c r="AI2" s="197">
        <f ca="1">NOW()</f>
        <v>45089.380972685183</v>
      </c>
      <c r="AJ2" s="103"/>
      <c r="AK2" s="103"/>
    </row>
    <row r="3" spans="1:37" ht="15.6" x14ac:dyDescent="0.3">
      <c r="A3" s="456" t="str">
        <f>'Comp Detail'!A3</f>
        <v>9th to 11th June 2023</v>
      </c>
      <c r="B3" s="457"/>
      <c r="C3" s="103"/>
      <c r="D3" s="163" t="s">
        <v>84</v>
      </c>
      <c r="E3" s="41" t="s">
        <v>344</v>
      </c>
      <c r="F3" s="103"/>
      <c r="G3" s="1"/>
      <c r="H3" s="1"/>
      <c r="I3" s="1"/>
      <c r="J3" s="1"/>
      <c r="K3" s="103"/>
      <c r="L3" s="103"/>
      <c r="M3" s="103"/>
      <c r="N3" s="103"/>
      <c r="O3" s="103"/>
      <c r="P3" s="103"/>
      <c r="Q3" s="103"/>
      <c r="R3" s="103"/>
      <c r="S3" s="103"/>
      <c r="T3" s="24"/>
      <c r="U3" s="24"/>
      <c r="V3" s="24"/>
      <c r="W3" s="24"/>
      <c r="X3" s="103"/>
      <c r="Y3" s="103"/>
      <c r="Z3" s="103"/>
      <c r="AA3" s="103"/>
      <c r="AB3" s="103"/>
      <c r="AC3" s="103"/>
      <c r="AD3" s="103"/>
      <c r="AE3" s="103"/>
      <c r="AF3" s="103"/>
      <c r="AG3" s="41"/>
      <c r="AH3" s="41"/>
      <c r="AI3" s="197"/>
      <c r="AJ3" s="103"/>
      <c r="AK3" s="103"/>
    </row>
    <row r="4" spans="1:37" ht="15.6" x14ac:dyDescent="0.3">
      <c r="A4" s="173"/>
      <c r="B4" s="174"/>
      <c r="C4" s="103"/>
      <c r="D4" s="163"/>
      <c r="E4" s="41"/>
      <c r="F4" s="103"/>
      <c r="G4" s="1"/>
      <c r="H4" s="1"/>
      <c r="I4" s="1"/>
      <c r="J4" s="1"/>
      <c r="K4" s="103"/>
      <c r="L4" s="103"/>
      <c r="M4" s="103"/>
      <c r="N4" s="103"/>
      <c r="O4" s="103"/>
      <c r="P4" s="103"/>
      <c r="Q4" s="103"/>
      <c r="R4" s="103"/>
      <c r="S4" s="103"/>
      <c r="T4" s="24"/>
      <c r="U4" s="24"/>
      <c r="V4" s="24"/>
      <c r="W4" s="24"/>
      <c r="X4" s="103"/>
      <c r="Y4" s="103"/>
      <c r="Z4" s="103"/>
      <c r="AA4" s="103"/>
      <c r="AB4" s="103"/>
      <c r="AC4" s="103"/>
      <c r="AD4" s="103"/>
      <c r="AE4" s="103"/>
      <c r="AF4" s="103"/>
      <c r="AG4" s="41"/>
      <c r="AH4" s="41"/>
      <c r="AI4" s="197"/>
      <c r="AJ4" s="103"/>
      <c r="AK4" s="103"/>
    </row>
    <row r="5" spans="1:37" ht="15.6" x14ac:dyDescent="0.3">
      <c r="A5" s="105"/>
      <c r="B5" s="103"/>
      <c r="C5" s="103"/>
      <c r="D5" s="163"/>
      <c r="E5" s="103"/>
      <c r="F5" s="103"/>
      <c r="G5" s="182" t="s">
        <v>51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03"/>
      <c r="T5" s="187" t="s">
        <v>51</v>
      </c>
      <c r="U5" s="272"/>
      <c r="V5" s="272"/>
      <c r="W5" s="272"/>
      <c r="X5" s="186"/>
      <c r="Y5" s="186"/>
      <c r="Z5" s="186"/>
      <c r="AA5" s="186"/>
      <c r="AB5" s="186"/>
      <c r="AC5" s="186"/>
      <c r="AD5" s="186"/>
      <c r="AE5" s="186"/>
      <c r="AF5" s="103"/>
      <c r="AG5" s="41"/>
      <c r="AH5" s="41"/>
      <c r="AI5" s="103"/>
      <c r="AJ5" s="103"/>
      <c r="AK5" s="103"/>
    </row>
    <row r="6" spans="1:37" ht="15.6" x14ac:dyDescent="0.3">
      <c r="A6" s="105"/>
      <c r="B6" s="103"/>
      <c r="C6" s="163"/>
      <c r="D6" s="103"/>
      <c r="E6" s="103"/>
      <c r="F6" s="103"/>
      <c r="G6" s="164"/>
      <c r="H6" s="103"/>
      <c r="I6" s="103"/>
      <c r="J6" s="103"/>
      <c r="L6" s="164"/>
      <c r="M6" s="164"/>
      <c r="N6" s="164"/>
      <c r="O6" s="103"/>
      <c r="P6" s="103"/>
      <c r="Q6" s="103"/>
      <c r="R6" s="103"/>
      <c r="S6" s="103"/>
      <c r="T6" s="164"/>
      <c r="U6" s="103"/>
      <c r="V6" s="24"/>
      <c r="W6" s="24"/>
      <c r="X6" s="103"/>
      <c r="Y6" s="164"/>
      <c r="Z6" s="103"/>
      <c r="AA6" s="103"/>
      <c r="AB6" s="103"/>
      <c r="AC6" s="103"/>
      <c r="AD6" s="103"/>
      <c r="AE6" s="103"/>
      <c r="AF6" s="103"/>
      <c r="AG6" s="41"/>
      <c r="AH6" s="41"/>
      <c r="AI6" s="103"/>
      <c r="AJ6" s="103"/>
      <c r="AK6" s="103"/>
    </row>
    <row r="7" spans="1:37" ht="15.6" x14ac:dyDescent="0.3">
      <c r="A7" s="105" t="s">
        <v>278</v>
      </c>
      <c r="B7" s="164"/>
      <c r="C7" s="103"/>
      <c r="D7" s="103"/>
      <c r="E7" s="103"/>
      <c r="F7" s="164"/>
      <c r="G7" s="164" t="s">
        <v>47</v>
      </c>
      <c r="H7" s="103" t="str">
        <f>E1</f>
        <v>Tristyn Lowe</v>
      </c>
      <c r="I7" s="103"/>
      <c r="J7" s="103"/>
      <c r="L7" s="164"/>
      <c r="M7" s="164"/>
      <c r="N7" s="164"/>
      <c r="O7" s="103"/>
      <c r="P7" s="103"/>
      <c r="Q7" s="103"/>
      <c r="R7" s="103"/>
      <c r="S7" s="103"/>
      <c r="T7" s="164" t="s">
        <v>46</v>
      </c>
      <c r="U7" s="103" t="str">
        <f>E2</f>
        <v>Jenny Scott</v>
      </c>
      <c r="V7" s="103"/>
      <c r="W7" s="103"/>
      <c r="X7" s="103"/>
      <c r="Y7" s="164" t="s">
        <v>48</v>
      </c>
      <c r="Z7" s="103" t="str">
        <f>E3</f>
        <v>Emily Leadbeater</v>
      </c>
      <c r="AA7" s="103"/>
      <c r="AB7" s="103"/>
      <c r="AC7" s="103"/>
      <c r="AD7" s="103"/>
      <c r="AE7" s="164"/>
      <c r="AF7" s="103"/>
      <c r="AG7" s="103"/>
      <c r="AH7" s="41"/>
      <c r="AI7" s="103"/>
      <c r="AJ7" s="103"/>
      <c r="AK7" s="103"/>
    </row>
    <row r="8" spans="1:37" ht="15.6" x14ac:dyDescent="0.3">
      <c r="A8" s="105" t="s">
        <v>85</v>
      </c>
      <c r="B8" s="164">
        <v>10</v>
      </c>
      <c r="C8" s="103"/>
      <c r="D8" s="103"/>
      <c r="E8" s="103"/>
      <c r="F8" s="103"/>
      <c r="G8" s="164" t="s">
        <v>26</v>
      </c>
      <c r="H8" s="103"/>
      <c r="S8" s="188"/>
      <c r="T8" s="24"/>
      <c r="U8" s="24"/>
      <c r="V8" s="24"/>
      <c r="W8" s="24"/>
      <c r="X8" s="188"/>
      <c r="Y8" s="103"/>
      <c r="Z8" s="103"/>
      <c r="AA8" s="103"/>
      <c r="AB8" s="103"/>
      <c r="AC8" s="103"/>
      <c r="AD8" s="103"/>
      <c r="AE8" s="103"/>
      <c r="AF8" s="198"/>
      <c r="AG8" s="41"/>
      <c r="AH8" s="41"/>
      <c r="AI8" s="103"/>
      <c r="AJ8" s="103"/>
      <c r="AK8" s="103"/>
    </row>
    <row r="9" spans="1:37" ht="14.4" x14ac:dyDescent="0.3">
      <c r="A9" s="103"/>
      <c r="B9" s="103"/>
      <c r="C9" s="103"/>
      <c r="D9" s="103"/>
      <c r="E9" s="103"/>
      <c r="F9" s="128"/>
      <c r="G9" s="164" t="s">
        <v>1</v>
      </c>
      <c r="H9" s="103"/>
      <c r="J9" s="103"/>
      <c r="K9" s="176" t="s">
        <v>1</v>
      </c>
      <c r="L9" s="177"/>
      <c r="M9" s="177"/>
      <c r="N9" s="177" t="s">
        <v>2</v>
      </c>
      <c r="P9" s="177"/>
      <c r="Q9" s="177" t="s">
        <v>3</v>
      </c>
      <c r="R9" s="177" t="s">
        <v>86</v>
      </c>
      <c r="S9" s="188"/>
      <c r="T9" s="26"/>
      <c r="U9" s="24"/>
      <c r="V9" s="24" t="s">
        <v>10</v>
      </c>
      <c r="W9" s="24" t="s">
        <v>13</v>
      </c>
      <c r="X9" s="188"/>
      <c r="Y9" s="103" t="s">
        <v>14</v>
      </c>
      <c r="Z9" s="103"/>
      <c r="AA9" s="103"/>
      <c r="AB9" s="103"/>
      <c r="AC9" s="103"/>
      <c r="AD9" s="103"/>
      <c r="AE9" s="128" t="s">
        <v>14</v>
      </c>
      <c r="AF9" s="198"/>
      <c r="AG9" s="200" t="s">
        <v>52</v>
      </c>
      <c r="AH9" s="41"/>
      <c r="AI9" s="180"/>
      <c r="AJ9" s="103"/>
      <c r="AK9" s="103"/>
    </row>
    <row r="10" spans="1:37" ht="14.4" x14ac:dyDescent="0.3">
      <c r="A10" s="130" t="s">
        <v>24</v>
      </c>
      <c r="B10" s="166" t="s">
        <v>25</v>
      </c>
      <c r="C10" s="166" t="s">
        <v>26</v>
      </c>
      <c r="D10" s="166" t="s">
        <v>27</v>
      </c>
      <c r="E10" s="166" t="s">
        <v>28</v>
      </c>
      <c r="F10" s="184"/>
      <c r="G10" s="166" t="s">
        <v>87</v>
      </c>
      <c r="H10" s="166" t="s">
        <v>88</v>
      </c>
      <c r="I10" s="166" t="s">
        <v>90</v>
      </c>
      <c r="J10" s="166" t="s">
        <v>91</v>
      </c>
      <c r="K10" s="178" t="s">
        <v>34</v>
      </c>
      <c r="L10" s="160" t="s">
        <v>2</v>
      </c>
      <c r="M10" s="160" t="s">
        <v>93</v>
      </c>
      <c r="N10" s="178" t="s">
        <v>34</v>
      </c>
      <c r="O10" s="179" t="s">
        <v>3</v>
      </c>
      <c r="P10" s="160" t="s">
        <v>93</v>
      </c>
      <c r="Q10" s="178" t="s">
        <v>34</v>
      </c>
      <c r="R10" s="178" t="s">
        <v>34</v>
      </c>
      <c r="S10" s="188"/>
      <c r="T10" s="189" t="s">
        <v>36</v>
      </c>
      <c r="U10" s="189" t="s">
        <v>13</v>
      </c>
      <c r="V10" s="189" t="s">
        <v>9</v>
      </c>
      <c r="W10" s="189" t="s">
        <v>15</v>
      </c>
      <c r="X10" s="188"/>
      <c r="Y10" s="160" t="s">
        <v>4</v>
      </c>
      <c r="Z10" s="160" t="s">
        <v>5</v>
      </c>
      <c r="AA10" s="160" t="s">
        <v>6</v>
      </c>
      <c r="AB10" s="160" t="s">
        <v>7</v>
      </c>
      <c r="AC10" s="160" t="s">
        <v>33</v>
      </c>
      <c r="AD10" s="130" t="s">
        <v>21</v>
      </c>
      <c r="AE10" s="130" t="s">
        <v>15</v>
      </c>
      <c r="AF10" s="201"/>
      <c r="AG10" s="273" t="s">
        <v>32</v>
      </c>
      <c r="AH10" s="204"/>
      <c r="AI10" s="178" t="s">
        <v>35</v>
      </c>
      <c r="AJ10" s="128"/>
      <c r="AK10" s="128"/>
    </row>
    <row r="11" spans="1:37" ht="14.4" x14ac:dyDescent="0.3">
      <c r="A11" s="128"/>
      <c r="B11" s="128"/>
      <c r="C11" s="128"/>
      <c r="D11" s="128"/>
      <c r="E11" s="128"/>
      <c r="F11" s="184"/>
      <c r="G11" s="41"/>
      <c r="H11" s="41"/>
      <c r="I11" s="41"/>
      <c r="J11" s="41"/>
      <c r="K11" s="180"/>
      <c r="L11" s="180"/>
      <c r="M11" s="180"/>
      <c r="N11" s="180"/>
      <c r="O11" s="180"/>
      <c r="P11" s="180"/>
      <c r="Q11" s="180"/>
      <c r="R11" s="180"/>
      <c r="S11" s="188"/>
      <c r="T11" s="24"/>
      <c r="U11" s="24"/>
      <c r="V11" s="24"/>
      <c r="W11" s="24"/>
      <c r="X11" s="188"/>
      <c r="Y11" s="180"/>
      <c r="Z11" s="180"/>
      <c r="AA11" s="180"/>
      <c r="AB11" s="180"/>
      <c r="AC11" s="180"/>
      <c r="AD11" s="128"/>
      <c r="AE11" s="128"/>
      <c r="AF11" s="201"/>
      <c r="AG11" s="200"/>
      <c r="AH11" s="203"/>
      <c r="AI11" s="212"/>
      <c r="AJ11" s="103"/>
      <c r="AK11" s="103"/>
    </row>
    <row r="12" spans="1:37" ht="14.4" x14ac:dyDescent="0.3">
      <c r="A12" s="414">
        <v>15</v>
      </c>
      <c r="B12" s="414" t="s">
        <v>273</v>
      </c>
      <c r="C12" s="414" t="s">
        <v>140</v>
      </c>
      <c r="D12" s="414" t="s">
        <v>139</v>
      </c>
      <c r="E12" s="414" t="s">
        <v>255</v>
      </c>
      <c r="F12" s="43"/>
      <c r="G12" s="161">
        <v>7.5</v>
      </c>
      <c r="H12" s="161">
        <v>7.5</v>
      </c>
      <c r="I12" s="161">
        <v>7</v>
      </c>
      <c r="J12" s="161">
        <v>7.5</v>
      </c>
      <c r="K12" s="181">
        <f t="shared" ref="K12:K21" si="0">(G12+H12+I12+J12)/4</f>
        <v>7.375</v>
      </c>
      <c r="L12" s="161">
        <v>8.5</v>
      </c>
      <c r="M12" s="161"/>
      <c r="N12" s="181">
        <f t="shared" ref="N12:N21" si="1">L12-M12</f>
        <v>8.5</v>
      </c>
      <c r="O12" s="161">
        <v>7.5</v>
      </c>
      <c r="P12" s="161">
        <v>0.1</v>
      </c>
      <c r="Q12" s="181">
        <f t="shared" ref="Q12:Q21" si="2">O12-P12</f>
        <v>7.4</v>
      </c>
      <c r="R12" s="21">
        <f t="shared" ref="R12:R21" si="3">((K12*0.4)+(N12*0.4)+(Q12*0.2))</f>
        <v>7.830000000000001</v>
      </c>
      <c r="S12" s="188"/>
      <c r="T12" s="191">
        <v>7.6</v>
      </c>
      <c r="U12" s="24">
        <f t="shared" ref="U12:U21" si="4">T12</f>
        <v>7.6</v>
      </c>
      <c r="V12" s="192"/>
      <c r="W12" s="24">
        <f t="shared" ref="W12:W21" si="5">SUM(U12-V12)</f>
        <v>7.6</v>
      </c>
      <c r="X12" s="27"/>
      <c r="Y12" s="185">
        <v>5.5</v>
      </c>
      <c r="Z12" s="185">
        <v>5.5</v>
      </c>
      <c r="AA12" s="185">
        <v>5</v>
      </c>
      <c r="AB12" s="185">
        <v>5</v>
      </c>
      <c r="AC12" s="21">
        <f t="shared" ref="AC12:AC21" si="6">SUM((Y12*0.3),(Z12*0.25),(AA12*0.35),(AB12*0.1))</f>
        <v>5.2750000000000004</v>
      </c>
      <c r="AD12" s="190"/>
      <c r="AE12" s="21">
        <f t="shared" ref="AE12:AE21" si="7">AC12-AD12</f>
        <v>5.2750000000000004</v>
      </c>
      <c r="AF12" s="209"/>
      <c r="AG12" s="271">
        <f t="shared" ref="AG12:AG21" si="8">SUM((R12*0.25),(AE12*0.25),(W12*0.5))</f>
        <v>7.0762499999999999</v>
      </c>
      <c r="AH12" s="163"/>
      <c r="AI12" s="232">
        <f t="shared" ref="AI12:AI20" si="9">RANK(AG12,$AG$12:$AG$20)</f>
        <v>1</v>
      </c>
      <c r="AJ12" s="103"/>
      <c r="AK12" s="103"/>
    </row>
    <row r="13" spans="1:37" ht="14.4" x14ac:dyDescent="0.3">
      <c r="A13" s="415">
        <v>13</v>
      </c>
      <c r="B13" s="415" t="s">
        <v>272</v>
      </c>
      <c r="C13" s="414" t="s">
        <v>140</v>
      </c>
      <c r="D13" s="414" t="s">
        <v>139</v>
      </c>
      <c r="E13" s="414" t="s">
        <v>255</v>
      </c>
      <c r="F13" s="43"/>
      <c r="G13" s="161">
        <v>7.5</v>
      </c>
      <c r="H13" s="161">
        <v>7.5</v>
      </c>
      <c r="I13" s="161">
        <v>7</v>
      </c>
      <c r="J13" s="161">
        <v>7.5</v>
      </c>
      <c r="K13" s="181">
        <f t="shared" si="0"/>
        <v>7.375</v>
      </c>
      <c r="L13" s="161">
        <v>8.5</v>
      </c>
      <c r="M13" s="161"/>
      <c r="N13" s="181">
        <f t="shared" si="1"/>
        <v>8.5</v>
      </c>
      <c r="O13" s="161">
        <v>7.5</v>
      </c>
      <c r="P13" s="161">
        <v>0.1</v>
      </c>
      <c r="Q13" s="181">
        <f t="shared" si="2"/>
        <v>7.4</v>
      </c>
      <c r="R13" s="21">
        <f t="shared" si="3"/>
        <v>7.830000000000001</v>
      </c>
      <c r="S13" s="188"/>
      <c r="T13" s="191">
        <v>7.5</v>
      </c>
      <c r="U13" s="24">
        <f t="shared" si="4"/>
        <v>7.5</v>
      </c>
      <c r="V13" s="192"/>
      <c r="W13" s="24">
        <f t="shared" si="5"/>
        <v>7.5</v>
      </c>
      <c r="X13" s="27"/>
      <c r="Y13" s="185">
        <v>5.5</v>
      </c>
      <c r="Z13" s="185">
        <v>5</v>
      </c>
      <c r="AA13" s="185">
        <v>5</v>
      </c>
      <c r="AB13" s="185">
        <v>5.5</v>
      </c>
      <c r="AC13" s="21">
        <f t="shared" si="6"/>
        <v>5.2</v>
      </c>
      <c r="AD13" s="190"/>
      <c r="AE13" s="21">
        <f t="shared" si="7"/>
        <v>5.2</v>
      </c>
      <c r="AF13" s="209"/>
      <c r="AG13" s="271">
        <f t="shared" si="8"/>
        <v>7.0075000000000003</v>
      </c>
      <c r="AH13" s="163"/>
      <c r="AI13" s="232">
        <f t="shared" si="9"/>
        <v>2</v>
      </c>
      <c r="AJ13" s="103"/>
      <c r="AK13" s="103"/>
    </row>
    <row r="14" spans="1:37" ht="14.4" x14ac:dyDescent="0.3">
      <c r="A14" s="414">
        <v>22</v>
      </c>
      <c r="B14" s="414" t="s">
        <v>274</v>
      </c>
      <c r="C14" s="414" t="s">
        <v>144</v>
      </c>
      <c r="D14" s="414" t="s">
        <v>145</v>
      </c>
      <c r="E14" s="414" t="s">
        <v>146</v>
      </c>
      <c r="F14" s="43"/>
      <c r="G14" s="161">
        <v>7.5</v>
      </c>
      <c r="H14" s="161">
        <v>7</v>
      </c>
      <c r="I14" s="161">
        <v>7.5</v>
      </c>
      <c r="J14" s="161">
        <v>8.5</v>
      </c>
      <c r="K14" s="181">
        <f t="shared" si="0"/>
        <v>7.625</v>
      </c>
      <c r="L14" s="161">
        <v>8</v>
      </c>
      <c r="M14" s="161"/>
      <c r="N14" s="181">
        <f t="shared" si="1"/>
        <v>8</v>
      </c>
      <c r="O14" s="161">
        <v>7.5</v>
      </c>
      <c r="P14" s="161"/>
      <c r="Q14" s="181">
        <f t="shared" si="2"/>
        <v>7.5</v>
      </c>
      <c r="R14" s="21">
        <f t="shared" si="3"/>
        <v>7.75</v>
      </c>
      <c r="S14" s="188"/>
      <c r="T14" s="191">
        <v>7.3</v>
      </c>
      <c r="U14" s="24">
        <f t="shared" si="4"/>
        <v>7.3</v>
      </c>
      <c r="V14" s="192"/>
      <c r="W14" s="24">
        <f t="shared" si="5"/>
        <v>7.3</v>
      </c>
      <c r="X14" s="27"/>
      <c r="Y14" s="185">
        <v>5.5</v>
      </c>
      <c r="Z14" s="185">
        <v>4.8</v>
      </c>
      <c r="AA14" s="185">
        <v>6</v>
      </c>
      <c r="AB14" s="185">
        <v>6</v>
      </c>
      <c r="AC14" s="21">
        <f t="shared" si="6"/>
        <v>5.5499999999999989</v>
      </c>
      <c r="AD14" s="190"/>
      <c r="AE14" s="21">
        <f t="shared" si="7"/>
        <v>5.5499999999999989</v>
      </c>
      <c r="AF14" s="209"/>
      <c r="AG14" s="271">
        <f t="shared" si="8"/>
        <v>6.9749999999999996</v>
      </c>
      <c r="AH14" s="163"/>
      <c r="AI14" s="232">
        <f t="shared" si="9"/>
        <v>3</v>
      </c>
      <c r="AJ14" s="103"/>
      <c r="AK14" s="103"/>
    </row>
    <row r="15" spans="1:37" ht="14.4" x14ac:dyDescent="0.3">
      <c r="A15" s="414">
        <v>54</v>
      </c>
      <c r="B15" s="414" t="s">
        <v>277</v>
      </c>
      <c r="C15" s="414" t="s">
        <v>210</v>
      </c>
      <c r="D15" s="414" t="s">
        <v>211</v>
      </c>
      <c r="E15" s="414" t="s">
        <v>177</v>
      </c>
      <c r="F15" s="43"/>
      <c r="G15" s="161">
        <v>6.5</v>
      </c>
      <c r="H15" s="161">
        <v>7</v>
      </c>
      <c r="I15" s="161">
        <v>6.2</v>
      </c>
      <c r="J15" s="161">
        <v>7</v>
      </c>
      <c r="K15" s="181">
        <f t="shared" si="0"/>
        <v>6.6749999999999998</v>
      </c>
      <c r="L15" s="161">
        <v>7.5</v>
      </c>
      <c r="M15" s="161"/>
      <c r="N15" s="181">
        <f t="shared" si="1"/>
        <v>7.5</v>
      </c>
      <c r="O15" s="161">
        <v>7.5</v>
      </c>
      <c r="P15" s="161"/>
      <c r="Q15" s="181">
        <f t="shared" si="2"/>
        <v>7.5</v>
      </c>
      <c r="R15" s="21">
        <f t="shared" si="3"/>
        <v>7.17</v>
      </c>
      <c r="S15" s="188"/>
      <c r="T15" s="191">
        <v>7.3</v>
      </c>
      <c r="U15" s="24">
        <f t="shared" si="4"/>
        <v>7.3</v>
      </c>
      <c r="V15" s="192"/>
      <c r="W15" s="24">
        <f t="shared" si="5"/>
        <v>7.3</v>
      </c>
      <c r="X15" s="27"/>
      <c r="Y15" s="185">
        <v>6</v>
      </c>
      <c r="Z15" s="185">
        <v>6</v>
      </c>
      <c r="AA15" s="185">
        <v>6</v>
      </c>
      <c r="AB15" s="185">
        <v>6.5</v>
      </c>
      <c r="AC15" s="21">
        <f t="shared" si="6"/>
        <v>6.05</v>
      </c>
      <c r="AD15" s="190"/>
      <c r="AE15" s="21">
        <f t="shared" si="7"/>
        <v>6.05</v>
      </c>
      <c r="AF15" s="209"/>
      <c r="AG15" s="271">
        <f t="shared" si="8"/>
        <v>6.9550000000000001</v>
      </c>
      <c r="AH15" s="163"/>
      <c r="AI15" s="232">
        <f t="shared" si="9"/>
        <v>4</v>
      </c>
      <c r="AJ15" s="103"/>
      <c r="AK15" s="103"/>
    </row>
    <row r="16" spans="1:37" ht="14.4" x14ac:dyDescent="0.3">
      <c r="A16" s="414">
        <v>74</v>
      </c>
      <c r="B16" s="414" t="s">
        <v>233</v>
      </c>
      <c r="C16" s="414" t="s">
        <v>269</v>
      </c>
      <c r="D16" s="414" t="s">
        <v>270</v>
      </c>
      <c r="E16" s="414" t="s">
        <v>157</v>
      </c>
      <c r="F16" s="43"/>
      <c r="G16" s="161">
        <v>6</v>
      </c>
      <c r="H16" s="161">
        <v>6.5</v>
      </c>
      <c r="I16" s="161">
        <v>5.5</v>
      </c>
      <c r="J16" s="161">
        <v>7</v>
      </c>
      <c r="K16" s="181">
        <f t="shared" si="0"/>
        <v>6.25</v>
      </c>
      <c r="L16" s="161">
        <v>7.5</v>
      </c>
      <c r="M16" s="161"/>
      <c r="N16" s="181">
        <f t="shared" si="1"/>
        <v>7.5</v>
      </c>
      <c r="O16" s="161">
        <v>7</v>
      </c>
      <c r="P16" s="161"/>
      <c r="Q16" s="181">
        <f t="shared" si="2"/>
        <v>7</v>
      </c>
      <c r="R16" s="21">
        <f t="shared" si="3"/>
        <v>6.9</v>
      </c>
      <c r="S16" s="188"/>
      <c r="T16" s="191">
        <v>7.7</v>
      </c>
      <c r="U16" s="24">
        <f t="shared" si="4"/>
        <v>7.7</v>
      </c>
      <c r="V16" s="192"/>
      <c r="W16" s="24">
        <f t="shared" si="5"/>
        <v>7.7</v>
      </c>
      <c r="X16" s="27"/>
      <c r="Y16" s="185">
        <v>5.5</v>
      </c>
      <c r="Z16" s="185">
        <v>5.5</v>
      </c>
      <c r="AA16" s="185">
        <v>5.5</v>
      </c>
      <c r="AB16" s="185">
        <v>5.5</v>
      </c>
      <c r="AC16" s="21">
        <f t="shared" si="6"/>
        <v>5.4999999999999991</v>
      </c>
      <c r="AD16" s="190"/>
      <c r="AE16" s="21">
        <f t="shared" si="7"/>
        <v>5.4999999999999991</v>
      </c>
      <c r="AF16" s="209"/>
      <c r="AG16" s="271">
        <f t="shared" si="8"/>
        <v>6.9499999999999993</v>
      </c>
      <c r="AH16" s="163"/>
      <c r="AI16" s="232">
        <f t="shared" si="9"/>
        <v>5</v>
      </c>
      <c r="AJ16" s="103"/>
      <c r="AK16" s="103"/>
    </row>
    <row r="17" spans="1:37" ht="14.4" x14ac:dyDescent="0.3">
      <c r="A17" s="414">
        <v>59</v>
      </c>
      <c r="B17" s="414" t="s">
        <v>171</v>
      </c>
      <c r="C17" s="414" t="s">
        <v>210</v>
      </c>
      <c r="D17" s="414" t="s">
        <v>211</v>
      </c>
      <c r="E17" s="414" t="s">
        <v>177</v>
      </c>
      <c r="F17" s="43"/>
      <c r="G17" s="161">
        <v>7</v>
      </c>
      <c r="H17" s="161">
        <v>7.5</v>
      </c>
      <c r="I17" s="161">
        <v>7</v>
      </c>
      <c r="J17" s="161">
        <v>7.5</v>
      </c>
      <c r="K17" s="181">
        <f t="shared" si="0"/>
        <v>7.25</v>
      </c>
      <c r="L17" s="161">
        <v>7.5</v>
      </c>
      <c r="M17" s="161"/>
      <c r="N17" s="181">
        <f t="shared" si="1"/>
        <v>7.5</v>
      </c>
      <c r="O17" s="161">
        <v>7.5</v>
      </c>
      <c r="P17" s="161"/>
      <c r="Q17" s="181">
        <f t="shared" si="2"/>
        <v>7.5</v>
      </c>
      <c r="R17" s="21">
        <f t="shared" si="3"/>
        <v>7.4</v>
      </c>
      <c r="S17" s="188"/>
      <c r="T17" s="191">
        <v>7.4</v>
      </c>
      <c r="U17" s="24">
        <f t="shared" si="4"/>
        <v>7.4</v>
      </c>
      <c r="V17" s="192"/>
      <c r="W17" s="24">
        <f t="shared" si="5"/>
        <v>7.4</v>
      </c>
      <c r="X17" s="27"/>
      <c r="Y17" s="185">
        <v>5</v>
      </c>
      <c r="Z17" s="185">
        <v>5</v>
      </c>
      <c r="AA17" s="185">
        <v>5</v>
      </c>
      <c r="AB17" s="185">
        <v>5</v>
      </c>
      <c r="AC17" s="21">
        <f t="shared" si="6"/>
        <v>5</v>
      </c>
      <c r="AD17" s="190"/>
      <c r="AE17" s="21">
        <f t="shared" si="7"/>
        <v>5</v>
      </c>
      <c r="AF17" s="209"/>
      <c r="AG17" s="271">
        <f t="shared" si="8"/>
        <v>6.8000000000000007</v>
      </c>
      <c r="AH17" s="163"/>
      <c r="AI17" s="232">
        <f t="shared" si="9"/>
        <v>6</v>
      </c>
      <c r="AJ17" s="103"/>
      <c r="AK17" s="103"/>
    </row>
    <row r="18" spans="1:37" ht="14.4" x14ac:dyDescent="0.3">
      <c r="A18" s="414">
        <v>75</v>
      </c>
      <c r="B18" s="414" t="s">
        <v>234</v>
      </c>
      <c r="C18" s="414" t="s">
        <v>240</v>
      </c>
      <c r="D18" s="414" t="s">
        <v>270</v>
      </c>
      <c r="E18" s="414" t="s">
        <v>157</v>
      </c>
      <c r="F18" s="43"/>
      <c r="G18" s="161">
        <v>6.5</v>
      </c>
      <c r="H18" s="161">
        <v>6.5</v>
      </c>
      <c r="I18" s="161">
        <v>6</v>
      </c>
      <c r="J18" s="161">
        <v>7</v>
      </c>
      <c r="K18" s="181">
        <f t="shared" si="0"/>
        <v>6.5</v>
      </c>
      <c r="L18" s="161">
        <v>7.5</v>
      </c>
      <c r="M18" s="161"/>
      <c r="N18" s="181">
        <f t="shared" si="1"/>
        <v>7.5</v>
      </c>
      <c r="O18" s="161">
        <v>6.5</v>
      </c>
      <c r="P18" s="161"/>
      <c r="Q18" s="181">
        <f t="shared" si="2"/>
        <v>6.5</v>
      </c>
      <c r="R18" s="21">
        <f t="shared" si="3"/>
        <v>6.8999999999999995</v>
      </c>
      <c r="S18" s="188"/>
      <c r="T18" s="191">
        <v>7.4</v>
      </c>
      <c r="U18" s="24">
        <f t="shared" si="4"/>
        <v>7.4</v>
      </c>
      <c r="V18" s="192"/>
      <c r="W18" s="24">
        <f t="shared" si="5"/>
        <v>7.4</v>
      </c>
      <c r="X18" s="27"/>
      <c r="Y18" s="185">
        <v>5.5</v>
      </c>
      <c r="Z18" s="185">
        <v>5.5</v>
      </c>
      <c r="AA18" s="185">
        <v>5</v>
      </c>
      <c r="AB18" s="185">
        <v>4</v>
      </c>
      <c r="AC18" s="21">
        <f t="shared" si="6"/>
        <v>5.1750000000000007</v>
      </c>
      <c r="AD18" s="190"/>
      <c r="AE18" s="21">
        <f t="shared" si="7"/>
        <v>5.1750000000000007</v>
      </c>
      <c r="AF18" s="209"/>
      <c r="AG18" s="271">
        <f t="shared" si="8"/>
        <v>6.71875</v>
      </c>
      <c r="AH18" s="163"/>
      <c r="AI18" s="232">
        <f t="shared" si="9"/>
        <v>7</v>
      </c>
      <c r="AJ18" s="103"/>
      <c r="AK18" s="103"/>
    </row>
    <row r="19" spans="1:37" ht="14.4" x14ac:dyDescent="0.3">
      <c r="A19" s="414">
        <v>16</v>
      </c>
      <c r="B19" s="414" t="s">
        <v>173</v>
      </c>
      <c r="C19" s="414" t="s">
        <v>144</v>
      </c>
      <c r="D19" s="414" t="s">
        <v>145</v>
      </c>
      <c r="E19" s="414" t="s">
        <v>146</v>
      </c>
      <c r="F19" s="43"/>
      <c r="G19" s="161">
        <v>6.5</v>
      </c>
      <c r="H19" s="161">
        <v>6</v>
      </c>
      <c r="I19" s="161">
        <v>7</v>
      </c>
      <c r="J19" s="161">
        <v>8</v>
      </c>
      <c r="K19" s="181">
        <f t="shared" si="0"/>
        <v>6.875</v>
      </c>
      <c r="L19" s="161">
        <v>6.5</v>
      </c>
      <c r="M19" s="161"/>
      <c r="N19" s="181">
        <f t="shared" si="1"/>
        <v>6.5</v>
      </c>
      <c r="O19" s="161">
        <v>7.5</v>
      </c>
      <c r="P19" s="161"/>
      <c r="Q19" s="181">
        <f t="shared" si="2"/>
        <v>7.5</v>
      </c>
      <c r="R19" s="21">
        <f t="shared" si="3"/>
        <v>6.85</v>
      </c>
      <c r="S19" s="188"/>
      <c r="T19" s="191">
        <v>7.3</v>
      </c>
      <c r="U19" s="24">
        <f t="shared" si="4"/>
        <v>7.3</v>
      </c>
      <c r="V19" s="192"/>
      <c r="W19" s="24">
        <f t="shared" si="5"/>
        <v>7.3</v>
      </c>
      <c r="X19" s="27"/>
      <c r="Y19" s="185">
        <v>5</v>
      </c>
      <c r="Z19" s="185">
        <v>5.5</v>
      </c>
      <c r="AA19" s="185">
        <v>5.5</v>
      </c>
      <c r="AB19" s="185">
        <v>6</v>
      </c>
      <c r="AC19" s="21">
        <f t="shared" si="6"/>
        <v>5.4</v>
      </c>
      <c r="AD19" s="190"/>
      <c r="AE19" s="21">
        <f t="shared" si="7"/>
        <v>5.4</v>
      </c>
      <c r="AF19" s="209"/>
      <c r="AG19" s="271">
        <f t="shared" si="8"/>
        <v>6.7125000000000004</v>
      </c>
      <c r="AH19" s="163"/>
      <c r="AI19" s="232">
        <f t="shared" si="9"/>
        <v>8</v>
      </c>
      <c r="AJ19" s="103"/>
      <c r="AK19" s="103"/>
    </row>
    <row r="20" spans="1:37" ht="14.4" x14ac:dyDescent="0.3">
      <c r="A20" s="414">
        <v>7</v>
      </c>
      <c r="B20" s="414" t="s">
        <v>265</v>
      </c>
      <c r="C20" s="414" t="s">
        <v>218</v>
      </c>
      <c r="D20" s="414" t="s">
        <v>142</v>
      </c>
      <c r="E20" s="414" t="s">
        <v>143</v>
      </c>
      <c r="F20" s="43"/>
      <c r="G20" s="161">
        <v>5.5</v>
      </c>
      <c r="H20" s="161">
        <v>5.5</v>
      </c>
      <c r="I20" s="161">
        <v>4.5</v>
      </c>
      <c r="J20" s="161">
        <v>6</v>
      </c>
      <c r="K20" s="181">
        <f t="shared" si="0"/>
        <v>5.375</v>
      </c>
      <c r="L20" s="161">
        <v>6</v>
      </c>
      <c r="M20" s="161"/>
      <c r="N20" s="181">
        <f t="shared" si="1"/>
        <v>6</v>
      </c>
      <c r="O20" s="161">
        <v>6.5</v>
      </c>
      <c r="P20" s="161"/>
      <c r="Q20" s="181">
        <f t="shared" si="2"/>
        <v>6.5</v>
      </c>
      <c r="R20" s="21">
        <f t="shared" si="3"/>
        <v>5.8500000000000005</v>
      </c>
      <c r="S20" s="188"/>
      <c r="T20" s="191">
        <v>7</v>
      </c>
      <c r="U20" s="24">
        <f t="shared" si="4"/>
        <v>7</v>
      </c>
      <c r="V20" s="192"/>
      <c r="W20" s="24">
        <f t="shared" si="5"/>
        <v>7</v>
      </c>
      <c r="X20" s="27"/>
      <c r="Y20" s="185">
        <v>6</v>
      </c>
      <c r="Z20" s="185">
        <v>5.5</v>
      </c>
      <c r="AA20" s="185">
        <v>5.5</v>
      </c>
      <c r="AB20" s="185">
        <v>5</v>
      </c>
      <c r="AC20" s="21">
        <f t="shared" si="6"/>
        <v>5.6</v>
      </c>
      <c r="AD20" s="190"/>
      <c r="AE20" s="21">
        <f t="shared" si="7"/>
        <v>5.6</v>
      </c>
      <c r="AF20" s="209"/>
      <c r="AG20" s="271">
        <f t="shared" si="8"/>
        <v>6.3624999999999998</v>
      </c>
      <c r="AH20" s="163"/>
      <c r="AI20" s="232">
        <f t="shared" si="9"/>
        <v>9</v>
      </c>
      <c r="AJ20" s="103"/>
      <c r="AK20" s="103"/>
    </row>
    <row r="21" spans="1:37" ht="14.4" x14ac:dyDescent="0.3">
      <c r="A21" s="414">
        <v>78</v>
      </c>
      <c r="B21" s="414" t="s">
        <v>236</v>
      </c>
      <c r="C21" s="414" t="s">
        <v>269</v>
      </c>
      <c r="D21" s="414" t="s">
        <v>270</v>
      </c>
      <c r="E21" s="414" t="s">
        <v>157</v>
      </c>
      <c r="F21" s="43"/>
      <c r="G21" s="161">
        <v>6.5</v>
      </c>
      <c r="H21" s="161">
        <v>6.5</v>
      </c>
      <c r="I21" s="161">
        <v>5.5</v>
      </c>
      <c r="J21" s="161">
        <v>6.5</v>
      </c>
      <c r="K21" s="181">
        <f t="shared" si="0"/>
        <v>6.25</v>
      </c>
      <c r="L21" s="161">
        <v>7.5</v>
      </c>
      <c r="M21" s="161"/>
      <c r="N21" s="181">
        <f t="shared" si="1"/>
        <v>7.5</v>
      </c>
      <c r="O21" s="161">
        <v>6</v>
      </c>
      <c r="P21" s="161"/>
      <c r="Q21" s="181">
        <f t="shared" si="2"/>
        <v>6</v>
      </c>
      <c r="R21" s="21">
        <f t="shared" si="3"/>
        <v>6.7</v>
      </c>
      <c r="S21" s="188"/>
      <c r="T21" s="191">
        <v>6.7</v>
      </c>
      <c r="U21" s="24">
        <f t="shared" si="4"/>
        <v>6.7</v>
      </c>
      <c r="V21" s="192"/>
      <c r="W21" s="24">
        <f t="shared" si="5"/>
        <v>6.7</v>
      </c>
      <c r="X21" s="27"/>
      <c r="Y21" s="185">
        <v>5</v>
      </c>
      <c r="Z21" s="185">
        <v>5</v>
      </c>
      <c r="AA21" s="185">
        <v>4</v>
      </c>
      <c r="AB21" s="185">
        <v>5</v>
      </c>
      <c r="AC21" s="21">
        <f t="shared" si="6"/>
        <v>4.6500000000000004</v>
      </c>
      <c r="AD21" s="190"/>
      <c r="AE21" s="21">
        <f t="shared" si="7"/>
        <v>4.6500000000000004</v>
      </c>
      <c r="AF21" s="209"/>
      <c r="AG21" s="271">
        <f t="shared" si="8"/>
        <v>6.1875</v>
      </c>
      <c r="AH21" s="163"/>
      <c r="AI21" s="232">
        <v>10</v>
      </c>
      <c r="AJ21" s="103"/>
      <c r="AK21" s="103"/>
    </row>
  </sheetData>
  <sortState xmlns:xlrd2="http://schemas.microsoft.com/office/spreadsheetml/2017/richdata2" ref="A12:AK21">
    <sortCondition descending="1" ref="AG12:AG21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7F7D-29CC-4E80-BC3A-2037F37E5A2B}">
  <sheetPr>
    <pageSetUpPr fitToPage="1"/>
  </sheetPr>
  <dimension ref="A1:AH16"/>
  <sheetViews>
    <sheetView topLeftCell="K1" workbookViewId="0">
      <selection activeCell="AI16" sqref="AI16"/>
    </sheetView>
  </sheetViews>
  <sheetFormatPr defaultRowHeight="14.4" x14ac:dyDescent="0.3"/>
  <cols>
    <col min="1" max="1" width="5.6640625" customWidth="1"/>
    <col min="2" max="2" width="20.88671875" customWidth="1"/>
    <col min="3" max="3" width="24.44140625" customWidth="1"/>
    <col min="4" max="4" width="17.218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1" max="11" width="5.6640625" customWidth="1"/>
    <col min="20" max="20" width="3.109375" style="4" customWidth="1"/>
    <col min="21" max="27" width="7.6640625" style="4" customWidth="1"/>
    <col min="28" max="28" width="3.33203125" style="4" customWidth="1"/>
    <col min="29" max="31" width="7.6640625" style="4" customWidth="1"/>
    <col min="32" max="32" width="2.88671875" style="4" customWidth="1"/>
    <col min="33" max="33" width="13.44140625" style="4" customWidth="1"/>
    <col min="34" max="34" width="12.44140625" style="4" customWidth="1"/>
  </cols>
  <sheetData>
    <row r="1" spans="1:34" ht="15.6" x14ac:dyDescent="0.3">
      <c r="A1" s="97" t="str">
        <f>'Comp Detail'!A1</f>
        <v>Vaulting NSW State Championships</v>
      </c>
      <c r="B1" s="3"/>
      <c r="C1" s="103"/>
      <c r="D1" s="163" t="s">
        <v>82</v>
      </c>
      <c r="E1" s="421" t="s">
        <v>344</v>
      </c>
      <c r="G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AH1" s="46">
        <f ca="1">NOW()</f>
        <v>45089.380972685183</v>
      </c>
    </row>
    <row r="2" spans="1:34" ht="15.6" x14ac:dyDescent="0.3">
      <c r="A2" s="28"/>
      <c r="B2" s="3"/>
      <c r="C2" s="103"/>
      <c r="D2" s="163" t="s">
        <v>83</v>
      </c>
      <c r="E2" s="421" t="s">
        <v>342</v>
      </c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AH2" s="47">
        <f ca="1">NOW()</f>
        <v>45089.380972685183</v>
      </c>
    </row>
    <row r="3" spans="1:34" ht="15.6" x14ac:dyDescent="0.3">
      <c r="A3" s="456" t="str">
        <f>'Comp Detail'!A3</f>
        <v>9th to 11th June 2023</v>
      </c>
      <c r="B3" s="457"/>
      <c r="C3" s="103"/>
      <c r="D3" s="163"/>
      <c r="E3" s="398"/>
    </row>
    <row r="4" spans="1:34" ht="15.6" x14ac:dyDescent="0.3">
      <c r="A4" s="105"/>
      <c r="B4" s="103"/>
      <c r="C4" s="163"/>
      <c r="D4" s="103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34" ht="15.6" x14ac:dyDescent="0.3">
      <c r="A5" s="105" t="s">
        <v>109</v>
      </c>
      <c r="B5" s="164"/>
      <c r="C5" s="103"/>
      <c r="D5" s="103"/>
      <c r="G5" s="164" t="s">
        <v>47</v>
      </c>
      <c r="H5" s="103" t="str">
        <f>E1</f>
        <v>Emily Leadbeater</v>
      </c>
      <c r="I5" s="103"/>
      <c r="J5" s="103"/>
      <c r="K5" s="103"/>
      <c r="M5" s="164"/>
      <c r="N5" s="164"/>
      <c r="O5" s="164"/>
      <c r="P5" s="103"/>
      <c r="Q5" s="103"/>
      <c r="R5" s="103"/>
      <c r="S5" s="103"/>
      <c r="T5" s="2"/>
      <c r="U5" s="2"/>
      <c r="Z5" s="2"/>
      <c r="AA5" s="2"/>
      <c r="AB5" s="2"/>
      <c r="AC5" s="2" t="s">
        <v>46</v>
      </c>
      <c r="AD5" s="4" t="str">
        <f>E2</f>
        <v>Janet Leadbeater</v>
      </c>
      <c r="AE5" s="2"/>
      <c r="AG5" s="2"/>
    </row>
    <row r="6" spans="1:34" ht="15.6" x14ac:dyDescent="0.3">
      <c r="A6" s="105" t="s">
        <v>85</v>
      </c>
      <c r="B6" s="165">
        <v>16</v>
      </c>
      <c r="C6" s="103"/>
      <c r="D6" s="103"/>
      <c r="G6" s="164" t="s">
        <v>26</v>
      </c>
      <c r="H6" s="103"/>
      <c r="I6" s="103"/>
      <c r="J6" s="103"/>
      <c r="K6" s="103"/>
      <c r="M6" s="103"/>
      <c r="N6" s="103"/>
      <c r="O6" s="103"/>
      <c r="P6" s="103"/>
      <c r="Q6" s="103"/>
      <c r="R6" s="103"/>
      <c r="S6" s="103"/>
      <c r="AF6" s="306"/>
    </row>
    <row r="7" spans="1:34" ht="15" customHeight="1" x14ac:dyDescent="0.3">
      <c r="T7" s="30"/>
      <c r="U7" s="39" t="s">
        <v>14</v>
      </c>
      <c r="AA7" s="39" t="s">
        <v>45</v>
      </c>
      <c r="AB7" s="30"/>
      <c r="AC7" s="419" t="s">
        <v>13</v>
      </c>
      <c r="AD7" s="31"/>
      <c r="AE7" s="420" t="s">
        <v>56</v>
      </c>
      <c r="AF7" s="306"/>
      <c r="AG7" s="39" t="s">
        <v>23</v>
      </c>
    </row>
    <row r="8" spans="1:34" ht="15" customHeight="1" x14ac:dyDescent="0.3">
      <c r="A8" s="103"/>
      <c r="B8" s="103"/>
      <c r="C8" s="103"/>
      <c r="D8" s="103"/>
      <c r="E8" s="103"/>
      <c r="F8" s="103"/>
      <c r="G8" s="164" t="s">
        <v>1</v>
      </c>
      <c r="H8" s="103"/>
      <c r="I8" s="103"/>
      <c r="J8" s="103"/>
      <c r="K8" s="103"/>
      <c r="L8" s="176" t="s">
        <v>1</v>
      </c>
      <c r="M8" s="177"/>
      <c r="N8" s="177"/>
      <c r="O8" s="177" t="s">
        <v>2</v>
      </c>
      <c r="Q8" s="177"/>
      <c r="R8" s="177" t="s">
        <v>3</v>
      </c>
      <c r="S8" s="177" t="s">
        <v>86</v>
      </c>
      <c r="T8" s="51"/>
      <c r="U8" s="31" t="s">
        <v>4</v>
      </c>
      <c r="V8" s="31" t="s">
        <v>5</v>
      </c>
      <c r="W8" s="31" t="s">
        <v>6</v>
      </c>
      <c r="X8" s="31" t="s">
        <v>7</v>
      </c>
      <c r="Y8" s="31" t="s">
        <v>33</v>
      </c>
      <c r="Z8" s="30" t="s">
        <v>10</v>
      </c>
      <c r="AA8" s="39" t="s">
        <v>15</v>
      </c>
      <c r="AB8" s="408"/>
      <c r="AC8" s="12" t="s">
        <v>36</v>
      </c>
      <c r="AD8" s="12" t="s">
        <v>60</v>
      </c>
      <c r="AE8" s="162" t="s">
        <v>15</v>
      </c>
      <c r="AF8" s="307"/>
      <c r="AG8" s="39" t="s">
        <v>34</v>
      </c>
      <c r="AH8" s="30" t="s">
        <v>35</v>
      </c>
    </row>
    <row r="9" spans="1:34" ht="15" customHeight="1" x14ac:dyDescent="0.3">
      <c r="A9" s="166" t="s">
        <v>24</v>
      </c>
      <c r="B9" s="166" t="s">
        <v>25</v>
      </c>
      <c r="C9" s="166" t="s">
        <v>26</v>
      </c>
      <c r="D9" s="166" t="s">
        <v>27</v>
      </c>
      <c r="E9" s="166" t="s">
        <v>28</v>
      </c>
      <c r="F9" s="167"/>
      <c r="G9" s="166" t="s">
        <v>87</v>
      </c>
      <c r="H9" s="166" t="s">
        <v>88</v>
      </c>
      <c r="I9" s="166" t="s">
        <v>90</v>
      </c>
      <c r="J9" s="166" t="s">
        <v>91</v>
      </c>
      <c r="K9" s="166"/>
      <c r="L9" s="178" t="s">
        <v>34</v>
      </c>
      <c r="M9" s="160" t="s">
        <v>2</v>
      </c>
      <c r="N9" s="160" t="s">
        <v>93</v>
      </c>
      <c r="O9" s="178" t="s">
        <v>34</v>
      </c>
      <c r="P9" s="179" t="s">
        <v>3</v>
      </c>
      <c r="Q9" s="160" t="s">
        <v>93</v>
      </c>
      <c r="R9" s="178" t="s">
        <v>34</v>
      </c>
      <c r="S9" s="178" t="s">
        <v>34</v>
      </c>
      <c r="T9" s="168"/>
      <c r="U9" s="49"/>
      <c r="V9" s="49"/>
      <c r="W9" s="49"/>
      <c r="X9" s="49"/>
      <c r="Y9" s="49"/>
      <c r="Z9" s="37"/>
      <c r="AA9" s="37"/>
      <c r="AB9" s="48"/>
      <c r="AC9" s="36"/>
      <c r="AD9" s="36"/>
      <c r="AE9" s="36"/>
      <c r="AF9" s="308"/>
      <c r="AG9" s="50"/>
      <c r="AH9" s="37"/>
    </row>
    <row r="10" spans="1:34" ht="15" customHeight="1" x14ac:dyDescent="0.3">
      <c r="A10" s="41"/>
      <c r="B10" s="41"/>
      <c r="C10" s="41"/>
      <c r="D10" s="41"/>
      <c r="E10" s="41"/>
      <c r="F10" s="188"/>
      <c r="G10" s="41"/>
      <c r="H10" s="41"/>
      <c r="I10" s="41"/>
      <c r="J10" s="41"/>
      <c r="K10" s="41"/>
      <c r="L10" s="212"/>
      <c r="M10" s="180"/>
      <c r="N10" s="180"/>
      <c r="O10" s="212"/>
      <c r="P10" s="120"/>
      <c r="Q10" s="180"/>
      <c r="R10" s="212"/>
      <c r="S10" s="212"/>
      <c r="T10" s="51"/>
      <c r="U10" s="31"/>
      <c r="V10" s="31"/>
      <c r="W10" s="31"/>
      <c r="X10" s="31"/>
      <c r="Y10" s="31"/>
      <c r="Z10" s="30"/>
      <c r="AA10" s="30"/>
      <c r="AB10" s="408"/>
      <c r="AC10" s="12"/>
      <c r="AD10" s="12"/>
      <c r="AE10" s="12"/>
      <c r="AF10" s="307"/>
      <c r="AG10" s="39"/>
      <c r="AH10" s="30"/>
    </row>
    <row r="11" spans="1:34" x14ac:dyDescent="0.3">
      <c r="A11" s="414">
        <v>19</v>
      </c>
      <c r="B11" s="414" t="s">
        <v>181</v>
      </c>
      <c r="C11" s="27"/>
      <c r="D11" s="27"/>
      <c r="E11" s="27" t="s">
        <v>146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4"/>
      <c r="U11" s="52"/>
      <c r="V11" s="52"/>
      <c r="W11" s="52"/>
      <c r="X11" s="52"/>
      <c r="Y11" s="52"/>
      <c r="Z11" s="52"/>
      <c r="AA11" s="52"/>
      <c r="AB11" s="53"/>
      <c r="AC11" s="17"/>
      <c r="AD11" s="17"/>
      <c r="AE11" s="17"/>
      <c r="AF11" s="306"/>
      <c r="AG11" s="55"/>
      <c r="AH11" s="52"/>
    </row>
    <row r="12" spans="1:34" s="169" customFormat="1" x14ac:dyDescent="0.3">
      <c r="A12" s="416">
        <v>10</v>
      </c>
      <c r="B12" s="416" t="s">
        <v>141</v>
      </c>
      <c r="C12" s="416" t="s">
        <v>218</v>
      </c>
      <c r="D12" s="416" t="s">
        <v>142</v>
      </c>
      <c r="E12" s="416" t="s">
        <v>143</v>
      </c>
      <c r="F12" s="170"/>
      <c r="G12" s="210">
        <v>5.8</v>
      </c>
      <c r="H12" s="210">
        <v>6</v>
      </c>
      <c r="I12" s="210">
        <v>5.5</v>
      </c>
      <c r="J12" s="210">
        <v>5</v>
      </c>
      <c r="K12" s="211">
        <f>(I12+J12)/2</f>
        <v>5.25</v>
      </c>
      <c r="L12" s="140">
        <f>(G12+H12+I12+J12)/4</f>
        <v>5.5750000000000002</v>
      </c>
      <c r="M12" s="210">
        <v>7</v>
      </c>
      <c r="N12" s="210"/>
      <c r="O12" s="211">
        <f>M12-N12</f>
        <v>7</v>
      </c>
      <c r="P12" s="210">
        <v>6.5</v>
      </c>
      <c r="Q12" s="210"/>
      <c r="R12" s="211">
        <f>P12-Q12</f>
        <v>6.5</v>
      </c>
      <c r="S12" s="157">
        <f>((L12*0.4)+(O12*0.4)+(R12*0.2))</f>
        <v>6.33</v>
      </c>
      <c r="T12" s="155"/>
      <c r="U12" s="159">
        <v>6</v>
      </c>
      <c r="V12" s="159">
        <v>6</v>
      </c>
      <c r="W12" s="159">
        <v>6</v>
      </c>
      <c r="X12" s="159">
        <v>7</v>
      </c>
      <c r="Y12" s="133">
        <f>SUM((U12*0.25),(V12*0.25),(W12*0.3),(X12*0.2))</f>
        <v>6.2</v>
      </c>
      <c r="Z12" s="159"/>
      <c r="AA12" s="131">
        <f t="shared" ref="AA12" si="0">Y12-Z12</f>
        <v>6.2</v>
      </c>
      <c r="AB12" s="158"/>
      <c r="AC12" s="171">
        <v>7.3</v>
      </c>
      <c r="AD12" s="156"/>
      <c r="AE12" s="157">
        <f t="shared" ref="AE12" si="1">AC12-AD12</f>
        <v>7.3</v>
      </c>
      <c r="AF12" s="309"/>
      <c r="AG12" s="327">
        <f>SUM((S12*0.25)+(AE12*0.5)+(AA12*0.25))</f>
        <v>6.7824999999999998</v>
      </c>
      <c r="AH12" s="172">
        <v>1</v>
      </c>
    </row>
    <row r="13" spans="1:34" x14ac:dyDescent="0.3">
      <c r="A13" s="414">
        <v>14</v>
      </c>
      <c r="B13" s="414" t="s">
        <v>184</v>
      </c>
      <c r="C13" s="27"/>
      <c r="D13" s="27"/>
      <c r="E13" s="27" t="s">
        <v>255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4"/>
      <c r="U13" s="52"/>
      <c r="V13" s="52"/>
      <c r="W13" s="52"/>
      <c r="X13" s="52"/>
      <c r="Y13" s="52"/>
      <c r="Z13" s="52"/>
      <c r="AA13" s="52"/>
      <c r="AB13" s="53"/>
      <c r="AC13" s="17"/>
      <c r="AD13" s="17"/>
      <c r="AE13" s="17"/>
      <c r="AF13" s="306"/>
      <c r="AG13" s="55"/>
      <c r="AH13" s="52"/>
    </row>
    <row r="14" spans="1:34" s="169" customFormat="1" x14ac:dyDescent="0.3">
      <c r="A14" s="416">
        <v>5</v>
      </c>
      <c r="B14" s="416" t="s">
        <v>138</v>
      </c>
      <c r="C14" s="416" t="s">
        <v>330</v>
      </c>
      <c r="D14" s="416" t="s">
        <v>139</v>
      </c>
      <c r="E14" s="416" t="s">
        <v>331</v>
      </c>
      <c r="F14" s="170"/>
      <c r="G14" s="210">
        <v>5.5</v>
      </c>
      <c r="H14" s="210">
        <v>5</v>
      </c>
      <c r="I14" s="210">
        <v>5</v>
      </c>
      <c r="J14" s="210">
        <v>5</v>
      </c>
      <c r="K14" s="211">
        <f>(I14+J14)/2</f>
        <v>5</v>
      </c>
      <c r="L14" s="140">
        <f>(G14+H14+I14+J14)/4</f>
        <v>5.125</v>
      </c>
      <c r="M14" s="210">
        <v>6.5</v>
      </c>
      <c r="N14" s="210"/>
      <c r="O14" s="211">
        <f>M14-N14</f>
        <v>6.5</v>
      </c>
      <c r="P14" s="210">
        <v>6</v>
      </c>
      <c r="Q14" s="210"/>
      <c r="R14" s="211">
        <f>P14-Q14</f>
        <v>6</v>
      </c>
      <c r="S14" s="157">
        <f>((L14*0.4)+(O14*0.4)+(R14*0.2))</f>
        <v>5.8500000000000005</v>
      </c>
      <c r="T14" s="155"/>
      <c r="U14" s="159">
        <v>6</v>
      </c>
      <c r="V14" s="159">
        <v>5.5</v>
      </c>
      <c r="W14" s="159">
        <v>5</v>
      </c>
      <c r="X14" s="159">
        <v>6</v>
      </c>
      <c r="Y14" s="133">
        <f>SUM((U14*0.25),(V14*0.25),(W14*0.3),(X14*0.2))</f>
        <v>5.5750000000000002</v>
      </c>
      <c r="Z14" s="159"/>
      <c r="AA14" s="131">
        <f t="shared" ref="AA14" si="2">Y14-Z14</f>
        <v>5.5750000000000002</v>
      </c>
      <c r="AB14" s="158"/>
      <c r="AC14" s="171">
        <v>6.93</v>
      </c>
      <c r="AD14" s="156">
        <v>0.6</v>
      </c>
      <c r="AE14" s="157">
        <f t="shared" ref="AE14" si="3">AC14-AD14</f>
        <v>6.33</v>
      </c>
      <c r="AF14" s="309"/>
      <c r="AG14" s="327">
        <f>SUM((S14*0.25)+(AE14*0.5)+(AA14*0.25))</f>
        <v>6.0212500000000002</v>
      </c>
      <c r="AH14" s="172">
        <v>2</v>
      </c>
    </row>
    <row r="15" spans="1:34" x14ac:dyDescent="0.3">
      <c r="A15" s="414">
        <v>70</v>
      </c>
      <c r="B15" s="414" t="s">
        <v>186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4"/>
      <c r="U15" s="52"/>
      <c r="V15" s="52"/>
      <c r="W15" s="52"/>
      <c r="X15" s="52"/>
      <c r="Y15" s="52"/>
      <c r="Z15" s="52"/>
      <c r="AA15" s="52"/>
      <c r="AB15" s="53"/>
      <c r="AC15" s="17"/>
      <c r="AD15" s="17"/>
      <c r="AE15" s="17"/>
      <c r="AF15" s="306"/>
      <c r="AG15" s="55"/>
      <c r="AH15" s="52"/>
    </row>
    <row r="16" spans="1:34" s="169" customFormat="1" x14ac:dyDescent="0.3">
      <c r="A16" s="416">
        <v>67</v>
      </c>
      <c r="B16" s="416" t="s">
        <v>158</v>
      </c>
      <c r="C16" s="416" t="s">
        <v>159</v>
      </c>
      <c r="D16" s="416" t="s">
        <v>160</v>
      </c>
      <c r="E16" s="416" t="s">
        <v>247</v>
      </c>
      <c r="F16" s="170"/>
      <c r="G16" s="210">
        <v>4</v>
      </c>
      <c r="H16" s="210">
        <v>2</v>
      </c>
      <c r="I16" s="210">
        <v>3</v>
      </c>
      <c r="J16" s="210">
        <v>1</v>
      </c>
      <c r="K16" s="211">
        <f>(I16+J16)/2</f>
        <v>2</v>
      </c>
      <c r="L16" s="140">
        <f>(G16+H16+I16+J16)/4</f>
        <v>2.5</v>
      </c>
      <c r="M16" s="210">
        <v>3</v>
      </c>
      <c r="N16" s="210"/>
      <c r="O16" s="211">
        <f>M16-N16</f>
        <v>3</v>
      </c>
      <c r="P16" s="210">
        <v>3</v>
      </c>
      <c r="Q16" s="210"/>
      <c r="R16" s="211">
        <f>P16-Q16</f>
        <v>3</v>
      </c>
      <c r="S16" s="157">
        <f>((L16*0.4)+(O16*0.4)+(R16*0.2))</f>
        <v>2.8000000000000003</v>
      </c>
      <c r="T16" s="155"/>
      <c r="U16" s="159">
        <v>4</v>
      </c>
      <c r="V16" s="159">
        <v>4</v>
      </c>
      <c r="W16" s="159">
        <v>4</v>
      </c>
      <c r="X16" s="159">
        <v>3</v>
      </c>
      <c r="Y16" s="133">
        <f>SUM((U16*0.25),(V16*0.25),(W16*0.3),(X16*0.2))</f>
        <v>3.8000000000000003</v>
      </c>
      <c r="Z16" s="159"/>
      <c r="AA16" s="131">
        <f t="shared" ref="AA16" si="4">Y16-Z16</f>
        <v>3.8000000000000003</v>
      </c>
      <c r="AB16" s="158"/>
      <c r="AC16" s="171">
        <v>5.25</v>
      </c>
      <c r="AD16" s="156"/>
      <c r="AE16" s="157">
        <f t="shared" ref="AE16" si="5">AC16-AD16</f>
        <v>5.25</v>
      </c>
      <c r="AF16" s="309"/>
      <c r="AG16" s="327">
        <f>SUM((S16*0.25)+(AE16*0.5)+(AA16*0.25))</f>
        <v>4.2750000000000004</v>
      </c>
      <c r="AH16" s="172">
        <v>3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8"/>
  <sheetViews>
    <sheetView workbookViewId="0">
      <selection activeCell="A17" sqref="A17:XFD18"/>
    </sheetView>
  </sheetViews>
  <sheetFormatPr defaultRowHeight="14.4" x14ac:dyDescent="0.3"/>
  <cols>
    <col min="1" max="1" width="5.6640625" customWidth="1"/>
    <col min="2" max="2" width="20.88671875" customWidth="1"/>
    <col min="3" max="3" width="20.33203125" customWidth="1"/>
    <col min="4" max="4" width="14.109375" customWidth="1"/>
    <col min="5" max="5" width="17.109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109375" style="4" customWidth="1"/>
    <col min="20" max="26" width="7.6640625" style="4" customWidth="1"/>
    <col min="27" max="27" width="3.33203125" style="4" customWidth="1"/>
    <col min="28" max="30" width="7.6640625" style="4" customWidth="1"/>
    <col min="31" max="31" width="2.88671875" style="4" customWidth="1"/>
    <col min="32" max="32" width="13.44140625" style="4" customWidth="1"/>
    <col min="33" max="33" width="12.44140625" style="4" customWidth="1"/>
  </cols>
  <sheetData>
    <row r="1" spans="1:33" ht="15.6" x14ac:dyDescent="0.3">
      <c r="A1" s="97" t="str">
        <f>'Comp Detail'!A1</f>
        <v>Vaulting NSW State Championships</v>
      </c>
      <c r="B1" s="3"/>
      <c r="C1" s="103"/>
      <c r="D1" s="163" t="s">
        <v>82</v>
      </c>
      <c r="E1" s="421" t="s">
        <v>344</v>
      </c>
      <c r="G1" s="1"/>
      <c r="H1" s="1"/>
      <c r="I1" s="1"/>
      <c r="J1" s="1"/>
      <c r="K1" s="103"/>
      <c r="L1" s="103"/>
      <c r="M1" s="103"/>
      <c r="N1" s="103"/>
      <c r="O1" s="103"/>
      <c r="P1" s="103"/>
      <c r="Q1" s="103"/>
      <c r="R1" s="103"/>
      <c r="AG1" s="46">
        <f ca="1">NOW()</f>
        <v>45089.380972685183</v>
      </c>
    </row>
    <row r="2" spans="1:33" ht="15.6" x14ac:dyDescent="0.3">
      <c r="A2" s="28"/>
      <c r="B2" s="3"/>
      <c r="C2" s="103"/>
      <c r="D2" s="163" t="s">
        <v>83</v>
      </c>
      <c r="E2" s="421" t="s">
        <v>342</v>
      </c>
      <c r="G2" s="1"/>
      <c r="H2" s="1"/>
      <c r="I2" s="1"/>
      <c r="J2" s="1"/>
      <c r="K2" s="103"/>
      <c r="L2" s="103"/>
      <c r="M2" s="103"/>
      <c r="N2" s="103"/>
      <c r="O2" s="103"/>
      <c r="P2" s="103"/>
      <c r="Q2" s="103"/>
      <c r="R2" s="103"/>
      <c r="AG2" s="47">
        <f ca="1">NOW()</f>
        <v>45089.380972685183</v>
      </c>
    </row>
    <row r="3" spans="1:33" ht="15.6" x14ac:dyDescent="0.3">
      <c r="A3" s="456" t="str">
        <f>'Comp Detail'!A3</f>
        <v>9th to 11th June 2023</v>
      </c>
      <c r="B3" s="457"/>
      <c r="C3" s="103"/>
      <c r="D3" s="163"/>
      <c r="E3" s="398"/>
    </row>
    <row r="4" spans="1:33" ht="15.6" x14ac:dyDescent="0.3">
      <c r="A4" s="105"/>
      <c r="B4" s="103"/>
      <c r="C4" s="163"/>
      <c r="D4" s="103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33" ht="15.6" x14ac:dyDescent="0.3">
      <c r="A5" s="105" t="s">
        <v>108</v>
      </c>
      <c r="B5" s="164"/>
      <c r="C5" s="103"/>
      <c r="D5" s="103"/>
      <c r="G5" s="164" t="s">
        <v>47</v>
      </c>
      <c r="H5" s="103" t="str">
        <f>E1</f>
        <v>Emily Leadbeater</v>
      </c>
      <c r="I5" s="103"/>
      <c r="J5" s="103"/>
      <c r="L5" s="164"/>
      <c r="M5" s="164"/>
      <c r="N5" s="164"/>
      <c r="O5" s="103"/>
      <c r="P5" s="103"/>
      <c r="Q5" s="103"/>
      <c r="R5" s="103"/>
      <c r="S5" s="2"/>
      <c r="T5" s="2"/>
      <c r="Y5" s="2"/>
      <c r="Z5" s="2"/>
      <c r="AA5" s="2"/>
      <c r="AB5" s="2" t="s">
        <v>46</v>
      </c>
      <c r="AC5" s="4" t="str">
        <f>E2</f>
        <v>Janet Leadbeater</v>
      </c>
      <c r="AD5" s="2"/>
      <c r="AF5" s="2"/>
    </row>
    <row r="6" spans="1:33" ht="15.6" x14ac:dyDescent="0.3">
      <c r="A6" s="105" t="s">
        <v>85</v>
      </c>
      <c r="B6" s="165">
        <v>17</v>
      </c>
      <c r="C6" s="103"/>
      <c r="D6" s="103"/>
      <c r="G6" s="164" t="s">
        <v>26</v>
      </c>
      <c r="H6" s="103"/>
      <c r="I6" s="103"/>
      <c r="J6" s="103"/>
      <c r="L6" s="103"/>
      <c r="M6" s="103"/>
      <c r="N6" s="103"/>
      <c r="O6" s="103"/>
      <c r="P6" s="103"/>
      <c r="Q6" s="103"/>
      <c r="R6" s="103"/>
      <c r="AE6" s="162"/>
    </row>
    <row r="7" spans="1:33" ht="15" customHeight="1" x14ac:dyDescent="0.3">
      <c r="S7" s="30"/>
      <c r="T7" s="39" t="s">
        <v>14</v>
      </c>
      <c r="Z7" s="39" t="s">
        <v>45</v>
      </c>
      <c r="AA7" s="30"/>
      <c r="AB7" s="419" t="s">
        <v>13</v>
      </c>
      <c r="AC7" s="31"/>
      <c r="AD7" s="420" t="s">
        <v>56</v>
      </c>
      <c r="AE7" s="304"/>
      <c r="AF7" s="39" t="s">
        <v>23</v>
      </c>
    </row>
    <row r="8" spans="1:33" ht="15" customHeight="1" x14ac:dyDescent="0.3">
      <c r="A8" s="103"/>
      <c r="B8" s="103"/>
      <c r="C8" s="103"/>
      <c r="D8" s="103"/>
      <c r="E8" s="103"/>
      <c r="F8" s="103"/>
      <c r="G8" s="164" t="s">
        <v>1</v>
      </c>
      <c r="H8" s="103"/>
      <c r="I8" s="103"/>
      <c r="J8" s="103"/>
      <c r="K8" s="176" t="s">
        <v>1</v>
      </c>
      <c r="L8" s="177"/>
      <c r="M8" s="177"/>
      <c r="N8" s="177" t="s">
        <v>2</v>
      </c>
      <c r="P8" s="177"/>
      <c r="Q8" s="177" t="s">
        <v>3</v>
      </c>
      <c r="R8" s="177" t="s">
        <v>86</v>
      </c>
      <c r="S8" s="51"/>
      <c r="T8" s="31" t="s">
        <v>4</v>
      </c>
      <c r="U8" s="31" t="s">
        <v>5</v>
      </c>
      <c r="V8" s="31" t="s">
        <v>6</v>
      </c>
      <c r="W8" s="31" t="s">
        <v>7</v>
      </c>
      <c r="X8" s="31" t="s">
        <v>33</v>
      </c>
      <c r="Y8" s="30" t="s">
        <v>10</v>
      </c>
      <c r="Z8" s="39" t="s">
        <v>15</v>
      </c>
      <c r="AA8" s="408"/>
      <c r="AB8" s="12" t="s">
        <v>36</v>
      </c>
      <c r="AC8" s="12" t="s">
        <v>60</v>
      </c>
      <c r="AD8" s="162" t="s">
        <v>15</v>
      </c>
      <c r="AE8" s="304"/>
      <c r="AF8" s="39" t="s">
        <v>34</v>
      </c>
      <c r="AG8" s="30" t="s">
        <v>35</v>
      </c>
    </row>
    <row r="9" spans="1:33" ht="15" customHeight="1" x14ac:dyDescent="0.3">
      <c r="A9" s="166" t="s">
        <v>24</v>
      </c>
      <c r="B9" s="166" t="s">
        <v>25</v>
      </c>
      <c r="C9" s="166" t="s">
        <v>26</v>
      </c>
      <c r="D9" s="166" t="s">
        <v>27</v>
      </c>
      <c r="E9" s="166" t="s">
        <v>28</v>
      </c>
      <c r="F9" s="167"/>
      <c r="G9" s="166" t="s">
        <v>87</v>
      </c>
      <c r="H9" s="166" t="s">
        <v>90</v>
      </c>
      <c r="I9" s="166" t="s">
        <v>88</v>
      </c>
      <c r="J9" s="166" t="s">
        <v>91</v>
      </c>
      <c r="K9" s="178" t="s">
        <v>34</v>
      </c>
      <c r="L9" s="160" t="s">
        <v>2</v>
      </c>
      <c r="M9" s="160" t="s">
        <v>93</v>
      </c>
      <c r="N9" s="178" t="s">
        <v>34</v>
      </c>
      <c r="O9" s="179" t="s">
        <v>3</v>
      </c>
      <c r="P9" s="160" t="s">
        <v>93</v>
      </c>
      <c r="Q9" s="178" t="s">
        <v>34</v>
      </c>
      <c r="R9" s="178" t="s">
        <v>34</v>
      </c>
      <c r="S9" s="168"/>
      <c r="T9" s="49"/>
      <c r="U9" s="49"/>
      <c r="V9" s="49"/>
      <c r="W9" s="49"/>
      <c r="X9" s="49"/>
      <c r="Y9" s="37"/>
      <c r="Z9" s="37"/>
      <c r="AA9" s="48"/>
      <c r="AB9" s="36"/>
      <c r="AC9" s="36"/>
      <c r="AD9" s="36"/>
      <c r="AE9" s="305"/>
      <c r="AF9" s="50"/>
      <c r="AG9" s="37"/>
    </row>
    <row r="10" spans="1:33" ht="15" customHeight="1" x14ac:dyDescent="0.3">
      <c r="A10" s="41"/>
      <c r="B10" s="41"/>
      <c r="C10" s="41"/>
      <c r="D10" s="41"/>
      <c r="E10" s="41"/>
      <c r="F10" s="188"/>
      <c r="G10" s="41"/>
      <c r="H10" s="41"/>
      <c r="I10" s="41"/>
      <c r="J10" s="41"/>
      <c r="K10" s="212"/>
      <c r="L10" s="180"/>
      <c r="M10" s="180"/>
      <c r="N10" s="212"/>
      <c r="O10" s="120"/>
      <c r="P10" s="180"/>
      <c r="Q10" s="212"/>
      <c r="R10" s="212"/>
      <c r="S10" s="51"/>
      <c r="T10" s="31"/>
      <c r="U10" s="31"/>
      <c r="V10" s="31"/>
      <c r="W10" s="31"/>
      <c r="X10" s="31"/>
      <c r="Y10" s="30"/>
      <c r="Z10" s="30"/>
      <c r="AA10" s="408"/>
      <c r="AB10" s="12"/>
      <c r="AC10" s="12"/>
      <c r="AD10" s="12"/>
      <c r="AE10" s="304"/>
      <c r="AF10" s="39"/>
      <c r="AG10" s="30"/>
    </row>
    <row r="11" spans="1:33" x14ac:dyDescent="0.3">
      <c r="A11" s="414">
        <v>53</v>
      </c>
      <c r="B11" s="414" t="s">
        <v>232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4"/>
      <c r="T11" s="52"/>
      <c r="U11" s="52"/>
      <c r="V11" s="52"/>
      <c r="W11" s="52"/>
      <c r="X11" s="52"/>
      <c r="Y11" s="52"/>
      <c r="Z11" s="52"/>
      <c r="AA11" s="53"/>
      <c r="AB11" s="17"/>
      <c r="AC11" s="17"/>
      <c r="AD11" s="17"/>
      <c r="AE11" s="304"/>
      <c r="AF11" s="330"/>
      <c r="AG11" s="52"/>
    </row>
    <row r="12" spans="1:33" s="169" customFormat="1" x14ac:dyDescent="0.3">
      <c r="A12" s="416">
        <v>59</v>
      </c>
      <c r="B12" s="416" t="s">
        <v>171</v>
      </c>
      <c r="C12" s="416" t="s">
        <v>210</v>
      </c>
      <c r="D12" s="416" t="s">
        <v>211</v>
      </c>
      <c r="E12" s="416" t="s">
        <v>177</v>
      </c>
      <c r="F12" s="170"/>
      <c r="G12" s="210">
        <v>5.8</v>
      </c>
      <c r="H12" s="210">
        <v>7</v>
      </c>
      <c r="I12" s="210">
        <v>5</v>
      </c>
      <c r="J12" s="210">
        <v>6</v>
      </c>
      <c r="K12" s="211">
        <f>(G12+H12+I12+J12)/4</f>
        <v>5.95</v>
      </c>
      <c r="L12" s="210">
        <v>7</v>
      </c>
      <c r="M12" s="210"/>
      <c r="N12" s="211">
        <f>L12-M12</f>
        <v>7</v>
      </c>
      <c r="O12" s="210">
        <v>7</v>
      </c>
      <c r="P12" s="210"/>
      <c r="Q12" s="211">
        <f>O12-P12</f>
        <v>7</v>
      </c>
      <c r="R12" s="157">
        <f>((K12*0.4)+(N12*0.4)+(Q12*0.2))</f>
        <v>6.580000000000001</v>
      </c>
      <c r="S12" s="155"/>
      <c r="T12" s="159">
        <v>5.5</v>
      </c>
      <c r="U12" s="159">
        <v>5</v>
      </c>
      <c r="V12" s="159">
        <v>5.5</v>
      </c>
      <c r="W12" s="159">
        <v>6</v>
      </c>
      <c r="X12" s="133">
        <f>SUM((T12*0.25),(U12*0.25),(V12*0.3),(W12*0.2))</f>
        <v>5.4750000000000005</v>
      </c>
      <c r="Y12" s="159"/>
      <c r="Z12" s="131">
        <f t="shared" ref="Z12" si="0">X12-Y12</f>
        <v>5.4750000000000005</v>
      </c>
      <c r="AA12" s="158"/>
      <c r="AB12" s="171">
        <v>6.2</v>
      </c>
      <c r="AC12" s="156"/>
      <c r="AD12" s="157">
        <f t="shared" ref="AD12" si="1">AB12-AC12</f>
        <v>6.2</v>
      </c>
      <c r="AE12" s="305"/>
      <c r="AF12" s="327">
        <f>SUM((R12*0.25)+(AD12*0.5)+(Z12*0.25))</f>
        <v>6.1137500000000005</v>
      </c>
      <c r="AG12" s="172">
        <v>1</v>
      </c>
    </row>
    <row r="13" spans="1:33" x14ac:dyDescent="0.3">
      <c r="A13" s="414">
        <v>55</v>
      </c>
      <c r="B13" s="414" t="s">
        <v>199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4"/>
      <c r="T13" s="52"/>
      <c r="U13" s="52"/>
      <c r="V13" s="52"/>
      <c r="W13" s="52"/>
      <c r="X13" s="52"/>
      <c r="Y13" s="52"/>
      <c r="Z13" s="52"/>
      <c r="AA13" s="53"/>
      <c r="AB13" s="17"/>
      <c r="AC13" s="17"/>
      <c r="AD13" s="17"/>
      <c r="AE13" s="304"/>
      <c r="AF13" s="330"/>
      <c r="AG13" s="52"/>
    </row>
    <row r="14" spans="1:33" s="169" customFormat="1" x14ac:dyDescent="0.3">
      <c r="A14" s="416">
        <v>58</v>
      </c>
      <c r="B14" s="416" t="s">
        <v>192</v>
      </c>
      <c r="C14" s="416" t="s">
        <v>267</v>
      </c>
      <c r="D14" s="416" t="s">
        <v>189</v>
      </c>
      <c r="E14" s="416" t="s">
        <v>177</v>
      </c>
      <c r="F14" s="170"/>
      <c r="G14" s="210">
        <v>6</v>
      </c>
      <c r="H14" s="210">
        <v>6.5</v>
      </c>
      <c r="I14" s="210">
        <v>5</v>
      </c>
      <c r="J14" s="210">
        <v>6</v>
      </c>
      <c r="K14" s="211">
        <f>(G14+H14+I14+J14)/4</f>
        <v>5.875</v>
      </c>
      <c r="L14" s="210">
        <v>7</v>
      </c>
      <c r="M14" s="210"/>
      <c r="N14" s="211">
        <f>L14-M14</f>
        <v>7</v>
      </c>
      <c r="O14" s="210">
        <v>7</v>
      </c>
      <c r="P14" s="210">
        <v>1</v>
      </c>
      <c r="Q14" s="211">
        <f>O14-P14</f>
        <v>6</v>
      </c>
      <c r="R14" s="157">
        <f>((K14*0.4)+(N14*0.4)+(Q14*0.2))</f>
        <v>6.3500000000000005</v>
      </c>
      <c r="S14" s="155"/>
      <c r="T14" s="159">
        <v>5.5</v>
      </c>
      <c r="U14" s="159">
        <v>5.5</v>
      </c>
      <c r="V14" s="159">
        <v>5</v>
      </c>
      <c r="W14" s="159">
        <v>5.5</v>
      </c>
      <c r="X14" s="133">
        <f>SUM((T14*0.25),(U14*0.25),(V14*0.3),(W14*0.2))</f>
        <v>5.35</v>
      </c>
      <c r="Y14" s="159"/>
      <c r="Z14" s="131">
        <f t="shared" ref="Z14" si="2">X14-Y14</f>
        <v>5.35</v>
      </c>
      <c r="AA14" s="158"/>
      <c r="AB14" s="171">
        <v>6</v>
      </c>
      <c r="AC14" s="156"/>
      <c r="AD14" s="157">
        <f t="shared" ref="AD14" si="3">AB14-AC14</f>
        <v>6</v>
      </c>
      <c r="AE14" s="305"/>
      <c r="AF14" s="327">
        <f>SUM((R14*0.25)+(AD14*0.5)+(Z14*0.25))</f>
        <v>5.9250000000000007</v>
      </c>
      <c r="AG14" s="172">
        <v>2</v>
      </c>
    </row>
    <row r="15" spans="1:33" x14ac:dyDescent="0.3">
      <c r="A15" s="414">
        <v>56</v>
      </c>
      <c r="B15" s="414" t="s">
        <v>191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4"/>
      <c r="T15" s="52"/>
      <c r="U15" s="52"/>
      <c r="V15" s="52"/>
      <c r="W15" s="52"/>
      <c r="X15" s="52"/>
      <c r="Y15" s="52"/>
      <c r="Z15" s="52"/>
      <c r="AA15" s="53"/>
      <c r="AB15" s="17"/>
      <c r="AC15" s="17"/>
      <c r="AD15" s="17"/>
      <c r="AE15" s="304"/>
      <c r="AF15" s="330"/>
      <c r="AG15" s="52"/>
    </row>
    <row r="16" spans="1:33" s="169" customFormat="1" x14ac:dyDescent="0.3">
      <c r="A16" s="416">
        <v>52</v>
      </c>
      <c r="B16" s="416" t="s">
        <v>266</v>
      </c>
      <c r="C16" s="416" t="s">
        <v>267</v>
      </c>
      <c r="D16" s="416" t="s">
        <v>189</v>
      </c>
      <c r="E16" s="416" t="s">
        <v>177</v>
      </c>
      <c r="F16" s="170"/>
      <c r="G16" s="210">
        <v>6</v>
      </c>
      <c r="H16" s="210">
        <v>6.5</v>
      </c>
      <c r="I16" s="210">
        <v>5</v>
      </c>
      <c r="J16" s="210">
        <v>6</v>
      </c>
      <c r="K16" s="211">
        <f>(G16+H16+I16+J16)/4</f>
        <v>5.875</v>
      </c>
      <c r="L16" s="210">
        <v>7</v>
      </c>
      <c r="M16" s="210"/>
      <c r="N16" s="211">
        <f>L16-M16</f>
        <v>7</v>
      </c>
      <c r="O16" s="210">
        <v>7</v>
      </c>
      <c r="P16" s="210">
        <v>1</v>
      </c>
      <c r="Q16" s="211">
        <f>O16-P16</f>
        <v>6</v>
      </c>
      <c r="R16" s="157">
        <f>((K16*0.4)+(N16*0.4)+(Q16*0.2))</f>
        <v>6.3500000000000005</v>
      </c>
      <c r="S16" s="155"/>
      <c r="T16" s="159">
        <v>5</v>
      </c>
      <c r="U16" s="159">
        <v>5</v>
      </c>
      <c r="V16" s="159">
        <v>4.5</v>
      </c>
      <c r="W16" s="159">
        <v>2</v>
      </c>
      <c r="X16" s="133">
        <f>SUM((T16*0.25),(U16*0.25),(V16*0.3),(W16*0.2))</f>
        <v>4.25</v>
      </c>
      <c r="Y16" s="159"/>
      <c r="Z16" s="131">
        <f>X16-Y16</f>
        <v>4.25</v>
      </c>
      <c r="AA16" s="158"/>
      <c r="AB16" s="171">
        <v>6</v>
      </c>
      <c r="AC16" s="156"/>
      <c r="AD16" s="157">
        <f>AB16-AC16</f>
        <v>6</v>
      </c>
      <c r="AE16" s="305"/>
      <c r="AF16" s="327">
        <f>SUM((R16*0.25)+(AD16*0.5)+(Z16*0.25))</f>
        <v>5.65</v>
      </c>
      <c r="AG16" s="172">
        <v>3</v>
      </c>
    </row>
    <row r="17" spans="1:33" x14ac:dyDescent="0.3">
      <c r="A17" s="414">
        <v>62</v>
      </c>
      <c r="B17" s="414" t="s">
        <v>200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4"/>
      <c r="T17" s="52"/>
      <c r="U17" s="52"/>
      <c r="V17" s="52"/>
      <c r="W17" s="52"/>
      <c r="X17" s="52"/>
      <c r="Y17" s="52"/>
      <c r="Z17" s="52"/>
      <c r="AA17" s="53"/>
      <c r="AB17" s="17"/>
      <c r="AC17" s="17"/>
      <c r="AD17" s="17"/>
      <c r="AE17" s="304"/>
      <c r="AF17" s="330"/>
      <c r="AG17" s="52"/>
    </row>
    <row r="18" spans="1:33" s="169" customFormat="1" x14ac:dyDescent="0.3">
      <c r="A18" s="416">
        <v>60</v>
      </c>
      <c r="B18" s="416" t="s">
        <v>268</v>
      </c>
      <c r="C18" s="416" t="s">
        <v>267</v>
      </c>
      <c r="D18" s="416" t="s">
        <v>189</v>
      </c>
      <c r="E18" s="416" t="s">
        <v>177</v>
      </c>
      <c r="F18" s="170"/>
      <c r="G18" s="210">
        <v>6</v>
      </c>
      <c r="H18" s="210">
        <v>6.5</v>
      </c>
      <c r="I18" s="210">
        <v>5</v>
      </c>
      <c r="J18" s="210">
        <v>6</v>
      </c>
      <c r="K18" s="211">
        <f>(G18+H18+I18+J18)/4</f>
        <v>5.875</v>
      </c>
      <c r="L18" s="210">
        <v>7</v>
      </c>
      <c r="M18" s="210"/>
      <c r="N18" s="211">
        <f>L18-M18</f>
        <v>7</v>
      </c>
      <c r="O18" s="210">
        <v>7</v>
      </c>
      <c r="P18" s="210">
        <v>1</v>
      </c>
      <c r="Q18" s="211">
        <f>O18-P18</f>
        <v>6</v>
      </c>
      <c r="R18" s="157">
        <f>((K18*0.4)+(N18*0.4)+(Q18*0.2))</f>
        <v>6.3500000000000005</v>
      </c>
      <c r="S18" s="155"/>
      <c r="T18" s="159">
        <v>5.5</v>
      </c>
      <c r="U18" s="159">
        <v>5.5</v>
      </c>
      <c r="V18" s="159">
        <v>5</v>
      </c>
      <c r="W18" s="159">
        <v>5</v>
      </c>
      <c r="X18" s="133">
        <f>SUM((T18*0.25),(U18*0.25),(V18*0.3),(W18*0.2))</f>
        <v>5.25</v>
      </c>
      <c r="Y18" s="159"/>
      <c r="Z18" s="131">
        <f t="shared" ref="Z18" si="4">X18-Y18</f>
        <v>5.25</v>
      </c>
      <c r="AA18" s="158"/>
      <c r="AB18" s="171">
        <v>5.7</v>
      </c>
      <c r="AC18" s="156">
        <v>1</v>
      </c>
      <c r="AD18" s="157">
        <f t="shared" ref="AD18" si="5">AB18-AC18</f>
        <v>4.7</v>
      </c>
      <c r="AE18" s="305"/>
      <c r="AF18" s="327">
        <f>SUM((R18*0.25)+(AD18*0.5)+(Z18*0.25))</f>
        <v>5.25</v>
      </c>
      <c r="AG18" s="172">
        <v>4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V92"/>
  <sheetViews>
    <sheetView topLeftCell="AE1" zoomScalePageLayoutView="80" workbookViewId="0">
      <selection activeCell="AV40" sqref="AV40"/>
    </sheetView>
  </sheetViews>
  <sheetFormatPr defaultColWidth="8.88671875" defaultRowHeight="13.2" x14ac:dyDescent="0.25"/>
  <cols>
    <col min="2" max="2" width="23" customWidth="1"/>
    <col min="3" max="3" width="21.5546875" customWidth="1"/>
    <col min="4" max="4" width="16.5546875" customWidth="1"/>
    <col min="5" max="5" width="19.44140625" customWidth="1"/>
    <col min="6" max="6" width="3.5546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6640625" customWidth="1"/>
    <col min="30" max="30" width="3" customWidth="1"/>
    <col min="41" max="41" width="3.33203125" customWidth="1"/>
    <col min="42" max="42" width="9.88671875" customWidth="1"/>
    <col min="43" max="43" width="10.88671875" customWidth="1"/>
    <col min="44" max="44" width="8" customWidth="1"/>
    <col min="45" max="45" width="2.44140625" customWidth="1"/>
    <col min="46" max="46" width="8" customWidth="1"/>
    <col min="47" max="47" width="2.88671875" customWidth="1"/>
    <col min="48" max="48" width="12.33203125" customWidth="1"/>
  </cols>
  <sheetData>
    <row r="1" spans="1:48" ht="15.6" x14ac:dyDescent="0.3">
      <c r="A1" s="97" t="str">
        <f>'Comp Detail'!A1</f>
        <v>Vaulting NSW State Championships</v>
      </c>
      <c r="B1" s="3"/>
      <c r="C1" s="102"/>
      <c r="D1" s="1" t="s">
        <v>47</v>
      </c>
      <c r="E1" s="1" t="s">
        <v>344</v>
      </c>
      <c r="F1" s="1"/>
      <c r="G1" s="1"/>
      <c r="H1" s="1"/>
      <c r="I1" s="1"/>
      <c r="J1" s="1"/>
      <c r="K1" s="103"/>
      <c r="L1" s="103"/>
      <c r="M1" s="103"/>
      <c r="N1" s="103"/>
      <c r="O1" s="103"/>
      <c r="P1" s="103"/>
      <c r="Q1" s="103"/>
      <c r="R1" s="10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6" x14ac:dyDescent="0.3">
      <c r="A2" s="28"/>
      <c r="B2" s="3"/>
      <c r="C2" s="102"/>
      <c r="D2" s="1" t="s">
        <v>46</v>
      </c>
      <c r="E2" s="1" t="s">
        <v>348</v>
      </c>
      <c r="F2" s="1"/>
      <c r="G2" s="1"/>
      <c r="H2" s="1"/>
      <c r="I2" s="1"/>
      <c r="J2" s="1"/>
      <c r="K2" s="103"/>
      <c r="L2" s="103"/>
      <c r="M2" s="103"/>
      <c r="N2" s="103"/>
      <c r="O2" s="103"/>
      <c r="P2" s="103"/>
      <c r="Q2" s="103"/>
      <c r="R2" s="103"/>
      <c r="S2" s="1"/>
      <c r="T2" s="1"/>
      <c r="U2" s="1"/>
      <c r="V2" s="1"/>
      <c r="W2" s="1"/>
      <c r="X2" s="1"/>
      <c r="Y2" s="1"/>
      <c r="Z2" s="1"/>
      <c r="AA2" s="104"/>
      <c r="AB2" s="1"/>
      <c r="AC2" s="1"/>
      <c r="AD2" s="10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6">
        <f ca="1">NOW()</f>
        <v>45089.380972685183</v>
      </c>
    </row>
    <row r="3" spans="1:48" ht="15.6" x14ac:dyDescent="0.3">
      <c r="A3" s="456" t="str">
        <f>'Comp Detail'!A3</f>
        <v>9th to 11th June 2023</v>
      </c>
      <c r="B3" s="457"/>
      <c r="C3" s="102"/>
      <c r="D3" s="1" t="s">
        <v>48</v>
      </c>
      <c r="E3" s="1" t="s">
        <v>342</v>
      </c>
      <c r="F3" s="1"/>
      <c r="S3" s="1"/>
      <c r="T3" s="1"/>
      <c r="U3" s="1"/>
      <c r="V3" s="1"/>
      <c r="W3" s="1"/>
      <c r="X3" s="1"/>
      <c r="Y3" s="1"/>
      <c r="Z3" s="1"/>
      <c r="AA3" s="104"/>
      <c r="AB3" s="1"/>
      <c r="AC3" s="1"/>
      <c r="AD3" s="10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7">
        <f ca="1">NOW()</f>
        <v>45089.380972685183</v>
      </c>
    </row>
    <row r="4" spans="1:48" ht="15.6" x14ac:dyDescent="0.3">
      <c r="A4" s="60"/>
      <c r="B4" s="57"/>
      <c r="C4" s="102"/>
      <c r="D4" s="1"/>
      <c r="E4" s="1"/>
      <c r="F4" s="1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  <c r="T4" s="1"/>
      <c r="U4" s="1"/>
      <c r="V4" s="1"/>
      <c r="W4" s="1"/>
      <c r="X4" s="1"/>
      <c r="Y4" s="1"/>
      <c r="Z4" s="1"/>
      <c r="AA4" s="104"/>
      <c r="AB4" s="1"/>
      <c r="AC4" s="1"/>
      <c r="AD4" s="10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6" x14ac:dyDescent="0.3">
      <c r="A5" s="97" t="s">
        <v>134</v>
      </c>
      <c r="B5" s="97"/>
      <c r="C5" s="103"/>
      <c r="D5" s="1"/>
      <c r="E5" s="1"/>
      <c r="F5" s="96"/>
      <c r="G5" s="175" t="s">
        <v>79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03"/>
      <c r="AP5" s="96"/>
      <c r="AQ5" s="96"/>
      <c r="AR5" s="96"/>
      <c r="AS5" s="96"/>
      <c r="AT5" s="96"/>
      <c r="AU5" s="1"/>
      <c r="AV5" s="1"/>
    </row>
    <row r="6" spans="1:48" ht="15.6" x14ac:dyDescent="0.3">
      <c r="A6" s="97" t="s">
        <v>53</v>
      </c>
      <c r="B6" s="97" t="s">
        <v>311</v>
      </c>
      <c r="C6" s="1"/>
      <c r="D6" s="1"/>
      <c r="E6" s="1"/>
      <c r="F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07"/>
      <c r="AO6" s="103"/>
      <c r="AP6" s="1"/>
      <c r="AQ6" s="1"/>
      <c r="AR6" s="1"/>
      <c r="AS6" s="1"/>
      <c r="AT6" s="1"/>
      <c r="AU6" s="1"/>
      <c r="AV6" s="1"/>
    </row>
    <row r="7" spans="1:48" ht="14.4" x14ac:dyDescent="0.3">
      <c r="A7" s="103"/>
      <c r="B7" s="103"/>
      <c r="C7" s="1"/>
      <c r="D7" s="1"/>
      <c r="E7" s="1"/>
      <c r="F7" s="1"/>
      <c r="G7" s="164" t="s">
        <v>47</v>
      </c>
      <c r="H7" s="103" t="str">
        <f>E1</f>
        <v>Emily Leadbeater</v>
      </c>
      <c r="I7" s="103"/>
      <c r="J7" s="103"/>
      <c r="L7" s="164"/>
      <c r="M7" s="164"/>
      <c r="N7" s="164"/>
      <c r="O7" s="103"/>
      <c r="P7" s="103"/>
      <c r="Q7" s="103"/>
      <c r="R7" s="103"/>
      <c r="S7" s="104"/>
      <c r="T7" s="104" t="s">
        <v>46</v>
      </c>
      <c r="U7" s="1" t="str">
        <f>E2</f>
        <v>Chris Wicks</v>
      </c>
      <c r="V7" s="1"/>
      <c r="W7" s="1"/>
      <c r="X7" s="104"/>
      <c r="Y7" s="1"/>
      <c r="Z7" s="104"/>
      <c r="AA7" s="1"/>
      <c r="AB7" s="1"/>
      <c r="AC7" s="1"/>
      <c r="AD7" s="1"/>
      <c r="AE7" s="104" t="s">
        <v>48</v>
      </c>
      <c r="AF7" s="1" t="str">
        <f>E3</f>
        <v>Janet Leadbeater</v>
      </c>
      <c r="AG7" s="1"/>
      <c r="AH7" s="1"/>
      <c r="AI7" s="1"/>
      <c r="AJ7" s="1"/>
      <c r="AK7" s="1"/>
      <c r="AL7" s="1"/>
      <c r="AM7" s="1"/>
      <c r="AN7" s="1"/>
      <c r="AO7" s="1"/>
      <c r="AP7" s="104"/>
      <c r="AQ7" s="104"/>
      <c r="AR7" s="104"/>
      <c r="AS7" s="104"/>
      <c r="AT7" s="104"/>
      <c r="AU7" s="1"/>
      <c r="AV7" s="1"/>
    </row>
    <row r="8" spans="1:48" ht="14.4" x14ac:dyDescent="0.3">
      <c r="A8" s="103"/>
      <c r="B8" s="103"/>
      <c r="C8" s="1"/>
      <c r="D8" s="1"/>
      <c r="E8" s="1"/>
      <c r="F8" s="1"/>
      <c r="G8" s="164" t="s">
        <v>26</v>
      </c>
      <c r="H8" s="103"/>
      <c r="I8" s="103"/>
      <c r="J8" s="103"/>
      <c r="L8" s="103"/>
      <c r="M8" s="103"/>
      <c r="N8" s="103"/>
      <c r="O8" s="103"/>
      <c r="P8" s="103"/>
      <c r="Q8" s="103"/>
      <c r="R8" s="10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4.4" x14ac:dyDescent="0.3">
      <c r="A9" s="1"/>
      <c r="B9" s="1"/>
      <c r="C9" s="1"/>
      <c r="D9" s="1"/>
      <c r="E9" s="1"/>
      <c r="F9" s="1"/>
      <c r="S9" s="1"/>
      <c r="T9" s="1"/>
      <c r="U9" s="1"/>
      <c r="V9" s="1"/>
      <c r="W9" s="1"/>
      <c r="X9" s="1"/>
      <c r="Y9" s="1"/>
      <c r="Z9" s="1"/>
      <c r="AA9" s="1"/>
      <c r="AB9" s="1"/>
      <c r="AC9" s="108" t="s">
        <v>16</v>
      </c>
      <c r="AD9" s="109"/>
      <c r="AE9" s="1"/>
      <c r="AF9" s="1"/>
      <c r="AG9" s="1"/>
      <c r="AH9" s="1"/>
      <c r="AI9" s="1"/>
      <c r="AJ9" s="1"/>
      <c r="AK9" s="1"/>
      <c r="AL9" s="1"/>
      <c r="AM9" s="1"/>
      <c r="AN9" s="108" t="s">
        <v>16</v>
      </c>
      <c r="AO9" s="1"/>
      <c r="AT9" s="164" t="s">
        <v>135</v>
      </c>
      <c r="AU9" s="136"/>
      <c r="AV9" s="1"/>
    </row>
    <row r="10" spans="1:48" ht="14.4" x14ac:dyDescent="0.3">
      <c r="A10" s="108" t="s">
        <v>24</v>
      </c>
      <c r="B10" s="108" t="s">
        <v>25</v>
      </c>
      <c r="C10" s="108" t="s">
        <v>26</v>
      </c>
      <c r="D10" s="108" t="s">
        <v>27</v>
      </c>
      <c r="E10" s="108" t="s">
        <v>54</v>
      </c>
      <c r="F10" s="109"/>
      <c r="G10" s="164" t="s">
        <v>1</v>
      </c>
      <c r="H10" s="103"/>
      <c r="I10" s="103"/>
      <c r="J10" s="103"/>
      <c r="K10" s="176" t="s">
        <v>1</v>
      </c>
      <c r="L10" s="177"/>
      <c r="M10" s="177"/>
      <c r="N10" s="177" t="s">
        <v>2</v>
      </c>
      <c r="P10" s="177"/>
      <c r="Q10" s="177" t="s">
        <v>3</v>
      </c>
      <c r="R10" s="177" t="s">
        <v>86</v>
      </c>
      <c r="S10" s="109"/>
      <c r="T10" s="108" t="s">
        <v>29</v>
      </c>
      <c r="U10" s="108" t="s">
        <v>30</v>
      </c>
      <c r="V10" s="108" t="s">
        <v>17</v>
      </c>
      <c r="W10" s="108" t="s">
        <v>57</v>
      </c>
      <c r="X10" s="108" t="s">
        <v>61</v>
      </c>
      <c r="Y10" s="108" t="s">
        <v>63</v>
      </c>
      <c r="Z10" s="108" t="s">
        <v>31</v>
      </c>
      <c r="AA10" s="108" t="s">
        <v>18</v>
      </c>
      <c r="AB10" s="108" t="s">
        <v>49</v>
      </c>
      <c r="AC10" s="108" t="s">
        <v>19</v>
      </c>
      <c r="AD10" s="109"/>
      <c r="AE10" s="108" t="s">
        <v>29</v>
      </c>
      <c r="AF10" s="108" t="s">
        <v>30</v>
      </c>
      <c r="AG10" s="108" t="s">
        <v>17</v>
      </c>
      <c r="AH10" s="108" t="s">
        <v>57</v>
      </c>
      <c r="AI10" s="108" t="s">
        <v>61</v>
      </c>
      <c r="AJ10" s="108" t="s">
        <v>62</v>
      </c>
      <c r="AK10" s="108" t="s">
        <v>31</v>
      </c>
      <c r="AL10" s="108" t="s">
        <v>18</v>
      </c>
      <c r="AM10" s="108" t="s">
        <v>49</v>
      </c>
      <c r="AN10" s="108" t="s">
        <v>19</v>
      </c>
      <c r="AO10" s="109"/>
      <c r="AP10" s="400" t="s">
        <v>47</v>
      </c>
      <c r="AQ10" s="104" t="s">
        <v>46</v>
      </c>
      <c r="AR10" s="104" t="s">
        <v>48</v>
      </c>
      <c r="AS10" s="110"/>
      <c r="AT10" s="164" t="s">
        <v>34</v>
      </c>
      <c r="AU10" s="136"/>
      <c r="AV10" s="110" t="s">
        <v>35</v>
      </c>
    </row>
    <row r="11" spans="1:48" ht="14.4" x14ac:dyDescent="0.3">
      <c r="A11" s="1"/>
      <c r="B11" s="1"/>
      <c r="C11" s="1"/>
      <c r="D11" s="1"/>
      <c r="E11" s="1"/>
      <c r="F11" s="111"/>
      <c r="G11" s="166" t="s">
        <v>87</v>
      </c>
      <c r="H11" s="166" t="s">
        <v>90</v>
      </c>
      <c r="I11" s="166" t="s">
        <v>88</v>
      </c>
      <c r="J11" s="166" t="s">
        <v>91</v>
      </c>
      <c r="K11" s="178" t="s">
        <v>34</v>
      </c>
      <c r="L11" s="160" t="s">
        <v>2</v>
      </c>
      <c r="M11" s="160" t="s">
        <v>93</v>
      </c>
      <c r="N11" s="178" t="s">
        <v>34</v>
      </c>
      <c r="O11" s="179" t="s">
        <v>3</v>
      </c>
      <c r="P11" s="160" t="s">
        <v>93</v>
      </c>
      <c r="Q11" s="178" t="s">
        <v>34</v>
      </c>
      <c r="R11" s="178" t="s">
        <v>34</v>
      </c>
      <c r="S11" s="11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11"/>
      <c r="AP11" s="310"/>
      <c r="AQ11" s="135"/>
      <c r="AR11" s="135"/>
      <c r="AS11" s="399"/>
      <c r="AT11" s="135"/>
      <c r="AU11" s="134"/>
      <c r="AV11" s="135"/>
    </row>
    <row r="12" spans="1:48" ht="15.6" x14ac:dyDescent="0.3">
      <c r="A12" s="128">
        <v>1</v>
      </c>
      <c r="B12" s="414" t="s">
        <v>254</v>
      </c>
      <c r="C12" s="43"/>
      <c r="D12" s="43"/>
      <c r="E12" s="43"/>
      <c r="F12" s="111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111"/>
      <c r="T12" s="114">
        <v>7</v>
      </c>
      <c r="U12" s="114">
        <v>7</v>
      </c>
      <c r="V12" s="114">
        <v>7</v>
      </c>
      <c r="W12" s="114">
        <v>6.8</v>
      </c>
      <c r="X12" s="114">
        <v>7.5</v>
      </c>
      <c r="Y12" s="125">
        <v>7</v>
      </c>
      <c r="Z12" s="114">
        <v>8</v>
      </c>
      <c r="AA12" s="114">
        <v>7</v>
      </c>
      <c r="AB12" s="33">
        <f t="shared" ref="AB12:AB17" si="0">SUM(T12:AA12)</f>
        <v>57.3</v>
      </c>
      <c r="AC12" s="115"/>
      <c r="AD12" s="111"/>
      <c r="AE12" s="114">
        <v>7.8</v>
      </c>
      <c r="AF12" s="114">
        <v>7</v>
      </c>
      <c r="AG12" s="114">
        <v>8</v>
      </c>
      <c r="AH12" s="114">
        <v>7.5</v>
      </c>
      <c r="AI12" s="114">
        <v>8</v>
      </c>
      <c r="AJ12" s="114">
        <v>8</v>
      </c>
      <c r="AK12" s="114">
        <v>8.5</v>
      </c>
      <c r="AL12" s="114">
        <v>5.5</v>
      </c>
      <c r="AM12" s="33">
        <f>SUM(AE12:AL12)</f>
        <v>60.3</v>
      </c>
      <c r="AN12" s="115"/>
      <c r="AO12" s="111"/>
      <c r="AP12" s="144"/>
      <c r="AQ12" s="54"/>
      <c r="AR12" s="54"/>
      <c r="AS12" s="54"/>
      <c r="AT12" s="54"/>
      <c r="AU12" s="118"/>
      <c r="AV12" s="127"/>
    </row>
    <row r="13" spans="1:48" ht="15.6" x14ac:dyDescent="0.3">
      <c r="A13" s="128">
        <v>2</v>
      </c>
      <c r="B13" s="414" t="s">
        <v>225</v>
      </c>
      <c r="C13" s="43"/>
      <c r="D13" s="43"/>
      <c r="E13" s="43"/>
      <c r="F13" s="111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111"/>
      <c r="T13" s="114">
        <v>8</v>
      </c>
      <c r="U13" s="114">
        <v>7</v>
      </c>
      <c r="V13" s="114">
        <v>6.5</v>
      </c>
      <c r="W13" s="114">
        <v>7.5</v>
      </c>
      <c r="X13" s="114">
        <v>7</v>
      </c>
      <c r="Y13" s="114">
        <v>7</v>
      </c>
      <c r="Z13" s="114">
        <v>6.8</v>
      </c>
      <c r="AA13" s="114">
        <v>6</v>
      </c>
      <c r="AB13" s="33">
        <f t="shared" si="0"/>
        <v>55.8</v>
      </c>
      <c r="AC13" s="115"/>
      <c r="AD13" s="111"/>
      <c r="AE13" s="114">
        <v>7.8</v>
      </c>
      <c r="AF13" s="114">
        <v>7</v>
      </c>
      <c r="AG13" s="114">
        <v>6.8</v>
      </c>
      <c r="AH13" s="114">
        <v>7</v>
      </c>
      <c r="AI13" s="114">
        <v>7.5</v>
      </c>
      <c r="AJ13" s="114">
        <v>7.2</v>
      </c>
      <c r="AK13" s="114">
        <v>7.2</v>
      </c>
      <c r="AL13" s="114">
        <v>5</v>
      </c>
      <c r="AM13" s="33">
        <f t="shared" ref="AM13:AM17" si="1">SUM(AE13:AL13)</f>
        <v>55.500000000000007</v>
      </c>
      <c r="AN13" s="115"/>
      <c r="AO13" s="111"/>
      <c r="AP13" s="144"/>
      <c r="AQ13" s="54"/>
      <c r="AR13" s="54"/>
      <c r="AS13" s="54"/>
      <c r="AT13" s="54"/>
      <c r="AU13" s="111"/>
      <c r="AV13" s="127"/>
    </row>
    <row r="14" spans="1:48" ht="15.6" x14ac:dyDescent="0.3">
      <c r="A14" s="128">
        <v>3</v>
      </c>
      <c r="B14" s="414" t="s">
        <v>179</v>
      </c>
      <c r="C14" s="43"/>
      <c r="D14" s="43"/>
      <c r="E14" s="43"/>
      <c r="F14" s="111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111"/>
      <c r="T14" s="114">
        <v>6</v>
      </c>
      <c r="U14" s="114">
        <v>6</v>
      </c>
      <c r="V14" s="114">
        <v>7</v>
      </c>
      <c r="W14" s="114">
        <v>6.5</v>
      </c>
      <c r="X14" s="114">
        <v>8</v>
      </c>
      <c r="Y14" s="114">
        <v>7.8</v>
      </c>
      <c r="Z14" s="114">
        <v>7</v>
      </c>
      <c r="AA14" s="114">
        <v>7</v>
      </c>
      <c r="AB14" s="33">
        <f t="shared" si="0"/>
        <v>55.3</v>
      </c>
      <c r="AC14" s="115"/>
      <c r="AD14" s="111"/>
      <c r="AE14" s="114">
        <v>8</v>
      </c>
      <c r="AF14" s="114">
        <v>7.5</v>
      </c>
      <c r="AG14" s="114">
        <v>7.5</v>
      </c>
      <c r="AH14" s="114">
        <v>8</v>
      </c>
      <c r="AI14" s="114">
        <v>8</v>
      </c>
      <c r="AJ14" s="114">
        <v>8</v>
      </c>
      <c r="AK14" s="114">
        <v>8</v>
      </c>
      <c r="AL14" s="114">
        <v>5.5</v>
      </c>
      <c r="AM14" s="33">
        <f t="shared" si="1"/>
        <v>60.5</v>
      </c>
      <c r="AN14" s="115"/>
      <c r="AO14" s="111"/>
      <c r="AP14" s="144"/>
      <c r="AQ14" s="54"/>
      <c r="AR14" s="54"/>
      <c r="AS14" s="54"/>
      <c r="AT14" s="54"/>
      <c r="AU14" s="111"/>
      <c r="AV14" s="127"/>
    </row>
    <row r="15" spans="1:48" ht="15.6" x14ac:dyDescent="0.3">
      <c r="A15" s="128">
        <v>4</v>
      </c>
      <c r="B15" s="414" t="s">
        <v>246</v>
      </c>
      <c r="C15" s="43"/>
      <c r="D15" s="43"/>
      <c r="E15" s="43"/>
      <c r="F15" s="111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111"/>
      <c r="T15" s="114">
        <v>6</v>
      </c>
      <c r="U15" s="114">
        <v>7.5</v>
      </c>
      <c r="V15" s="114">
        <v>7</v>
      </c>
      <c r="W15" s="114">
        <v>6.5</v>
      </c>
      <c r="X15" s="114">
        <v>7</v>
      </c>
      <c r="Y15" s="114">
        <v>7</v>
      </c>
      <c r="Z15" s="114">
        <v>7.5</v>
      </c>
      <c r="AA15" s="114">
        <v>7</v>
      </c>
      <c r="AB15" s="33">
        <f t="shared" si="0"/>
        <v>55.5</v>
      </c>
      <c r="AC15" s="115"/>
      <c r="AD15" s="111"/>
      <c r="AE15" s="114">
        <v>7.8</v>
      </c>
      <c r="AF15" s="114">
        <v>7.8</v>
      </c>
      <c r="AG15" s="114">
        <v>7.5</v>
      </c>
      <c r="AH15" s="114">
        <v>7.2</v>
      </c>
      <c r="AI15" s="114">
        <v>8</v>
      </c>
      <c r="AJ15" s="114">
        <v>7.8</v>
      </c>
      <c r="AK15" s="114">
        <v>7.8</v>
      </c>
      <c r="AL15" s="114">
        <v>6</v>
      </c>
      <c r="AM15" s="33">
        <f t="shared" si="1"/>
        <v>59.899999999999991</v>
      </c>
      <c r="AN15" s="115"/>
      <c r="AO15" s="111"/>
      <c r="AP15" s="144"/>
      <c r="AQ15" s="54"/>
      <c r="AR15" s="54"/>
      <c r="AS15" s="54"/>
      <c r="AT15" s="54"/>
      <c r="AU15" s="111"/>
      <c r="AV15" s="127"/>
    </row>
    <row r="16" spans="1:48" ht="15.6" x14ac:dyDescent="0.3">
      <c r="A16" s="128">
        <v>5</v>
      </c>
      <c r="B16" s="414" t="s">
        <v>244</v>
      </c>
      <c r="C16" s="43"/>
      <c r="D16" s="43"/>
      <c r="E16" s="43"/>
      <c r="F16" s="111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111"/>
      <c r="T16" s="114">
        <v>6.5</v>
      </c>
      <c r="U16" s="114">
        <v>8</v>
      </c>
      <c r="V16" s="114">
        <v>7.5</v>
      </c>
      <c r="W16" s="114">
        <v>0</v>
      </c>
      <c r="X16" s="114">
        <v>7</v>
      </c>
      <c r="Y16" s="114">
        <v>7.5</v>
      </c>
      <c r="Z16" s="114">
        <v>7</v>
      </c>
      <c r="AA16" s="114">
        <v>6</v>
      </c>
      <c r="AB16" s="33">
        <f t="shared" si="0"/>
        <v>49.5</v>
      </c>
      <c r="AC16" s="115"/>
      <c r="AD16" s="111"/>
      <c r="AE16" s="114">
        <v>7.5</v>
      </c>
      <c r="AF16" s="114">
        <v>6.8</v>
      </c>
      <c r="AG16" s="114">
        <v>7</v>
      </c>
      <c r="AH16" s="114">
        <v>7</v>
      </c>
      <c r="AI16" s="114">
        <v>7</v>
      </c>
      <c r="AJ16" s="114">
        <v>7</v>
      </c>
      <c r="AK16" s="114">
        <v>7</v>
      </c>
      <c r="AL16" s="114">
        <v>5.5</v>
      </c>
      <c r="AM16" s="33">
        <f t="shared" si="1"/>
        <v>54.8</v>
      </c>
      <c r="AN16" s="115"/>
      <c r="AO16" s="111"/>
      <c r="AP16" s="144"/>
      <c r="AQ16" s="54"/>
      <c r="AR16" s="54"/>
      <c r="AS16" s="54"/>
      <c r="AT16" s="54"/>
      <c r="AU16" s="111"/>
      <c r="AV16" s="127"/>
    </row>
    <row r="17" spans="1:48" ht="15.6" x14ac:dyDescent="0.3">
      <c r="A17" s="128">
        <v>6</v>
      </c>
      <c r="B17" s="414" t="s">
        <v>187</v>
      </c>
      <c r="C17" s="43"/>
      <c r="D17" s="43"/>
      <c r="E17" s="43"/>
      <c r="F17" s="111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111"/>
      <c r="T17" s="114">
        <v>5.5</v>
      </c>
      <c r="U17" s="114">
        <v>6.5</v>
      </c>
      <c r="V17" s="114">
        <v>5.5</v>
      </c>
      <c r="W17" s="114">
        <v>5.5</v>
      </c>
      <c r="X17" s="114">
        <v>5</v>
      </c>
      <c r="Y17" s="114">
        <v>5</v>
      </c>
      <c r="Z17" s="114">
        <v>6.5</v>
      </c>
      <c r="AA17" s="114">
        <v>5</v>
      </c>
      <c r="AB17" s="33">
        <f t="shared" si="0"/>
        <v>44.5</v>
      </c>
      <c r="AC17" s="115"/>
      <c r="AD17" s="111"/>
      <c r="AE17" s="114">
        <v>6.8</v>
      </c>
      <c r="AF17" s="114">
        <v>6.8</v>
      </c>
      <c r="AG17" s="114">
        <v>7.2</v>
      </c>
      <c r="AH17" s="114">
        <v>7.5</v>
      </c>
      <c r="AI17" s="114">
        <v>7.5</v>
      </c>
      <c r="AJ17" s="114">
        <v>7.5</v>
      </c>
      <c r="AK17" s="114">
        <v>7.5</v>
      </c>
      <c r="AL17" s="114">
        <v>6</v>
      </c>
      <c r="AM17" s="33">
        <f t="shared" si="1"/>
        <v>56.8</v>
      </c>
      <c r="AN17" s="115"/>
      <c r="AO17" s="111"/>
      <c r="AP17" s="144"/>
      <c r="AQ17" s="54"/>
      <c r="AR17" s="54"/>
      <c r="AS17" s="54"/>
      <c r="AT17" s="54"/>
      <c r="AU17" s="111"/>
      <c r="AV17" s="127"/>
    </row>
    <row r="18" spans="1:48" ht="14.4" x14ac:dyDescent="0.3">
      <c r="A18" s="130"/>
      <c r="B18" s="129"/>
      <c r="C18" s="416" t="s">
        <v>293</v>
      </c>
      <c r="D18" s="416" t="s">
        <v>207</v>
      </c>
      <c r="E18" s="416" t="s">
        <v>183</v>
      </c>
      <c r="F18" s="134"/>
      <c r="G18" s="210">
        <v>6.2</v>
      </c>
      <c r="H18" s="210">
        <v>6</v>
      </c>
      <c r="I18" s="210">
        <v>6</v>
      </c>
      <c r="J18" s="210">
        <v>6</v>
      </c>
      <c r="K18" s="211">
        <f>(G18+H18+I18+J18)/4</f>
        <v>6.05</v>
      </c>
      <c r="L18" s="210">
        <v>6.2</v>
      </c>
      <c r="M18" s="210">
        <v>0.8</v>
      </c>
      <c r="N18" s="211">
        <f>L18-M18</f>
        <v>5.4</v>
      </c>
      <c r="O18" s="210">
        <v>6.5</v>
      </c>
      <c r="P18" s="210">
        <v>0.5</v>
      </c>
      <c r="Q18" s="211">
        <f>O18-P18</f>
        <v>6</v>
      </c>
      <c r="R18" s="157">
        <f>((K18*0.4)+(N18*0.4)+(Q18*0.2))</f>
        <v>5.78</v>
      </c>
      <c r="S18" s="132"/>
      <c r="T18" s="137"/>
      <c r="U18" s="137"/>
      <c r="V18" s="137"/>
      <c r="W18" s="137"/>
      <c r="X18" s="137"/>
      <c r="Y18" s="137"/>
      <c r="Z18" s="462" t="s">
        <v>20</v>
      </c>
      <c r="AA18" s="462"/>
      <c r="AB18" s="133">
        <f>SUM(AB12:AB17)</f>
        <v>317.89999999999998</v>
      </c>
      <c r="AC18" s="133">
        <f>(AB18/6)/8</f>
        <v>6.6229166666666659</v>
      </c>
      <c r="AD18" s="134"/>
      <c r="AE18" s="137"/>
      <c r="AF18" s="137"/>
      <c r="AG18" s="137"/>
      <c r="AH18" s="137"/>
      <c r="AI18" s="137"/>
      <c r="AJ18" s="137"/>
      <c r="AK18" s="462" t="s">
        <v>20</v>
      </c>
      <c r="AL18" s="462"/>
      <c r="AM18" s="133">
        <f>SUM(AM12:AM17)</f>
        <v>347.8</v>
      </c>
      <c r="AN18" s="133">
        <f>(AM18/6)/8</f>
        <v>7.2458333333333336</v>
      </c>
      <c r="AO18" s="134"/>
      <c r="AP18" s="143">
        <f>R18</f>
        <v>5.78</v>
      </c>
      <c r="AQ18" s="140">
        <f>AC18</f>
        <v>6.6229166666666659</v>
      </c>
      <c r="AR18" s="140">
        <f>AN18</f>
        <v>7.2458333333333336</v>
      </c>
      <c r="AS18" s="399"/>
      <c r="AT18" s="401">
        <f>SUM((AP18*0.25)+(AQ18*0.375)+(AR18*0.375))</f>
        <v>6.6457812500000006</v>
      </c>
      <c r="AU18" s="138"/>
      <c r="AV18" s="135">
        <v>1</v>
      </c>
    </row>
    <row r="19" spans="1:48" ht="15.6" x14ac:dyDescent="0.3">
      <c r="A19" s="128">
        <v>1</v>
      </c>
      <c r="B19" s="414" t="s">
        <v>191</v>
      </c>
      <c r="C19" s="43"/>
      <c r="D19" s="43"/>
      <c r="E19" s="43"/>
      <c r="F19" s="11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111"/>
      <c r="T19" s="114">
        <v>5.5</v>
      </c>
      <c r="U19" s="114">
        <v>7</v>
      </c>
      <c r="V19" s="114">
        <v>6</v>
      </c>
      <c r="W19" s="114">
        <v>7</v>
      </c>
      <c r="X19" s="114">
        <v>6</v>
      </c>
      <c r="Y19" s="125">
        <v>6</v>
      </c>
      <c r="Z19" s="114">
        <v>7.5</v>
      </c>
      <c r="AA19" s="114">
        <v>6</v>
      </c>
      <c r="AB19" s="33">
        <f t="shared" ref="AB19:AB24" si="2">SUM(T19:AA19)</f>
        <v>51</v>
      </c>
      <c r="AC19" s="115"/>
      <c r="AD19" s="111"/>
      <c r="AE19" s="114">
        <v>6</v>
      </c>
      <c r="AF19" s="114">
        <v>6.8</v>
      </c>
      <c r="AG19" s="114">
        <v>7</v>
      </c>
      <c r="AH19" s="114">
        <v>6.8</v>
      </c>
      <c r="AI19" s="114">
        <v>6.8</v>
      </c>
      <c r="AJ19" s="114">
        <v>6.8</v>
      </c>
      <c r="AK19" s="114">
        <v>7</v>
      </c>
      <c r="AL19" s="114">
        <v>5.5</v>
      </c>
      <c r="AM19" s="33">
        <f>SUM(AE19:AL19)</f>
        <v>52.699999999999996</v>
      </c>
      <c r="AN19" s="115"/>
      <c r="AO19" s="111"/>
      <c r="AP19" s="144"/>
      <c r="AQ19" s="54"/>
      <c r="AR19" s="54"/>
      <c r="AS19" s="54"/>
      <c r="AT19" s="54"/>
      <c r="AU19" s="118"/>
      <c r="AV19" s="127"/>
    </row>
    <row r="20" spans="1:48" ht="15.6" x14ac:dyDescent="0.3">
      <c r="A20" s="128">
        <v>2</v>
      </c>
      <c r="B20" s="414" t="s">
        <v>192</v>
      </c>
      <c r="C20" s="43"/>
      <c r="D20" s="43"/>
      <c r="E20" s="43"/>
      <c r="F20" s="111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111"/>
      <c r="T20" s="114">
        <v>3.5</v>
      </c>
      <c r="U20" s="114">
        <v>6.5</v>
      </c>
      <c r="V20" s="114">
        <v>5.5</v>
      </c>
      <c r="W20" s="114">
        <v>5</v>
      </c>
      <c r="X20" s="114">
        <v>5.5</v>
      </c>
      <c r="Y20" s="114">
        <v>5.5</v>
      </c>
      <c r="Z20" s="114">
        <v>6</v>
      </c>
      <c r="AA20" s="114">
        <v>5</v>
      </c>
      <c r="AB20" s="33">
        <f t="shared" si="2"/>
        <v>42.5</v>
      </c>
      <c r="AC20" s="115"/>
      <c r="AD20" s="111"/>
      <c r="AE20" s="114">
        <v>2</v>
      </c>
      <c r="AF20" s="114">
        <v>5.5</v>
      </c>
      <c r="AG20" s="114">
        <v>5.8</v>
      </c>
      <c r="AH20" s="114">
        <v>5.8</v>
      </c>
      <c r="AI20" s="114">
        <v>4.8</v>
      </c>
      <c r="AJ20" s="114">
        <v>4.8</v>
      </c>
      <c r="AK20" s="114">
        <v>6.2</v>
      </c>
      <c r="AL20" s="114">
        <v>5.5</v>
      </c>
      <c r="AM20" s="33">
        <f t="shared" ref="AM20:AM24" si="3">SUM(AE20:AL20)</f>
        <v>40.400000000000006</v>
      </c>
      <c r="AN20" s="115"/>
      <c r="AO20" s="111"/>
      <c r="AP20" s="144"/>
      <c r="AQ20" s="54"/>
      <c r="AR20" s="54"/>
      <c r="AS20" s="54"/>
      <c r="AT20" s="54"/>
      <c r="AU20" s="111"/>
      <c r="AV20" s="127"/>
    </row>
    <row r="21" spans="1:48" ht="15.6" x14ac:dyDescent="0.3">
      <c r="A21" s="128">
        <v>3</v>
      </c>
      <c r="B21" s="414" t="s">
        <v>199</v>
      </c>
      <c r="C21" s="43"/>
      <c r="D21" s="43"/>
      <c r="E21" s="43"/>
      <c r="F21" s="111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111"/>
      <c r="T21" s="114">
        <v>6.5</v>
      </c>
      <c r="U21" s="114">
        <v>6.8</v>
      </c>
      <c r="V21" s="114">
        <v>6</v>
      </c>
      <c r="W21" s="114">
        <v>6.5</v>
      </c>
      <c r="X21" s="114">
        <v>6.2</v>
      </c>
      <c r="Y21" s="114">
        <v>6.5</v>
      </c>
      <c r="Z21" s="114">
        <v>7</v>
      </c>
      <c r="AA21" s="114">
        <v>6.5</v>
      </c>
      <c r="AB21" s="33">
        <f t="shared" si="2"/>
        <v>52</v>
      </c>
      <c r="AC21" s="115"/>
      <c r="AD21" s="111"/>
      <c r="AE21" s="114">
        <v>6.2</v>
      </c>
      <c r="AF21" s="114">
        <v>6</v>
      </c>
      <c r="AG21" s="114">
        <v>6.8</v>
      </c>
      <c r="AH21" s="114">
        <v>6.5</v>
      </c>
      <c r="AI21" s="114">
        <v>7</v>
      </c>
      <c r="AJ21" s="114">
        <v>7</v>
      </c>
      <c r="AK21" s="114">
        <v>7</v>
      </c>
      <c r="AL21" s="114">
        <v>5.5</v>
      </c>
      <c r="AM21" s="33">
        <f t="shared" si="3"/>
        <v>52</v>
      </c>
      <c r="AN21" s="115"/>
      <c r="AO21" s="111"/>
      <c r="AP21" s="144"/>
      <c r="AQ21" s="54"/>
      <c r="AR21" s="54"/>
      <c r="AS21" s="54"/>
      <c r="AT21" s="54"/>
      <c r="AU21" s="111"/>
      <c r="AV21" s="127"/>
    </row>
    <row r="22" spans="1:48" ht="15.6" x14ac:dyDescent="0.3">
      <c r="A22" s="128">
        <v>4</v>
      </c>
      <c r="B22" s="414" t="s">
        <v>190</v>
      </c>
      <c r="C22" s="43"/>
      <c r="D22" s="43"/>
      <c r="E22" s="43"/>
      <c r="F22" s="111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111"/>
      <c r="T22" s="114">
        <v>6</v>
      </c>
      <c r="U22" s="114">
        <v>6.5</v>
      </c>
      <c r="V22" s="114">
        <v>5</v>
      </c>
      <c r="W22" s="114">
        <v>5</v>
      </c>
      <c r="X22" s="114">
        <v>6</v>
      </c>
      <c r="Y22" s="114">
        <v>6</v>
      </c>
      <c r="Z22" s="114">
        <v>6.5</v>
      </c>
      <c r="AA22" s="114">
        <v>6</v>
      </c>
      <c r="AB22" s="33">
        <f t="shared" si="2"/>
        <v>47</v>
      </c>
      <c r="AC22" s="115"/>
      <c r="AD22" s="111"/>
      <c r="AE22" s="114">
        <v>5.5</v>
      </c>
      <c r="AF22" s="114">
        <v>5.5</v>
      </c>
      <c r="AG22" s="114">
        <v>6</v>
      </c>
      <c r="AH22" s="114">
        <v>6.8</v>
      </c>
      <c r="AI22" s="114">
        <v>7</v>
      </c>
      <c r="AJ22" s="114">
        <v>7</v>
      </c>
      <c r="AK22" s="114">
        <v>7</v>
      </c>
      <c r="AL22" s="114">
        <v>5</v>
      </c>
      <c r="AM22" s="33">
        <f t="shared" si="3"/>
        <v>49.8</v>
      </c>
      <c r="AN22" s="115"/>
      <c r="AO22" s="111"/>
      <c r="AP22" s="144"/>
      <c r="AQ22" s="54"/>
      <c r="AR22" s="54"/>
      <c r="AS22" s="54"/>
      <c r="AT22" s="54"/>
      <c r="AU22" s="111"/>
      <c r="AV22" s="127"/>
    </row>
    <row r="23" spans="1:48" ht="15.6" x14ac:dyDescent="0.3">
      <c r="A23" s="128">
        <v>5</v>
      </c>
      <c r="B23" s="414" t="s">
        <v>268</v>
      </c>
      <c r="C23" s="43"/>
      <c r="D23" s="43"/>
      <c r="E23" s="43"/>
      <c r="F23" s="111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111"/>
      <c r="T23" s="114">
        <v>6.5</v>
      </c>
      <c r="U23" s="114">
        <v>6</v>
      </c>
      <c r="V23" s="114">
        <v>7</v>
      </c>
      <c r="W23" s="114">
        <v>7</v>
      </c>
      <c r="X23" s="114">
        <v>7.5</v>
      </c>
      <c r="Y23" s="114">
        <v>7.5</v>
      </c>
      <c r="Z23" s="114">
        <v>8</v>
      </c>
      <c r="AA23" s="114">
        <v>5.5</v>
      </c>
      <c r="AB23" s="33">
        <f t="shared" si="2"/>
        <v>55</v>
      </c>
      <c r="AC23" s="115"/>
      <c r="AD23" s="111"/>
      <c r="AE23" s="114">
        <v>5.5</v>
      </c>
      <c r="AF23" s="114">
        <v>5.8</v>
      </c>
      <c r="AG23" s="114">
        <v>5.8</v>
      </c>
      <c r="AH23" s="114">
        <v>6.8</v>
      </c>
      <c r="AI23" s="114">
        <v>6</v>
      </c>
      <c r="AJ23" s="114">
        <v>7</v>
      </c>
      <c r="AK23" s="114">
        <v>7</v>
      </c>
      <c r="AL23" s="114">
        <v>5.5</v>
      </c>
      <c r="AM23" s="33">
        <f t="shared" si="3"/>
        <v>49.400000000000006</v>
      </c>
      <c r="AN23" s="115"/>
      <c r="AO23" s="111"/>
      <c r="AP23" s="144"/>
      <c r="AQ23" s="54"/>
      <c r="AR23" s="54"/>
      <c r="AS23" s="54"/>
      <c r="AT23" s="54"/>
      <c r="AU23" s="111"/>
      <c r="AV23" s="127"/>
    </row>
    <row r="24" spans="1:48" ht="15.6" x14ac:dyDescent="0.3">
      <c r="A24" s="128">
        <v>6</v>
      </c>
      <c r="B24" s="414" t="s">
        <v>200</v>
      </c>
      <c r="C24" s="43"/>
      <c r="D24" s="43"/>
      <c r="E24" s="43"/>
      <c r="F24" s="111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111"/>
      <c r="T24" s="114">
        <v>5.5</v>
      </c>
      <c r="U24" s="114">
        <v>5.5</v>
      </c>
      <c r="V24" s="114">
        <v>6</v>
      </c>
      <c r="W24" s="114">
        <v>6</v>
      </c>
      <c r="X24" s="114">
        <v>6.5</v>
      </c>
      <c r="Y24" s="114">
        <v>6.5</v>
      </c>
      <c r="Z24" s="114">
        <v>5.5</v>
      </c>
      <c r="AA24" s="114">
        <v>5</v>
      </c>
      <c r="AB24" s="33">
        <f t="shared" si="2"/>
        <v>46.5</v>
      </c>
      <c r="AC24" s="115"/>
      <c r="AD24" s="111"/>
      <c r="AE24" s="114">
        <v>6</v>
      </c>
      <c r="AF24" s="114">
        <v>6.5</v>
      </c>
      <c r="AG24" s="114">
        <v>6.5</v>
      </c>
      <c r="AH24" s="114">
        <v>7.2</v>
      </c>
      <c r="AI24" s="114">
        <v>7</v>
      </c>
      <c r="AJ24" s="114">
        <v>7</v>
      </c>
      <c r="AK24" s="114">
        <v>6.8</v>
      </c>
      <c r="AL24" s="114">
        <v>5.5</v>
      </c>
      <c r="AM24" s="33">
        <f t="shared" si="3"/>
        <v>52.5</v>
      </c>
      <c r="AN24" s="115"/>
      <c r="AO24" s="111"/>
      <c r="AP24" s="144"/>
      <c r="AQ24" s="54"/>
      <c r="AR24" s="54"/>
      <c r="AS24" s="54"/>
      <c r="AT24" s="54"/>
      <c r="AU24" s="111"/>
      <c r="AV24" s="127"/>
    </row>
    <row r="25" spans="1:48" ht="14.4" x14ac:dyDescent="0.3">
      <c r="A25" s="130" t="s">
        <v>165</v>
      </c>
      <c r="B25" s="129"/>
      <c r="C25" s="416" t="s">
        <v>267</v>
      </c>
      <c r="D25" s="416" t="s">
        <v>189</v>
      </c>
      <c r="E25" s="416" t="s">
        <v>177</v>
      </c>
      <c r="F25" s="134"/>
      <c r="G25" s="210">
        <v>6</v>
      </c>
      <c r="H25" s="210">
        <v>6.8</v>
      </c>
      <c r="I25" s="210">
        <v>4.5</v>
      </c>
      <c r="J25" s="210">
        <v>6</v>
      </c>
      <c r="K25" s="211">
        <f>(G25+H25+I25+J25)/4</f>
        <v>5.8250000000000002</v>
      </c>
      <c r="L25" s="210">
        <v>7.8</v>
      </c>
      <c r="M25" s="210"/>
      <c r="N25" s="211">
        <f>L25-M25</f>
        <v>7.8</v>
      </c>
      <c r="O25" s="210">
        <v>8.5</v>
      </c>
      <c r="P25" s="210"/>
      <c r="Q25" s="211">
        <f>O25-P25</f>
        <v>8.5</v>
      </c>
      <c r="R25" s="157">
        <f>((K25*0.4)+(N25*0.4)+(Q25*0.2))</f>
        <v>7.15</v>
      </c>
      <c r="S25" s="132"/>
      <c r="T25" s="137"/>
      <c r="U25" s="137"/>
      <c r="V25" s="137"/>
      <c r="W25" s="137"/>
      <c r="X25" s="137"/>
      <c r="Y25" s="137"/>
      <c r="Z25" s="462" t="s">
        <v>20</v>
      </c>
      <c r="AA25" s="462"/>
      <c r="AB25" s="133">
        <f>SUM(AB19:AB24)</f>
        <v>294</v>
      </c>
      <c r="AC25" s="133">
        <f>(AB25/6)/8</f>
        <v>6.125</v>
      </c>
      <c r="AD25" s="134"/>
      <c r="AE25" s="137"/>
      <c r="AF25" s="137"/>
      <c r="AG25" s="137"/>
      <c r="AH25" s="137"/>
      <c r="AI25" s="137"/>
      <c r="AJ25" s="137"/>
      <c r="AK25" s="462" t="s">
        <v>20</v>
      </c>
      <c r="AL25" s="462"/>
      <c r="AM25" s="133">
        <f>SUM(AM19:AM24)</f>
        <v>296.79999999999995</v>
      </c>
      <c r="AN25" s="133">
        <f>(AM25/6)/8</f>
        <v>6.1833333333333327</v>
      </c>
      <c r="AO25" s="134"/>
      <c r="AP25" s="143">
        <f>R25</f>
        <v>7.15</v>
      </c>
      <c r="AQ25" s="140">
        <f>AC25</f>
        <v>6.125</v>
      </c>
      <c r="AR25" s="140">
        <f>AN25</f>
        <v>6.1833333333333327</v>
      </c>
      <c r="AS25" s="399"/>
      <c r="AT25" s="401">
        <f>SUM((AP25*0.25)+(AQ25*0.375)+(AR25*0.375))</f>
        <v>6.4031249999999993</v>
      </c>
      <c r="AU25" s="138"/>
      <c r="AV25" s="135">
        <v>2</v>
      </c>
    </row>
    <row r="26" spans="1:48" ht="15.6" x14ac:dyDescent="0.3">
      <c r="A26" s="128">
        <v>1</v>
      </c>
      <c r="B26" s="414" t="s">
        <v>272</v>
      </c>
      <c r="C26" s="43"/>
      <c r="D26" s="43"/>
      <c r="E26" s="43"/>
      <c r="F26" s="111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111"/>
      <c r="T26" s="114">
        <v>7.5</v>
      </c>
      <c r="U26" s="114">
        <v>7</v>
      </c>
      <c r="V26" s="114">
        <v>7</v>
      </c>
      <c r="W26" s="114">
        <v>6</v>
      </c>
      <c r="X26" s="114">
        <v>7.5</v>
      </c>
      <c r="Y26" s="125">
        <v>7.5</v>
      </c>
      <c r="Z26" s="114">
        <v>6.5</v>
      </c>
      <c r="AA26" s="114">
        <v>7</v>
      </c>
      <c r="AB26" s="33">
        <f t="shared" ref="AB26:AB31" si="4">SUM(T26:AA26)</f>
        <v>56</v>
      </c>
      <c r="AC26" s="115"/>
      <c r="AD26" s="111"/>
      <c r="AE26" s="114">
        <v>7</v>
      </c>
      <c r="AF26" s="114">
        <v>6.5</v>
      </c>
      <c r="AG26" s="114">
        <v>7</v>
      </c>
      <c r="AH26" s="114">
        <v>6.8</v>
      </c>
      <c r="AI26" s="114">
        <v>7.5</v>
      </c>
      <c r="AJ26" s="114">
        <v>7.5</v>
      </c>
      <c r="AK26" s="114">
        <v>6.8</v>
      </c>
      <c r="AL26" s="114">
        <v>5.5</v>
      </c>
      <c r="AM26" s="33">
        <f>SUM(AE26:AL26)</f>
        <v>54.599999999999994</v>
      </c>
      <c r="AN26" s="115"/>
      <c r="AO26" s="111"/>
      <c r="AP26" s="144"/>
      <c r="AQ26" s="54"/>
      <c r="AR26" s="54"/>
      <c r="AS26" s="54"/>
      <c r="AT26" s="54"/>
      <c r="AU26" s="118"/>
      <c r="AV26" s="127"/>
    </row>
    <row r="27" spans="1:48" ht="15.6" x14ac:dyDescent="0.3">
      <c r="A27" s="128">
        <v>2</v>
      </c>
      <c r="B27" s="414" t="s">
        <v>249</v>
      </c>
      <c r="C27" s="43"/>
      <c r="D27" s="43"/>
      <c r="E27" s="43"/>
      <c r="F27" s="111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111"/>
      <c r="T27" s="114">
        <v>4.5</v>
      </c>
      <c r="U27" s="114">
        <v>5.5</v>
      </c>
      <c r="V27" s="114">
        <v>5</v>
      </c>
      <c r="W27" s="114">
        <v>5.5</v>
      </c>
      <c r="X27" s="114">
        <v>6</v>
      </c>
      <c r="Y27" s="114">
        <v>5.5</v>
      </c>
      <c r="Z27" s="114">
        <v>5.8</v>
      </c>
      <c r="AA27" s="114">
        <v>5.5</v>
      </c>
      <c r="AB27" s="33">
        <f t="shared" si="4"/>
        <v>43.3</v>
      </c>
      <c r="AC27" s="115"/>
      <c r="AD27" s="111"/>
      <c r="AE27" s="114">
        <v>3.5</v>
      </c>
      <c r="AF27" s="114">
        <v>5.5</v>
      </c>
      <c r="AG27" s="114">
        <v>5</v>
      </c>
      <c r="AH27" s="114">
        <v>5.8</v>
      </c>
      <c r="AI27" s="114">
        <v>6.5</v>
      </c>
      <c r="AJ27" s="114">
        <v>6.5</v>
      </c>
      <c r="AK27" s="114">
        <v>6</v>
      </c>
      <c r="AL27" s="114">
        <v>5</v>
      </c>
      <c r="AM27" s="33">
        <f t="shared" ref="AM27:AM31" si="5">SUM(AE27:AL27)</f>
        <v>43.8</v>
      </c>
      <c r="AN27" s="115"/>
      <c r="AO27" s="111"/>
      <c r="AP27" s="144"/>
      <c r="AQ27" s="54"/>
      <c r="AR27" s="54"/>
      <c r="AS27" s="54"/>
      <c r="AT27" s="54"/>
      <c r="AU27" s="111"/>
      <c r="AV27" s="127"/>
    </row>
    <row r="28" spans="1:48" ht="15.6" x14ac:dyDescent="0.3">
      <c r="A28" s="128">
        <v>3</v>
      </c>
      <c r="B28" s="414" t="s">
        <v>265</v>
      </c>
      <c r="C28" s="43"/>
      <c r="D28" s="43"/>
      <c r="E28" s="43"/>
      <c r="F28" s="111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111"/>
      <c r="T28" s="114">
        <v>6.5</v>
      </c>
      <c r="U28" s="114">
        <v>7.5</v>
      </c>
      <c r="V28" s="114">
        <v>6.2</v>
      </c>
      <c r="W28" s="114">
        <v>6</v>
      </c>
      <c r="X28" s="114">
        <v>6.5</v>
      </c>
      <c r="Y28" s="114">
        <v>6</v>
      </c>
      <c r="Z28" s="114">
        <v>7.5</v>
      </c>
      <c r="AA28" s="114">
        <v>7</v>
      </c>
      <c r="AB28" s="33">
        <f t="shared" si="4"/>
        <v>53.2</v>
      </c>
      <c r="AC28" s="115"/>
      <c r="AD28" s="111"/>
      <c r="AE28" s="114">
        <v>6</v>
      </c>
      <c r="AF28" s="114">
        <v>6.8</v>
      </c>
      <c r="AG28" s="114">
        <v>5.8</v>
      </c>
      <c r="AH28" s="114">
        <v>6</v>
      </c>
      <c r="AI28" s="114">
        <v>5</v>
      </c>
      <c r="AJ28" s="114">
        <v>7</v>
      </c>
      <c r="AK28" s="114">
        <v>5.8</v>
      </c>
      <c r="AL28" s="114">
        <v>5</v>
      </c>
      <c r="AM28" s="33">
        <f t="shared" si="5"/>
        <v>47.4</v>
      </c>
      <c r="AN28" s="115"/>
      <c r="AO28" s="111"/>
      <c r="AP28" s="144"/>
      <c r="AQ28" s="54"/>
      <c r="AR28" s="54"/>
      <c r="AS28" s="54"/>
      <c r="AT28" s="54"/>
      <c r="AU28" s="111"/>
      <c r="AV28" s="127"/>
    </row>
    <row r="29" spans="1:48" ht="15.6" x14ac:dyDescent="0.3">
      <c r="A29" s="128">
        <v>4</v>
      </c>
      <c r="B29" s="414" t="s">
        <v>185</v>
      </c>
      <c r="C29" s="43"/>
      <c r="D29" s="43"/>
      <c r="E29" s="43"/>
      <c r="F29" s="111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111"/>
      <c r="T29" s="114">
        <v>6</v>
      </c>
      <c r="U29" s="114">
        <v>5.5</v>
      </c>
      <c r="V29" s="114">
        <v>5</v>
      </c>
      <c r="W29" s="114">
        <v>5.5</v>
      </c>
      <c r="X29" s="114">
        <v>6</v>
      </c>
      <c r="Y29" s="114">
        <v>6</v>
      </c>
      <c r="Z29" s="114">
        <v>6.5</v>
      </c>
      <c r="AA29" s="114">
        <v>5.5</v>
      </c>
      <c r="AB29" s="33">
        <f t="shared" si="4"/>
        <v>46</v>
      </c>
      <c r="AC29" s="115"/>
      <c r="AD29" s="111"/>
      <c r="AE29" s="114">
        <v>5.5</v>
      </c>
      <c r="AF29" s="114">
        <v>5.8</v>
      </c>
      <c r="AG29" s="114">
        <v>5.5</v>
      </c>
      <c r="AH29" s="114">
        <v>5.8</v>
      </c>
      <c r="AI29" s="114">
        <v>6.8</v>
      </c>
      <c r="AJ29" s="114">
        <v>5.8</v>
      </c>
      <c r="AK29" s="114">
        <v>5.5</v>
      </c>
      <c r="AL29" s="114">
        <v>5.5</v>
      </c>
      <c r="AM29" s="33">
        <f t="shared" si="5"/>
        <v>46.2</v>
      </c>
      <c r="AN29" s="115"/>
      <c r="AO29" s="111"/>
      <c r="AP29" s="144"/>
      <c r="AQ29" s="54"/>
      <c r="AR29" s="54"/>
      <c r="AS29" s="54"/>
      <c r="AT29" s="54"/>
      <c r="AU29" s="111"/>
      <c r="AV29" s="127"/>
    </row>
    <row r="30" spans="1:48" ht="15.6" x14ac:dyDescent="0.3">
      <c r="A30" s="128">
        <v>5</v>
      </c>
      <c r="B30" s="414" t="s">
        <v>152</v>
      </c>
      <c r="C30" s="43"/>
      <c r="D30" s="43"/>
      <c r="E30" s="43"/>
      <c r="F30" s="111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111"/>
      <c r="T30" s="114">
        <v>5</v>
      </c>
      <c r="U30" s="114">
        <v>6.5</v>
      </c>
      <c r="V30" s="114">
        <v>6</v>
      </c>
      <c r="W30" s="114">
        <v>6</v>
      </c>
      <c r="X30" s="114">
        <v>5.5</v>
      </c>
      <c r="Y30" s="114">
        <v>5.5</v>
      </c>
      <c r="Z30" s="114">
        <v>6</v>
      </c>
      <c r="AA30" s="114">
        <v>5</v>
      </c>
      <c r="AB30" s="33">
        <f t="shared" si="4"/>
        <v>45.5</v>
      </c>
      <c r="AC30" s="115"/>
      <c r="AD30" s="111"/>
      <c r="AE30" s="114">
        <v>5</v>
      </c>
      <c r="AF30" s="114">
        <v>5.8</v>
      </c>
      <c r="AG30" s="114">
        <v>5.8</v>
      </c>
      <c r="AH30" s="114">
        <v>6.2</v>
      </c>
      <c r="AI30" s="114">
        <v>6.8</v>
      </c>
      <c r="AJ30" s="114">
        <v>6.8</v>
      </c>
      <c r="AK30" s="114">
        <v>5.5</v>
      </c>
      <c r="AL30" s="114">
        <v>5</v>
      </c>
      <c r="AM30" s="33">
        <f t="shared" si="5"/>
        <v>46.9</v>
      </c>
      <c r="AN30" s="115"/>
      <c r="AO30" s="111"/>
      <c r="AP30" s="144"/>
      <c r="AQ30" s="54"/>
      <c r="AR30" s="54"/>
      <c r="AS30" s="54"/>
      <c r="AT30" s="54"/>
      <c r="AU30" s="111"/>
      <c r="AV30" s="127"/>
    </row>
    <row r="31" spans="1:48" ht="15.6" x14ac:dyDescent="0.3">
      <c r="A31" s="128">
        <v>6</v>
      </c>
      <c r="B31" s="414" t="s">
        <v>273</v>
      </c>
      <c r="C31" s="43"/>
      <c r="D31" s="43"/>
      <c r="E31" s="43"/>
      <c r="F31" s="111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111"/>
      <c r="T31" s="114">
        <v>6</v>
      </c>
      <c r="U31" s="114">
        <v>6</v>
      </c>
      <c r="V31" s="114">
        <v>7</v>
      </c>
      <c r="W31" s="114">
        <v>6.5</v>
      </c>
      <c r="X31" s="114">
        <v>6.5</v>
      </c>
      <c r="Y31" s="114">
        <v>6.5</v>
      </c>
      <c r="Z31" s="114">
        <v>7</v>
      </c>
      <c r="AA31" s="114">
        <v>6.5</v>
      </c>
      <c r="AB31" s="33">
        <f t="shared" si="4"/>
        <v>52</v>
      </c>
      <c r="AC31" s="115"/>
      <c r="AD31" s="111"/>
      <c r="AE31" s="114">
        <v>5.5</v>
      </c>
      <c r="AF31" s="114">
        <v>5.8</v>
      </c>
      <c r="AG31" s="114">
        <v>5.8</v>
      </c>
      <c r="AH31" s="114">
        <v>6.2</v>
      </c>
      <c r="AI31" s="114">
        <v>6.8</v>
      </c>
      <c r="AJ31" s="114">
        <v>6.8</v>
      </c>
      <c r="AK31" s="114">
        <v>6</v>
      </c>
      <c r="AL31" s="114">
        <v>5</v>
      </c>
      <c r="AM31" s="33">
        <f t="shared" si="5"/>
        <v>47.9</v>
      </c>
      <c r="AN31" s="115"/>
      <c r="AO31" s="111"/>
      <c r="AP31" s="144"/>
      <c r="AQ31" s="54"/>
      <c r="AR31" s="54"/>
      <c r="AS31" s="54"/>
      <c r="AT31" s="54"/>
      <c r="AU31" s="111"/>
      <c r="AV31" s="127"/>
    </row>
    <row r="32" spans="1:48" ht="14.4" x14ac:dyDescent="0.3">
      <c r="A32" s="130" t="s">
        <v>165</v>
      </c>
      <c r="B32" s="416" t="s">
        <v>224</v>
      </c>
      <c r="C32" s="416" t="s">
        <v>218</v>
      </c>
      <c r="D32" s="416" t="s">
        <v>142</v>
      </c>
      <c r="E32" s="416" t="s">
        <v>312</v>
      </c>
      <c r="F32" s="134"/>
      <c r="G32" s="210">
        <v>6</v>
      </c>
      <c r="H32" s="210">
        <v>6</v>
      </c>
      <c r="I32" s="210">
        <v>5.5</v>
      </c>
      <c r="J32" s="210">
        <v>5.5</v>
      </c>
      <c r="K32" s="211">
        <f>(G32+H32+I32+J32)/4</f>
        <v>5.75</v>
      </c>
      <c r="L32" s="210">
        <v>6.5</v>
      </c>
      <c r="M32" s="210"/>
      <c r="N32" s="211">
        <f>L32-M32</f>
        <v>6.5</v>
      </c>
      <c r="O32" s="210">
        <v>8.5</v>
      </c>
      <c r="P32" s="210"/>
      <c r="Q32" s="211">
        <f>O32-P32</f>
        <v>8.5</v>
      </c>
      <c r="R32" s="157">
        <f>((K32*0.4)+(N32*0.4)+(Q32*0.2))</f>
        <v>6.6000000000000005</v>
      </c>
      <c r="S32" s="132"/>
      <c r="T32" s="137"/>
      <c r="U32" s="137"/>
      <c r="V32" s="137"/>
      <c r="W32" s="137"/>
      <c r="X32" s="137"/>
      <c r="Y32" s="137"/>
      <c r="Z32" s="462" t="s">
        <v>20</v>
      </c>
      <c r="AA32" s="462"/>
      <c r="AB32" s="133">
        <f>SUM(AB26:AB31)</f>
        <v>296</v>
      </c>
      <c r="AC32" s="133">
        <f>(AB32/6)/8</f>
        <v>6.166666666666667</v>
      </c>
      <c r="AD32" s="134"/>
      <c r="AE32" s="137"/>
      <c r="AF32" s="137"/>
      <c r="AG32" s="137"/>
      <c r="AH32" s="137"/>
      <c r="AI32" s="137"/>
      <c r="AJ32" s="137"/>
      <c r="AK32" s="462" t="s">
        <v>20</v>
      </c>
      <c r="AL32" s="462"/>
      <c r="AM32" s="133">
        <f>SUM(AM26:AM31)</f>
        <v>286.8</v>
      </c>
      <c r="AN32" s="133">
        <f>(AM32/6)/8</f>
        <v>5.9750000000000005</v>
      </c>
      <c r="AO32" s="134"/>
      <c r="AP32" s="143">
        <f>R32</f>
        <v>6.6000000000000005</v>
      </c>
      <c r="AQ32" s="140">
        <f>AC32</f>
        <v>6.166666666666667</v>
      </c>
      <c r="AR32" s="140">
        <f>AN32</f>
        <v>5.9750000000000005</v>
      </c>
      <c r="AS32" s="399"/>
      <c r="AT32" s="401">
        <f>SUM((AP32*0.25)+(AQ32*0.375)+(AR32*0.375))</f>
        <v>6.203125</v>
      </c>
      <c r="AU32" s="138"/>
      <c r="AV32" s="135">
        <v>3</v>
      </c>
    </row>
    <row r="33" spans="1:48" ht="15.6" x14ac:dyDescent="0.3">
      <c r="A33" s="128">
        <v>1</v>
      </c>
      <c r="B33" s="414" t="s">
        <v>158</v>
      </c>
      <c r="C33" s="43"/>
      <c r="D33" s="43"/>
      <c r="E33" s="43"/>
      <c r="F33" s="111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111"/>
      <c r="T33" s="114">
        <v>4.5</v>
      </c>
      <c r="U33" s="114">
        <v>5.5</v>
      </c>
      <c r="V33" s="114">
        <v>5.5</v>
      </c>
      <c r="W33" s="114">
        <v>5</v>
      </c>
      <c r="X33" s="114">
        <v>6</v>
      </c>
      <c r="Y33" s="125">
        <v>6</v>
      </c>
      <c r="Z33" s="114">
        <v>5.8</v>
      </c>
      <c r="AA33" s="114">
        <v>5</v>
      </c>
      <c r="AB33" s="33">
        <f t="shared" ref="AB33:AB38" si="6">SUM(T33:AA33)</f>
        <v>43.3</v>
      </c>
      <c r="AC33" s="115"/>
      <c r="AD33" s="111"/>
      <c r="AE33" s="114">
        <v>5.8</v>
      </c>
      <c r="AF33" s="114">
        <v>6</v>
      </c>
      <c r="AG33" s="114">
        <v>6.5</v>
      </c>
      <c r="AH33" s="114">
        <v>6</v>
      </c>
      <c r="AI33" s="114">
        <v>6.8</v>
      </c>
      <c r="AJ33" s="114">
        <v>6.8</v>
      </c>
      <c r="AK33" s="114">
        <v>6.8</v>
      </c>
      <c r="AL33" s="114">
        <v>5.5</v>
      </c>
      <c r="AM33" s="33">
        <f>SUM(AE33:AL33)</f>
        <v>50.199999999999996</v>
      </c>
      <c r="AN33" s="115"/>
      <c r="AO33" s="111"/>
      <c r="AP33" s="144"/>
      <c r="AQ33" s="54"/>
      <c r="AR33" s="54"/>
      <c r="AS33" s="54"/>
      <c r="AT33" s="54"/>
      <c r="AU33" s="118"/>
      <c r="AV33" s="127"/>
    </row>
    <row r="34" spans="1:48" ht="15.6" x14ac:dyDescent="0.3">
      <c r="A34" s="128">
        <v>2</v>
      </c>
      <c r="B34" s="414" t="s">
        <v>271</v>
      </c>
      <c r="C34" s="43"/>
      <c r="D34" s="43"/>
      <c r="E34" s="43"/>
      <c r="F34" s="111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111"/>
      <c r="T34" s="114">
        <v>5</v>
      </c>
      <c r="U34" s="114">
        <v>5</v>
      </c>
      <c r="V34" s="114">
        <v>5.5</v>
      </c>
      <c r="W34" s="114">
        <v>6</v>
      </c>
      <c r="X34" s="114">
        <v>5.5</v>
      </c>
      <c r="Y34" s="114">
        <v>6</v>
      </c>
      <c r="Z34" s="114">
        <v>6.2</v>
      </c>
      <c r="AA34" s="114">
        <v>6</v>
      </c>
      <c r="AB34" s="33">
        <f t="shared" si="6"/>
        <v>45.2</v>
      </c>
      <c r="AC34" s="115"/>
      <c r="AD34" s="111"/>
      <c r="AE34" s="114">
        <v>5.8</v>
      </c>
      <c r="AF34" s="114">
        <v>6</v>
      </c>
      <c r="AG34" s="114">
        <v>5.8</v>
      </c>
      <c r="AH34" s="114">
        <v>7</v>
      </c>
      <c r="AI34" s="114">
        <v>6.8</v>
      </c>
      <c r="AJ34" s="114">
        <v>7</v>
      </c>
      <c r="AK34" s="114">
        <v>5.5</v>
      </c>
      <c r="AL34" s="114">
        <v>5.5</v>
      </c>
      <c r="AM34" s="33">
        <f t="shared" ref="AM34:AM38" si="7">SUM(AE34:AL34)</f>
        <v>49.400000000000006</v>
      </c>
      <c r="AN34" s="115"/>
      <c r="AO34" s="111"/>
      <c r="AP34" s="144"/>
      <c r="AQ34" s="54"/>
      <c r="AR34" s="54"/>
      <c r="AS34" s="54"/>
      <c r="AT34" s="54"/>
      <c r="AU34" s="111"/>
      <c r="AV34" s="127"/>
    </row>
    <row r="35" spans="1:48" ht="15.6" x14ac:dyDescent="0.3">
      <c r="A35" s="128">
        <v>3</v>
      </c>
      <c r="B35" s="414" t="s">
        <v>167</v>
      </c>
      <c r="C35" s="43"/>
      <c r="D35" s="43"/>
      <c r="E35" s="43"/>
      <c r="F35" s="111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111"/>
      <c r="T35" s="114">
        <v>6.2</v>
      </c>
      <c r="U35" s="114">
        <v>6</v>
      </c>
      <c r="V35" s="114">
        <v>5.8</v>
      </c>
      <c r="W35" s="114">
        <v>6.2</v>
      </c>
      <c r="X35" s="114">
        <v>5.5</v>
      </c>
      <c r="Y35" s="114">
        <v>5.2</v>
      </c>
      <c r="Z35" s="114">
        <v>6.5</v>
      </c>
      <c r="AA35" s="114">
        <v>6</v>
      </c>
      <c r="AB35" s="33">
        <f t="shared" si="6"/>
        <v>47.4</v>
      </c>
      <c r="AC35" s="115"/>
      <c r="AD35" s="111"/>
      <c r="AE35" s="114">
        <v>6.2</v>
      </c>
      <c r="AF35" s="114">
        <v>6.2</v>
      </c>
      <c r="AG35" s="114">
        <v>5.8</v>
      </c>
      <c r="AH35" s="114">
        <v>6.8</v>
      </c>
      <c r="AI35" s="114">
        <v>7</v>
      </c>
      <c r="AJ35" s="114">
        <v>7</v>
      </c>
      <c r="AK35" s="114">
        <v>6.8</v>
      </c>
      <c r="AL35" s="114">
        <v>5.5</v>
      </c>
      <c r="AM35" s="33">
        <f t="shared" si="7"/>
        <v>51.3</v>
      </c>
      <c r="AN35" s="115"/>
      <c r="AO35" s="111"/>
      <c r="AP35" s="144"/>
      <c r="AQ35" s="54"/>
      <c r="AR35" s="54"/>
      <c r="AS35" s="54"/>
      <c r="AT35" s="54"/>
      <c r="AU35" s="111"/>
      <c r="AV35" s="127"/>
    </row>
    <row r="36" spans="1:48" ht="15.6" x14ac:dyDescent="0.3">
      <c r="A36" s="128">
        <v>4</v>
      </c>
      <c r="B36" s="414" t="s">
        <v>186</v>
      </c>
      <c r="C36" s="43"/>
      <c r="D36" s="43"/>
      <c r="E36" s="43"/>
      <c r="F36" s="111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111"/>
      <c r="T36" s="114">
        <v>4</v>
      </c>
      <c r="U36" s="114">
        <v>5.2</v>
      </c>
      <c r="V36" s="114">
        <v>5</v>
      </c>
      <c r="W36" s="114">
        <v>5.5</v>
      </c>
      <c r="X36" s="114">
        <v>5.8</v>
      </c>
      <c r="Y36" s="114">
        <v>6</v>
      </c>
      <c r="Z36" s="114">
        <v>7</v>
      </c>
      <c r="AA36" s="114">
        <v>5.5</v>
      </c>
      <c r="AB36" s="33">
        <f t="shared" si="6"/>
        <v>44</v>
      </c>
      <c r="AC36" s="115"/>
      <c r="AD36" s="111"/>
      <c r="AE36" s="114">
        <v>4.5</v>
      </c>
      <c r="AF36" s="114">
        <v>6</v>
      </c>
      <c r="AG36" s="114">
        <v>6.8</v>
      </c>
      <c r="AH36" s="114">
        <v>7</v>
      </c>
      <c r="AI36" s="114">
        <v>7</v>
      </c>
      <c r="AJ36" s="114">
        <v>7</v>
      </c>
      <c r="AK36" s="114">
        <v>6.8</v>
      </c>
      <c r="AL36" s="114">
        <v>5.5</v>
      </c>
      <c r="AM36" s="33">
        <f t="shared" si="7"/>
        <v>50.599999999999994</v>
      </c>
      <c r="AN36" s="115"/>
      <c r="AO36" s="111"/>
      <c r="AP36" s="144"/>
      <c r="AQ36" s="54"/>
      <c r="AR36" s="54"/>
      <c r="AS36" s="54"/>
      <c r="AT36" s="54"/>
      <c r="AU36" s="111"/>
      <c r="AV36" s="127"/>
    </row>
    <row r="37" spans="1:48" ht="15.6" x14ac:dyDescent="0.3">
      <c r="A37" s="128">
        <v>5</v>
      </c>
      <c r="B37" s="414" t="s">
        <v>162</v>
      </c>
      <c r="C37" s="43"/>
      <c r="D37" s="43"/>
      <c r="E37" s="43"/>
      <c r="F37" s="111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111"/>
      <c r="T37" s="114">
        <v>5</v>
      </c>
      <c r="U37" s="114">
        <v>5</v>
      </c>
      <c r="V37" s="114">
        <v>5.5</v>
      </c>
      <c r="W37" s="114">
        <v>5</v>
      </c>
      <c r="X37" s="114">
        <v>4.5</v>
      </c>
      <c r="Y37" s="114">
        <v>4.5</v>
      </c>
      <c r="Z37" s="114">
        <v>5</v>
      </c>
      <c r="AA37" s="114">
        <v>5</v>
      </c>
      <c r="AB37" s="33">
        <f t="shared" si="6"/>
        <v>39.5</v>
      </c>
      <c r="AC37" s="115"/>
      <c r="AD37" s="111"/>
      <c r="AE37" s="114">
        <v>5.5</v>
      </c>
      <c r="AF37" s="114">
        <v>5.5</v>
      </c>
      <c r="AG37" s="114">
        <v>5.8</v>
      </c>
      <c r="AH37" s="114">
        <v>5.8</v>
      </c>
      <c r="AI37" s="114">
        <v>6</v>
      </c>
      <c r="AJ37" s="114">
        <v>6</v>
      </c>
      <c r="AK37" s="114">
        <v>5.5</v>
      </c>
      <c r="AL37" s="114">
        <v>5</v>
      </c>
      <c r="AM37" s="33">
        <f t="shared" si="7"/>
        <v>45.1</v>
      </c>
      <c r="AN37" s="115"/>
      <c r="AO37" s="111"/>
      <c r="AP37" s="144"/>
      <c r="AQ37" s="54"/>
      <c r="AR37" s="54"/>
      <c r="AS37" s="54"/>
      <c r="AT37" s="54"/>
      <c r="AU37" s="111"/>
      <c r="AV37" s="127"/>
    </row>
    <row r="38" spans="1:48" ht="15.6" x14ac:dyDescent="0.3">
      <c r="A38" s="128">
        <v>6</v>
      </c>
      <c r="B38" s="414" t="s">
        <v>212</v>
      </c>
      <c r="C38" s="43"/>
      <c r="D38" s="43"/>
      <c r="E38" s="43"/>
      <c r="F38" s="111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111"/>
      <c r="T38" s="114">
        <v>4</v>
      </c>
      <c r="U38" s="114">
        <v>5</v>
      </c>
      <c r="V38" s="114">
        <v>4.8</v>
      </c>
      <c r="W38" s="114">
        <v>5</v>
      </c>
      <c r="X38" s="114">
        <v>4.8</v>
      </c>
      <c r="Y38" s="114">
        <v>5</v>
      </c>
      <c r="Z38" s="114">
        <v>4</v>
      </c>
      <c r="AA38" s="114">
        <v>5.2</v>
      </c>
      <c r="AB38" s="33">
        <f t="shared" si="6"/>
        <v>37.800000000000004</v>
      </c>
      <c r="AC38" s="115"/>
      <c r="AD38" s="111"/>
      <c r="AE38" s="114">
        <v>4.5</v>
      </c>
      <c r="AF38" s="114">
        <v>5.5</v>
      </c>
      <c r="AG38" s="114">
        <v>5</v>
      </c>
      <c r="AH38" s="114">
        <v>5.8</v>
      </c>
      <c r="AI38" s="114">
        <v>5.8</v>
      </c>
      <c r="AJ38" s="114">
        <v>6.8</v>
      </c>
      <c r="AK38" s="114">
        <v>5</v>
      </c>
      <c r="AL38" s="114">
        <v>5</v>
      </c>
      <c r="AM38" s="33">
        <f t="shared" si="7"/>
        <v>43.4</v>
      </c>
      <c r="AN38" s="115"/>
      <c r="AO38" s="111"/>
      <c r="AP38" s="144"/>
      <c r="AQ38" s="54"/>
      <c r="AR38" s="54"/>
      <c r="AS38" s="54"/>
      <c r="AT38" s="54"/>
      <c r="AU38" s="111"/>
      <c r="AV38" s="127"/>
    </row>
    <row r="39" spans="1:48" ht="14.4" x14ac:dyDescent="0.3">
      <c r="A39" s="130"/>
      <c r="B39" s="129"/>
      <c r="C39" s="416" t="s">
        <v>159</v>
      </c>
      <c r="D39" s="416" t="s">
        <v>160</v>
      </c>
      <c r="E39" s="416" t="s">
        <v>247</v>
      </c>
      <c r="F39" s="134"/>
      <c r="G39" s="210">
        <v>4.8</v>
      </c>
      <c r="H39" s="210">
        <v>4.8</v>
      </c>
      <c r="I39" s="210">
        <v>5</v>
      </c>
      <c r="J39" s="210">
        <v>3.8</v>
      </c>
      <c r="K39" s="211">
        <f>(G39+H39+I39+J39)/4</f>
        <v>4.5999999999999996</v>
      </c>
      <c r="L39" s="210">
        <v>4.8</v>
      </c>
      <c r="M39" s="210">
        <v>0.5</v>
      </c>
      <c r="N39" s="211">
        <f>L39-M39</f>
        <v>4.3</v>
      </c>
      <c r="O39" s="210">
        <v>6</v>
      </c>
      <c r="P39" s="210">
        <v>0.5</v>
      </c>
      <c r="Q39" s="211">
        <f>O39-P39</f>
        <v>5.5</v>
      </c>
      <c r="R39" s="157">
        <f>((K39*0.4)+(N39*0.4)+(Q39*0.2))</f>
        <v>4.66</v>
      </c>
      <c r="S39" s="132"/>
      <c r="T39" s="137"/>
      <c r="U39" s="137"/>
      <c r="V39" s="137"/>
      <c r="W39" s="137"/>
      <c r="X39" s="137"/>
      <c r="Y39" s="137"/>
      <c r="Z39" s="462" t="s">
        <v>20</v>
      </c>
      <c r="AA39" s="462"/>
      <c r="AB39" s="133">
        <f>SUM(AB33:AB38)</f>
        <v>257.2</v>
      </c>
      <c r="AC39" s="133">
        <f>(AB39/6)/8</f>
        <v>5.3583333333333334</v>
      </c>
      <c r="AD39" s="134"/>
      <c r="AE39" s="137"/>
      <c r="AF39" s="137"/>
      <c r="AG39" s="137"/>
      <c r="AH39" s="137"/>
      <c r="AI39" s="137"/>
      <c r="AJ39" s="137"/>
      <c r="AK39" s="462" t="s">
        <v>20</v>
      </c>
      <c r="AL39" s="462"/>
      <c r="AM39" s="133">
        <f>SUM(AM33:AM38)</f>
        <v>289.99999999999994</v>
      </c>
      <c r="AN39" s="133">
        <f>(AM39/6)/8</f>
        <v>6.0416666666666652</v>
      </c>
      <c r="AO39" s="134"/>
      <c r="AP39" s="143">
        <f>R39</f>
        <v>4.66</v>
      </c>
      <c r="AQ39" s="140">
        <f>AC39</f>
        <v>5.3583333333333334</v>
      </c>
      <c r="AR39" s="140">
        <f>AN39</f>
        <v>6.0416666666666652</v>
      </c>
      <c r="AS39" s="399"/>
      <c r="AT39" s="401">
        <f>SUM((AP39*0.25)+(AQ39*0.375)+(AR39*0.375))</f>
        <v>5.4399999999999995</v>
      </c>
      <c r="AU39" s="138"/>
      <c r="AV39" s="135">
        <v>4</v>
      </c>
    </row>
    <row r="40" spans="1:48" ht="14.4" x14ac:dyDescent="0.3">
      <c r="AO40" s="1"/>
    </row>
    <row r="41" spans="1:48" ht="14.4" x14ac:dyDescent="0.3">
      <c r="AO41" s="1"/>
    </row>
    <row r="42" spans="1:48" ht="14.4" x14ac:dyDescent="0.3">
      <c r="AO42" s="1"/>
    </row>
    <row r="43" spans="1:48" ht="14.4" x14ac:dyDescent="0.3">
      <c r="AO43" s="1"/>
    </row>
    <row r="51" spans="41:41" ht="14.4" x14ac:dyDescent="0.3">
      <c r="AO51" s="1"/>
    </row>
    <row r="52" spans="41:41" ht="14.4" x14ac:dyDescent="0.3">
      <c r="AO52" s="1"/>
    </row>
    <row r="53" spans="41:41" ht="14.4" x14ac:dyDescent="0.3">
      <c r="AO53" s="1"/>
    </row>
    <row r="54" spans="41:41" ht="14.4" x14ac:dyDescent="0.3">
      <c r="AO54" s="1"/>
    </row>
    <row r="55" spans="41:41" ht="14.4" x14ac:dyDescent="0.3">
      <c r="AO55" s="1"/>
    </row>
    <row r="56" spans="41:41" ht="14.4" x14ac:dyDescent="0.3">
      <c r="AO56" s="1"/>
    </row>
    <row r="57" spans="41:41" ht="14.4" x14ac:dyDescent="0.3">
      <c r="AO57" s="1"/>
    </row>
    <row r="58" spans="41:41" ht="14.4" x14ac:dyDescent="0.3">
      <c r="AO58" s="1"/>
    </row>
    <row r="59" spans="41:41" ht="14.4" x14ac:dyDescent="0.3">
      <c r="AO59" s="1"/>
    </row>
    <row r="60" spans="41:41" ht="14.4" x14ac:dyDescent="0.3">
      <c r="AO60" s="1"/>
    </row>
    <row r="61" spans="41:41" ht="14.4" x14ac:dyDescent="0.3">
      <c r="AO61" s="1"/>
    </row>
    <row r="62" spans="41:41" ht="14.4" x14ac:dyDescent="0.3">
      <c r="AO62" s="1"/>
    </row>
    <row r="63" spans="41:41" ht="14.4" x14ac:dyDescent="0.3">
      <c r="AO63" s="1"/>
    </row>
    <row r="64" spans="41:41" ht="14.4" x14ac:dyDescent="0.3">
      <c r="AO64" s="1"/>
    </row>
    <row r="65" spans="41:41" ht="14.4" x14ac:dyDescent="0.3">
      <c r="AO65" s="1"/>
    </row>
    <row r="66" spans="41:41" ht="14.4" x14ac:dyDescent="0.3">
      <c r="AO66" s="1"/>
    </row>
    <row r="67" spans="41:41" ht="14.4" x14ac:dyDescent="0.3">
      <c r="AO67" s="1"/>
    </row>
    <row r="68" spans="41:41" ht="14.4" x14ac:dyDescent="0.3">
      <c r="AO68" s="1"/>
    </row>
    <row r="69" spans="41:41" ht="14.4" x14ac:dyDescent="0.3">
      <c r="AO69" s="1"/>
    </row>
    <row r="70" spans="41:41" ht="14.4" x14ac:dyDescent="0.3">
      <c r="AO70" s="1"/>
    </row>
    <row r="71" spans="41:41" ht="14.4" x14ac:dyDescent="0.3">
      <c r="AO71" s="1"/>
    </row>
    <row r="72" spans="41:41" ht="14.4" x14ac:dyDescent="0.3">
      <c r="AO72" s="1"/>
    </row>
    <row r="73" spans="41:41" ht="14.4" x14ac:dyDescent="0.3">
      <c r="AO73" s="1"/>
    </row>
    <row r="74" spans="41:41" ht="14.4" x14ac:dyDescent="0.3">
      <c r="AO74" s="1"/>
    </row>
    <row r="75" spans="41:41" ht="14.4" x14ac:dyDescent="0.3">
      <c r="AO75" s="1"/>
    </row>
    <row r="76" spans="41:41" ht="14.4" x14ac:dyDescent="0.3">
      <c r="AO76" s="1"/>
    </row>
    <row r="77" spans="41:41" ht="14.4" x14ac:dyDescent="0.3">
      <c r="AO77" s="1"/>
    </row>
    <row r="78" spans="41:41" ht="14.4" x14ac:dyDescent="0.3">
      <c r="AO78" s="1"/>
    </row>
    <row r="79" spans="41:41" ht="14.4" x14ac:dyDescent="0.3">
      <c r="AO79" s="1"/>
    </row>
    <row r="80" spans="41:41" ht="14.4" x14ac:dyDescent="0.3">
      <c r="AO80" s="1"/>
    </row>
    <row r="81" spans="41:41" ht="14.4" x14ac:dyDescent="0.3">
      <c r="AO81" s="103"/>
    </row>
    <row r="82" spans="41:41" ht="14.4" x14ac:dyDescent="0.3">
      <c r="AO82" s="103"/>
    </row>
    <row r="83" spans="41:41" ht="14.4" x14ac:dyDescent="0.3">
      <c r="AO83" s="103"/>
    </row>
    <row r="84" spans="41:41" ht="14.4" x14ac:dyDescent="0.3">
      <c r="AO84" s="103"/>
    </row>
    <row r="85" spans="41:41" ht="14.4" x14ac:dyDescent="0.3">
      <c r="AO85" s="103"/>
    </row>
    <row r="86" spans="41:41" ht="14.4" x14ac:dyDescent="0.3">
      <c r="AO86" s="103"/>
    </row>
    <row r="87" spans="41:41" ht="14.4" x14ac:dyDescent="0.3">
      <c r="AO87" s="103"/>
    </row>
    <row r="88" spans="41:41" ht="14.4" x14ac:dyDescent="0.3">
      <c r="AO88" s="103"/>
    </row>
    <row r="89" spans="41:41" ht="14.4" x14ac:dyDescent="0.3">
      <c r="AO89" s="103"/>
    </row>
    <row r="90" spans="41:41" ht="14.4" x14ac:dyDescent="0.3">
      <c r="AO90" s="103"/>
    </row>
    <row r="91" spans="41:41" ht="14.4" x14ac:dyDescent="0.3">
      <c r="AO91" s="103"/>
    </row>
    <row r="92" spans="41:41" ht="14.4" x14ac:dyDescent="0.3">
      <c r="AO92" s="103"/>
    </row>
  </sheetData>
  <mergeCells count="9">
    <mergeCell ref="Z32:AA32"/>
    <mergeCell ref="AK32:AL32"/>
    <mergeCell ref="Z39:AA39"/>
    <mergeCell ref="AK39:AL39"/>
    <mergeCell ref="A3:B3"/>
    <mergeCell ref="Z18:AA18"/>
    <mergeCell ref="AK18:AL18"/>
    <mergeCell ref="Z25:AA25"/>
    <mergeCell ref="AK25:AL25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7E91-05C7-4B24-BF33-AFB8C91CF13A}">
  <sheetPr>
    <pageSetUpPr fitToPage="1"/>
  </sheetPr>
  <dimension ref="A1:CK121"/>
  <sheetViews>
    <sheetView workbookViewId="0">
      <selection activeCell="B12" sqref="B12:B17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14.88671875" customWidth="1"/>
    <col min="6" max="6" width="3.33203125" customWidth="1"/>
    <col min="7" max="7" width="7.5546875" customWidth="1"/>
    <col min="8" max="8" width="10.6640625" customWidth="1"/>
    <col min="9" max="9" width="10.33203125" customWidth="1"/>
    <col min="10" max="10" width="9.33203125" customWidth="1"/>
    <col min="11" max="11" width="11" customWidth="1"/>
    <col min="12" max="12" width="9" customWidth="1"/>
    <col min="21" max="21" width="2.88671875" customWidth="1"/>
    <col min="31" max="31" width="2.88671875" customWidth="1"/>
    <col min="41" max="41" width="2.88671875" customWidth="1"/>
    <col min="51" max="51" width="3.33203125" customWidth="1"/>
    <col min="52" max="52" width="9.88671875" customWidth="1"/>
    <col min="53" max="53" width="10.88671875" customWidth="1"/>
    <col min="54" max="55" width="8" customWidth="1"/>
    <col min="56" max="56" width="3.109375" customWidth="1"/>
    <col min="57" max="57" width="9.88671875" customWidth="1"/>
    <col min="58" max="62" width="7.6640625" customWidth="1"/>
    <col min="63" max="63" width="3" customWidth="1"/>
    <col min="67" max="67" width="2.88671875" customWidth="1"/>
    <col min="68" max="73" width="7.6640625" customWidth="1"/>
    <col min="74" max="74" width="2.88671875" customWidth="1"/>
    <col min="76" max="76" width="2.88671875" customWidth="1"/>
    <col min="77" max="82" width="7.109375" style="121" customWidth="1"/>
    <col min="84" max="84" width="3" customWidth="1"/>
    <col min="86" max="86" width="3.109375" customWidth="1"/>
    <col min="88" max="88" width="2.6640625" customWidth="1"/>
  </cols>
  <sheetData>
    <row r="1" spans="1:89" s="103" customFormat="1" ht="15.6" x14ac:dyDescent="0.3">
      <c r="A1" s="97" t="str">
        <f>'Comp Detail'!A1</f>
        <v>Vaulting NSW State Championships</v>
      </c>
      <c r="B1" s="3"/>
      <c r="C1" s="102"/>
      <c r="D1" s="1" t="s">
        <v>47</v>
      </c>
      <c r="E1" s="1" t="s">
        <v>344</v>
      </c>
      <c r="F1" s="1"/>
      <c r="G1" s="1"/>
      <c r="H1" s="1"/>
      <c r="I1" s="1"/>
      <c r="J1" s="1"/>
      <c r="K1" s="1"/>
      <c r="L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98"/>
      <c r="BZ1" s="98"/>
      <c r="CA1" s="98"/>
      <c r="CB1" s="98"/>
      <c r="CC1" s="98"/>
      <c r="CD1" s="98"/>
      <c r="CE1" s="1"/>
      <c r="CF1" s="1"/>
      <c r="CG1" s="1"/>
      <c r="CH1" s="1"/>
      <c r="CI1" s="1"/>
      <c r="CJ1" s="1"/>
      <c r="CK1" s="1"/>
    </row>
    <row r="2" spans="1:89" s="103" customFormat="1" ht="15.6" x14ac:dyDescent="0.3">
      <c r="A2" s="28"/>
      <c r="B2" s="3"/>
      <c r="C2" s="102"/>
      <c r="D2" s="1" t="s">
        <v>46</v>
      </c>
      <c r="E2" s="103" t="s">
        <v>348</v>
      </c>
      <c r="F2" s="1"/>
      <c r="G2" s="1"/>
      <c r="H2" s="1"/>
      <c r="I2" s="1"/>
      <c r="J2" s="1"/>
      <c r="K2" s="1"/>
      <c r="L2" s="1"/>
      <c r="AY2" s="1"/>
      <c r="AZ2" s="1"/>
      <c r="BA2" s="1"/>
      <c r="BB2" s="1"/>
      <c r="BC2" s="1"/>
      <c r="BD2" s="104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98"/>
      <c r="BZ2" s="98"/>
      <c r="CA2" s="98"/>
      <c r="CB2" s="98"/>
      <c r="CC2" s="98"/>
      <c r="CD2" s="98"/>
      <c r="CE2" s="1"/>
      <c r="CF2" s="1"/>
      <c r="CG2" s="1"/>
      <c r="CH2" s="1"/>
      <c r="CI2" s="1"/>
      <c r="CJ2" s="1"/>
      <c r="CK2" s="1"/>
    </row>
    <row r="3" spans="1:89" s="103" customFormat="1" ht="15.6" x14ac:dyDescent="0.3">
      <c r="A3" s="456" t="str">
        <f>'Comp Detail'!A3</f>
        <v>9th to 11th June 2023</v>
      </c>
      <c r="B3" s="457"/>
      <c r="C3" s="102"/>
      <c r="D3" s="1" t="s">
        <v>48</v>
      </c>
      <c r="E3" s="1" t="s">
        <v>342</v>
      </c>
      <c r="F3" s="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 s="1"/>
      <c r="AZ3" s="1"/>
      <c r="BA3" s="1"/>
      <c r="BB3" s="1"/>
      <c r="BC3" s="1"/>
      <c r="BD3" s="104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98"/>
      <c r="BZ3" s="98"/>
      <c r="CA3" s="98"/>
      <c r="CB3" s="98"/>
      <c r="CC3" s="98"/>
      <c r="CD3" s="98"/>
      <c r="CE3" s="1"/>
      <c r="CF3" s="1"/>
      <c r="CG3" s="1"/>
      <c r="CH3" s="1"/>
      <c r="CI3" s="1"/>
      <c r="CJ3" s="1"/>
      <c r="CK3" s="1"/>
    </row>
    <row r="4" spans="1:89" s="103" customFormat="1" ht="15.6" x14ac:dyDescent="0.3">
      <c r="A4" s="60"/>
      <c r="B4" s="57"/>
      <c r="C4" s="102"/>
      <c r="D4" s="1" t="s">
        <v>103</v>
      </c>
      <c r="E4" s="1" t="s">
        <v>341</v>
      </c>
      <c r="F4" s="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 s="1"/>
      <c r="AZ4" s="1"/>
      <c r="BA4" s="1"/>
      <c r="BB4" s="1"/>
      <c r="BC4" s="1"/>
      <c r="BD4" s="104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98"/>
      <c r="BZ4" s="98"/>
      <c r="CA4" s="98"/>
      <c r="CB4" s="98"/>
      <c r="CC4" s="98"/>
      <c r="CD4" s="98"/>
      <c r="CE4" s="1"/>
      <c r="CF4" s="1"/>
      <c r="CG4" s="1"/>
      <c r="CH4" s="1"/>
      <c r="CI4" s="1"/>
      <c r="CJ4" s="1"/>
      <c r="CK4" s="1"/>
    </row>
    <row r="5" spans="1:89" s="103" customFormat="1" ht="21" x14ac:dyDescent="0.4">
      <c r="A5" s="97" t="s">
        <v>136</v>
      </c>
      <c r="B5" s="97"/>
      <c r="D5" s="213"/>
      <c r="E5" s="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 s="139"/>
      <c r="AZ5" s="96"/>
      <c r="BA5" s="96"/>
      <c r="BB5" s="96"/>
      <c r="BC5" s="96"/>
      <c r="BD5" s="139"/>
      <c r="BE5" s="139"/>
      <c r="BF5" s="1"/>
    </row>
    <row r="6" spans="1:89" s="103" customFormat="1" ht="15.6" x14ac:dyDescent="0.3">
      <c r="A6" s="97" t="s">
        <v>53</v>
      </c>
      <c r="B6" s="97" t="s">
        <v>279</v>
      </c>
      <c r="C6" s="1"/>
      <c r="D6" s="1"/>
      <c r="E6" s="1"/>
      <c r="G6" s="175" t="s">
        <v>79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64"/>
      <c r="V6" s="175" t="s">
        <v>79</v>
      </c>
      <c r="W6" s="183"/>
      <c r="X6" s="183"/>
      <c r="Y6" s="183"/>
      <c r="Z6" s="183"/>
      <c r="AA6" s="183"/>
      <c r="AB6" s="183"/>
      <c r="AC6" s="183"/>
      <c r="AD6" s="183"/>
      <c r="AE6" s="164"/>
      <c r="AF6" s="175" t="s">
        <v>79</v>
      </c>
      <c r="AG6" s="183"/>
      <c r="AH6" s="183"/>
      <c r="AI6" s="183"/>
      <c r="AJ6" s="183"/>
      <c r="AK6" s="183"/>
      <c r="AL6" s="183"/>
      <c r="AM6" s="183"/>
      <c r="AN6" s="183"/>
      <c r="AO6" s="164"/>
      <c r="AP6" s="175" t="s">
        <v>79</v>
      </c>
      <c r="AQ6" s="183"/>
      <c r="AR6" s="183"/>
      <c r="AS6" s="183"/>
      <c r="AT6" s="183"/>
      <c r="AU6" s="183"/>
      <c r="AV6" s="183"/>
      <c r="AW6" s="183"/>
      <c r="AX6" s="183"/>
      <c r="AY6" s="1"/>
      <c r="AZ6" s="104"/>
      <c r="BA6" s="1"/>
      <c r="BB6" s="1"/>
      <c r="BC6" s="1"/>
      <c r="BD6" s="1"/>
      <c r="BE6" s="1"/>
      <c r="BF6" s="1"/>
    </row>
    <row r="7" spans="1:89" s="103" customFormat="1" ht="14.4" x14ac:dyDescent="0.3">
      <c r="C7" s="1"/>
      <c r="D7" s="1"/>
      <c r="E7" s="1"/>
      <c r="F7" s="1"/>
      <c r="G7" s="164" t="s">
        <v>47</v>
      </c>
      <c r="H7" s="103" t="str">
        <f>E1</f>
        <v>Emily Leadbeater</v>
      </c>
      <c r="M7"/>
      <c r="N7" s="164"/>
      <c r="O7" s="164"/>
      <c r="P7" s="164"/>
      <c r="V7" s="164" t="s">
        <v>46</v>
      </c>
      <c r="W7" s="103" t="str">
        <f>E2</f>
        <v>Chris Wicks</v>
      </c>
      <c r="AF7" s="164" t="s">
        <v>48</v>
      </c>
      <c r="AG7" s="103" t="str">
        <f>E3</f>
        <v>Janet Leadbeater</v>
      </c>
      <c r="AP7" s="164" t="s">
        <v>103</v>
      </c>
      <c r="AQ7" s="103" t="str">
        <f>E4</f>
        <v>Tristyn Lowe</v>
      </c>
      <c r="AY7" s="104"/>
      <c r="AZ7" s="104"/>
      <c r="BA7" s="104"/>
      <c r="BB7" s="104"/>
      <c r="BC7" s="104"/>
      <c r="BD7" s="1"/>
      <c r="BE7" s="1"/>
      <c r="BF7" s="1"/>
    </row>
    <row r="8" spans="1:89" s="103" customFormat="1" ht="14.4" x14ac:dyDescent="0.3">
      <c r="C8" s="1"/>
      <c r="D8" s="1"/>
      <c r="E8" s="1"/>
      <c r="F8" s="1"/>
      <c r="G8" s="164" t="s">
        <v>26</v>
      </c>
      <c r="M8"/>
      <c r="AY8" s="1"/>
      <c r="AZ8" s="1"/>
      <c r="BA8" s="1"/>
      <c r="BB8" s="1"/>
      <c r="BC8" s="1"/>
      <c r="BD8" s="1"/>
      <c r="BE8" s="1"/>
      <c r="BF8" s="1"/>
    </row>
    <row r="9" spans="1:89" s="103" customFormat="1" ht="14.4" x14ac:dyDescent="0.3">
      <c r="A9" s="1"/>
      <c r="B9" s="1"/>
      <c r="C9" s="1"/>
      <c r="D9" s="1"/>
      <c r="E9" s="1"/>
      <c r="F9" s="1"/>
      <c r="G9" s="164" t="s">
        <v>1</v>
      </c>
      <c r="M9" s="176" t="s">
        <v>1</v>
      </c>
      <c r="N9" s="177"/>
      <c r="O9" s="177"/>
      <c r="P9" s="177" t="s">
        <v>2</v>
      </c>
      <c r="Q9"/>
      <c r="R9" s="177"/>
      <c r="S9" s="177" t="s">
        <v>3</v>
      </c>
      <c r="T9" s="177" t="s">
        <v>86</v>
      </c>
      <c r="U9" s="403"/>
      <c r="AE9" s="128"/>
      <c r="AO9" s="128"/>
      <c r="AY9" s="1"/>
      <c r="AZ9" s="141" t="s">
        <v>47</v>
      </c>
      <c r="BA9" s="1" t="s">
        <v>46</v>
      </c>
      <c r="BB9" s="1" t="s">
        <v>48</v>
      </c>
      <c r="BC9" s="1" t="s">
        <v>103</v>
      </c>
      <c r="BD9" s="113"/>
      <c r="BE9" s="110" t="s">
        <v>52</v>
      </c>
      <c r="BF9" s="1"/>
    </row>
    <row r="10" spans="1:89" s="103" customFormat="1" ht="14.4" x14ac:dyDescent="0.3">
      <c r="A10" s="108" t="s">
        <v>24</v>
      </c>
      <c r="B10" s="108" t="s">
        <v>25</v>
      </c>
      <c r="C10" s="108" t="s">
        <v>26</v>
      </c>
      <c r="D10" s="108" t="s">
        <v>27</v>
      </c>
      <c r="E10" s="108" t="s">
        <v>54</v>
      </c>
      <c r="F10" s="109"/>
      <c r="G10" s="166" t="s">
        <v>87</v>
      </c>
      <c r="H10" s="166" t="s">
        <v>88</v>
      </c>
      <c r="I10" s="166" t="s">
        <v>89</v>
      </c>
      <c r="J10" s="166" t="s">
        <v>90</v>
      </c>
      <c r="K10" s="166" t="s">
        <v>91</v>
      </c>
      <c r="L10" s="166" t="s">
        <v>92</v>
      </c>
      <c r="M10" s="178" t="s">
        <v>34</v>
      </c>
      <c r="N10" s="160" t="s">
        <v>2</v>
      </c>
      <c r="O10" s="160" t="s">
        <v>93</v>
      </c>
      <c r="P10" s="178" t="s">
        <v>34</v>
      </c>
      <c r="Q10" s="179" t="s">
        <v>3</v>
      </c>
      <c r="R10" s="160" t="s">
        <v>93</v>
      </c>
      <c r="S10" s="178" t="s">
        <v>34</v>
      </c>
      <c r="T10" s="178" t="s">
        <v>34</v>
      </c>
      <c r="U10" s="403"/>
      <c r="V10" s="130" t="s">
        <v>29</v>
      </c>
      <c r="W10" s="130" t="s">
        <v>30</v>
      </c>
      <c r="X10" s="130" t="s">
        <v>42</v>
      </c>
      <c r="Y10" s="130" t="s">
        <v>39</v>
      </c>
      <c r="Z10" s="130" t="s">
        <v>100</v>
      </c>
      <c r="AA10" s="130" t="s">
        <v>43</v>
      </c>
      <c r="AB10" s="130" t="s">
        <v>101</v>
      </c>
      <c r="AC10" s="130" t="s">
        <v>49</v>
      </c>
      <c r="AD10" s="130"/>
      <c r="AE10" s="403"/>
      <c r="AF10" s="130" t="s">
        <v>29</v>
      </c>
      <c r="AG10" s="130" t="s">
        <v>30</v>
      </c>
      <c r="AH10" s="130" t="s">
        <v>42</v>
      </c>
      <c r="AI10" s="130" t="s">
        <v>39</v>
      </c>
      <c r="AJ10" s="130" t="s">
        <v>100</v>
      </c>
      <c r="AK10" s="130" t="s">
        <v>43</v>
      </c>
      <c r="AL10" s="130" t="s">
        <v>101</v>
      </c>
      <c r="AM10" s="130" t="s">
        <v>49</v>
      </c>
      <c r="AN10" s="130"/>
      <c r="AO10" s="403"/>
      <c r="AP10" s="130" t="s">
        <v>29</v>
      </c>
      <c r="AQ10" s="130" t="s">
        <v>30</v>
      </c>
      <c r="AR10" s="130" t="s">
        <v>42</v>
      </c>
      <c r="AS10" s="130" t="s">
        <v>39</v>
      </c>
      <c r="AT10" s="130" t="s">
        <v>100</v>
      </c>
      <c r="AU10" s="130" t="s">
        <v>43</v>
      </c>
      <c r="AV10" s="130" t="s">
        <v>101</v>
      </c>
      <c r="AW10" s="130" t="s">
        <v>49</v>
      </c>
      <c r="AX10" s="130"/>
      <c r="AY10" s="122"/>
      <c r="AZ10" s="142"/>
      <c r="BA10" s="108"/>
      <c r="BB10" s="108"/>
      <c r="BC10" s="108"/>
      <c r="BD10" s="113"/>
      <c r="BE10" s="112" t="s">
        <v>32</v>
      </c>
      <c r="BF10" s="110" t="s">
        <v>35</v>
      </c>
    </row>
    <row r="11" spans="1:89" s="103" customFormat="1" ht="14.4" x14ac:dyDescent="0.3">
      <c r="A11" s="1"/>
      <c r="B11" s="1"/>
      <c r="C11" s="1"/>
      <c r="D11" s="1"/>
      <c r="E11" s="1"/>
      <c r="F11" s="111"/>
      <c r="G11" s="41"/>
      <c r="H11" s="41"/>
      <c r="I11" s="41"/>
      <c r="J11" s="41"/>
      <c r="K11" s="41"/>
      <c r="L11" s="41"/>
      <c r="M11" s="180"/>
      <c r="N11" s="180"/>
      <c r="O11" s="180"/>
      <c r="P11" s="180"/>
      <c r="Q11" s="180"/>
      <c r="R11" s="180"/>
      <c r="S11" s="180"/>
      <c r="T11" s="180"/>
      <c r="U11" s="403"/>
      <c r="V11" s="128"/>
      <c r="W11" s="128"/>
      <c r="X11" s="128"/>
      <c r="Y11" s="128"/>
      <c r="Z11" s="128"/>
      <c r="AA11" s="128"/>
      <c r="AB11" s="128"/>
      <c r="AC11" s="128"/>
      <c r="AD11" s="128"/>
      <c r="AE11" s="403"/>
      <c r="AF11" s="128"/>
      <c r="AG11" s="128"/>
      <c r="AH11" s="128"/>
      <c r="AI11" s="128"/>
      <c r="AJ11" s="128"/>
      <c r="AK11" s="128"/>
      <c r="AL11" s="128"/>
      <c r="AM11" s="128"/>
      <c r="AN11" s="128"/>
      <c r="AO11" s="403"/>
      <c r="AP11" s="128"/>
      <c r="AQ11" s="128"/>
      <c r="AR11" s="128"/>
      <c r="AS11" s="128"/>
      <c r="AT11" s="128"/>
      <c r="AU11" s="128"/>
      <c r="AV11" s="128"/>
      <c r="AW11" s="128"/>
      <c r="AX11" s="128"/>
      <c r="AY11" s="123"/>
      <c r="AZ11" s="141"/>
      <c r="BA11" s="1"/>
      <c r="BB11" s="1"/>
      <c r="BC11" s="1"/>
      <c r="BD11" s="124"/>
      <c r="BE11" s="112"/>
      <c r="BF11" s="1"/>
    </row>
    <row r="12" spans="1:89" s="103" customFormat="1" ht="14.4" x14ac:dyDescent="0.3">
      <c r="A12" s="120">
        <v>1</v>
      </c>
      <c r="B12" s="414" t="s">
        <v>141</v>
      </c>
      <c r="C12" s="43"/>
      <c r="D12" s="43"/>
      <c r="E12" s="43"/>
      <c r="F12" s="11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04"/>
      <c r="V12" s="185">
        <v>6.5</v>
      </c>
      <c r="W12" s="185">
        <v>6.5</v>
      </c>
      <c r="X12" s="185">
        <v>5.5</v>
      </c>
      <c r="Y12" s="185">
        <v>8.5</v>
      </c>
      <c r="Z12" s="185">
        <v>7.5</v>
      </c>
      <c r="AA12" s="185">
        <v>6.5</v>
      </c>
      <c r="AB12" s="185">
        <v>7</v>
      </c>
      <c r="AC12" s="402">
        <f>SUM(V12:AB12)</f>
        <v>48</v>
      </c>
      <c r="AD12" s="127"/>
      <c r="AE12" s="404"/>
      <c r="AF12" s="185">
        <v>6</v>
      </c>
      <c r="AG12" s="185">
        <v>6</v>
      </c>
      <c r="AH12" s="185">
        <v>5.5</v>
      </c>
      <c r="AI12" s="185">
        <v>6.8</v>
      </c>
      <c r="AJ12" s="185">
        <v>7</v>
      </c>
      <c r="AK12" s="185">
        <v>7</v>
      </c>
      <c r="AL12" s="185">
        <v>6.8</v>
      </c>
      <c r="AM12" s="402">
        <f>SUM(AF12:AL12)</f>
        <v>45.099999999999994</v>
      </c>
      <c r="AN12" s="127"/>
      <c r="AO12" s="404"/>
      <c r="AP12" s="185">
        <v>5.5</v>
      </c>
      <c r="AQ12" s="185">
        <v>6.8</v>
      </c>
      <c r="AR12" s="185">
        <v>4.8</v>
      </c>
      <c r="AS12" s="185">
        <v>9.5</v>
      </c>
      <c r="AT12" s="185">
        <v>6.2</v>
      </c>
      <c r="AU12" s="185">
        <v>6.5</v>
      </c>
      <c r="AV12" s="185">
        <v>6.5</v>
      </c>
      <c r="AW12" s="402">
        <f>SUM(AP12:AV12)</f>
        <v>45.800000000000004</v>
      </c>
      <c r="AX12" s="127"/>
      <c r="AY12" s="123"/>
      <c r="AZ12" s="144"/>
      <c r="BA12" s="54"/>
      <c r="BB12" s="54"/>
      <c r="BC12" s="54"/>
      <c r="BD12" s="117"/>
      <c r="BE12" s="116"/>
      <c r="BF12" s="127"/>
    </row>
    <row r="13" spans="1:89" s="103" customFormat="1" ht="14.4" x14ac:dyDescent="0.3">
      <c r="A13" s="120">
        <v>2</v>
      </c>
      <c r="B13" s="414" t="s">
        <v>181</v>
      </c>
      <c r="C13" s="43"/>
      <c r="D13" s="43"/>
      <c r="E13" s="43"/>
      <c r="F13" s="111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03"/>
      <c r="V13" s="185">
        <v>5.5</v>
      </c>
      <c r="W13" s="185">
        <v>5.5</v>
      </c>
      <c r="X13" s="185">
        <v>5</v>
      </c>
      <c r="Y13" s="185">
        <v>6</v>
      </c>
      <c r="Z13" s="185">
        <v>3</v>
      </c>
      <c r="AA13" s="185">
        <v>6</v>
      </c>
      <c r="AB13" s="185">
        <v>5</v>
      </c>
      <c r="AC13" s="402">
        <f>SUM(V13:AB13)</f>
        <v>36</v>
      </c>
      <c r="AD13" s="127"/>
      <c r="AE13" s="403"/>
      <c r="AF13" s="185">
        <v>4.5</v>
      </c>
      <c r="AG13" s="185">
        <v>5</v>
      </c>
      <c r="AH13" s="185">
        <v>5</v>
      </c>
      <c r="AI13" s="185">
        <v>5</v>
      </c>
      <c r="AJ13" s="185">
        <v>5</v>
      </c>
      <c r="AK13" s="185">
        <v>3</v>
      </c>
      <c r="AL13" s="185">
        <v>5</v>
      </c>
      <c r="AM13" s="402">
        <f>SUM(AF13:AL13)</f>
        <v>32.5</v>
      </c>
      <c r="AN13" s="127"/>
      <c r="AO13" s="403"/>
      <c r="AP13" s="185">
        <v>4.8</v>
      </c>
      <c r="AQ13" s="185">
        <v>6.2</v>
      </c>
      <c r="AR13" s="185">
        <v>5.8</v>
      </c>
      <c r="AS13" s="185">
        <v>5.8</v>
      </c>
      <c r="AT13" s="185">
        <v>5.8</v>
      </c>
      <c r="AU13" s="185">
        <v>6</v>
      </c>
      <c r="AV13" s="185">
        <v>6.2</v>
      </c>
      <c r="AW13" s="402">
        <f>SUM(AP13:AV13)</f>
        <v>40.600000000000009</v>
      </c>
      <c r="AX13" s="127"/>
      <c r="AY13" s="123"/>
      <c r="AZ13" s="144"/>
      <c r="BA13" s="54"/>
      <c r="BB13" s="54"/>
      <c r="BC13" s="54"/>
      <c r="BD13" s="111"/>
      <c r="BE13" s="127"/>
      <c r="BF13" s="127"/>
    </row>
    <row r="14" spans="1:89" s="103" customFormat="1" ht="14.4" x14ac:dyDescent="0.3">
      <c r="A14" s="120">
        <v>3</v>
      </c>
      <c r="B14" s="414" t="s">
        <v>184</v>
      </c>
      <c r="C14" s="43"/>
      <c r="D14" s="43"/>
      <c r="E14" s="43"/>
      <c r="F14" s="111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03"/>
      <c r="V14" s="185">
        <v>4.8</v>
      </c>
      <c r="W14" s="185">
        <v>5.8</v>
      </c>
      <c r="X14" s="185">
        <v>5</v>
      </c>
      <c r="Y14" s="185">
        <v>7</v>
      </c>
      <c r="Z14" s="185">
        <v>5</v>
      </c>
      <c r="AA14" s="185">
        <v>5.5</v>
      </c>
      <c r="AB14" s="185">
        <v>5.2</v>
      </c>
      <c r="AC14" s="402">
        <f t="shared" ref="AC14:AC17" si="0">SUM(V14:AB14)</f>
        <v>38.300000000000004</v>
      </c>
      <c r="AD14" s="127"/>
      <c r="AE14" s="403"/>
      <c r="AF14" s="185">
        <v>4</v>
      </c>
      <c r="AG14" s="185">
        <v>5</v>
      </c>
      <c r="AH14" s="185">
        <v>4.8</v>
      </c>
      <c r="AI14" s="185">
        <v>4</v>
      </c>
      <c r="AJ14" s="185">
        <v>5</v>
      </c>
      <c r="AK14" s="185">
        <v>5</v>
      </c>
      <c r="AL14" s="185">
        <v>5</v>
      </c>
      <c r="AM14" s="402">
        <f t="shared" ref="AM14:AM17" si="1">SUM(AF14:AL14)</f>
        <v>32.799999999999997</v>
      </c>
      <c r="AN14" s="127"/>
      <c r="AO14" s="403"/>
      <c r="AP14" s="185">
        <v>5.5</v>
      </c>
      <c r="AQ14" s="185">
        <v>5.5</v>
      </c>
      <c r="AR14" s="185">
        <v>5</v>
      </c>
      <c r="AS14" s="185">
        <v>6.5</v>
      </c>
      <c r="AT14" s="185">
        <v>5.5</v>
      </c>
      <c r="AU14" s="185">
        <v>6</v>
      </c>
      <c r="AV14" s="185">
        <v>6.5</v>
      </c>
      <c r="AW14" s="402">
        <f t="shared" ref="AW14:AW17" si="2">SUM(AP14:AV14)</f>
        <v>40.5</v>
      </c>
      <c r="AX14" s="127"/>
      <c r="AY14" s="123"/>
      <c r="AZ14" s="144"/>
      <c r="BA14" s="54"/>
      <c r="BB14" s="54"/>
      <c r="BC14" s="54"/>
      <c r="BD14" s="111"/>
      <c r="BE14" s="127"/>
      <c r="BF14" s="127"/>
    </row>
    <row r="15" spans="1:89" s="103" customFormat="1" ht="14.4" x14ac:dyDescent="0.3">
      <c r="A15" s="120">
        <v>4</v>
      </c>
      <c r="B15" s="414" t="s">
        <v>138</v>
      </c>
      <c r="C15" s="43"/>
      <c r="D15" s="43"/>
      <c r="E15" s="43"/>
      <c r="F15" s="111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03"/>
      <c r="V15" s="185">
        <v>4.5</v>
      </c>
      <c r="W15" s="185">
        <v>5.5</v>
      </c>
      <c r="X15" s="185">
        <v>4</v>
      </c>
      <c r="Y15" s="185">
        <v>6</v>
      </c>
      <c r="Z15" s="185">
        <v>5.5</v>
      </c>
      <c r="AA15" s="185">
        <v>5</v>
      </c>
      <c r="AB15" s="185">
        <v>5</v>
      </c>
      <c r="AC15" s="402">
        <f t="shared" si="0"/>
        <v>35.5</v>
      </c>
      <c r="AD15" s="127"/>
      <c r="AE15" s="403"/>
      <c r="AF15" s="185">
        <v>4</v>
      </c>
      <c r="AG15" s="185">
        <v>5</v>
      </c>
      <c r="AH15" s="185">
        <v>2</v>
      </c>
      <c r="AI15" s="185">
        <v>5.8</v>
      </c>
      <c r="AJ15" s="185">
        <v>5</v>
      </c>
      <c r="AK15" s="185">
        <v>5</v>
      </c>
      <c r="AL15" s="185">
        <v>5</v>
      </c>
      <c r="AM15" s="402">
        <f t="shared" si="1"/>
        <v>31.8</v>
      </c>
      <c r="AN15" s="127"/>
      <c r="AO15" s="403"/>
      <c r="AP15" s="185">
        <v>5</v>
      </c>
      <c r="AQ15" s="185">
        <v>6</v>
      </c>
      <c r="AR15" s="185">
        <v>4</v>
      </c>
      <c r="AS15" s="185">
        <v>7</v>
      </c>
      <c r="AT15" s="185">
        <v>4.8</v>
      </c>
      <c r="AU15" s="185">
        <v>5.5</v>
      </c>
      <c r="AV15" s="185">
        <v>5</v>
      </c>
      <c r="AW15" s="402">
        <f t="shared" si="2"/>
        <v>37.299999999999997</v>
      </c>
      <c r="AX15" s="127"/>
      <c r="AY15" s="123"/>
      <c r="AZ15" s="144"/>
      <c r="BA15" s="54"/>
      <c r="BB15" s="54"/>
      <c r="BC15" s="54"/>
      <c r="BD15" s="111"/>
      <c r="BE15" s="127"/>
      <c r="BF15" s="127"/>
    </row>
    <row r="16" spans="1:89" s="103" customFormat="1" ht="14.4" x14ac:dyDescent="0.3">
      <c r="A16" s="120">
        <v>5</v>
      </c>
      <c r="B16" s="414" t="s">
        <v>251</v>
      </c>
      <c r="C16" s="43"/>
      <c r="D16" s="43"/>
      <c r="E16" s="43"/>
      <c r="F16" s="111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03"/>
      <c r="V16" s="185">
        <v>5</v>
      </c>
      <c r="W16" s="185">
        <v>5.5</v>
      </c>
      <c r="X16" s="185">
        <v>6</v>
      </c>
      <c r="Y16" s="185">
        <v>5.5</v>
      </c>
      <c r="Z16" s="185">
        <v>5</v>
      </c>
      <c r="AA16" s="185">
        <v>5.5</v>
      </c>
      <c r="AB16" s="185">
        <v>4</v>
      </c>
      <c r="AC16" s="402">
        <f t="shared" si="0"/>
        <v>36.5</v>
      </c>
      <c r="AD16" s="127"/>
      <c r="AE16" s="403"/>
      <c r="AF16" s="185">
        <v>3</v>
      </c>
      <c r="AG16" s="185">
        <v>4</v>
      </c>
      <c r="AH16" s="185">
        <v>3</v>
      </c>
      <c r="AI16" s="185">
        <v>4</v>
      </c>
      <c r="AJ16" s="185">
        <v>5</v>
      </c>
      <c r="AK16" s="185">
        <v>5</v>
      </c>
      <c r="AL16" s="185">
        <v>5.5</v>
      </c>
      <c r="AM16" s="402">
        <f t="shared" si="1"/>
        <v>29.5</v>
      </c>
      <c r="AN16" s="127"/>
      <c r="AO16" s="403"/>
      <c r="AP16" s="185">
        <v>5</v>
      </c>
      <c r="AQ16" s="185">
        <v>6</v>
      </c>
      <c r="AR16" s="185">
        <v>5.5</v>
      </c>
      <c r="AS16" s="185">
        <v>3.5</v>
      </c>
      <c r="AT16" s="185">
        <v>6</v>
      </c>
      <c r="AU16" s="185">
        <v>4.5</v>
      </c>
      <c r="AV16" s="185">
        <v>4.5</v>
      </c>
      <c r="AW16" s="402">
        <f t="shared" si="2"/>
        <v>35</v>
      </c>
      <c r="AX16" s="127"/>
      <c r="AY16" s="123"/>
      <c r="AZ16" s="144"/>
      <c r="BA16" s="54"/>
      <c r="BB16" s="54"/>
      <c r="BC16" s="54"/>
      <c r="BD16" s="111"/>
      <c r="BE16" s="127"/>
      <c r="BF16" s="127"/>
    </row>
    <row r="17" spans="1:89" s="103" customFormat="1" ht="14.4" x14ac:dyDescent="0.3">
      <c r="A17" s="120">
        <v>6</v>
      </c>
      <c r="B17" s="414" t="s">
        <v>201</v>
      </c>
      <c r="C17" s="43"/>
      <c r="D17" s="43"/>
      <c r="E17" s="43"/>
      <c r="F17" s="111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3"/>
      <c r="V17" s="185">
        <v>5.5</v>
      </c>
      <c r="W17" s="185">
        <v>5</v>
      </c>
      <c r="X17" s="185">
        <v>4</v>
      </c>
      <c r="Y17" s="185">
        <v>5</v>
      </c>
      <c r="Z17" s="185">
        <v>4.5</v>
      </c>
      <c r="AA17" s="185">
        <v>4</v>
      </c>
      <c r="AB17" s="185">
        <v>5</v>
      </c>
      <c r="AC17" s="402">
        <f t="shared" si="0"/>
        <v>33</v>
      </c>
      <c r="AD17" s="127"/>
      <c r="AE17" s="403"/>
      <c r="AF17" s="185">
        <v>4.5</v>
      </c>
      <c r="AG17" s="185">
        <v>5.5</v>
      </c>
      <c r="AH17" s="185">
        <v>4</v>
      </c>
      <c r="AI17" s="185">
        <v>5.8</v>
      </c>
      <c r="AJ17" s="185">
        <v>5.8</v>
      </c>
      <c r="AK17" s="185">
        <v>4</v>
      </c>
      <c r="AL17" s="185">
        <v>5.5</v>
      </c>
      <c r="AM17" s="402">
        <f t="shared" si="1"/>
        <v>35.1</v>
      </c>
      <c r="AN17" s="127"/>
      <c r="AO17" s="403"/>
      <c r="AP17" s="185">
        <v>4.5</v>
      </c>
      <c r="AQ17" s="185">
        <v>5.5</v>
      </c>
      <c r="AR17" s="185">
        <v>4</v>
      </c>
      <c r="AS17" s="185">
        <v>5</v>
      </c>
      <c r="AT17" s="185">
        <v>5</v>
      </c>
      <c r="AU17" s="185">
        <v>4.5</v>
      </c>
      <c r="AV17" s="185">
        <v>5</v>
      </c>
      <c r="AW17" s="402">
        <f t="shared" si="2"/>
        <v>33.5</v>
      </c>
      <c r="AX17" s="127"/>
      <c r="AY17" s="123"/>
      <c r="AZ17" s="144"/>
      <c r="BA17" s="54"/>
      <c r="BB17" s="54"/>
      <c r="BC17" s="54"/>
      <c r="BD17" s="111"/>
      <c r="BE17" s="429"/>
      <c r="BF17" s="429"/>
    </row>
    <row r="18" spans="1:89" s="103" customFormat="1" ht="14.4" x14ac:dyDescent="0.3">
      <c r="A18" s="406" t="s">
        <v>165</v>
      </c>
      <c r="B18" s="407"/>
      <c r="C18" s="416" t="s">
        <v>218</v>
      </c>
      <c r="D18" s="416" t="s">
        <v>142</v>
      </c>
      <c r="E18" s="416" t="s">
        <v>310</v>
      </c>
      <c r="F18" s="134"/>
      <c r="G18" s="210">
        <v>6</v>
      </c>
      <c r="H18" s="210">
        <v>6</v>
      </c>
      <c r="I18" s="210">
        <v>6</v>
      </c>
      <c r="J18" s="210">
        <v>5.5</v>
      </c>
      <c r="K18" s="210">
        <v>6</v>
      </c>
      <c r="L18" s="210">
        <v>5</v>
      </c>
      <c r="M18" s="211">
        <f>SUM(G18:L18)/6</f>
        <v>5.75</v>
      </c>
      <c r="N18" s="210">
        <v>6.5</v>
      </c>
      <c r="O18" s="210"/>
      <c r="P18" s="211">
        <f>N18-O18</f>
        <v>6.5</v>
      </c>
      <c r="Q18" s="210">
        <v>8</v>
      </c>
      <c r="R18" s="210">
        <v>0.5</v>
      </c>
      <c r="S18" s="211">
        <f>Q18-R18</f>
        <v>7.5</v>
      </c>
      <c r="T18" s="157">
        <f>SUM((M18*0.6),(P18*0.25),(S18*0.15))</f>
        <v>6.1999999999999993</v>
      </c>
      <c r="U18" s="403"/>
      <c r="V18" s="423"/>
      <c r="W18" s="423"/>
      <c r="X18" s="423"/>
      <c r="Y18" s="423"/>
      <c r="Z18" s="423"/>
      <c r="AA18" s="423"/>
      <c r="AB18" s="423"/>
      <c r="AC18" s="422">
        <f>SUM(AC12:AC17)</f>
        <v>227.3</v>
      </c>
      <c r="AD18" s="422">
        <f>(AC18/7)/6</f>
        <v>5.4119047619047622</v>
      </c>
      <c r="AE18" s="424"/>
      <c r="AF18" s="423"/>
      <c r="AG18" s="423"/>
      <c r="AH18" s="423"/>
      <c r="AI18" s="423"/>
      <c r="AJ18" s="423"/>
      <c r="AK18" s="423"/>
      <c r="AL18" s="423"/>
      <c r="AM18" s="422">
        <f>SUM(AM12:AM17)</f>
        <v>206.79999999999998</v>
      </c>
      <c r="AN18" s="422">
        <f>(AM18/7)/6</f>
        <v>4.9238095238095232</v>
      </c>
      <c r="AO18" s="424"/>
      <c r="AP18" s="423"/>
      <c r="AQ18" s="423"/>
      <c r="AR18" s="423"/>
      <c r="AS18" s="423"/>
      <c r="AT18" s="423"/>
      <c r="AU18" s="423"/>
      <c r="AV18" s="423"/>
      <c r="AW18" s="422">
        <f>SUM(AW12:AW17)</f>
        <v>232.7</v>
      </c>
      <c r="AX18" s="422">
        <f>(AW18/7)/6</f>
        <v>5.5404761904761903</v>
      </c>
      <c r="AY18" s="126"/>
      <c r="AZ18" s="143">
        <f>T18</f>
        <v>6.1999999999999993</v>
      </c>
      <c r="BA18" s="140">
        <f>AD18</f>
        <v>5.4119047619047622</v>
      </c>
      <c r="BB18" s="140">
        <f>AN18</f>
        <v>4.9238095238095232</v>
      </c>
      <c r="BC18" s="140">
        <f>AX18</f>
        <v>5.5404761904761903</v>
      </c>
      <c r="BD18" s="118"/>
      <c r="BE18" s="327">
        <f>SUM(AZ18*0.25)+(BA18*0.25)+(BB18*0.25)+(BC18*0.25)</f>
        <v>5.519047619047619</v>
      </c>
      <c r="BF18" s="430">
        <v>1</v>
      </c>
    </row>
    <row r="19" spans="1:89" s="103" customFormat="1" ht="14.4" x14ac:dyDescent="0.3">
      <c r="A19" s="1"/>
      <c r="B19" s="1"/>
      <c r="C19" s="1"/>
      <c r="D19" s="1"/>
      <c r="E19" s="1"/>
      <c r="F19" s="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 s="1"/>
      <c r="AZ19"/>
      <c r="BA19"/>
      <c r="BB19"/>
      <c r="BC19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E19" s="1"/>
      <c r="CF19" s="1"/>
      <c r="CG19" s="1"/>
      <c r="CH19" s="1"/>
      <c r="CI19" s="1"/>
      <c r="CJ19" s="1"/>
      <c r="CK19" s="1"/>
    </row>
    <row r="20" spans="1:89" s="103" customFormat="1" ht="14.4" x14ac:dyDescent="0.3">
      <c r="A20" s="1"/>
      <c r="C20" s="1"/>
      <c r="D20" s="1"/>
      <c r="E20" s="1"/>
      <c r="F20" s="1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 s="1"/>
      <c r="AZ20"/>
      <c r="BA20"/>
      <c r="BB20"/>
      <c r="BC20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98"/>
      <c r="BZ20" s="98"/>
      <c r="CA20" s="98"/>
      <c r="CB20" s="98"/>
      <c r="CC20" s="98"/>
      <c r="CD20" s="98"/>
      <c r="CE20" s="1"/>
      <c r="CF20" s="1"/>
      <c r="CG20" s="1"/>
      <c r="CH20" s="1"/>
      <c r="CI20" s="1"/>
      <c r="CJ20" s="1"/>
      <c r="CK20" s="1"/>
    </row>
    <row r="21" spans="1:89" s="103" customFormat="1" ht="14.4" x14ac:dyDescent="0.3">
      <c r="A21" s="1"/>
      <c r="B21" s="1"/>
      <c r="C21" s="1"/>
      <c r="D21" s="1"/>
      <c r="E21" s="1"/>
      <c r="F21" s="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 s="1"/>
      <c r="AZ21"/>
      <c r="BA21"/>
      <c r="BB21"/>
      <c r="BC2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98"/>
      <c r="BZ21" s="98"/>
      <c r="CA21" s="98"/>
      <c r="CB21" s="98"/>
      <c r="CC21" s="98"/>
      <c r="CD21" s="98"/>
      <c r="CE21" s="1"/>
      <c r="CF21" s="1"/>
      <c r="CG21" s="1"/>
      <c r="CH21" s="1"/>
      <c r="CI21" s="1"/>
      <c r="CJ21" s="1"/>
      <c r="CK21" s="1"/>
    </row>
    <row r="22" spans="1:89" s="103" customFormat="1" ht="14.4" x14ac:dyDescent="0.3">
      <c r="A22" s="1"/>
      <c r="B22" s="1"/>
      <c r="C22" s="1"/>
      <c r="D22" s="1"/>
      <c r="E22" s="1"/>
      <c r="F22" s="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1"/>
      <c r="AZ22"/>
      <c r="BA22"/>
      <c r="BB22"/>
      <c r="BC2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98"/>
      <c r="BZ22" s="98"/>
      <c r="CA22" s="98"/>
      <c r="CB22" s="98"/>
      <c r="CC22" s="98"/>
      <c r="CD22" s="98"/>
      <c r="CE22" s="1"/>
      <c r="CF22" s="1"/>
      <c r="CG22" s="1"/>
      <c r="CH22" s="1"/>
      <c r="CI22" s="1"/>
      <c r="CJ22" s="1"/>
      <c r="CK22" s="1"/>
    </row>
    <row r="23" spans="1:89" s="103" customFormat="1" ht="14.4" x14ac:dyDescent="0.3">
      <c r="A23" s="1"/>
      <c r="B23"/>
      <c r="C23" s="33"/>
      <c r="D23" s="1"/>
      <c r="E23" s="33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1"/>
      <c r="AZ23"/>
      <c r="BA23"/>
      <c r="BB23"/>
      <c r="BC2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98"/>
      <c r="BZ23" s="98"/>
      <c r="CA23" s="98"/>
      <c r="CB23" s="98"/>
      <c r="CC23" s="98"/>
      <c r="CD23" s="98"/>
      <c r="CE23" s="1"/>
      <c r="CF23" s="1"/>
      <c r="CG23" s="1"/>
      <c r="CH23" s="1"/>
      <c r="CI23" s="1"/>
      <c r="CJ23" s="1"/>
      <c r="CK23" s="1"/>
    </row>
    <row r="24" spans="1:89" s="103" customFormat="1" ht="14.4" x14ac:dyDescent="0.3">
      <c r="A24" s="1"/>
      <c r="B24"/>
      <c r="C24" s="1"/>
      <c r="D24" s="1"/>
      <c r="E24" s="1"/>
      <c r="F24" s="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s="1"/>
      <c r="AZ24"/>
      <c r="BA24"/>
      <c r="BB24"/>
      <c r="BC24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98"/>
      <c r="BZ24" s="98"/>
      <c r="CA24" s="98"/>
      <c r="CB24" s="98"/>
      <c r="CC24" s="98"/>
      <c r="CD24" s="98"/>
      <c r="CE24" s="1"/>
      <c r="CF24" s="1"/>
      <c r="CG24" s="1"/>
      <c r="CH24" s="1"/>
      <c r="CI24" s="1"/>
      <c r="CJ24" s="1"/>
      <c r="CK24" s="1"/>
    </row>
    <row r="25" spans="1:89" s="103" customFormat="1" ht="14.4" x14ac:dyDescent="0.3">
      <c r="A25" s="1"/>
      <c r="B25"/>
      <c r="C25" s="1"/>
      <c r="D25" s="1"/>
      <c r="E25" s="1"/>
      <c r="F25" s="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 s="1"/>
      <c r="AZ25"/>
      <c r="BA25"/>
      <c r="BB25"/>
      <c r="BC25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98"/>
      <c r="BZ25" s="98"/>
      <c r="CA25" s="98"/>
      <c r="CB25" s="98"/>
      <c r="CC25" s="98"/>
      <c r="CD25" s="98"/>
      <c r="CE25" s="1"/>
      <c r="CF25" s="1"/>
      <c r="CG25" s="1"/>
      <c r="CH25" s="1"/>
      <c r="CI25" s="1"/>
      <c r="CJ25" s="1"/>
      <c r="CK25" s="1"/>
    </row>
    <row r="26" spans="1:89" s="103" customFormat="1" ht="14.4" x14ac:dyDescent="0.3">
      <c r="A26" s="1"/>
      <c r="B26"/>
      <c r="C26" s="1"/>
      <c r="D26" s="1"/>
      <c r="E26" s="1"/>
      <c r="F26" s="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s="1"/>
      <c r="AZ26"/>
      <c r="BA26"/>
      <c r="BB26"/>
      <c r="BC26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98"/>
      <c r="BZ26" s="98"/>
      <c r="CA26" s="98"/>
      <c r="CB26" s="98"/>
      <c r="CC26" s="98"/>
      <c r="CD26" s="98"/>
      <c r="CE26" s="1"/>
      <c r="CF26" s="1"/>
      <c r="CG26" s="1"/>
      <c r="CH26" s="1"/>
      <c r="CI26" s="1"/>
      <c r="CJ26" s="1"/>
      <c r="CK26" s="1"/>
    </row>
    <row r="27" spans="1:89" s="103" customFormat="1" ht="14.4" x14ac:dyDescent="0.3">
      <c r="A27" s="1"/>
      <c r="B27"/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 s="1"/>
      <c r="AZ27"/>
      <c r="BA27"/>
      <c r="BB27"/>
      <c r="BC27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98"/>
      <c r="BZ27" s="98"/>
      <c r="CA27" s="98"/>
      <c r="CB27" s="98"/>
      <c r="CC27" s="98"/>
      <c r="CD27" s="98"/>
      <c r="CE27" s="1"/>
      <c r="CF27" s="1"/>
      <c r="CG27" s="1"/>
      <c r="CH27" s="1"/>
      <c r="CI27" s="1"/>
      <c r="CJ27" s="1"/>
      <c r="CK27" s="1"/>
    </row>
    <row r="28" spans="1:89" s="103" customFormat="1" ht="14.4" x14ac:dyDescent="0.3">
      <c r="A28" s="1"/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 s="1"/>
      <c r="AZ28"/>
      <c r="BA28"/>
      <c r="BB28"/>
      <c r="BC28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19"/>
      <c r="BZ28" s="119"/>
      <c r="CA28" s="119"/>
      <c r="CB28" s="119"/>
      <c r="CC28" s="119"/>
      <c r="CD28" s="119"/>
      <c r="CE28" s="1"/>
      <c r="CF28" s="1"/>
      <c r="CG28" s="1"/>
      <c r="CH28" s="1"/>
      <c r="CI28" s="1"/>
      <c r="CJ28" s="1"/>
      <c r="CK28" s="1"/>
    </row>
    <row r="29" spans="1:89" s="103" customFormat="1" ht="14.4" x14ac:dyDescent="0.3">
      <c r="A29" s="1"/>
      <c r="B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 s="1"/>
      <c r="AZ29"/>
      <c r="BA29"/>
      <c r="BB29"/>
      <c r="BC29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98"/>
      <c r="BZ29" s="98"/>
      <c r="CA29" s="98"/>
      <c r="CB29" s="98"/>
      <c r="CC29" s="98"/>
      <c r="CD29" s="98"/>
      <c r="CE29" s="1"/>
      <c r="CF29" s="1"/>
      <c r="CG29" s="1"/>
      <c r="CH29" s="1"/>
      <c r="CI29" s="1"/>
      <c r="CJ29" s="1"/>
      <c r="CK29" s="1"/>
    </row>
    <row r="30" spans="1:89" s="103" customFormat="1" ht="14.4" x14ac:dyDescent="0.3">
      <c r="A30" s="1"/>
      <c r="B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 s="1"/>
      <c r="AZ30"/>
      <c r="BA30"/>
      <c r="BB30"/>
      <c r="BC30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98"/>
      <c r="BZ30" s="98"/>
      <c r="CA30" s="98"/>
      <c r="CB30" s="98"/>
      <c r="CC30" s="98"/>
      <c r="CD30" s="98"/>
      <c r="CE30" s="1"/>
      <c r="CF30" s="1"/>
      <c r="CG30" s="1"/>
      <c r="CH30" s="1"/>
      <c r="CI30" s="1"/>
      <c r="CJ30" s="1"/>
      <c r="CK30" s="1"/>
    </row>
    <row r="31" spans="1:89" s="103" customFormat="1" ht="14.4" x14ac:dyDescent="0.3">
      <c r="A31" s="1"/>
      <c r="B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 s="1"/>
      <c r="AZ31"/>
      <c r="BA31"/>
      <c r="BB31"/>
      <c r="BC3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98"/>
      <c r="BZ31" s="98"/>
      <c r="CA31" s="98"/>
      <c r="CB31" s="98"/>
      <c r="CC31" s="98"/>
      <c r="CD31" s="98"/>
      <c r="CE31" s="1"/>
      <c r="CF31" s="1"/>
      <c r="CG31" s="1"/>
      <c r="CH31" s="1"/>
      <c r="CI31" s="1"/>
      <c r="CJ31" s="1"/>
      <c r="CK31" s="1"/>
    </row>
    <row r="32" spans="1:89" s="103" customFormat="1" ht="14.4" x14ac:dyDescent="0.3">
      <c r="A32" s="1"/>
      <c r="B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 s="1"/>
      <c r="AZ32"/>
      <c r="BA32"/>
      <c r="BB32"/>
      <c r="BC32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98"/>
      <c r="BZ32" s="98"/>
      <c r="CA32" s="98"/>
      <c r="CB32" s="98"/>
      <c r="CC32" s="98"/>
      <c r="CD32" s="98"/>
      <c r="CE32" s="1"/>
      <c r="CF32" s="1"/>
      <c r="CG32" s="1"/>
      <c r="CH32" s="1"/>
      <c r="CI32" s="1"/>
      <c r="CJ32" s="1"/>
      <c r="CK32" s="1"/>
    </row>
    <row r="33" spans="1:89" s="103" customFormat="1" ht="14.4" x14ac:dyDescent="0.3">
      <c r="A33" s="1"/>
      <c r="B33" s="1"/>
      <c r="C33" s="1"/>
      <c r="D33" s="1"/>
      <c r="E33" s="1"/>
      <c r="F33" s="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 s="1"/>
      <c r="AZ33"/>
      <c r="BA33"/>
      <c r="BB33"/>
      <c r="BC3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98"/>
      <c r="BZ33" s="98"/>
      <c r="CA33" s="98"/>
      <c r="CB33" s="98"/>
      <c r="CC33" s="98"/>
      <c r="CD33" s="98"/>
      <c r="CE33" s="1"/>
      <c r="CF33" s="1"/>
      <c r="CG33" s="1"/>
      <c r="CH33" s="1"/>
      <c r="CI33" s="1"/>
      <c r="CJ33" s="1"/>
      <c r="CK33" s="1"/>
    </row>
    <row r="34" spans="1:89" s="103" customFormat="1" ht="14.4" x14ac:dyDescent="0.3">
      <c r="A34" s="1"/>
      <c r="B34" s="1"/>
      <c r="C34" s="1"/>
      <c r="D34" s="1"/>
      <c r="E34" s="1"/>
      <c r="F34" s="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 s="1"/>
      <c r="AZ34"/>
      <c r="BA34"/>
      <c r="BB34"/>
      <c r="BC34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98"/>
      <c r="BZ34" s="98"/>
      <c r="CA34" s="98"/>
      <c r="CB34" s="98"/>
      <c r="CC34" s="98"/>
      <c r="CD34" s="98"/>
      <c r="CE34" s="1"/>
      <c r="CF34" s="1"/>
      <c r="CG34" s="1"/>
      <c r="CH34" s="1"/>
      <c r="CI34" s="1"/>
      <c r="CJ34" s="1"/>
      <c r="CK34" s="1"/>
    </row>
    <row r="35" spans="1:89" s="103" customFormat="1" ht="14.4" x14ac:dyDescent="0.3">
      <c r="A35" s="1"/>
      <c r="B35" s="1"/>
      <c r="C35" s="1"/>
      <c r="D35" s="1"/>
      <c r="E35" s="1"/>
      <c r="F35" s="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 s="1"/>
      <c r="AZ35"/>
      <c r="BA35"/>
      <c r="BB35"/>
      <c r="BC35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98"/>
      <c r="BZ35" s="98"/>
      <c r="CA35" s="98"/>
      <c r="CB35" s="98"/>
      <c r="CC35" s="98"/>
      <c r="CD35" s="98"/>
      <c r="CE35" s="1"/>
      <c r="CF35" s="1"/>
      <c r="CG35" s="1"/>
      <c r="CH35" s="1"/>
      <c r="CI35" s="1"/>
      <c r="CJ35" s="1"/>
      <c r="CK35" s="1"/>
    </row>
    <row r="36" spans="1:89" s="103" customFormat="1" ht="14.4" x14ac:dyDescent="0.3">
      <c r="A36" s="1"/>
      <c r="B36" s="1"/>
      <c r="C36" s="1"/>
      <c r="D36" s="1"/>
      <c r="E36" s="1"/>
      <c r="F36" s="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 s="1"/>
      <c r="AZ36"/>
      <c r="BA36"/>
      <c r="BB36"/>
      <c r="BC36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98"/>
      <c r="BZ36" s="98"/>
      <c r="CA36" s="98"/>
      <c r="CB36" s="98"/>
      <c r="CC36" s="98"/>
      <c r="CD36" s="98"/>
      <c r="CE36" s="1"/>
      <c r="CF36" s="1"/>
      <c r="CG36" s="1"/>
      <c r="CH36" s="1"/>
      <c r="CI36" s="1"/>
      <c r="CJ36" s="1"/>
      <c r="CK36" s="1"/>
    </row>
    <row r="37" spans="1:89" s="103" customFormat="1" ht="14.4" x14ac:dyDescent="0.3">
      <c r="A37" s="1"/>
      <c r="B37" s="1"/>
      <c r="C37" s="1"/>
      <c r="D37" s="1"/>
      <c r="E37" s="1"/>
      <c r="F37" s="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 s="1"/>
      <c r="AZ37"/>
      <c r="BA37"/>
      <c r="BB37"/>
      <c r="BC37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19"/>
      <c r="BZ37" s="119"/>
      <c r="CA37" s="119"/>
      <c r="CB37" s="119"/>
      <c r="CC37" s="119"/>
      <c r="CD37" s="119"/>
      <c r="CE37" s="1"/>
      <c r="CF37" s="1"/>
      <c r="CG37" s="1"/>
      <c r="CH37" s="1"/>
      <c r="CI37" s="1"/>
      <c r="CJ37" s="1"/>
      <c r="CK37" s="1"/>
    </row>
    <row r="38" spans="1:89" s="103" customFormat="1" ht="14.4" x14ac:dyDescent="0.3">
      <c r="A38" s="1"/>
      <c r="B38" s="1"/>
      <c r="C38" s="1"/>
      <c r="D38" s="1"/>
      <c r="E38" s="1"/>
      <c r="F38" s="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 s="1"/>
      <c r="AZ38"/>
      <c r="BA38"/>
      <c r="BB38"/>
      <c r="BC38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98"/>
      <c r="BZ38" s="98"/>
      <c r="CA38" s="98"/>
      <c r="CB38" s="98"/>
      <c r="CC38" s="98"/>
      <c r="CD38" s="98"/>
      <c r="CE38" s="1"/>
      <c r="CF38" s="1"/>
      <c r="CG38" s="1"/>
      <c r="CH38" s="1"/>
      <c r="CI38" s="1"/>
      <c r="CJ38" s="1"/>
      <c r="CK38" s="1"/>
    </row>
    <row r="39" spans="1:89" s="103" customFormat="1" ht="14.4" x14ac:dyDescent="0.3">
      <c r="A39" s="1"/>
      <c r="B39" s="1"/>
      <c r="C39" s="1"/>
      <c r="D39" s="1"/>
      <c r="E39" s="1"/>
      <c r="F39" s="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1"/>
      <c r="AZ39"/>
      <c r="BA39"/>
      <c r="BB39"/>
      <c r="BC39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98"/>
      <c r="BZ39" s="98"/>
      <c r="CA39" s="98"/>
      <c r="CB39" s="98"/>
      <c r="CC39" s="98"/>
      <c r="CD39" s="98"/>
      <c r="CE39" s="1"/>
      <c r="CF39" s="1"/>
      <c r="CG39" s="1"/>
      <c r="CH39" s="1"/>
      <c r="CI39" s="1"/>
      <c r="CJ39" s="1"/>
      <c r="CK39" s="1"/>
    </row>
    <row r="40" spans="1:89" s="103" customFormat="1" ht="14.4" x14ac:dyDescent="0.3">
      <c r="A40" s="1"/>
      <c r="B40" s="1"/>
      <c r="C40" s="1"/>
      <c r="D40" s="1"/>
      <c r="E40" s="1"/>
      <c r="F40" s="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 s="1"/>
      <c r="AZ40"/>
      <c r="BA40"/>
      <c r="BB40"/>
      <c r="BC40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98"/>
      <c r="BZ40" s="98"/>
      <c r="CA40" s="98"/>
      <c r="CB40" s="98"/>
      <c r="CC40" s="98"/>
      <c r="CD40" s="98"/>
      <c r="CE40" s="1"/>
      <c r="CF40" s="1"/>
      <c r="CG40" s="1"/>
      <c r="CH40" s="1"/>
      <c r="CI40" s="1"/>
      <c r="CJ40" s="1"/>
      <c r="CK40" s="1"/>
    </row>
    <row r="41" spans="1:89" s="103" customFormat="1" ht="14.4" x14ac:dyDescent="0.3">
      <c r="A41" s="1"/>
      <c r="B41" s="1"/>
      <c r="C41" s="1"/>
      <c r="D41" s="1"/>
      <c r="E41" s="1"/>
      <c r="F41" s="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 s="1"/>
      <c r="AZ41"/>
      <c r="BA41"/>
      <c r="BB41"/>
      <c r="BC4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98"/>
      <c r="BZ41" s="98"/>
      <c r="CA41" s="98"/>
      <c r="CB41" s="98"/>
      <c r="CC41" s="98"/>
      <c r="CD41" s="98"/>
      <c r="CE41" s="1"/>
      <c r="CF41" s="1"/>
      <c r="CG41" s="1"/>
      <c r="CH41" s="1"/>
      <c r="CI41" s="1"/>
      <c r="CJ41" s="1"/>
      <c r="CK41" s="1"/>
    </row>
    <row r="42" spans="1:89" s="103" customFormat="1" ht="14.4" x14ac:dyDescent="0.3">
      <c r="A42" s="1"/>
      <c r="B42" s="1"/>
      <c r="C42" s="1"/>
      <c r="D42" s="1"/>
      <c r="E42" s="1"/>
      <c r="F42" s="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 s="1"/>
      <c r="AZ42"/>
      <c r="BA42"/>
      <c r="BB42"/>
      <c r="BC4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98"/>
      <c r="BZ42" s="98"/>
      <c r="CA42" s="98"/>
      <c r="CB42" s="98"/>
      <c r="CC42" s="98"/>
      <c r="CD42" s="98"/>
      <c r="CE42" s="1"/>
      <c r="CF42" s="1"/>
      <c r="CG42" s="1"/>
      <c r="CH42" s="1"/>
      <c r="CI42" s="1"/>
      <c r="CJ42" s="1"/>
      <c r="CK42" s="1"/>
    </row>
    <row r="43" spans="1:89" s="103" customFormat="1" ht="14.4" x14ac:dyDescent="0.3">
      <c r="A43" s="1"/>
      <c r="B43" s="1"/>
      <c r="C43" s="1"/>
      <c r="D43" s="1"/>
      <c r="E43" s="1"/>
      <c r="F43" s="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 s="1"/>
      <c r="AZ43"/>
      <c r="BA43"/>
      <c r="BB43"/>
      <c r="BC43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98"/>
      <c r="BZ43" s="98"/>
      <c r="CA43" s="98"/>
      <c r="CB43" s="98"/>
      <c r="CC43" s="98"/>
      <c r="CD43" s="98"/>
      <c r="CE43" s="1"/>
      <c r="CF43" s="1"/>
      <c r="CG43" s="1"/>
      <c r="CH43" s="1"/>
      <c r="CI43" s="1"/>
      <c r="CJ43" s="1"/>
      <c r="CK43" s="1"/>
    </row>
    <row r="44" spans="1:89" s="103" customFormat="1" ht="14.4" x14ac:dyDescent="0.3">
      <c r="A44" s="1"/>
      <c r="B44" s="1"/>
      <c r="C44" s="1"/>
      <c r="D44" s="1"/>
      <c r="E44" s="1"/>
      <c r="F44" s="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 s="1"/>
      <c r="AZ44"/>
      <c r="BA44"/>
      <c r="BB44"/>
      <c r="BC44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98"/>
      <c r="BZ44" s="98"/>
      <c r="CA44" s="98"/>
      <c r="CB44" s="98"/>
      <c r="CC44" s="98"/>
      <c r="CD44" s="98"/>
      <c r="CE44" s="1"/>
      <c r="CF44" s="1"/>
      <c r="CG44" s="1"/>
      <c r="CH44" s="1"/>
      <c r="CI44" s="1"/>
      <c r="CJ44" s="1"/>
      <c r="CK44" s="1"/>
    </row>
    <row r="45" spans="1:89" s="103" customFormat="1" ht="14.4" x14ac:dyDescent="0.3">
      <c r="A45" s="1"/>
      <c r="B45" s="1"/>
      <c r="C45" s="1"/>
      <c r="D45" s="1"/>
      <c r="E45" s="1"/>
      <c r="F45" s="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 s="1"/>
      <c r="AZ45"/>
      <c r="BA45"/>
      <c r="BB45"/>
      <c r="BC45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98"/>
      <c r="BZ45" s="98"/>
      <c r="CA45" s="98"/>
      <c r="CB45" s="98"/>
      <c r="CC45" s="98"/>
      <c r="CD45" s="98"/>
      <c r="CE45" s="1"/>
      <c r="CF45" s="1"/>
      <c r="CG45" s="1"/>
      <c r="CH45" s="1"/>
      <c r="CI45" s="1"/>
      <c r="CJ45" s="1"/>
      <c r="CK45" s="1"/>
    </row>
    <row r="46" spans="1:89" s="103" customFormat="1" ht="14.4" x14ac:dyDescent="0.3">
      <c r="A46" s="1"/>
      <c r="B46" s="1"/>
      <c r="C46" s="1"/>
      <c r="D46" s="1"/>
      <c r="E46" s="1"/>
      <c r="F46" s="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 s="1"/>
      <c r="AZ46"/>
      <c r="BA46"/>
      <c r="BB46"/>
      <c r="BC46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98"/>
      <c r="BZ46" s="98"/>
      <c r="CA46" s="98"/>
      <c r="CB46" s="98"/>
      <c r="CC46" s="98"/>
      <c r="CD46" s="98"/>
      <c r="CE46" s="1"/>
      <c r="CF46" s="1"/>
      <c r="CG46" s="1"/>
      <c r="CH46" s="1"/>
      <c r="CI46" s="1"/>
      <c r="CJ46" s="1"/>
      <c r="CK46" s="1"/>
    </row>
    <row r="47" spans="1:89" s="103" customFormat="1" ht="14.4" x14ac:dyDescent="0.3">
      <c r="A47" s="1"/>
      <c r="B47" s="1"/>
      <c r="C47" s="1"/>
      <c r="D47" s="1"/>
      <c r="E47" s="1"/>
      <c r="F47" s="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 s="1"/>
      <c r="AZ47"/>
      <c r="BA47"/>
      <c r="BB47"/>
      <c r="BC47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98"/>
      <c r="BZ47" s="98"/>
      <c r="CA47" s="98"/>
      <c r="CB47" s="98"/>
      <c r="CC47" s="98"/>
      <c r="CD47" s="98"/>
      <c r="CE47" s="1"/>
      <c r="CF47" s="1"/>
      <c r="CG47" s="1"/>
      <c r="CH47" s="1"/>
      <c r="CI47" s="1"/>
      <c r="CJ47" s="1"/>
      <c r="CK47" s="1"/>
    </row>
    <row r="48" spans="1:89" s="103" customFormat="1" ht="14.4" x14ac:dyDescent="0.3">
      <c r="A48" s="1"/>
      <c r="B48" s="1"/>
      <c r="C48" s="1"/>
      <c r="D48" s="1"/>
      <c r="E48" s="1"/>
      <c r="F48" s="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 s="1"/>
      <c r="AZ48"/>
      <c r="BA48"/>
      <c r="BB48"/>
      <c r="BC48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98"/>
      <c r="BZ48" s="98"/>
      <c r="CA48" s="98"/>
      <c r="CB48" s="98"/>
      <c r="CC48" s="98"/>
      <c r="CD48" s="98"/>
      <c r="CE48" s="1"/>
      <c r="CF48" s="1"/>
      <c r="CG48" s="1"/>
      <c r="CH48" s="1"/>
      <c r="CI48" s="1"/>
      <c r="CJ48" s="1"/>
      <c r="CK48" s="1"/>
    </row>
    <row r="49" spans="1:89" s="103" customFormat="1" ht="14.4" x14ac:dyDescent="0.3">
      <c r="A49" s="1"/>
      <c r="B49" s="1"/>
      <c r="C49" s="1"/>
      <c r="D49" s="1"/>
      <c r="E49" s="1"/>
      <c r="F49" s="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 s="1"/>
      <c r="AZ49"/>
      <c r="BA49"/>
      <c r="BB49"/>
      <c r="BC49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98"/>
      <c r="BZ49" s="98"/>
      <c r="CA49" s="98"/>
      <c r="CB49" s="98"/>
      <c r="CC49" s="98"/>
      <c r="CD49" s="98"/>
      <c r="CE49" s="1"/>
      <c r="CF49" s="1"/>
      <c r="CG49" s="1"/>
      <c r="CH49" s="1"/>
      <c r="CI49" s="1"/>
      <c r="CJ49" s="1"/>
      <c r="CK49" s="1"/>
    </row>
    <row r="50" spans="1:89" s="103" customFormat="1" ht="14.4" x14ac:dyDescent="0.3">
      <c r="A50" s="1"/>
      <c r="B50" s="1"/>
      <c r="C50" s="1"/>
      <c r="D50" s="1"/>
      <c r="E50" s="1"/>
      <c r="F50" s="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 s="1"/>
      <c r="AZ50"/>
      <c r="BA50"/>
      <c r="BB50"/>
      <c r="BC50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98"/>
      <c r="BZ50" s="98"/>
      <c r="CA50" s="98"/>
      <c r="CB50" s="98"/>
      <c r="CC50" s="98"/>
      <c r="CD50" s="98"/>
      <c r="CE50" s="1"/>
      <c r="CF50" s="1"/>
      <c r="CG50" s="1"/>
      <c r="CH50" s="1"/>
      <c r="CI50" s="1"/>
      <c r="CJ50" s="1"/>
      <c r="CK50" s="1"/>
    </row>
    <row r="51" spans="1:89" s="103" customFormat="1" ht="14.4" x14ac:dyDescent="0.3">
      <c r="A51" s="1"/>
      <c r="B51" s="1"/>
      <c r="C51" s="1"/>
      <c r="D51" s="1"/>
      <c r="E51" s="1"/>
      <c r="F51" s="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 s="1"/>
      <c r="AZ51"/>
      <c r="BA51"/>
      <c r="BB51"/>
      <c r="BC5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98"/>
      <c r="BZ51" s="98"/>
      <c r="CA51" s="98"/>
      <c r="CB51" s="98"/>
      <c r="CC51" s="98"/>
      <c r="CD51" s="98"/>
      <c r="CE51" s="1"/>
      <c r="CF51" s="1"/>
      <c r="CG51" s="1"/>
      <c r="CH51" s="1"/>
      <c r="CI51" s="1"/>
      <c r="CJ51" s="1"/>
      <c r="CK51" s="1"/>
    </row>
    <row r="52" spans="1:89" s="103" customFormat="1" ht="14.4" x14ac:dyDescent="0.3">
      <c r="A52" s="1"/>
      <c r="B52" s="1"/>
      <c r="C52" s="1"/>
      <c r="D52" s="1"/>
      <c r="E52" s="1"/>
      <c r="F52" s="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 s="1"/>
      <c r="AZ52"/>
      <c r="BA52"/>
      <c r="BB52"/>
      <c r="BC52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98"/>
      <c r="BZ52" s="98"/>
      <c r="CA52" s="98"/>
      <c r="CB52" s="98"/>
      <c r="CC52" s="98"/>
      <c r="CD52" s="98"/>
      <c r="CE52" s="1"/>
      <c r="CF52" s="1"/>
      <c r="CG52" s="1"/>
      <c r="CH52" s="1"/>
      <c r="CI52" s="1"/>
      <c r="CJ52" s="1"/>
      <c r="CK52" s="1"/>
    </row>
    <row r="53" spans="1:89" s="103" customFormat="1" ht="14.4" x14ac:dyDescent="0.3">
      <c r="A53" s="1"/>
      <c r="B53" s="1"/>
      <c r="C53" s="1"/>
      <c r="D53" s="1"/>
      <c r="E53" s="1"/>
      <c r="F53" s="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 s="1"/>
      <c r="AZ53"/>
      <c r="BA53"/>
      <c r="BB53"/>
      <c r="BC53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98"/>
      <c r="BZ53" s="98"/>
      <c r="CA53" s="98"/>
      <c r="CB53" s="98"/>
      <c r="CC53" s="98"/>
      <c r="CD53" s="98"/>
      <c r="CE53" s="1"/>
      <c r="CF53" s="1"/>
      <c r="CG53" s="1"/>
      <c r="CH53" s="1"/>
      <c r="CI53" s="1"/>
      <c r="CJ53" s="1"/>
      <c r="CK53" s="1"/>
    </row>
    <row r="54" spans="1:89" s="103" customFormat="1" ht="14.4" x14ac:dyDescent="0.3">
      <c r="A54" s="1"/>
      <c r="B54" s="1"/>
      <c r="C54" s="1"/>
      <c r="D54" s="1"/>
      <c r="E54" s="1"/>
      <c r="F54" s="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 s="1"/>
      <c r="AZ54"/>
      <c r="BA54"/>
      <c r="BB54"/>
      <c r="BC54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98"/>
      <c r="BZ54" s="98"/>
      <c r="CA54" s="98"/>
      <c r="CB54" s="98"/>
      <c r="CC54" s="98"/>
      <c r="CD54" s="98"/>
      <c r="CE54" s="1"/>
      <c r="CF54" s="1"/>
      <c r="CG54" s="1"/>
      <c r="CH54" s="1"/>
      <c r="CI54" s="1"/>
      <c r="CJ54" s="1"/>
      <c r="CK54" s="1"/>
    </row>
    <row r="55" spans="1:89" s="103" customFormat="1" ht="14.4" x14ac:dyDescent="0.3">
      <c r="A55" s="1"/>
      <c r="B55" s="1"/>
      <c r="C55" s="1"/>
      <c r="D55" s="1"/>
      <c r="E55" s="1"/>
      <c r="F55" s="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 s="1"/>
      <c r="AZ55"/>
      <c r="BA55"/>
      <c r="BB55"/>
      <c r="BC55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98"/>
      <c r="BZ55" s="98"/>
      <c r="CA55" s="98"/>
      <c r="CB55" s="98"/>
      <c r="CC55" s="98"/>
      <c r="CD55" s="98"/>
      <c r="CE55" s="1"/>
      <c r="CF55" s="1"/>
      <c r="CG55" s="1"/>
      <c r="CH55" s="1"/>
      <c r="CI55" s="1"/>
      <c r="CJ55" s="1"/>
      <c r="CK55" s="1"/>
    </row>
    <row r="56" spans="1:89" s="103" customFormat="1" ht="14.4" x14ac:dyDescent="0.3">
      <c r="A56" s="1"/>
      <c r="B56" s="1"/>
      <c r="C56" s="1"/>
      <c r="D56" s="1"/>
      <c r="E56" s="1"/>
      <c r="F56" s="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 s="1"/>
      <c r="AZ56"/>
      <c r="BA56"/>
      <c r="BB56"/>
      <c r="BC56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98"/>
      <c r="BZ56" s="98"/>
      <c r="CA56" s="98"/>
      <c r="CB56" s="98"/>
      <c r="CC56" s="98"/>
      <c r="CD56" s="98"/>
      <c r="CE56" s="1"/>
      <c r="CF56" s="1"/>
      <c r="CG56" s="1"/>
      <c r="CH56" s="1"/>
      <c r="CI56" s="1"/>
      <c r="CJ56" s="1"/>
      <c r="CK56" s="1"/>
    </row>
    <row r="57" spans="1:89" s="103" customFormat="1" ht="14.4" x14ac:dyDescent="0.3">
      <c r="A57" s="1"/>
      <c r="B57" s="1"/>
      <c r="C57" s="1"/>
      <c r="D57" s="1"/>
      <c r="E57" s="1"/>
      <c r="F57" s="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 s="1"/>
      <c r="AZ57"/>
      <c r="BA57"/>
      <c r="BB57"/>
      <c r="BC57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98"/>
      <c r="BZ57" s="98"/>
      <c r="CA57" s="98"/>
      <c r="CB57" s="98"/>
      <c r="CC57" s="98"/>
      <c r="CD57" s="98"/>
      <c r="CE57" s="1"/>
      <c r="CF57" s="1"/>
      <c r="CG57" s="1"/>
      <c r="CH57" s="1"/>
      <c r="CI57" s="1"/>
      <c r="CJ57" s="1"/>
      <c r="CK57" s="1"/>
    </row>
    <row r="58" spans="1:89" s="103" customFormat="1" ht="14.4" x14ac:dyDescent="0.3">
      <c r="A58" s="1"/>
      <c r="B58" s="1"/>
      <c r="C58" s="1"/>
      <c r="D58" s="1"/>
      <c r="E58" s="1"/>
      <c r="F58" s="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 s="1"/>
      <c r="AZ58"/>
      <c r="BA58"/>
      <c r="BB58"/>
      <c r="BC58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98"/>
      <c r="BZ58" s="98"/>
      <c r="CA58" s="98"/>
      <c r="CB58" s="98"/>
      <c r="CC58" s="98"/>
      <c r="CD58" s="98"/>
      <c r="CE58" s="1"/>
      <c r="CF58" s="1"/>
      <c r="CG58" s="1"/>
      <c r="CH58" s="1"/>
      <c r="CI58" s="1"/>
      <c r="CJ58" s="1"/>
      <c r="CK58" s="1"/>
    </row>
    <row r="59" spans="1:89" s="103" customFormat="1" ht="14.4" x14ac:dyDescent="0.3">
      <c r="A59" s="1"/>
      <c r="B59" s="1"/>
      <c r="C59" s="1"/>
      <c r="D59" s="1"/>
      <c r="E59" s="1"/>
      <c r="F59" s="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1"/>
      <c r="AZ59"/>
      <c r="BA59"/>
      <c r="BB59"/>
      <c r="BC59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98"/>
      <c r="BZ59" s="98"/>
      <c r="CA59" s="98"/>
      <c r="CB59" s="98"/>
      <c r="CC59" s="98"/>
      <c r="CD59" s="98"/>
      <c r="CE59" s="1"/>
      <c r="CF59" s="1"/>
      <c r="CG59" s="1"/>
      <c r="CH59" s="1"/>
      <c r="CI59" s="1"/>
      <c r="CJ59" s="1"/>
      <c r="CK59" s="1"/>
    </row>
    <row r="60" spans="1:89" s="103" customFormat="1" ht="14.4" x14ac:dyDescent="0.3">
      <c r="A60" s="1"/>
      <c r="B60" s="1"/>
      <c r="C60" s="1"/>
      <c r="D60" s="1"/>
      <c r="E60" s="1"/>
      <c r="F60" s="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 s="1"/>
      <c r="AZ60"/>
      <c r="BA60"/>
      <c r="BB60"/>
      <c r="BC60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98"/>
      <c r="BZ60" s="98"/>
      <c r="CA60" s="98"/>
      <c r="CB60" s="98"/>
      <c r="CC60" s="98"/>
      <c r="CD60" s="98"/>
      <c r="CE60" s="1"/>
      <c r="CF60" s="1"/>
      <c r="CG60" s="1"/>
      <c r="CH60" s="1"/>
      <c r="CI60" s="1"/>
      <c r="CJ60" s="1"/>
      <c r="CK60" s="1"/>
    </row>
    <row r="61" spans="1:89" s="103" customFormat="1" ht="14.4" x14ac:dyDescent="0.3">
      <c r="A61" s="1"/>
      <c r="B61" s="1"/>
      <c r="C61" s="1"/>
      <c r="D61" s="1"/>
      <c r="E61" s="1"/>
      <c r="F61" s="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 s="1"/>
      <c r="AZ61"/>
      <c r="BA61"/>
      <c r="BB61"/>
      <c r="BC6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98"/>
      <c r="BZ61" s="98"/>
      <c r="CA61" s="98"/>
      <c r="CB61" s="98"/>
      <c r="CC61" s="98"/>
      <c r="CD61" s="98"/>
      <c r="CE61" s="1"/>
      <c r="CF61" s="1"/>
      <c r="CG61" s="1"/>
      <c r="CH61" s="1"/>
      <c r="CI61" s="1"/>
      <c r="CJ61" s="1"/>
      <c r="CK61" s="1"/>
    </row>
    <row r="62" spans="1:89" s="103" customFormat="1" ht="14.4" x14ac:dyDescent="0.3">
      <c r="A62" s="1"/>
      <c r="B62" s="1"/>
      <c r="C62" s="1"/>
      <c r="D62" s="1"/>
      <c r="E62" s="1"/>
      <c r="F62" s="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 s="1"/>
      <c r="AZ62"/>
      <c r="BA62"/>
      <c r="BB62"/>
      <c r="BC62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98"/>
      <c r="BZ62" s="98"/>
      <c r="CA62" s="98"/>
      <c r="CB62" s="98"/>
      <c r="CC62" s="98"/>
      <c r="CD62" s="98"/>
      <c r="CE62" s="1"/>
      <c r="CF62" s="1"/>
      <c r="CG62" s="1"/>
      <c r="CH62" s="1"/>
      <c r="CI62" s="1"/>
      <c r="CJ62" s="1"/>
      <c r="CK62" s="1"/>
    </row>
    <row r="63" spans="1:89" s="103" customFormat="1" ht="14.4" x14ac:dyDescent="0.3">
      <c r="A63" s="1"/>
      <c r="B63" s="1"/>
      <c r="C63" s="1"/>
      <c r="D63" s="1"/>
      <c r="E63" s="1"/>
      <c r="F63" s="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 s="1"/>
      <c r="AZ63"/>
      <c r="BA63"/>
      <c r="BB63"/>
      <c r="BC6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98"/>
      <c r="BZ63" s="98"/>
      <c r="CA63" s="98"/>
      <c r="CB63" s="98"/>
      <c r="CC63" s="98"/>
      <c r="CD63" s="98"/>
      <c r="CE63" s="1"/>
      <c r="CF63" s="1"/>
      <c r="CG63" s="1"/>
      <c r="CH63" s="1"/>
      <c r="CI63" s="1"/>
      <c r="CJ63" s="1"/>
      <c r="CK63" s="1"/>
    </row>
    <row r="64" spans="1:89" s="103" customFormat="1" ht="14.4" x14ac:dyDescent="0.3">
      <c r="A64" s="1"/>
      <c r="B64" s="1"/>
      <c r="C64" s="1"/>
      <c r="D64" s="1"/>
      <c r="E64" s="1"/>
      <c r="F64" s="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 s="1"/>
      <c r="AZ64"/>
      <c r="BA64"/>
      <c r="BB64"/>
      <c r="BC64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98"/>
      <c r="BZ64" s="98"/>
      <c r="CA64" s="98"/>
      <c r="CB64" s="98"/>
      <c r="CC64" s="98"/>
      <c r="CD64" s="98"/>
      <c r="CE64" s="1"/>
      <c r="CF64" s="1"/>
      <c r="CG64" s="1"/>
      <c r="CH64" s="1"/>
      <c r="CI64" s="1"/>
      <c r="CJ64" s="1"/>
      <c r="CK64" s="1"/>
    </row>
    <row r="65" spans="1:89" s="103" customFormat="1" ht="14.4" x14ac:dyDescent="0.3">
      <c r="A65" s="1"/>
      <c r="B65" s="1"/>
      <c r="C65" s="1"/>
      <c r="D65" s="1"/>
      <c r="E65" s="1"/>
      <c r="F65" s="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 s="1"/>
      <c r="AZ65"/>
      <c r="BA65"/>
      <c r="BB65"/>
      <c r="BC65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98"/>
      <c r="BZ65" s="98"/>
      <c r="CA65" s="98"/>
      <c r="CB65" s="98"/>
      <c r="CC65" s="98"/>
      <c r="CD65" s="98"/>
      <c r="CE65" s="1"/>
      <c r="CF65" s="1"/>
      <c r="CG65" s="1"/>
      <c r="CH65" s="1"/>
      <c r="CI65" s="1"/>
      <c r="CJ65" s="1"/>
      <c r="CK65" s="1"/>
    </row>
    <row r="66" spans="1:89" s="103" customFormat="1" ht="14.4" x14ac:dyDescent="0.3">
      <c r="A66" s="1"/>
      <c r="B66" s="1"/>
      <c r="C66" s="1"/>
      <c r="D66" s="1"/>
      <c r="E66" s="1"/>
      <c r="F66" s="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 s="1"/>
      <c r="AZ66"/>
      <c r="BA66"/>
      <c r="BB66"/>
      <c r="BC66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98"/>
      <c r="BZ66" s="98"/>
      <c r="CA66" s="98"/>
      <c r="CB66" s="98"/>
      <c r="CC66" s="98"/>
      <c r="CD66" s="98"/>
      <c r="CE66" s="1"/>
      <c r="CF66" s="1"/>
      <c r="CG66" s="1"/>
      <c r="CH66" s="1"/>
      <c r="CI66" s="1"/>
      <c r="CJ66" s="1"/>
      <c r="CK66" s="1"/>
    </row>
    <row r="67" spans="1:89" s="103" customFormat="1" ht="14.4" x14ac:dyDescent="0.3">
      <c r="A67" s="1"/>
      <c r="B67" s="1"/>
      <c r="C67" s="1"/>
      <c r="D67" s="1"/>
      <c r="E67" s="1"/>
      <c r="F67" s="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 s="1"/>
      <c r="AZ67"/>
      <c r="BA67"/>
      <c r="BB67"/>
      <c r="BC67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98"/>
      <c r="BZ67" s="98"/>
      <c r="CA67" s="98"/>
      <c r="CB67" s="98"/>
      <c r="CC67" s="98"/>
      <c r="CD67" s="98"/>
      <c r="CE67" s="1"/>
      <c r="CF67" s="1"/>
      <c r="CG67" s="1"/>
      <c r="CH67" s="1"/>
      <c r="CI67" s="1"/>
      <c r="CJ67" s="1"/>
      <c r="CK67" s="1"/>
    </row>
    <row r="68" spans="1:89" s="103" customFormat="1" ht="14.4" x14ac:dyDescent="0.3">
      <c r="A68" s="1"/>
      <c r="B68" s="1"/>
      <c r="C68" s="1"/>
      <c r="D68" s="1"/>
      <c r="E68" s="1"/>
      <c r="F68" s="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 s="1"/>
      <c r="AZ68"/>
      <c r="BA68"/>
      <c r="BB68"/>
      <c r="BC68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98"/>
      <c r="BZ68" s="98"/>
      <c r="CA68" s="98"/>
      <c r="CB68" s="98"/>
      <c r="CC68" s="98"/>
      <c r="CD68" s="98"/>
      <c r="CE68" s="1"/>
      <c r="CF68" s="1"/>
      <c r="CG68" s="1"/>
      <c r="CH68" s="1"/>
      <c r="CI68" s="1"/>
      <c r="CJ68" s="1"/>
      <c r="CK68" s="1"/>
    </row>
    <row r="69" spans="1:89" s="103" customFormat="1" ht="14.4" x14ac:dyDescent="0.3">
      <c r="A69" s="1"/>
      <c r="B69" s="1"/>
      <c r="C69" s="1"/>
      <c r="D69" s="1"/>
      <c r="E69" s="1"/>
      <c r="F69" s="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 s="1"/>
      <c r="AZ69"/>
      <c r="BA69"/>
      <c r="BB69"/>
      <c r="BC69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98"/>
      <c r="BZ69" s="98"/>
      <c r="CA69" s="98"/>
      <c r="CB69" s="98"/>
      <c r="CC69" s="98"/>
      <c r="CD69" s="98"/>
      <c r="CE69" s="1"/>
      <c r="CF69" s="1"/>
      <c r="CG69" s="1"/>
      <c r="CH69" s="1"/>
      <c r="CI69" s="1"/>
      <c r="CJ69" s="1"/>
      <c r="CK69" s="1"/>
    </row>
    <row r="70" spans="1:89" s="103" customFormat="1" ht="14.4" x14ac:dyDescent="0.3">
      <c r="A70" s="1"/>
      <c r="B70" s="1"/>
      <c r="C70" s="1"/>
      <c r="D70" s="1"/>
      <c r="E70" s="1"/>
      <c r="F70" s="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 s="1"/>
      <c r="AZ70"/>
      <c r="BA70"/>
      <c r="BB70"/>
      <c r="BC70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98"/>
      <c r="BZ70" s="98"/>
      <c r="CA70" s="98"/>
      <c r="CB70" s="98"/>
      <c r="CC70" s="98"/>
      <c r="CD70" s="98"/>
      <c r="CE70" s="1"/>
      <c r="CF70" s="1"/>
      <c r="CG70" s="1"/>
      <c r="CH70" s="1"/>
      <c r="CI70" s="1"/>
      <c r="CJ70" s="1"/>
      <c r="CK70" s="1"/>
    </row>
    <row r="71" spans="1:89" s="103" customFormat="1" ht="14.4" x14ac:dyDescent="0.3">
      <c r="A71" s="1"/>
      <c r="B71" s="1"/>
      <c r="C71" s="1"/>
      <c r="D71" s="1"/>
      <c r="E71" s="1"/>
      <c r="F71" s="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 s="1"/>
      <c r="AZ71"/>
      <c r="BA71"/>
      <c r="BB71"/>
      <c r="BC7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98"/>
      <c r="BZ71" s="98"/>
      <c r="CA71" s="98"/>
      <c r="CB71" s="98"/>
      <c r="CC71" s="98"/>
      <c r="CD71" s="98"/>
      <c r="CE71" s="1"/>
      <c r="CF71" s="1"/>
      <c r="CG71" s="1"/>
      <c r="CH71" s="1"/>
      <c r="CI71" s="1"/>
      <c r="CJ71" s="1"/>
      <c r="CK71" s="1"/>
    </row>
    <row r="72" spans="1:89" s="103" customFormat="1" ht="14.4" x14ac:dyDescent="0.3">
      <c r="A72" s="1"/>
      <c r="B72" s="1"/>
      <c r="C72" s="1"/>
      <c r="D72" s="1"/>
      <c r="E72" s="1"/>
      <c r="F72" s="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 s="1"/>
      <c r="AZ72"/>
      <c r="BA72"/>
      <c r="BB72"/>
      <c r="BC72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98"/>
      <c r="BZ72" s="98"/>
      <c r="CA72" s="98"/>
      <c r="CB72" s="98"/>
      <c r="CC72" s="98"/>
      <c r="CD72" s="98"/>
      <c r="CE72" s="1"/>
      <c r="CF72" s="1"/>
      <c r="CG72" s="1"/>
      <c r="CH72" s="1"/>
      <c r="CI72" s="1"/>
      <c r="CJ72" s="1"/>
      <c r="CK72" s="1"/>
    </row>
    <row r="73" spans="1:89" s="103" customFormat="1" ht="14.4" x14ac:dyDescent="0.3">
      <c r="A73" s="1"/>
      <c r="B73" s="1"/>
      <c r="C73" s="1"/>
      <c r="D73" s="1"/>
      <c r="E73" s="1"/>
      <c r="F73" s="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 s="1"/>
      <c r="AZ73"/>
      <c r="BA73"/>
      <c r="BB73"/>
      <c r="BC7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98"/>
      <c r="BZ73" s="98"/>
      <c r="CA73" s="98"/>
      <c r="CB73" s="98"/>
      <c r="CC73" s="98"/>
      <c r="CD73" s="98"/>
      <c r="CE73" s="1"/>
      <c r="CF73" s="1"/>
      <c r="CG73" s="1"/>
      <c r="CH73" s="1"/>
      <c r="CI73" s="1"/>
      <c r="CJ73" s="1"/>
      <c r="CK73" s="1"/>
    </row>
    <row r="74" spans="1:89" s="103" customFormat="1" ht="14.4" x14ac:dyDescent="0.3">
      <c r="A74" s="1"/>
      <c r="B74" s="1"/>
      <c r="C74" s="1"/>
      <c r="D74" s="1"/>
      <c r="E74" s="1"/>
      <c r="F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 s="1"/>
      <c r="AZ74"/>
      <c r="BA74"/>
      <c r="BB74"/>
      <c r="BC74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98"/>
      <c r="BZ74" s="98"/>
      <c r="CA74" s="98"/>
      <c r="CB74" s="98"/>
      <c r="CC74" s="98"/>
      <c r="CD74" s="98"/>
      <c r="CE74" s="1"/>
      <c r="CF74" s="1"/>
      <c r="CG74" s="1"/>
      <c r="CH74" s="1"/>
      <c r="CI74" s="1"/>
      <c r="CJ74" s="1"/>
      <c r="CK74" s="1"/>
    </row>
    <row r="75" spans="1:89" s="103" customFormat="1" ht="14.4" x14ac:dyDescent="0.3">
      <c r="A75" s="1"/>
      <c r="B75" s="1"/>
      <c r="C75" s="1"/>
      <c r="D75" s="1"/>
      <c r="E75" s="1"/>
      <c r="F75" s="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 s="1"/>
      <c r="AZ75"/>
      <c r="BA75"/>
      <c r="BB75"/>
      <c r="BC75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98"/>
      <c r="BZ75" s="98"/>
      <c r="CA75" s="98"/>
      <c r="CB75" s="98"/>
      <c r="CC75" s="98"/>
      <c r="CD75" s="98"/>
      <c r="CE75" s="1"/>
      <c r="CF75" s="1"/>
      <c r="CG75" s="1"/>
      <c r="CH75" s="1"/>
      <c r="CI75" s="1"/>
      <c r="CJ75" s="1"/>
      <c r="CK75" s="1"/>
    </row>
    <row r="76" spans="1:89" s="103" customFormat="1" ht="14.4" x14ac:dyDescent="0.3">
      <c r="A76" s="1"/>
      <c r="B76" s="1"/>
      <c r="C76" s="1"/>
      <c r="D76" s="1"/>
      <c r="E76" s="1"/>
      <c r="F76" s="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 s="1"/>
      <c r="AZ76"/>
      <c r="BA76"/>
      <c r="BB76"/>
      <c r="BC76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98"/>
      <c r="BZ76" s="98"/>
      <c r="CA76" s="98"/>
      <c r="CB76" s="98"/>
      <c r="CC76" s="98"/>
      <c r="CD76" s="98"/>
      <c r="CE76" s="1"/>
      <c r="CF76" s="1"/>
      <c r="CG76" s="1"/>
      <c r="CH76" s="1"/>
      <c r="CI76" s="1"/>
      <c r="CJ76" s="1"/>
      <c r="CK76" s="1"/>
    </row>
    <row r="77" spans="1:89" s="103" customFormat="1" ht="14.4" x14ac:dyDescent="0.3">
      <c r="A77" s="1"/>
      <c r="B77" s="1"/>
      <c r="C77" s="1"/>
      <c r="D77" s="1"/>
      <c r="E77" s="1"/>
      <c r="F77" s="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 s="1"/>
      <c r="AZ77"/>
      <c r="BA77"/>
      <c r="BB77"/>
      <c r="BC77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98"/>
      <c r="BZ77" s="98"/>
      <c r="CA77" s="98"/>
      <c r="CB77" s="98"/>
      <c r="CC77" s="98"/>
      <c r="CD77" s="98"/>
      <c r="CE77" s="1"/>
      <c r="CF77" s="1"/>
      <c r="CG77" s="1"/>
      <c r="CH77" s="1"/>
      <c r="CI77" s="1"/>
      <c r="CJ77" s="1"/>
      <c r="CK77" s="1"/>
    </row>
    <row r="78" spans="1:89" s="103" customFormat="1" ht="14.4" x14ac:dyDescent="0.3">
      <c r="A78" s="1"/>
      <c r="B78" s="1"/>
      <c r="C78" s="1"/>
      <c r="D78" s="1"/>
      <c r="E78" s="1"/>
      <c r="F78" s="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 s="1"/>
      <c r="AZ78"/>
      <c r="BA78"/>
      <c r="BB78"/>
      <c r="BC78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98"/>
      <c r="BZ78" s="98"/>
      <c r="CA78" s="98"/>
      <c r="CB78" s="98"/>
      <c r="CC78" s="98"/>
      <c r="CD78" s="98"/>
      <c r="CE78" s="1"/>
      <c r="CF78" s="1"/>
      <c r="CG78" s="1"/>
      <c r="CH78" s="1"/>
      <c r="CI78" s="1"/>
      <c r="CJ78" s="1"/>
      <c r="CK78" s="1"/>
    </row>
    <row r="79" spans="1:89" s="103" customFormat="1" ht="14.4" x14ac:dyDescent="0.3">
      <c r="A79" s="1"/>
      <c r="B79" s="1"/>
      <c r="C79" s="1"/>
      <c r="D79" s="1"/>
      <c r="E79" s="1"/>
      <c r="F79" s="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 s="1"/>
      <c r="AZ79"/>
      <c r="BA79"/>
      <c r="BB79"/>
      <c r="BC79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98"/>
      <c r="BZ79" s="98"/>
      <c r="CA79" s="98"/>
      <c r="CB79" s="98"/>
      <c r="CC79" s="98"/>
      <c r="CD79" s="98"/>
      <c r="CE79" s="1"/>
      <c r="CF79" s="1"/>
      <c r="CG79" s="1"/>
      <c r="CH79" s="1"/>
      <c r="CI79" s="1"/>
      <c r="CJ79" s="1"/>
      <c r="CK79" s="1"/>
    </row>
    <row r="80" spans="1:89" s="103" customFormat="1" ht="14.4" x14ac:dyDescent="0.3">
      <c r="A80" s="1"/>
      <c r="B80" s="1"/>
      <c r="C80" s="1"/>
      <c r="D80" s="1"/>
      <c r="E80" s="1"/>
      <c r="F80" s="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 s="1"/>
      <c r="AZ80"/>
      <c r="BA80"/>
      <c r="BB80"/>
      <c r="BC80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98"/>
      <c r="BZ80" s="98"/>
      <c r="CA80" s="98"/>
      <c r="CB80" s="98"/>
      <c r="CC80" s="98"/>
      <c r="CD80" s="98"/>
      <c r="CE80" s="1"/>
      <c r="CF80" s="1"/>
      <c r="CG80" s="1"/>
      <c r="CH80" s="1"/>
      <c r="CI80" s="1"/>
      <c r="CJ80" s="1"/>
      <c r="CK80" s="1"/>
    </row>
    <row r="81" spans="1:89" s="103" customFormat="1" ht="14.4" x14ac:dyDescent="0.3">
      <c r="A81" s="1"/>
      <c r="B81" s="1"/>
      <c r="C81" s="1"/>
      <c r="D81" s="1"/>
      <c r="E81" s="1"/>
      <c r="F81" s="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 s="1"/>
      <c r="AZ81"/>
      <c r="BA81"/>
      <c r="BB81"/>
      <c r="BC8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98"/>
      <c r="BZ81" s="98"/>
      <c r="CA81" s="98"/>
      <c r="CB81" s="98"/>
      <c r="CC81" s="98"/>
      <c r="CD81" s="98"/>
      <c r="CE81" s="1"/>
      <c r="CF81" s="1"/>
      <c r="CG81" s="1"/>
      <c r="CH81" s="1"/>
      <c r="CI81" s="1"/>
      <c r="CJ81" s="1"/>
      <c r="CK81" s="1"/>
    </row>
    <row r="82" spans="1:89" s="103" customFormat="1" ht="14.4" x14ac:dyDescent="0.3">
      <c r="A82" s="1"/>
      <c r="B82" s="1"/>
      <c r="C82" s="1"/>
      <c r="D82" s="1"/>
      <c r="E82" s="1"/>
      <c r="F82" s="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 s="1"/>
      <c r="AZ82"/>
      <c r="BA82"/>
      <c r="BB82"/>
      <c r="BC82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98"/>
      <c r="BZ82" s="98"/>
      <c r="CA82" s="98"/>
      <c r="CB82" s="98"/>
      <c r="CC82" s="98"/>
      <c r="CD82" s="98"/>
      <c r="CE82" s="1"/>
      <c r="CF82" s="1"/>
      <c r="CG82" s="1"/>
      <c r="CH82" s="1"/>
      <c r="CI82" s="1"/>
      <c r="CJ82" s="1"/>
      <c r="CK82" s="1"/>
    </row>
    <row r="83" spans="1:89" s="103" customFormat="1" ht="14.4" x14ac:dyDescent="0.3">
      <c r="A83" s="1"/>
      <c r="B83" s="1"/>
      <c r="C83" s="1"/>
      <c r="D83" s="1"/>
      <c r="E83" s="1"/>
      <c r="F83" s="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 s="1"/>
      <c r="AZ83"/>
      <c r="BA83"/>
      <c r="BB83"/>
      <c r="BC8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98"/>
      <c r="BZ83" s="98"/>
      <c r="CA83" s="98"/>
      <c r="CB83" s="98"/>
      <c r="CC83" s="98"/>
      <c r="CD83" s="98"/>
      <c r="CE83" s="1"/>
      <c r="CF83" s="1"/>
      <c r="CG83" s="1"/>
      <c r="CH83" s="1"/>
      <c r="CI83" s="1"/>
      <c r="CJ83" s="1"/>
      <c r="CK83" s="1"/>
    </row>
    <row r="84" spans="1:89" s="103" customFormat="1" ht="14.4" x14ac:dyDescent="0.3">
      <c r="A84" s="1"/>
      <c r="B84" s="1"/>
      <c r="C84" s="1"/>
      <c r="D84" s="1"/>
      <c r="E84" s="1"/>
      <c r="F84" s="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 s="1"/>
      <c r="AZ84"/>
      <c r="BA84"/>
      <c r="BB84"/>
      <c r="BC84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98"/>
      <c r="BZ84" s="98"/>
      <c r="CA84" s="98"/>
      <c r="CB84" s="98"/>
      <c r="CC84" s="98"/>
      <c r="CD84" s="98"/>
      <c r="CE84" s="1"/>
      <c r="CF84" s="1"/>
      <c r="CG84" s="1"/>
      <c r="CH84" s="1"/>
      <c r="CI84" s="1"/>
      <c r="CJ84" s="1"/>
      <c r="CK84" s="1"/>
    </row>
    <row r="85" spans="1:89" s="103" customFormat="1" ht="14.4" x14ac:dyDescent="0.3">
      <c r="A85" s="1"/>
      <c r="B85" s="1"/>
      <c r="C85" s="1"/>
      <c r="D85" s="1"/>
      <c r="E85" s="1"/>
      <c r="F85" s="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 s="1"/>
      <c r="AZ85"/>
      <c r="BA85"/>
      <c r="BB85"/>
      <c r="BC85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98"/>
      <c r="BZ85" s="98"/>
      <c r="CA85" s="98"/>
      <c r="CB85" s="98"/>
      <c r="CC85" s="98"/>
      <c r="CD85" s="98"/>
      <c r="CE85" s="1"/>
      <c r="CF85" s="1"/>
      <c r="CG85" s="1"/>
      <c r="CH85" s="1"/>
      <c r="CI85" s="1"/>
      <c r="CJ85" s="1"/>
      <c r="CK85" s="1"/>
    </row>
    <row r="86" spans="1:89" s="103" customFormat="1" ht="14.4" x14ac:dyDescent="0.3">
      <c r="A86" s="1"/>
      <c r="B86" s="1"/>
      <c r="C86" s="1"/>
      <c r="D86" s="1"/>
      <c r="E86" s="1"/>
      <c r="F86" s="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1"/>
      <c r="AZ86"/>
      <c r="BA86"/>
      <c r="BB86"/>
      <c r="BC86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98"/>
      <c r="BZ86" s="98"/>
      <c r="CA86" s="98"/>
      <c r="CB86" s="98"/>
      <c r="CC86" s="98"/>
      <c r="CD86" s="98"/>
      <c r="CE86" s="1"/>
      <c r="CF86" s="1"/>
      <c r="CG86" s="1"/>
      <c r="CH86" s="1"/>
      <c r="CI86" s="1"/>
      <c r="CJ86" s="1"/>
      <c r="CK86" s="1"/>
    </row>
    <row r="87" spans="1:89" s="103" customFormat="1" ht="14.4" x14ac:dyDescent="0.3">
      <c r="A87" s="1"/>
      <c r="B87" s="1"/>
      <c r="C87" s="1"/>
      <c r="D87" s="1"/>
      <c r="E87" s="1"/>
      <c r="F87" s="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1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98"/>
      <c r="BZ87" s="98"/>
      <c r="CA87" s="98"/>
      <c r="CB87" s="98"/>
      <c r="CC87" s="98"/>
      <c r="CD87" s="98"/>
      <c r="CE87" s="1"/>
      <c r="CF87" s="1"/>
      <c r="CG87" s="1"/>
      <c r="CH87" s="1"/>
      <c r="CI87" s="1"/>
      <c r="CJ87" s="1"/>
      <c r="CK87" s="1"/>
    </row>
    <row r="88" spans="1:89" s="103" customFormat="1" ht="14.4" x14ac:dyDescent="0.3">
      <c r="A88" s="1"/>
      <c r="B88" s="1"/>
      <c r="C88" s="1"/>
      <c r="D88" s="1"/>
      <c r="E88" s="1"/>
      <c r="F88" s="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1"/>
      <c r="AZ88"/>
      <c r="BA88"/>
      <c r="BB88"/>
      <c r="BC88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98"/>
      <c r="BZ88" s="98"/>
      <c r="CA88" s="98"/>
      <c r="CB88" s="98"/>
      <c r="CC88" s="98"/>
      <c r="CD88" s="98"/>
      <c r="CE88" s="1"/>
      <c r="CF88" s="1"/>
      <c r="CG88" s="1"/>
      <c r="CH88" s="1"/>
      <c r="CI88" s="1"/>
      <c r="CJ88" s="1"/>
      <c r="CK88" s="1"/>
    </row>
    <row r="89" spans="1:89" s="103" customFormat="1" ht="14.4" x14ac:dyDescent="0.3">
      <c r="A89" s="1"/>
      <c r="B89" s="1"/>
      <c r="C89" s="1"/>
      <c r="D89" s="1"/>
      <c r="E89" s="1"/>
      <c r="F89" s="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1"/>
      <c r="AZ89"/>
      <c r="BA89"/>
      <c r="BB89"/>
      <c r="BC89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98"/>
      <c r="BZ89" s="98"/>
      <c r="CA89" s="98"/>
      <c r="CB89" s="98"/>
      <c r="CC89" s="98"/>
      <c r="CD89" s="98"/>
      <c r="CE89" s="1"/>
      <c r="CF89" s="1"/>
      <c r="CG89" s="1"/>
      <c r="CH89" s="1"/>
      <c r="CI89" s="1"/>
      <c r="CJ89" s="1"/>
      <c r="CK89" s="1"/>
    </row>
    <row r="90" spans="1:89" s="103" customFormat="1" ht="14.4" x14ac:dyDescent="0.3">
      <c r="A90" s="1"/>
      <c r="B90" s="1"/>
      <c r="C90" s="1"/>
      <c r="D90" s="1"/>
      <c r="E90" s="1"/>
      <c r="F90" s="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1"/>
      <c r="AZ90"/>
      <c r="BA90"/>
      <c r="BB90"/>
      <c r="BC90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98"/>
      <c r="BZ90" s="98"/>
      <c r="CA90" s="98"/>
      <c r="CB90" s="98"/>
      <c r="CC90" s="98"/>
      <c r="CD90" s="98"/>
      <c r="CE90" s="1"/>
      <c r="CF90" s="1"/>
      <c r="CG90" s="1"/>
      <c r="CH90" s="1"/>
      <c r="CI90" s="1"/>
      <c r="CJ90" s="1"/>
      <c r="CK90" s="1"/>
    </row>
    <row r="91" spans="1:89" s="103" customFormat="1" ht="14.4" x14ac:dyDescent="0.3">
      <c r="A91" s="1"/>
      <c r="B91" s="1"/>
      <c r="C91" s="1"/>
      <c r="D91" s="1"/>
      <c r="E91" s="1"/>
      <c r="F91" s="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1"/>
      <c r="AZ91"/>
      <c r="BA91"/>
      <c r="BB91"/>
      <c r="BC9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98"/>
      <c r="BZ91" s="98"/>
      <c r="CA91" s="98"/>
      <c r="CB91" s="98"/>
      <c r="CC91" s="98"/>
      <c r="CD91" s="98"/>
      <c r="CE91" s="1"/>
      <c r="CF91" s="1"/>
      <c r="CG91" s="1"/>
      <c r="CH91" s="1"/>
      <c r="CI91" s="1"/>
      <c r="CJ91" s="1"/>
      <c r="CK91" s="1"/>
    </row>
    <row r="92" spans="1:89" s="103" customFormat="1" ht="14.4" x14ac:dyDescent="0.3">
      <c r="A92" s="1"/>
      <c r="B92" s="1"/>
      <c r="C92" s="1"/>
      <c r="D92" s="1"/>
      <c r="E92" s="1"/>
      <c r="F92" s="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1"/>
      <c r="AZ92"/>
      <c r="BA92"/>
      <c r="BB92"/>
      <c r="BC92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98"/>
      <c r="BZ92" s="98"/>
      <c r="CA92" s="98"/>
      <c r="CB92" s="98"/>
      <c r="CC92" s="98"/>
      <c r="CD92" s="98"/>
      <c r="CE92" s="1"/>
      <c r="CF92" s="1"/>
      <c r="CG92" s="1"/>
      <c r="CH92" s="1"/>
      <c r="CI92" s="1"/>
      <c r="CJ92" s="1"/>
      <c r="CK92" s="1"/>
    </row>
    <row r="93" spans="1:89" s="103" customFormat="1" ht="14.4" x14ac:dyDescent="0.3">
      <c r="A93" s="1"/>
      <c r="B93" s="1"/>
      <c r="C93" s="1"/>
      <c r="D93" s="1"/>
      <c r="E93" s="1"/>
      <c r="F93" s="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1"/>
      <c r="AZ93"/>
      <c r="BA93"/>
      <c r="BB93"/>
      <c r="BC9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98"/>
      <c r="BZ93" s="98"/>
      <c r="CA93" s="98"/>
      <c r="CB93" s="98"/>
      <c r="CC93" s="98"/>
      <c r="CD93" s="98"/>
      <c r="CE93" s="1"/>
      <c r="CF93" s="1"/>
      <c r="CG93" s="1"/>
      <c r="CH93" s="1"/>
      <c r="CI93" s="1"/>
      <c r="CJ93" s="1"/>
      <c r="CK93" s="1"/>
    </row>
    <row r="94" spans="1:89" s="103" customFormat="1" ht="14.4" x14ac:dyDescent="0.3">
      <c r="A94" s="1"/>
      <c r="B94" s="1"/>
      <c r="C94" s="1"/>
      <c r="D94" s="1"/>
      <c r="E94" s="1"/>
      <c r="F94" s="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1"/>
      <c r="AZ94"/>
      <c r="BA94"/>
      <c r="BB94"/>
      <c r="BC94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98"/>
      <c r="BZ94" s="98"/>
      <c r="CA94" s="98"/>
      <c r="CB94" s="98"/>
      <c r="CC94" s="98"/>
      <c r="CD94" s="98"/>
      <c r="CE94" s="1"/>
      <c r="CF94" s="1"/>
      <c r="CG94" s="1"/>
      <c r="CH94" s="1"/>
      <c r="CI94" s="1"/>
      <c r="CJ94" s="1"/>
      <c r="CK94" s="1"/>
    </row>
    <row r="95" spans="1:89" s="103" customFormat="1" ht="14.4" x14ac:dyDescent="0.3">
      <c r="A95" s="1"/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1"/>
      <c r="AZ95"/>
      <c r="BA95"/>
      <c r="BB95"/>
      <c r="BC95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98"/>
      <c r="BZ95" s="98"/>
      <c r="CA95" s="98"/>
      <c r="CB95" s="98"/>
      <c r="CC95" s="98"/>
      <c r="CD95" s="98"/>
      <c r="CE95" s="1"/>
      <c r="CF95" s="1"/>
      <c r="CG95" s="1"/>
      <c r="CH95" s="1"/>
      <c r="CI95" s="1"/>
      <c r="CJ95" s="1"/>
      <c r="CK95" s="1"/>
    </row>
    <row r="96" spans="1:89" s="103" customFormat="1" ht="14.4" x14ac:dyDescent="0.3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Z96"/>
      <c r="BA96"/>
      <c r="BB96"/>
      <c r="BC96"/>
      <c r="BW96" s="1"/>
      <c r="BX96" s="1"/>
      <c r="BY96" s="98"/>
      <c r="BZ96" s="98"/>
      <c r="CA96" s="98"/>
      <c r="CB96" s="98"/>
      <c r="CC96" s="98"/>
      <c r="CD96" s="98"/>
      <c r="CE96" s="1"/>
      <c r="CF96" s="1"/>
      <c r="CG96" s="1"/>
      <c r="CH96" s="1"/>
      <c r="CI96" s="1"/>
      <c r="CJ96" s="1"/>
      <c r="CK96" s="1"/>
    </row>
    <row r="97" spans="7:89" s="103" customFormat="1" ht="14.4" x14ac:dyDescent="0.3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Z97"/>
      <c r="BA97"/>
      <c r="BB97"/>
      <c r="BC97"/>
      <c r="BW97" s="1"/>
      <c r="BX97" s="1"/>
      <c r="BY97" s="98"/>
      <c r="BZ97" s="98"/>
      <c r="CA97" s="98"/>
      <c r="CB97" s="98"/>
      <c r="CC97" s="98"/>
      <c r="CD97" s="98"/>
      <c r="CE97" s="1"/>
      <c r="CF97" s="1"/>
      <c r="CG97" s="1"/>
      <c r="CH97" s="1"/>
      <c r="CI97" s="1"/>
      <c r="CJ97" s="1"/>
      <c r="CK97" s="1"/>
    </row>
    <row r="98" spans="7:89" s="103" customFormat="1" ht="14.4" x14ac:dyDescent="0.3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Z98"/>
      <c r="BA98"/>
      <c r="BB98"/>
      <c r="BC98"/>
      <c r="BW98" s="1"/>
      <c r="BX98" s="1"/>
      <c r="BY98" s="98"/>
      <c r="BZ98" s="98"/>
      <c r="CA98" s="98"/>
      <c r="CB98" s="98"/>
      <c r="CC98" s="98"/>
      <c r="CD98" s="98"/>
      <c r="CE98" s="1"/>
      <c r="CF98" s="1"/>
      <c r="CG98" s="1"/>
      <c r="CH98" s="1"/>
      <c r="CI98" s="1"/>
      <c r="CJ98" s="1"/>
      <c r="CK98" s="1"/>
    </row>
    <row r="99" spans="7:89" s="103" customFormat="1" ht="14.4" x14ac:dyDescent="0.3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Z99"/>
      <c r="BA99"/>
      <c r="BB99"/>
      <c r="BC99"/>
      <c r="BW99" s="1"/>
      <c r="BX99" s="1"/>
      <c r="BY99" s="98"/>
      <c r="BZ99" s="98"/>
      <c r="CA99" s="98"/>
      <c r="CB99" s="98"/>
      <c r="CC99" s="98"/>
      <c r="CD99" s="98"/>
      <c r="CE99" s="1"/>
      <c r="CF99" s="1"/>
      <c r="CG99" s="1"/>
      <c r="CH99" s="1"/>
      <c r="CI99" s="1"/>
      <c r="CJ99" s="1"/>
      <c r="CK99" s="1"/>
    </row>
    <row r="100" spans="7:89" s="103" customFormat="1" ht="14.4" x14ac:dyDescent="0.3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Z100"/>
      <c r="BA100"/>
      <c r="BB100"/>
      <c r="BC100"/>
      <c r="BW100" s="1"/>
      <c r="BX100" s="1"/>
      <c r="BY100" s="98"/>
      <c r="BZ100" s="98"/>
      <c r="CA100" s="98"/>
      <c r="CB100" s="98"/>
      <c r="CC100" s="98"/>
      <c r="CD100" s="98"/>
      <c r="CE100" s="1"/>
      <c r="CF100" s="1"/>
      <c r="CG100" s="1"/>
      <c r="CH100" s="1"/>
      <c r="CI100" s="1"/>
      <c r="CJ100" s="1"/>
      <c r="CK100" s="1"/>
    </row>
    <row r="101" spans="7:89" s="103" customFormat="1" ht="14.4" x14ac:dyDescent="0.3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Z101"/>
      <c r="BA101"/>
      <c r="BB101"/>
      <c r="BC101"/>
      <c r="BW101" s="1"/>
      <c r="BX101" s="1"/>
      <c r="BY101" s="121"/>
      <c r="BZ101" s="121"/>
      <c r="CA101" s="121"/>
      <c r="CB101" s="121"/>
      <c r="CC101" s="121"/>
      <c r="CD101" s="121"/>
      <c r="CE101" s="1"/>
      <c r="CF101" s="1"/>
      <c r="CG101" s="1"/>
      <c r="CH101" s="1"/>
      <c r="CI101" s="1"/>
      <c r="CJ101" s="1"/>
      <c r="CK101" s="1"/>
    </row>
    <row r="102" spans="7:89" s="103" customFormat="1" ht="14.4" x14ac:dyDescent="0.3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Z102"/>
      <c r="BA102"/>
      <c r="BB102"/>
      <c r="BC102"/>
      <c r="BW102" s="1"/>
      <c r="BX102" s="1"/>
      <c r="BY102" s="121"/>
      <c r="BZ102" s="121"/>
      <c r="CA102" s="121"/>
      <c r="CB102" s="121"/>
      <c r="CC102" s="121"/>
      <c r="CD102" s="121"/>
      <c r="CE102" s="1"/>
      <c r="CF102" s="1"/>
      <c r="CG102" s="1"/>
      <c r="CH102" s="1"/>
      <c r="CI102" s="1"/>
      <c r="CJ102" s="1"/>
      <c r="CK102" s="1"/>
    </row>
    <row r="103" spans="7:89" s="103" customFormat="1" ht="14.4" x14ac:dyDescent="0.3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Z103"/>
      <c r="BA103"/>
      <c r="BB103"/>
      <c r="BC103"/>
      <c r="BW103" s="1"/>
      <c r="BX103" s="1"/>
      <c r="BY103" s="121"/>
      <c r="BZ103" s="121"/>
      <c r="CA103" s="121"/>
      <c r="CB103" s="121"/>
      <c r="CC103" s="121"/>
      <c r="CD103" s="121"/>
      <c r="CE103" s="1"/>
      <c r="CF103" s="1"/>
      <c r="CG103" s="1"/>
      <c r="CH103" s="1"/>
      <c r="CI103" s="1"/>
      <c r="CJ103" s="1"/>
      <c r="CK103" s="1"/>
    </row>
    <row r="104" spans="7:89" s="103" customFormat="1" ht="14.4" x14ac:dyDescent="0.3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Z104"/>
      <c r="BA104"/>
      <c r="BB104"/>
      <c r="BC104"/>
      <c r="BW104" s="1"/>
      <c r="BX104" s="1"/>
      <c r="BY104" s="121"/>
      <c r="BZ104" s="121"/>
      <c r="CA104" s="121"/>
      <c r="CB104" s="121"/>
      <c r="CC104" s="121"/>
      <c r="CD104" s="121"/>
      <c r="CE104" s="1"/>
      <c r="CF104" s="1"/>
      <c r="CG104" s="1"/>
      <c r="CH104" s="1"/>
      <c r="CI104" s="1"/>
      <c r="CJ104" s="1"/>
      <c r="CK104" s="1"/>
    </row>
    <row r="105" spans="7:89" s="103" customFormat="1" ht="14.4" x14ac:dyDescent="0.3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Z105"/>
      <c r="BA105"/>
      <c r="BB105"/>
      <c r="BC105"/>
      <c r="BW105" s="1"/>
      <c r="BX105" s="1"/>
      <c r="BY105" s="121"/>
      <c r="BZ105" s="121"/>
      <c r="CA105" s="121"/>
      <c r="CB105" s="121"/>
      <c r="CC105" s="121"/>
      <c r="CD105" s="121"/>
      <c r="CE105" s="1"/>
      <c r="CF105" s="1"/>
      <c r="CG105" s="1"/>
      <c r="CH105" s="1"/>
      <c r="CI105" s="1"/>
      <c r="CJ105" s="1"/>
      <c r="CK105" s="1"/>
    </row>
    <row r="106" spans="7:89" s="103" customFormat="1" ht="14.4" x14ac:dyDescent="0.3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Z106"/>
      <c r="BA106"/>
      <c r="BB106"/>
      <c r="BC106"/>
      <c r="BW106" s="1"/>
      <c r="BX106" s="1"/>
      <c r="BY106" s="121"/>
      <c r="BZ106" s="121"/>
      <c r="CA106" s="121"/>
      <c r="CB106" s="121"/>
      <c r="CC106" s="121"/>
      <c r="CD106" s="121"/>
      <c r="CE106" s="1"/>
      <c r="CF106" s="1"/>
      <c r="CG106" s="1"/>
      <c r="CH106" s="1"/>
      <c r="CI106" s="1"/>
      <c r="CJ106" s="1"/>
      <c r="CK106" s="1"/>
    </row>
    <row r="107" spans="7:89" s="103" customFormat="1" ht="14.4" x14ac:dyDescent="0.3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Z107"/>
      <c r="BA107"/>
      <c r="BB107"/>
      <c r="BC107"/>
      <c r="BW107" s="1"/>
      <c r="BX107" s="1"/>
      <c r="BY107" s="121"/>
      <c r="BZ107" s="121"/>
      <c r="CA107" s="121"/>
      <c r="CB107" s="121"/>
      <c r="CC107" s="121"/>
      <c r="CD107" s="121"/>
      <c r="CE107" s="1"/>
      <c r="CF107" s="1"/>
      <c r="CG107" s="1"/>
      <c r="CH107" s="1"/>
      <c r="CI107" s="1"/>
      <c r="CJ107" s="1"/>
      <c r="CK107" s="1"/>
    </row>
    <row r="108" spans="7:89" ht="14.4" x14ac:dyDescent="0.3">
      <c r="BW108" s="1"/>
      <c r="BX108" s="1"/>
      <c r="CE108" s="1"/>
      <c r="CF108" s="1"/>
      <c r="CG108" s="1"/>
      <c r="CH108" s="1"/>
      <c r="CI108" s="1"/>
      <c r="CJ108" s="1"/>
      <c r="CK108" s="1"/>
    </row>
    <row r="109" spans="7:89" ht="14.4" x14ac:dyDescent="0.3">
      <c r="BW109" s="1"/>
      <c r="BX109" s="1"/>
      <c r="CE109" s="1"/>
      <c r="CF109" s="1"/>
      <c r="CG109" s="1"/>
      <c r="CH109" s="1"/>
      <c r="CI109" s="1"/>
      <c r="CJ109" s="1"/>
      <c r="CK109" s="1"/>
    </row>
    <row r="110" spans="7:89" ht="14.4" x14ac:dyDescent="0.3">
      <c r="BW110" s="103"/>
      <c r="BX110" s="103"/>
      <c r="CE110" s="103"/>
      <c r="CF110" s="103"/>
      <c r="CG110" s="103"/>
      <c r="CH110" s="103"/>
      <c r="CI110" s="103"/>
      <c r="CJ110" s="103"/>
      <c r="CK110" s="103"/>
    </row>
    <row r="111" spans="7:89" ht="14.4" x14ac:dyDescent="0.3">
      <c r="BW111" s="103"/>
      <c r="BX111" s="103"/>
      <c r="CE111" s="103"/>
      <c r="CF111" s="103"/>
      <c r="CG111" s="103"/>
      <c r="CH111" s="103"/>
      <c r="CI111" s="103"/>
      <c r="CJ111" s="103"/>
      <c r="CK111" s="103"/>
    </row>
    <row r="112" spans="7:89" ht="14.4" x14ac:dyDescent="0.3">
      <c r="BW112" s="103"/>
      <c r="BX112" s="103"/>
      <c r="CE112" s="103"/>
      <c r="CF112" s="103"/>
      <c r="CG112" s="103"/>
      <c r="CH112" s="103"/>
      <c r="CI112" s="103"/>
      <c r="CJ112" s="103"/>
      <c r="CK112" s="103"/>
    </row>
    <row r="113" spans="75:89" ht="14.4" x14ac:dyDescent="0.3">
      <c r="BW113" s="103"/>
      <c r="BX113" s="103"/>
      <c r="CE113" s="103"/>
      <c r="CF113" s="103"/>
      <c r="CG113" s="103"/>
      <c r="CH113" s="103"/>
      <c r="CI113" s="103"/>
      <c r="CJ113" s="103"/>
      <c r="CK113" s="103"/>
    </row>
    <row r="114" spans="75:89" ht="14.4" x14ac:dyDescent="0.3">
      <c r="BW114" s="103"/>
      <c r="BX114" s="103"/>
      <c r="CE114" s="103"/>
      <c r="CF114" s="103"/>
      <c r="CG114" s="103"/>
      <c r="CH114" s="103"/>
      <c r="CI114" s="103"/>
      <c r="CJ114" s="103"/>
      <c r="CK114" s="103"/>
    </row>
    <row r="115" spans="75:89" ht="14.4" x14ac:dyDescent="0.3">
      <c r="BW115" s="103"/>
      <c r="BX115" s="103"/>
      <c r="CE115" s="103"/>
      <c r="CF115" s="103"/>
      <c r="CG115" s="103"/>
      <c r="CH115" s="103"/>
      <c r="CI115" s="103"/>
      <c r="CJ115" s="103"/>
      <c r="CK115" s="103"/>
    </row>
    <row r="116" spans="75:89" ht="14.4" x14ac:dyDescent="0.3">
      <c r="BW116" s="103"/>
      <c r="BX116" s="103"/>
      <c r="CE116" s="103"/>
      <c r="CF116" s="103"/>
      <c r="CG116" s="103"/>
      <c r="CH116" s="103"/>
      <c r="CI116" s="103"/>
      <c r="CJ116" s="103"/>
      <c r="CK116" s="103"/>
    </row>
    <row r="117" spans="75:89" ht="14.4" x14ac:dyDescent="0.3">
      <c r="BW117" s="103"/>
      <c r="BX117" s="103"/>
      <c r="CE117" s="103"/>
      <c r="CF117" s="103"/>
      <c r="CG117" s="103"/>
      <c r="CH117" s="103"/>
      <c r="CI117" s="103"/>
      <c r="CJ117" s="103"/>
      <c r="CK117" s="103"/>
    </row>
    <row r="118" spans="75:89" ht="14.4" x14ac:dyDescent="0.3">
      <c r="BW118" s="103"/>
      <c r="BX118" s="103"/>
      <c r="CE118" s="103"/>
      <c r="CF118" s="103"/>
      <c r="CG118" s="103"/>
      <c r="CH118" s="103"/>
      <c r="CI118" s="103"/>
      <c r="CJ118" s="103"/>
      <c r="CK118" s="103"/>
    </row>
    <row r="119" spans="75:89" ht="14.4" x14ac:dyDescent="0.3">
      <c r="BW119" s="103"/>
      <c r="BX119" s="103"/>
      <c r="CE119" s="103"/>
      <c r="CF119" s="103"/>
      <c r="CG119" s="103"/>
      <c r="CH119" s="103"/>
      <c r="CI119" s="103"/>
      <c r="CJ119" s="103"/>
      <c r="CK119" s="103"/>
    </row>
    <row r="120" spans="75:89" ht="14.4" x14ac:dyDescent="0.3">
      <c r="BW120" s="103"/>
      <c r="BX120" s="103"/>
      <c r="CE120" s="103"/>
      <c r="CF120" s="103"/>
      <c r="CG120" s="103"/>
      <c r="CH120" s="103"/>
      <c r="CI120" s="103"/>
      <c r="CJ120" s="103"/>
      <c r="CK120" s="103"/>
    </row>
    <row r="121" spans="75:89" ht="14.4" x14ac:dyDescent="0.3">
      <c r="BW121" s="103"/>
      <c r="BX121" s="103"/>
      <c r="CE121" s="103"/>
      <c r="CF121" s="103"/>
      <c r="CG121" s="103"/>
      <c r="CH121" s="103"/>
      <c r="CI121" s="103"/>
      <c r="CJ121" s="103"/>
      <c r="CK121" s="103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234F-F0ED-442E-ADD1-A2C830165A4B}">
  <dimension ref="A1:R21"/>
  <sheetViews>
    <sheetView workbookViewId="0">
      <selection activeCell="R19" sqref="R19"/>
    </sheetView>
  </sheetViews>
  <sheetFormatPr defaultRowHeight="13.2" x14ac:dyDescent="0.25"/>
  <cols>
    <col min="1" max="1" width="6.88671875" customWidth="1"/>
    <col min="2" max="2" width="17.441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7" t="str">
        <f>'Comp Detail'!A1</f>
        <v>Vaulting NSW State Championships</v>
      </c>
      <c r="B1" s="3"/>
      <c r="C1" s="41"/>
      <c r="D1" s="163" t="s">
        <v>82</v>
      </c>
      <c r="E1" s="41" t="s">
        <v>341</v>
      </c>
      <c r="F1" s="41"/>
      <c r="R1" s="196">
        <f ca="1">NOW()</f>
        <v>45089.380972685183</v>
      </c>
    </row>
    <row r="2" spans="1:18" ht="15.6" x14ac:dyDescent="0.3">
      <c r="A2" s="28"/>
      <c r="B2" s="3"/>
      <c r="C2" s="41"/>
      <c r="D2" s="163" t="s">
        <v>83</v>
      </c>
      <c r="E2" s="103" t="s">
        <v>344</v>
      </c>
      <c r="R2" s="197">
        <f ca="1">NOW()</f>
        <v>45089.380972685183</v>
      </c>
    </row>
    <row r="3" spans="1:18" ht="15.6" x14ac:dyDescent="0.3">
      <c r="A3" s="456" t="str">
        <f>'Comp Detail'!A3</f>
        <v>9th to 11th June 2023</v>
      </c>
      <c r="B3" s="457"/>
      <c r="C3" s="41"/>
      <c r="D3" s="163"/>
      <c r="E3" s="41"/>
      <c r="F3" s="41"/>
    </row>
    <row r="4" spans="1:18" ht="15.6" x14ac:dyDescent="0.3">
      <c r="A4" s="105"/>
      <c r="B4" s="103"/>
      <c r="C4" s="103"/>
      <c r="D4" s="163"/>
    </row>
    <row r="5" spans="1:18" ht="14.4" x14ac:dyDescent="0.3">
      <c r="A5" s="261"/>
      <c r="B5" s="262"/>
      <c r="C5" s="3"/>
      <c r="D5" s="4"/>
      <c r="E5" s="4"/>
      <c r="F5" s="4"/>
    </row>
    <row r="6" spans="1:18" ht="15.6" x14ac:dyDescent="0.3">
      <c r="A6" s="56" t="s">
        <v>105</v>
      </c>
      <c r="B6" s="67"/>
      <c r="C6" s="57"/>
      <c r="D6" s="67"/>
      <c r="E6" s="57"/>
      <c r="F6" s="57"/>
    </row>
    <row r="7" spans="1:18" x14ac:dyDescent="0.25">
      <c r="A7" s="263" t="s">
        <v>325</v>
      </c>
    </row>
    <row r="8" spans="1:18" ht="15.6" x14ac:dyDescent="0.3">
      <c r="A8" s="56"/>
      <c r="B8" s="67"/>
      <c r="C8" s="57"/>
      <c r="D8" s="57"/>
      <c r="E8" s="57"/>
      <c r="F8" s="264"/>
      <c r="G8" s="67" t="s">
        <v>47</v>
      </c>
      <c r="H8" s="67"/>
      <c r="I8" s="57"/>
      <c r="J8" s="264"/>
      <c r="K8" s="67" t="s">
        <v>46</v>
      </c>
      <c r="L8" s="67"/>
      <c r="M8" s="57"/>
      <c r="N8" s="264"/>
    </row>
    <row r="9" spans="1:18" ht="15.6" x14ac:dyDescent="0.3">
      <c r="A9" s="60"/>
      <c r="B9" s="68"/>
      <c r="C9" s="57"/>
      <c r="D9" s="57"/>
      <c r="E9" s="57"/>
      <c r="F9" s="264"/>
      <c r="G9" s="57" t="str">
        <f>E1</f>
        <v>Tristyn Lowe</v>
      </c>
      <c r="H9" s="57"/>
      <c r="I9" s="57"/>
      <c r="J9" s="265"/>
      <c r="K9" s="57" t="str">
        <f>E2</f>
        <v>Emily Leadbeater</v>
      </c>
      <c r="L9" s="57"/>
      <c r="M9" s="57"/>
      <c r="N9" s="265"/>
    </row>
    <row r="10" spans="1:18" ht="14.4" x14ac:dyDescent="0.3">
      <c r="A10" s="57"/>
      <c r="B10" s="57"/>
      <c r="C10" s="57"/>
      <c r="D10" s="57"/>
      <c r="E10" s="57"/>
      <c r="F10" s="264"/>
      <c r="G10" s="67" t="s">
        <v>26</v>
      </c>
      <c r="H10" s="67"/>
      <c r="I10" s="57"/>
      <c r="J10" s="264"/>
      <c r="K10" s="67" t="s">
        <v>26</v>
      </c>
      <c r="L10" s="67"/>
      <c r="M10" s="57"/>
      <c r="N10" s="264"/>
    </row>
    <row r="11" spans="1:18" ht="14.4" x14ac:dyDescent="0.3">
      <c r="F11" s="264"/>
      <c r="G11" s="164"/>
      <c r="H11" s="177"/>
      <c r="I11" s="177" t="s">
        <v>86</v>
      </c>
      <c r="J11" s="266"/>
      <c r="K11" s="164"/>
      <c r="L11" s="177"/>
      <c r="M11" s="177" t="s">
        <v>86</v>
      </c>
      <c r="N11" s="266"/>
      <c r="O11" s="57"/>
      <c r="P11" s="57"/>
      <c r="Q11" s="71" t="s">
        <v>52</v>
      </c>
      <c r="R11" s="72"/>
    </row>
    <row r="12" spans="1:18" ht="14.4" x14ac:dyDescent="0.3">
      <c r="A12" s="267" t="s">
        <v>24</v>
      </c>
      <c r="B12" s="267" t="s">
        <v>25</v>
      </c>
      <c r="C12" s="267" t="s">
        <v>26</v>
      </c>
      <c r="D12" s="267" t="s">
        <v>27</v>
      </c>
      <c r="E12" s="267" t="s">
        <v>28</v>
      </c>
      <c r="F12" s="264"/>
      <c r="G12" s="166"/>
      <c r="H12" s="160" t="s">
        <v>93</v>
      </c>
      <c r="I12" s="178" t="s">
        <v>34</v>
      </c>
      <c r="J12" s="266"/>
      <c r="K12" s="166"/>
      <c r="L12" s="160" t="s">
        <v>93</v>
      </c>
      <c r="M12" s="178" t="s">
        <v>34</v>
      </c>
      <c r="N12" s="266"/>
      <c r="O12" s="267" t="s">
        <v>47</v>
      </c>
      <c r="P12" s="267" t="s">
        <v>46</v>
      </c>
      <c r="Q12" s="311" t="s">
        <v>32</v>
      </c>
      <c r="R12" s="311" t="s">
        <v>35</v>
      </c>
    </row>
    <row r="13" spans="1:18" ht="14.4" x14ac:dyDescent="0.3">
      <c r="F13" s="264"/>
      <c r="G13" s="41"/>
      <c r="H13" s="180"/>
      <c r="I13" s="180"/>
      <c r="J13" s="266"/>
      <c r="K13" s="41"/>
      <c r="L13" s="180"/>
      <c r="M13" s="180"/>
      <c r="N13" s="266"/>
      <c r="O13" s="69"/>
      <c r="P13" s="69"/>
      <c r="Q13" s="69"/>
      <c r="R13" s="71"/>
    </row>
    <row r="14" spans="1:18" ht="14.4" x14ac:dyDescent="0.3">
      <c r="A14" s="414">
        <v>96</v>
      </c>
      <c r="B14" s="414" t="s">
        <v>150</v>
      </c>
      <c r="C14" s="414" t="s">
        <v>326</v>
      </c>
      <c r="D14" s="414" t="s">
        <v>150</v>
      </c>
      <c r="E14" s="414" t="s">
        <v>151</v>
      </c>
      <c r="F14" s="264"/>
      <c r="G14" s="268">
        <v>7.5</v>
      </c>
      <c r="H14" s="161"/>
      <c r="I14" s="21">
        <f>G14-H14</f>
        <v>7.5</v>
      </c>
      <c r="J14" s="266"/>
      <c r="K14" s="268">
        <v>9.1999999999999993</v>
      </c>
      <c r="L14" s="161">
        <v>0.2</v>
      </c>
      <c r="M14" s="21">
        <f>K14-L14</f>
        <v>9</v>
      </c>
      <c r="N14" s="266"/>
      <c r="O14" s="94">
        <f>I14</f>
        <v>7.5</v>
      </c>
      <c r="P14" s="94">
        <f>M14</f>
        <v>9</v>
      </c>
      <c r="Q14" s="91">
        <f>SUM(O14+P14)/2</f>
        <v>8.25</v>
      </c>
      <c r="R14" s="32">
        <v>1</v>
      </c>
    </row>
    <row r="15" spans="1:18" ht="14.4" x14ac:dyDescent="0.3">
      <c r="A15" s="414">
        <v>42</v>
      </c>
      <c r="B15" s="414" t="s">
        <v>164</v>
      </c>
      <c r="C15" s="414" t="s">
        <v>321</v>
      </c>
      <c r="D15" s="414" t="s">
        <v>164</v>
      </c>
      <c r="E15" s="414" t="s">
        <v>148</v>
      </c>
      <c r="F15" s="264"/>
      <c r="G15" s="268">
        <v>7</v>
      </c>
      <c r="H15" s="161">
        <v>0.2</v>
      </c>
      <c r="I15" s="21">
        <f>G15-H15</f>
        <v>6.8</v>
      </c>
      <c r="J15" s="266"/>
      <c r="K15" s="268">
        <v>8.6999999999999993</v>
      </c>
      <c r="L15" s="161">
        <v>0.7</v>
      </c>
      <c r="M15" s="21">
        <f>K15-L15</f>
        <v>7.9999999999999991</v>
      </c>
      <c r="N15" s="266"/>
      <c r="O15" s="94">
        <f>I15</f>
        <v>6.8</v>
      </c>
      <c r="P15" s="94">
        <f>M15</f>
        <v>7.9999999999999991</v>
      </c>
      <c r="Q15" s="91">
        <f>SUM(O15+P15)/2</f>
        <v>7.3999999999999995</v>
      </c>
      <c r="R15" s="32">
        <v>2</v>
      </c>
    </row>
    <row r="16" spans="1:18" ht="14.4" x14ac:dyDescent="0.3">
      <c r="A16" s="414">
        <v>65</v>
      </c>
      <c r="B16" s="414" t="s">
        <v>217</v>
      </c>
      <c r="C16" s="414" t="s">
        <v>324</v>
      </c>
      <c r="D16" s="414" t="s">
        <v>217</v>
      </c>
      <c r="E16" s="414" t="s">
        <v>227</v>
      </c>
      <c r="F16" s="264"/>
      <c r="G16" s="268">
        <v>7.5</v>
      </c>
      <c r="H16" s="161"/>
      <c r="I16" s="21">
        <f>G16-H16</f>
        <v>7.5</v>
      </c>
      <c r="J16" s="266"/>
      <c r="K16" s="268">
        <v>7.2</v>
      </c>
      <c r="L16" s="161">
        <v>0.7</v>
      </c>
      <c r="M16" s="21">
        <f>K16-L16</f>
        <v>6.5</v>
      </c>
      <c r="N16" s="266"/>
      <c r="O16" s="94">
        <f>I16</f>
        <v>7.5</v>
      </c>
      <c r="P16" s="94">
        <f>M16</f>
        <v>6.5</v>
      </c>
      <c r="Q16" s="91">
        <f>SUM(O16+P16)/2</f>
        <v>7</v>
      </c>
      <c r="R16" s="32">
        <v>3</v>
      </c>
    </row>
    <row r="17" spans="1:18" ht="14.4" x14ac:dyDescent="0.3">
      <c r="A17" s="414">
        <v>12</v>
      </c>
      <c r="B17" s="414" t="s">
        <v>328</v>
      </c>
      <c r="C17" s="414" t="s">
        <v>307</v>
      </c>
      <c r="D17" s="414" t="s">
        <v>150</v>
      </c>
      <c r="E17" s="414" t="s">
        <v>143</v>
      </c>
      <c r="F17" s="264"/>
      <c r="G17" s="268">
        <v>7</v>
      </c>
      <c r="H17" s="161">
        <v>0.5</v>
      </c>
      <c r="I17" s="21">
        <f>G17-H17</f>
        <v>6.5</v>
      </c>
      <c r="J17" s="266"/>
      <c r="K17" s="268">
        <v>7</v>
      </c>
      <c r="L17" s="161">
        <v>0.5</v>
      </c>
      <c r="M17" s="21">
        <f>K17-L17</f>
        <v>6.5</v>
      </c>
      <c r="N17" s="266"/>
      <c r="O17" s="94">
        <f>I17</f>
        <v>6.5</v>
      </c>
      <c r="P17" s="94">
        <f>M17</f>
        <v>6.5</v>
      </c>
      <c r="Q17" s="91">
        <f>SUM(O17+P17)/2</f>
        <v>6.5</v>
      </c>
      <c r="R17" s="32">
        <v>4</v>
      </c>
    </row>
    <row r="18" spans="1:18" ht="14.4" x14ac:dyDescent="0.3">
      <c r="A18" s="414">
        <v>1</v>
      </c>
      <c r="B18" s="414" t="s">
        <v>327</v>
      </c>
      <c r="C18" s="414" t="s">
        <v>296</v>
      </c>
      <c r="D18" s="414" t="s">
        <v>327</v>
      </c>
      <c r="E18" s="414" t="s">
        <v>214</v>
      </c>
      <c r="F18" s="264"/>
      <c r="G18" s="268">
        <v>6.5</v>
      </c>
      <c r="H18" s="161"/>
      <c r="I18" s="21">
        <f>G18-H18</f>
        <v>6.5</v>
      </c>
      <c r="J18" s="266"/>
      <c r="K18" s="268">
        <v>6.4</v>
      </c>
      <c r="L18" s="161">
        <v>0.9</v>
      </c>
      <c r="M18" s="21">
        <f>K18-L18</f>
        <v>5.5</v>
      </c>
      <c r="N18" s="266"/>
      <c r="O18" s="94">
        <f>I18</f>
        <v>6.5</v>
      </c>
      <c r="P18" s="94">
        <f>M18</f>
        <v>5.5</v>
      </c>
      <c r="Q18" s="91">
        <f>SUM(O18+P18)/2</f>
        <v>6</v>
      </c>
      <c r="R18" s="32">
        <v>5</v>
      </c>
    </row>
    <row r="19" spans="1:18" ht="21" x14ac:dyDescent="0.4">
      <c r="E19" s="269"/>
    </row>
    <row r="21" spans="1:18" ht="21" x14ac:dyDescent="0.4">
      <c r="E21" s="269"/>
    </row>
  </sheetData>
  <sortState xmlns:xlrd2="http://schemas.microsoft.com/office/spreadsheetml/2017/richdata2" ref="A14:R18">
    <sortCondition descending="1" ref="Q14:Q18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639D-821D-43DD-80BC-DEFF21E4B6ED}">
  <sheetPr>
    <pageSetUpPr fitToPage="1"/>
  </sheetPr>
  <dimension ref="A1:R16"/>
  <sheetViews>
    <sheetView workbookViewId="0">
      <selection activeCell="S16" sqref="S16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7" t="str">
        <f>'Comp Detail'!A1</f>
        <v>Vaulting NSW State Championships</v>
      </c>
      <c r="B1" s="3"/>
      <c r="C1" s="41"/>
      <c r="D1" s="163" t="s">
        <v>82</v>
      </c>
      <c r="E1" s="41" t="s">
        <v>342</v>
      </c>
      <c r="F1" s="41"/>
      <c r="R1" s="196">
        <f ca="1">NOW()</f>
        <v>45089.380972685183</v>
      </c>
    </row>
    <row r="2" spans="1:18" ht="15.6" x14ac:dyDescent="0.3">
      <c r="A2" s="28"/>
      <c r="B2" s="3"/>
      <c r="C2" s="41"/>
      <c r="D2" s="163" t="s">
        <v>83</v>
      </c>
      <c r="E2" s="103" t="s">
        <v>344</v>
      </c>
      <c r="R2" s="197">
        <f ca="1">NOW()</f>
        <v>45089.380972685183</v>
      </c>
    </row>
    <row r="3" spans="1:18" ht="15.6" x14ac:dyDescent="0.3">
      <c r="A3" s="456" t="str">
        <f>'Comp Detail'!A3</f>
        <v>9th to 11th June 2023</v>
      </c>
      <c r="B3" s="457"/>
      <c r="C3" s="41"/>
      <c r="D3" s="163"/>
      <c r="E3" s="41"/>
      <c r="F3" s="41"/>
    </row>
    <row r="4" spans="1:18" ht="15.6" x14ac:dyDescent="0.3">
      <c r="A4" s="105"/>
      <c r="B4" s="103"/>
      <c r="C4" s="103"/>
      <c r="D4" s="163"/>
    </row>
    <row r="5" spans="1:18" ht="14.4" x14ac:dyDescent="0.3">
      <c r="A5" s="261"/>
      <c r="B5" s="262"/>
      <c r="C5" s="3"/>
      <c r="D5" s="4"/>
      <c r="E5" s="4"/>
      <c r="F5" s="4"/>
    </row>
    <row r="6" spans="1:18" ht="15.6" x14ac:dyDescent="0.3">
      <c r="A6" s="56" t="s">
        <v>106</v>
      </c>
      <c r="B6" s="67"/>
      <c r="C6" s="57"/>
      <c r="D6" s="67"/>
      <c r="E6" s="57"/>
      <c r="F6" s="57"/>
    </row>
    <row r="7" spans="1:18" x14ac:dyDescent="0.25">
      <c r="A7" s="263" t="s">
        <v>107</v>
      </c>
    </row>
    <row r="8" spans="1:18" ht="15.6" x14ac:dyDescent="0.3">
      <c r="A8" s="56"/>
      <c r="B8" s="67"/>
      <c r="C8" s="57"/>
      <c r="D8" s="57"/>
      <c r="E8" s="57"/>
      <c r="F8" s="264"/>
      <c r="G8" s="67" t="s">
        <v>47</v>
      </c>
      <c r="H8" s="67"/>
      <c r="I8" s="57"/>
      <c r="J8" s="264"/>
      <c r="K8" s="67" t="s">
        <v>46</v>
      </c>
      <c r="L8" s="67"/>
      <c r="M8" s="57"/>
      <c r="N8" s="264"/>
    </row>
    <row r="9" spans="1:18" ht="15.6" x14ac:dyDescent="0.3">
      <c r="A9" s="60"/>
      <c r="B9" s="68"/>
      <c r="C9" s="57"/>
      <c r="D9" s="57"/>
      <c r="E9" s="57"/>
      <c r="F9" s="264"/>
      <c r="G9" s="57" t="str">
        <f>E1</f>
        <v>Janet Leadbeater</v>
      </c>
      <c r="H9" s="57"/>
      <c r="I9" s="57"/>
      <c r="J9" s="265"/>
      <c r="K9" s="57" t="str">
        <f>E2</f>
        <v>Emily Leadbeater</v>
      </c>
      <c r="L9" s="57"/>
      <c r="M9" s="57"/>
      <c r="N9" s="265"/>
    </row>
    <row r="10" spans="1:18" ht="14.4" x14ac:dyDescent="0.3">
      <c r="A10" s="57"/>
      <c r="B10" s="57"/>
      <c r="C10" s="57"/>
      <c r="D10" s="57"/>
      <c r="E10" s="57"/>
      <c r="F10" s="264"/>
      <c r="G10" s="67" t="s">
        <v>26</v>
      </c>
      <c r="H10" s="67"/>
      <c r="I10" s="57"/>
      <c r="J10" s="264"/>
      <c r="K10" s="67" t="s">
        <v>26</v>
      </c>
      <c r="L10" s="67"/>
      <c r="M10" s="57"/>
      <c r="N10" s="264"/>
    </row>
    <row r="11" spans="1:18" ht="14.4" x14ac:dyDescent="0.3">
      <c r="F11" s="264"/>
      <c r="G11" s="164"/>
      <c r="H11" s="177"/>
      <c r="I11" s="177" t="s">
        <v>86</v>
      </c>
      <c r="J11" s="266"/>
      <c r="K11" s="164"/>
      <c r="L11" s="177"/>
      <c r="M11" s="177" t="s">
        <v>86</v>
      </c>
      <c r="N11" s="266"/>
      <c r="O11" s="57"/>
      <c r="P11" s="57"/>
      <c r="Q11" s="71" t="s">
        <v>52</v>
      </c>
      <c r="R11" s="72"/>
    </row>
    <row r="12" spans="1:18" ht="14.4" x14ac:dyDescent="0.3">
      <c r="A12" s="267" t="s">
        <v>24</v>
      </c>
      <c r="B12" s="267" t="s">
        <v>25</v>
      </c>
      <c r="C12" s="267" t="s">
        <v>26</v>
      </c>
      <c r="D12" s="267" t="s">
        <v>27</v>
      </c>
      <c r="E12" s="267" t="s">
        <v>28</v>
      </c>
      <c r="F12" s="264"/>
      <c r="G12" s="166"/>
      <c r="H12" s="160" t="s">
        <v>93</v>
      </c>
      <c r="I12" s="178" t="s">
        <v>34</v>
      </c>
      <c r="J12" s="266"/>
      <c r="K12" s="166"/>
      <c r="L12" s="160" t="s">
        <v>93</v>
      </c>
      <c r="M12" s="178" t="s">
        <v>34</v>
      </c>
      <c r="N12" s="266"/>
      <c r="O12" s="267" t="s">
        <v>47</v>
      </c>
      <c r="P12" s="267" t="s">
        <v>46</v>
      </c>
      <c r="Q12" s="311" t="s">
        <v>32</v>
      </c>
      <c r="R12" s="311" t="s">
        <v>35</v>
      </c>
    </row>
    <row r="13" spans="1:18" ht="14.4" x14ac:dyDescent="0.3">
      <c r="F13" s="264"/>
      <c r="G13" s="41"/>
      <c r="H13" s="180"/>
      <c r="I13" s="180"/>
      <c r="J13" s="266"/>
      <c r="K13" s="41"/>
      <c r="L13" s="180"/>
      <c r="M13" s="180"/>
      <c r="N13" s="266"/>
      <c r="O13" s="69"/>
      <c r="P13" s="69"/>
      <c r="Q13" s="69"/>
      <c r="R13" s="71"/>
    </row>
    <row r="14" spans="1:18" ht="14.4" x14ac:dyDescent="0.3">
      <c r="A14" s="414">
        <v>42</v>
      </c>
      <c r="B14" s="414" t="s">
        <v>164</v>
      </c>
      <c r="C14" s="414" t="s">
        <v>321</v>
      </c>
      <c r="D14" s="414" t="s">
        <v>164</v>
      </c>
      <c r="E14" s="414" t="s">
        <v>148</v>
      </c>
      <c r="F14" s="264"/>
      <c r="G14" s="268">
        <v>6.3</v>
      </c>
      <c r="H14" s="161">
        <v>0.5</v>
      </c>
      <c r="I14" s="21">
        <f>G14-H14</f>
        <v>5.8</v>
      </c>
      <c r="J14" s="266"/>
      <c r="K14" s="268">
        <v>9</v>
      </c>
      <c r="L14" s="161"/>
      <c r="M14" s="21">
        <f>K14-L14</f>
        <v>9</v>
      </c>
      <c r="N14" s="266"/>
      <c r="O14" s="94">
        <f>I14</f>
        <v>5.8</v>
      </c>
      <c r="P14" s="94">
        <f>M14</f>
        <v>9</v>
      </c>
      <c r="Q14" s="91">
        <f>SUM(O14+P14)/2</f>
        <v>7.4</v>
      </c>
      <c r="R14" s="32">
        <v>1</v>
      </c>
    </row>
    <row r="15" spans="1:18" ht="14.4" x14ac:dyDescent="0.3">
      <c r="A15" s="414">
        <v>95</v>
      </c>
      <c r="B15" s="414" t="s">
        <v>150</v>
      </c>
      <c r="C15" s="414" t="s">
        <v>323</v>
      </c>
      <c r="D15" s="414" t="s">
        <v>150</v>
      </c>
      <c r="E15" s="414" t="s">
        <v>151</v>
      </c>
      <c r="F15" s="264"/>
      <c r="G15" s="268">
        <v>6.5</v>
      </c>
      <c r="H15" s="161">
        <v>1.5</v>
      </c>
      <c r="I15" s="21">
        <f t="shared" ref="I15:I16" si="0">G15-H15</f>
        <v>5</v>
      </c>
      <c r="J15" s="266"/>
      <c r="K15" s="268">
        <v>7.8</v>
      </c>
      <c r="L15" s="161">
        <v>0.7</v>
      </c>
      <c r="M15" s="21">
        <f t="shared" ref="M15:M16" si="1">K15-L15</f>
        <v>7.1</v>
      </c>
      <c r="N15" s="266"/>
      <c r="O15" s="94">
        <f t="shared" ref="O15:O16" si="2">I15</f>
        <v>5</v>
      </c>
      <c r="P15" s="94">
        <f t="shared" ref="P15:P16" si="3">M15</f>
        <v>7.1</v>
      </c>
      <c r="Q15" s="91">
        <f t="shared" ref="Q15:Q16" si="4">SUM(O15+P15)/2</f>
        <v>6.05</v>
      </c>
      <c r="R15" s="32">
        <v>2</v>
      </c>
    </row>
    <row r="16" spans="1:18" ht="14.4" x14ac:dyDescent="0.3">
      <c r="A16" s="414">
        <v>65</v>
      </c>
      <c r="B16" s="414" t="s">
        <v>217</v>
      </c>
      <c r="C16" s="414" t="s">
        <v>324</v>
      </c>
      <c r="D16" s="414" t="s">
        <v>217</v>
      </c>
      <c r="E16" s="414" t="s">
        <v>227</v>
      </c>
      <c r="F16" s="264"/>
      <c r="G16" s="268">
        <v>5.5</v>
      </c>
      <c r="H16" s="161">
        <v>1.5</v>
      </c>
      <c r="I16" s="21">
        <f t="shared" si="0"/>
        <v>4</v>
      </c>
      <c r="J16" s="266"/>
      <c r="K16" s="268">
        <v>6.8</v>
      </c>
      <c r="L16" s="161">
        <v>0.6</v>
      </c>
      <c r="M16" s="21">
        <f t="shared" si="1"/>
        <v>6.2</v>
      </c>
      <c r="N16" s="266"/>
      <c r="O16" s="94">
        <f t="shared" si="2"/>
        <v>4</v>
      </c>
      <c r="P16" s="94">
        <f t="shared" si="3"/>
        <v>6.2</v>
      </c>
      <c r="Q16" s="91">
        <f t="shared" si="4"/>
        <v>5.0999999999999996</v>
      </c>
      <c r="R16" s="32">
        <v>3</v>
      </c>
    </row>
  </sheetData>
  <sortState xmlns:xlrd2="http://schemas.microsoft.com/office/spreadsheetml/2017/richdata2" ref="A15:R16">
    <sortCondition descending="1" ref="Q15:Q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A28D-017C-49FD-A5BC-EB74F00F8B86}">
  <sheetPr>
    <pageSetUpPr fitToPage="1"/>
  </sheetPr>
  <dimension ref="A1:R14"/>
  <sheetViews>
    <sheetView workbookViewId="0">
      <selection activeCell="S14" sqref="S14"/>
    </sheetView>
  </sheetViews>
  <sheetFormatPr defaultRowHeight="13.95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 t="s">
        <v>71</v>
      </c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4" t="s">
        <v>341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103" t="s">
        <v>343</v>
      </c>
      <c r="K3" s="1"/>
      <c r="L3" s="1"/>
      <c r="M3" s="1"/>
    </row>
    <row r="4" spans="1:18" ht="13.95" customHeight="1" x14ac:dyDescent="0.3">
      <c r="A4" s="105"/>
      <c r="B4" s="106"/>
      <c r="C4" s="1"/>
      <c r="K4" s="1"/>
      <c r="L4" s="1"/>
      <c r="M4" s="1"/>
    </row>
    <row r="5" spans="1:18" ht="13.95" customHeight="1" x14ac:dyDescent="0.3">
      <c r="A5" s="237" t="s">
        <v>137</v>
      </c>
      <c r="B5" s="2"/>
      <c r="C5" s="4"/>
      <c r="D5" s="238"/>
      <c r="E5" s="2" t="s">
        <v>47</v>
      </c>
      <c r="F5" s="4" t="str">
        <f>C2</f>
        <v>Tristyn Lowe</v>
      </c>
      <c r="G5" s="4"/>
      <c r="H5" s="2"/>
      <c r="I5" s="238"/>
      <c r="J5" s="238"/>
      <c r="K5" s="239" t="s">
        <v>46</v>
      </c>
      <c r="L5" s="240" t="str">
        <f>C3</f>
        <v>Jenny Scott</v>
      </c>
      <c r="M5" s="238"/>
      <c r="N5" s="238"/>
      <c r="O5" s="238"/>
      <c r="P5" s="238"/>
      <c r="Q5" s="238"/>
      <c r="R5" s="238"/>
    </row>
    <row r="6" spans="1:18" ht="13.95" customHeight="1" x14ac:dyDescent="0.3">
      <c r="A6" s="237" t="s">
        <v>53</v>
      </c>
      <c r="B6" s="2">
        <v>24</v>
      </c>
      <c r="C6" s="4"/>
      <c r="D6" s="238"/>
      <c r="E6" s="4"/>
      <c r="F6" s="4"/>
      <c r="G6" s="4"/>
      <c r="H6" s="4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ht="13.95" customHeight="1" x14ac:dyDescent="0.3">
      <c r="A7" s="4"/>
      <c r="B7" s="4"/>
      <c r="C7" s="4"/>
      <c r="D7" s="238"/>
      <c r="E7" s="2"/>
      <c r="F7" s="4"/>
      <c r="G7" s="4"/>
      <c r="H7" s="4"/>
      <c r="I7" s="241"/>
      <c r="J7" s="241"/>
      <c r="K7" s="238"/>
      <c r="L7" s="238"/>
      <c r="M7" s="241"/>
      <c r="N7" s="238"/>
      <c r="O7" s="238"/>
      <c r="P7" s="238"/>
      <c r="Q7" s="242"/>
      <c r="R7" s="238"/>
    </row>
    <row r="8" spans="1:18" ht="13.95" customHeight="1" x14ac:dyDescent="0.3">
      <c r="D8" s="243"/>
      <c r="E8" s="39" t="s">
        <v>14</v>
      </c>
      <c r="F8" s="30"/>
      <c r="G8" s="30"/>
      <c r="H8" s="30"/>
      <c r="I8" s="244" t="s">
        <v>14</v>
      </c>
      <c r="J8" s="245"/>
      <c r="K8" s="241"/>
      <c r="L8" s="241"/>
      <c r="M8" s="244" t="s">
        <v>56</v>
      </c>
      <c r="N8" s="243"/>
      <c r="O8" s="241"/>
      <c r="P8" s="241"/>
      <c r="Q8" s="274" t="s">
        <v>15</v>
      </c>
      <c r="R8" s="241"/>
    </row>
    <row r="9" spans="1:18" ht="13.95" customHeight="1" x14ac:dyDescent="0.3">
      <c r="A9" s="313" t="s">
        <v>24</v>
      </c>
      <c r="B9" s="313" t="s">
        <v>25</v>
      </c>
      <c r="C9" s="313" t="s">
        <v>28</v>
      </c>
      <c r="D9" s="253"/>
      <c r="E9" s="37" t="s">
        <v>4</v>
      </c>
      <c r="F9" s="37" t="s">
        <v>5</v>
      </c>
      <c r="G9" s="37" t="s">
        <v>6</v>
      </c>
      <c r="H9" s="37" t="s">
        <v>7</v>
      </c>
      <c r="I9" s="314" t="s">
        <v>15</v>
      </c>
      <c r="J9" s="315"/>
      <c r="K9" s="260" t="s">
        <v>36</v>
      </c>
      <c r="L9" s="260" t="s">
        <v>60</v>
      </c>
      <c r="M9" s="314" t="s">
        <v>15</v>
      </c>
      <c r="N9" s="253"/>
      <c r="O9" s="316" t="s">
        <v>68</v>
      </c>
      <c r="P9" s="316" t="s">
        <v>69</v>
      </c>
      <c r="Q9" s="317" t="s">
        <v>32</v>
      </c>
      <c r="R9" s="316" t="s">
        <v>35</v>
      </c>
    </row>
    <row r="10" spans="1:18" ht="13.95" customHeight="1" x14ac:dyDescent="0.3">
      <c r="C10" s="30"/>
      <c r="D10" s="247"/>
      <c r="E10" s="30"/>
      <c r="F10" s="30"/>
      <c r="G10" s="30"/>
      <c r="H10" s="30"/>
      <c r="I10" s="244"/>
      <c r="J10" s="245"/>
      <c r="K10" s="238"/>
      <c r="L10" s="238"/>
      <c r="M10" s="244"/>
      <c r="N10" s="247"/>
      <c r="O10" s="238"/>
      <c r="P10" s="238"/>
      <c r="Q10" s="274"/>
      <c r="R10" s="241"/>
    </row>
    <row r="11" spans="1:18" ht="13.95" customHeight="1" x14ac:dyDescent="0.3">
      <c r="A11" s="414">
        <v>33</v>
      </c>
      <c r="B11" s="414" t="s">
        <v>244</v>
      </c>
      <c r="C11" s="414" t="s">
        <v>183</v>
      </c>
      <c r="D11" s="247"/>
      <c r="E11" s="275">
        <v>8.5</v>
      </c>
      <c r="F11" s="275">
        <v>9</v>
      </c>
      <c r="G11" s="275">
        <v>8</v>
      </c>
      <c r="H11" s="275">
        <v>8</v>
      </c>
      <c r="I11" s="276">
        <f>SUM((E11*0.25)+(F11*0.25)+(G11*0.3)+(H11*0.2))</f>
        <v>8.375</v>
      </c>
      <c r="J11" s="277"/>
      <c r="K11" s="278">
        <v>8.4</v>
      </c>
      <c r="L11" s="278">
        <v>1</v>
      </c>
      <c r="M11" s="276">
        <f>K11-L11</f>
        <v>7.4</v>
      </c>
      <c r="N11" s="279"/>
      <c r="O11" s="276">
        <f>I11</f>
        <v>8.375</v>
      </c>
      <c r="P11" s="276">
        <f>M11</f>
        <v>7.4</v>
      </c>
      <c r="Q11" s="328">
        <f>(M11+I11)/2</f>
        <v>7.8875000000000002</v>
      </c>
      <c r="R11" s="244">
        <v>1</v>
      </c>
    </row>
    <row r="12" spans="1:18" ht="13.95" customHeight="1" x14ac:dyDescent="0.3">
      <c r="A12" s="414">
        <v>19</v>
      </c>
      <c r="B12" s="414" t="s">
        <v>181</v>
      </c>
      <c r="C12" s="414" t="s">
        <v>146</v>
      </c>
      <c r="D12" s="247"/>
      <c r="E12" s="275">
        <v>7.5</v>
      </c>
      <c r="F12" s="275">
        <v>7</v>
      </c>
      <c r="G12" s="275">
        <v>8</v>
      </c>
      <c r="H12" s="275">
        <v>7.5</v>
      </c>
      <c r="I12" s="276">
        <f>SUM((E12*0.25)+(F12*0.25)+(G12*0.3)+(H12*0.2))</f>
        <v>7.5250000000000004</v>
      </c>
      <c r="J12" s="277"/>
      <c r="K12" s="278">
        <v>8.1999999999999993</v>
      </c>
      <c r="L12" s="278"/>
      <c r="M12" s="276">
        <f>K12-L12</f>
        <v>8.1999999999999993</v>
      </c>
      <c r="N12" s="279"/>
      <c r="O12" s="276">
        <f>I12</f>
        <v>7.5250000000000004</v>
      </c>
      <c r="P12" s="276">
        <f>M12</f>
        <v>8.1999999999999993</v>
      </c>
      <c r="Q12" s="328">
        <f>(M12+I12)/2</f>
        <v>7.8624999999999998</v>
      </c>
      <c r="R12" s="244">
        <v>2</v>
      </c>
    </row>
    <row r="13" spans="1:18" ht="13.95" customHeight="1" x14ac:dyDescent="0.3">
      <c r="A13" s="414">
        <v>34</v>
      </c>
      <c r="B13" s="414" t="s">
        <v>187</v>
      </c>
      <c r="C13" s="414" t="s">
        <v>183</v>
      </c>
      <c r="D13" s="247"/>
      <c r="E13" s="275">
        <v>6.5</v>
      </c>
      <c r="F13" s="275">
        <v>8.5</v>
      </c>
      <c r="G13" s="275">
        <v>7.5</v>
      </c>
      <c r="H13" s="275">
        <v>7</v>
      </c>
      <c r="I13" s="276">
        <f>SUM((E13*0.25)+(F13*0.25)+(G13*0.3)+(H13*0.2))</f>
        <v>7.4</v>
      </c>
      <c r="J13" s="277"/>
      <c r="K13" s="278">
        <v>7.9</v>
      </c>
      <c r="L13" s="278"/>
      <c r="M13" s="276">
        <f>K13-L13</f>
        <v>7.9</v>
      </c>
      <c r="N13" s="279"/>
      <c r="O13" s="276">
        <f>I13</f>
        <v>7.4</v>
      </c>
      <c r="P13" s="276">
        <f>M13</f>
        <v>7.9</v>
      </c>
      <c r="Q13" s="328">
        <f>(M13+I13)/2</f>
        <v>7.65</v>
      </c>
      <c r="R13" s="244">
        <v>3</v>
      </c>
    </row>
    <row r="14" spans="1:18" ht="13.95" customHeight="1" x14ac:dyDescent="0.3">
      <c r="A14" s="414">
        <v>32</v>
      </c>
      <c r="B14" s="414" t="s">
        <v>225</v>
      </c>
      <c r="C14" s="414" t="s">
        <v>183</v>
      </c>
      <c r="D14" s="247"/>
      <c r="E14" s="275">
        <v>7.5</v>
      </c>
      <c r="F14" s="275">
        <v>7.5</v>
      </c>
      <c r="G14" s="275">
        <v>7</v>
      </c>
      <c r="H14" s="275">
        <v>7</v>
      </c>
      <c r="I14" s="276">
        <f>SUM((E14*0.25)+(F14*0.25)+(G14*0.3)+(H14*0.2))</f>
        <v>7.25</v>
      </c>
      <c r="J14" s="277"/>
      <c r="K14" s="278">
        <v>7</v>
      </c>
      <c r="L14" s="278"/>
      <c r="M14" s="276">
        <f>K14-L14</f>
        <v>7</v>
      </c>
      <c r="N14" s="279"/>
      <c r="O14" s="276">
        <f>I14</f>
        <v>7.25</v>
      </c>
      <c r="P14" s="276">
        <f>M14</f>
        <v>7</v>
      </c>
      <c r="Q14" s="328">
        <f>(M14+I14)/2</f>
        <v>7.125</v>
      </c>
      <c r="R14" s="244">
        <v>4</v>
      </c>
    </row>
  </sheetData>
  <sortState xmlns:xlrd2="http://schemas.microsoft.com/office/spreadsheetml/2017/richdata2" ref="A11:R14">
    <sortCondition descending="1" ref="Q11:Q14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4369-3488-4132-9F0C-0BEA1B2D9BE5}">
  <dimension ref="A1:C36"/>
  <sheetViews>
    <sheetView tabSelected="1" topLeftCell="A9" workbookViewId="0">
      <selection activeCell="E18" sqref="E18"/>
    </sheetView>
  </sheetViews>
  <sheetFormatPr defaultRowHeight="13.2" x14ac:dyDescent="0.25"/>
  <sheetData>
    <row r="1" spans="1:1" ht="28.8" x14ac:dyDescent="0.25">
      <c r="A1" s="438" t="s">
        <v>350</v>
      </c>
    </row>
    <row r="2" spans="1:1" ht="18.600000000000001" x14ac:dyDescent="0.25">
      <c r="A2" s="439" t="s">
        <v>351</v>
      </c>
    </row>
    <row r="3" spans="1:1" x14ac:dyDescent="0.25">
      <c r="A3" s="440"/>
    </row>
    <row r="4" spans="1:1" ht="18.600000000000001" x14ac:dyDescent="0.25">
      <c r="A4" s="441" t="s">
        <v>374</v>
      </c>
    </row>
    <row r="5" spans="1:1" ht="18.600000000000001" x14ac:dyDescent="0.25">
      <c r="A5" s="441" t="s">
        <v>373</v>
      </c>
    </row>
    <row r="6" spans="1:1" ht="18.600000000000001" x14ac:dyDescent="0.25">
      <c r="A6" s="439" t="s">
        <v>371</v>
      </c>
    </row>
    <row r="7" spans="1:1" ht="18.600000000000001" x14ac:dyDescent="0.25">
      <c r="A7" s="439"/>
    </row>
    <row r="8" spans="1:1" ht="18.600000000000001" x14ac:dyDescent="0.25">
      <c r="A8" s="439" t="s">
        <v>352</v>
      </c>
    </row>
    <row r="9" spans="1:1" ht="18.600000000000001" x14ac:dyDescent="0.25">
      <c r="A9" s="441" t="s">
        <v>353</v>
      </c>
    </row>
    <row r="10" spans="1:1" ht="18.600000000000001" x14ac:dyDescent="0.25">
      <c r="A10" s="441" t="s">
        <v>354</v>
      </c>
    </row>
    <row r="11" spans="1:1" ht="18.600000000000001" x14ac:dyDescent="0.25">
      <c r="A11" s="441" t="s">
        <v>355</v>
      </c>
    </row>
    <row r="12" spans="1:1" x14ac:dyDescent="0.25">
      <c r="A12" s="440"/>
    </row>
    <row r="13" spans="1:1" ht="18.600000000000001" x14ac:dyDescent="0.25">
      <c r="A13" s="439" t="s">
        <v>356</v>
      </c>
    </row>
    <row r="14" spans="1:1" ht="18.600000000000001" x14ac:dyDescent="0.25">
      <c r="A14" s="439" t="s">
        <v>372</v>
      </c>
    </row>
    <row r="15" spans="1:1" x14ac:dyDescent="0.25">
      <c r="A15" s="440"/>
    </row>
    <row r="16" spans="1:1" ht="18.600000000000001" x14ac:dyDescent="0.25">
      <c r="A16" s="439" t="s">
        <v>357</v>
      </c>
    </row>
    <row r="17" spans="1:2" ht="18.600000000000001" x14ac:dyDescent="0.25">
      <c r="A17" s="441" t="s">
        <v>364</v>
      </c>
    </row>
    <row r="18" spans="1:2" ht="18.600000000000001" x14ac:dyDescent="0.3">
      <c r="A18" s="441"/>
      <c r="B18" s="447" t="s">
        <v>141</v>
      </c>
    </row>
    <row r="19" spans="1:2" ht="18.600000000000001" x14ac:dyDescent="0.3">
      <c r="A19" s="441"/>
      <c r="B19" s="447" t="s">
        <v>181</v>
      </c>
    </row>
    <row r="20" spans="1:2" ht="18.600000000000001" x14ac:dyDescent="0.3">
      <c r="A20" s="441"/>
      <c r="B20" s="447" t="s">
        <v>184</v>
      </c>
    </row>
    <row r="21" spans="1:2" ht="18.600000000000001" x14ac:dyDescent="0.3">
      <c r="A21" s="441"/>
      <c r="B21" s="447" t="s">
        <v>138</v>
      </c>
    </row>
    <row r="22" spans="1:2" ht="18.600000000000001" x14ac:dyDescent="0.3">
      <c r="A22" s="441"/>
      <c r="B22" s="447" t="s">
        <v>251</v>
      </c>
    </row>
    <row r="23" spans="1:2" ht="18.600000000000001" x14ac:dyDescent="0.3">
      <c r="A23" s="441"/>
      <c r="B23" s="447" t="s">
        <v>201</v>
      </c>
    </row>
    <row r="24" spans="1:2" ht="18.600000000000001" x14ac:dyDescent="0.25">
      <c r="A24" s="439"/>
    </row>
    <row r="25" spans="1:2" ht="21.6" x14ac:dyDescent="0.25">
      <c r="A25" s="438" t="s">
        <v>358</v>
      </c>
    </row>
    <row r="26" spans="1:2" ht="21.6" x14ac:dyDescent="0.25">
      <c r="A26" s="438"/>
    </row>
    <row r="27" spans="1:2" ht="18.600000000000001" x14ac:dyDescent="0.25">
      <c r="A27" s="439" t="s">
        <v>359</v>
      </c>
    </row>
    <row r="29" spans="1:2" ht="17.399999999999999" x14ac:dyDescent="0.3">
      <c r="A29" s="442" t="s">
        <v>362</v>
      </c>
      <c r="B29" s="455" t="s">
        <v>370</v>
      </c>
    </row>
    <row r="30" spans="1:2" ht="14.4" x14ac:dyDescent="0.25">
      <c r="A30" s="443"/>
    </row>
    <row r="31" spans="1:2" ht="18.600000000000001" x14ac:dyDescent="0.25">
      <c r="A31" s="439" t="s">
        <v>360</v>
      </c>
    </row>
    <row r="32" spans="1:2" ht="18.600000000000001" x14ac:dyDescent="0.25">
      <c r="A32" s="446" t="s">
        <v>365</v>
      </c>
    </row>
    <row r="33" spans="1:3" ht="18.600000000000001" x14ac:dyDescent="0.25">
      <c r="A33" s="439"/>
    </row>
    <row r="34" spans="1:3" ht="18.600000000000001" x14ac:dyDescent="0.25">
      <c r="A34" s="439" t="s">
        <v>361</v>
      </c>
    </row>
    <row r="35" spans="1:3" ht="14.4" x14ac:dyDescent="0.3">
      <c r="A35" s="445"/>
      <c r="B35" s="1"/>
    </row>
    <row r="36" spans="1:3" ht="18.600000000000001" x14ac:dyDescent="0.3">
      <c r="A36" s="444" t="s">
        <v>363</v>
      </c>
      <c r="B36" s="447" t="s">
        <v>366</v>
      </c>
      <c r="C36" s="44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0EDD-0822-4A3E-B712-20E95EE807C9}">
  <sheetPr>
    <pageSetUpPr fitToPage="1"/>
  </sheetPr>
  <dimension ref="A1:R19"/>
  <sheetViews>
    <sheetView workbookViewId="0">
      <selection activeCell="C23" sqref="C23"/>
    </sheetView>
  </sheetViews>
  <sheetFormatPr defaultRowHeight="13.95" customHeight="1" x14ac:dyDescent="0.25"/>
  <cols>
    <col min="2" max="2" width="17.664062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/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102" t="s">
        <v>71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4" t="s">
        <v>341</v>
      </c>
      <c r="K3" s="1"/>
      <c r="L3" s="1"/>
      <c r="M3" s="1"/>
    </row>
    <row r="4" spans="1:18" ht="13.95" customHeight="1" x14ac:dyDescent="0.3">
      <c r="A4" s="105"/>
      <c r="B4" s="106"/>
      <c r="C4" s="103" t="s">
        <v>343</v>
      </c>
      <c r="K4" s="1"/>
      <c r="L4" s="1"/>
      <c r="M4" s="1"/>
    </row>
    <row r="5" spans="1:18" ht="13.95" customHeight="1" x14ac:dyDescent="0.3">
      <c r="A5" s="237" t="s">
        <v>346</v>
      </c>
      <c r="B5" s="2"/>
      <c r="C5" s="4"/>
      <c r="D5" s="238"/>
      <c r="E5" s="2"/>
      <c r="F5" s="240"/>
      <c r="G5" s="4"/>
      <c r="H5" s="2"/>
      <c r="I5" s="238"/>
      <c r="J5" s="238"/>
      <c r="K5" s="239"/>
      <c r="L5" s="41"/>
      <c r="M5" s="238"/>
      <c r="N5" s="238"/>
      <c r="O5" s="238"/>
      <c r="P5" s="238"/>
      <c r="Q5" s="238"/>
      <c r="R5" s="238"/>
    </row>
    <row r="6" spans="1:18" ht="13.95" customHeight="1" x14ac:dyDescent="0.3">
      <c r="A6" s="237" t="s">
        <v>53</v>
      </c>
      <c r="B6" s="2">
        <v>25</v>
      </c>
      <c r="C6" s="4"/>
      <c r="D6" s="238"/>
      <c r="E6" s="4"/>
      <c r="F6" s="4"/>
      <c r="G6" s="4"/>
      <c r="H6" s="4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ht="13.95" customHeight="1" x14ac:dyDescent="0.3">
      <c r="A7" s="4"/>
      <c r="B7" s="4"/>
      <c r="C7" s="4"/>
      <c r="D7" s="238"/>
      <c r="E7" s="2"/>
      <c r="F7" s="4"/>
      <c r="G7" s="4"/>
      <c r="H7" s="4"/>
      <c r="I7" s="241"/>
      <c r="J7" s="241"/>
      <c r="K7" s="238"/>
      <c r="L7" s="238"/>
      <c r="M7" s="241"/>
      <c r="N7" s="238"/>
      <c r="O7" s="238"/>
      <c r="P7" s="238"/>
      <c r="Q7" s="242"/>
      <c r="R7" s="238"/>
    </row>
    <row r="8" spans="1:18" ht="13.95" customHeight="1" x14ac:dyDescent="0.3">
      <c r="D8" s="243"/>
      <c r="E8" s="39" t="s">
        <v>14</v>
      </c>
      <c r="F8" s="30"/>
      <c r="G8" s="30"/>
      <c r="H8" s="30"/>
      <c r="I8" s="244" t="s">
        <v>14</v>
      </c>
      <c r="J8" s="245"/>
      <c r="K8" s="241"/>
      <c r="L8" s="241"/>
      <c r="M8" s="244" t="s">
        <v>56</v>
      </c>
      <c r="N8" s="243"/>
      <c r="O8" s="241"/>
      <c r="P8" s="241"/>
      <c r="Q8" s="274" t="s">
        <v>15</v>
      </c>
      <c r="R8" s="241"/>
    </row>
    <row r="9" spans="1:18" ht="13.95" customHeight="1" x14ac:dyDescent="0.3">
      <c r="A9" s="313" t="s">
        <v>24</v>
      </c>
      <c r="B9" s="313" t="s">
        <v>25</v>
      </c>
      <c r="C9" s="313" t="s">
        <v>28</v>
      </c>
      <c r="D9" s="253"/>
      <c r="E9" s="37" t="s">
        <v>4</v>
      </c>
      <c r="F9" s="37" t="s">
        <v>5</v>
      </c>
      <c r="G9" s="37" t="s">
        <v>6</v>
      </c>
      <c r="H9" s="37" t="s">
        <v>7</v>
      </c>
      <c r="I9" s="314" t="s">
        <v>15</v>
      </c>
      <c r="J9" s="315"/>
      <c r="K9" s="260" t="s">
        <v>36</v>
      </c>
      <c r="L9" s="260" t="s">
        <v>60</v>
      </c>
      <c r="M9" s="314" t="s">
        <v>15</v>
      </c>
      <c r="N9" s="253"/>
      <c r="O9" s="316" t="s">
        <v>68</v>
      </c>
      <c r="P9" s="316" t="s">
        <v>69</v>
      </c>
      <c r="Q9" s="317" t="s">
        <v>32</v>
      </c>
      <c r="R9" s="316" t="s">
        <v>35</v>
      </c>
    </row>
    <row r="10" spans="1:18" ht="13.95" customHeight="1" x14ac:dyDescent="0.3">
      <c r="C10" s="30"/>
      <c r="D10" s="247"/>
      <c r="E10" s="30"/>
      <c r="F10" s="30"/>
      <c r="G10" s="30"/>
      <c r="H10" s="30"/>
      <c r="I10" s="244"/>
      <c r="J10" s="245"/>
      <c r="K10" s="238"/>
      <c r="L10" s="238"/>
      <c r="M10" s="244"/>
      <c r="N10" s="247"/>
      <c r="O10" s="238"/>
      <c r="P10" s="238"/>
      <c r="Q10" s="274"/>
      <c r="R10" s="241"/>
    </row>
    <row r="11" spans="1:18" ht="13.95" customHeight="1" x14ac:dyDescent="0.3">
      <c r="A11" s="414">
        <v>80</v>
      </c>
      <c r="B11" s="414" t="s">
        <v>208</v>
      </c>
      <c r="C11" s="414" t="s">
        <v>175</v>
      </c>
      <c r="D11" s="247"/>
      <c r="E11" s="275">
        <v>8</v>
      </c>
      <c r="F11" s="275">
        <v>8.5</v>
      </c>
      <c r="G11" s="275">
        <v>8</v>
      </c>
      <c r="H11" s="275">
        <v>8</v>
      </c>
      <c r="I11" s="276">
        <f t="shared" ref="I11:I19" si="0">SUM((E11*0.25)+(F11*0.25)+(G11*0.3)+(H11*0.2))</f>
        <v>8.125</v>
      </c>
      <c r="J11" s="277"/>
      <c r="K11" s="278">
        <v>8.4</v>
      </c>
      <c r="L11" s="278"/>
      <c r="M11" s="276">
        <f t="shared" ref="M11:M19" si="1">K11-L11</f>
        <v>8.4</v>
      </c>
      <c r="N11" s="279"/>
      <c r="O11" s="276">
        <f t="shared" ref="O11:O19" si="2">I11</f>
        <v>8.125</v>
      </c>
      <c r="P11" s="276">
        <f t="shared" ref="P11:P19" si="3">M11</f>
        <v>8.4</v>
      </c>
      <c r="Q11" s="328">
        <f t="shared" ref="Q11:Q19" si="4">(M11+I11)/2</f>
        <v>8.2624999999999993</v>
      </c>
      <c r="R11" s="244">
        <f>RANK(Q11,$Q$11:Q19)</f>
        <v>1</v>
      </c>
    </row>
    <row r="12" spans="1:18" ht="13.95" customHeight="1" x14ac:dyDescent="0.3">
      <c r="A12" s="414">
        <v>36</v>
      </c>
      <c r="B12" s="414" t="s">
        <v>246</v>
      </c>
      <c r="C12" s="414" t="s">
        <v>245</v>
      </c>
      <c r="D12" s="247"/>
      <c r="E12" s="275">
        <v>7.5</v>
      </c>
      <c r="F12" s="275">
        <v>8</v>
      </c>
      <c r="G12" s="275">
        <v>8.5</v>
      </c>
      <c r="H12" s="275">
        <v>8.5</v>
      </c>
      <c r="I12" s="276">
        <f t="shared" si="0"/>
        <v>8.125</v>
      </c>
      <c r="J12" s="277"/>
      <c r="K12" s="278">
        <v>8.1999999999999993</v>
      </c>
      <c r="L12" s="278"/>
      <c r="M12" s="276">
        <f t="shared" si="1"/>
        <v>8.1999999999999993</v>
      </c>
      <c r="N12" s="279"/>
      <c r="O12" s="276">
        <f t="shared" si="2"/>
        <v>8.125</v>
      </c>
      <c r="P12" s="276">
        <f t="shared" si="3"/>
        <v>8.1999999999999993</v>
      </c>
      <c r="Q12" s="328">
        <f t="shared" si="4"/>
        <v>8.1624999999999996</v>
      </c>
      <c r="R12" s="244">
        <f>RANK(Q12,$Q$11:Q20)</f>
        <v>2</v>
      </c>
    </row>
    <row r="13" spans="1:18" ht="13.95" customHeight="1" x14ac:dyDescent="0.3">
      <c r="A13" s="414">
        <v>9</v>
      </c>
      <c r="B13" s="414" t="s">
        <v>185</v>
      </c>
      <c r="C13" s="414" t="s">
        <v>143</v>
      </c>
      <c r="D13" s="247"/>
      <c r="E13" s="275">
        <v>8</v>
      </c>
      <c r="F13" s="275">
        <v>7.5</v>
      </c>
      <c r="G13" s="275">
        <v>8</v>
      </c>
      <c r="H13" s="275">
        <v>7</v>
      </c>
      <c r="I13" s="276">
        <f t="shared" si="0"/>
        <v>7.6750000000000007</v>
      </c>
      <c r="J13" s="277"/>
      <c r="K13" s="278">
        <v>8.5</v>
      </c>
      <c r="L13" s="278"/>
      <c r="M13" s="276">
        <f t="shared" si="1"/>
        <v>8.5</v>
      </c>
      <c r="N13" s="279"/>
      <c r="O13" s="276">
        <f t="shared" si="2"/>
        <v>7.6750000000000007</v>
      </c>
      <c r="P13" s="276">
        <f t="shared" si="3"/>
        <v>8.5</v>
      </c>
      <c r="Q13" s="328">
        <f t="shared" si="4"/>
        <v>8.0875000000000004</v>
      </c>
      <c r="R13" s="244">
        <f>RANK(Q13,$Q$11:Q21)</f>
        <v>3</v>
      </c>
    </row>
    <row r="14" spans="1:18" ht="13.95" customHeight="1" x14ac:dyDescent="0.3">
      <c r="A14" s="414">
        <v>47</v>
      </c>
      <c r="B14" s="414" t="s">
        <v>230</v>
      </c>
      <c r="C14" s="414" t="s">
        <v>248</v>
      </c>
      <c r="D14" s="247"/>
      <c r="E14" s="275">
        <v>8</v>
      </c>
      <c r="F14" s="275">
        <v>8</v>
      </c>
      <c r="G14" s="275">
        <v>8.5</v>
      </c>
      <c r="H14" s="275">
        <v>7</v>
      </c>
      <c r="I14" s="276">
        <f t="shared" si="0"/>
        <v>7.95</v>
      </c>
      <c r="J14" s="277"/>
      <c r="K14" s="278">
        <v>7.5</v>
      </c>
      <c r="L14" s="278"/>
      <c r="M14" s="276">
        <f t="shared" si="1"/>
        <v>7.5</v>
      </c>
      <c r="N14" s="279"/>
      <c r="O14" s="276">
        <f t="shared" si="2"/>
        <v>7.95</v>
      </c>
      <c r="P14" s="276">
        <f t="shared" si="3"/>
        <v>7.5</v>
      </c>
      <c r="Q14" s="328">
        <f t="shared" si="4"/>
        <v>7.7249999999999996</v>
      </c>
      <c r="R14" s="244">
        <f>RANK(Q14,$Q$11:Q22)</f>
        <v>4</v>
      </c>
    </row>
    <row r="15" spans="1:18" ht="13.95" customHeight="1" x14ac:dyDescent="0.3">
      <c r="A15" s="414">
        <v>18</v>
      </c>
      <c r="B15" s="414" t="s">
        <v>154</v>
      </c>
      <c r="C15" s="414" t="s">
        <v>146</v>
      </c>
      <c r="D15" s="247"/>
      <c r="E15" s="275">
        <v>7.5</v>
      </c>
      <c r="F15" s="275">
        <v>7.5</v>
      </c>
      <c r="G15" s="275">
        <v>6.5</v>
      </c>
      <c r="H15" s="275">
        <v>7</v>
      </c>
      <c r="I15" s="276">
        <f t="shared" si="0"/>
        <v>7.1000000000000005</v>
      </c>
      <c r="J15" s="277"/>
      <c r="K15" s="278">
        <v>8</v>
      </c>
      <c r="L15" s="278"/>
      <c r="M15" s="276">
        <f t="shared" si="1"/>
        <v>8</v>
      </c>
      <c r="N15" s="279"/>
      <c r="O15" s="276">
        <f t="shared" si="2"/>
        <v>7.1000000000000005</v>
      </c>
      <c r="P15" s="276">
        <f t="shared" si="3"/>
        <v>8</v>
      </c>
      <c r="Q15" s="328">
        <f t="shared" si="4"/>
        <v>7.5500000000000007</v>
      </c>
      <c r="R15" s="244">
        <f>RANK(Q15,$Q$11:Q23)</f>
        <v>5</v>
      </c>
    </row>
    <row r="16" spans="1:18" ht="13.95" customHeight="1" x14ac:dyDescent="0.3">
      <c r="A16" s="414">
        <v>58</v>
      </c>
      <c r="B16" s="414" t="s">
        <v>192</v>
      </c>
      <c r="C16" s="414" t="s">
        <v>227</v>
      </c>
      <c r="D16" s="247"/>
      <c r="E16" s="275">
        <v>7</v>
      </c>
      <c r="F16" s="275">
        <v>7</v>
      </c>
      <c r="G16" s="275">
        <v>7</v>
      </c>
      <c r="H16" s="275">
        <v>7</v>
      </c>
      <c r="I16" s="276">
        <f t="shared" si="0"/>
        <v>7</v>
      </c>
      <c r="J16" s="277"/>
      <c r="K16" s="278">
        <v>7.8</v>
      </c>
      <c r="L16" s="278"/>
      <c r="M16" s="276">
        <f t="shared" si="1"/>
        <v>7.8</v>
      </c>
      <c r="N16" s="279"/>
      <c r="O16" s="276">
        <f t="shared" si="2"/>
        <v>7</v>
      </c>
      <c r="P16" s="276">
        <f t="shared" si="3"/>
        <v>7.8</v>
      </c>
      <c r="Q16" s="328">
        <f t="shared" si="4"/>
        <v>7.4</v>
      </c>
      <c r="R16" s="244">
        <f>RANK(Q16,$Q$11:Q24)</f>
        <v>6</v>
      </c>
    </row>
    <row r="17" spans="1:18" ht="13.95" customHeight="1" x14ac:dyDescent="0.3">
      <c r="A17" s="414">
        <v>67</v>
      </c>
      <c r="B17" s="414" t="s">
        <v>158</v>
      </c>
      <c r="C17" s="414" t="s">
        <v>247</v>
      </c>
      <c r="D17" s="247"/>
      <c r="E17" s="275">
        <v>7.5</v>
      </c>
      <c r="F17" s="275">
        <v>7.5</v>
      </c>
      <c r="G17" s="275">
        <v>6.5</v>
      </c>
      <c r="H17" s="275">
        <v>6</v>
      </c>
      <c r="I17" s="276">
        <f t="shared" si="0"/>
        <v>6.9</v>
      </c>
      <c r="J17" s="277"/>
      <c r="K17" s="278">
        <v>7.6</v>
      </c>
      <c r="L17" s="278"/>
      <c r="M17" s="276">
        <f t="shared" si="1"/>
        <v>7.6</v>
      </c>
      <c r="N17" s="279"/>
      <c r="O17" s="276">
        <f t="shared" si="2"/>
        <v>6.9</v>
      </c>
      <c r="P17" s="276">
        <f t="shared" si="3"/>
        <v>7.6</v>
      </c>
      <c r="Q17" s="328">
        <f t="shared" si="4"/>
        <v>7.25</v>
      </c>
      <c r="R17" s="244">
        <f>RANK(Q17,$Q$11:Q25)</f>
        <v>7</v>
      </c>
    </row>
    <row r="18" spans="1:18" ht="13.95" customHeight="1" x14ac:dyDescent="0.3">
      <c r="A18" s="414">
        <v>55</v>
      </c>
      <c r="B18" s="414" t="s">
        <v>199</v>
      </c>
      <c r="C18" s="414" t="s">
        <v>227</v>
      </c>
      <c r="D18" s="247"/>
      <c r="E18" s="275">
        <v>6</v>
      </c>
      <c r="F18" s="275">
        <v>7</v>
      </c>
      <c r="G18" s="275">
        <v>6.5</v>
      </c>
      <c r="H18" s="275">
        <v>7</v>
      </c>
      <c r="I18" s="276">
        <f t="shared" si="0"/>
        <v>6.6000000000000005</v>
      </c>
      <c r="J18" s="277"/>
      <c r="K18" s="278">
        <v>7.7</v>
      </c>
      <c r="L18" s="278"/>
      <c r="M18" s="276">
        <f t="shared" si="1"/>
        <v>7.7</v>
      </c>
      <c r="N18" s="279"/>
      <c r="O18" s="276">
        <f t="shared" si="2"/>
        <v>6.6000000000000005</v>
      </c>
      <c r="P18" s="276">
        <f t="shared" si="3"/>
        <v>7.7</v>
      </c>
      <c r="Q18" s="328">
        <f t="shared" si="4"/>
        <v>7.15</v>
      </c>
      <c r="R18" s="244">
        <f>RANK(Q18,$Q$11:Q26)</f>
        <v>8</v>
      </c>
    </row>
    <row r="19" spans="1:18" ht="13.95" customHeight="1" x14ac:dyDescent="0.3">
      <c r="A19" s="414">
        <v>56</v>
      </c>
      <c r="B19" s="414" t="s">
        <v>191</v>
      </c>
      <c r="C19" s="414" t="s">
        <v>227</v>
      </c>
      <c r="D19" s="247"/>
      <c r="E19" s="275">
        <v>5.5</v>
      </c>
      <c r="F19" s="275">
        <v>7</v>
      </c>
      <c r="G19" s="275">
        <v>6.5</v>
      </c>
      <c r="H19" s="275">
        <v>5.5</v>
      </c>
      <c r="I19" s="276">
        <f t="shared" si="0"/>
        <v>6.1750000000000007</v>
      </c>
      <c r="J19" s="277"/>
      <c r="K19" s="278">
        <v>7</v>
      </c>
      <c r="L19" s="278"/>
      <c r="M19" s="276">
        <f t="shared" si="1"/>
        <v>7</v>
      </c>
      <c r="N19" s="279"/>
      <c r="O19" s="276">
        <f t="shared" si="2"/>
        <v>6.1750000000000007</v>
      </c>
      <c r="P19" s="276">
        <f t="shared" si="3"/>
        <v>7</v>
      </c>
      <c r="Q19" s="328">
        <f t="shared" si="4"/>
        <v>6.5875000000000004</v>
      </c>
      <c r="R19" s="244">
        <f>RANK(Q19,$Q$11:Q27)</f>
        <v>9</v>
      </c>
    </row>
  </sheetData>
  <sortState xmlns:xlrd2="http://schemas.microsoft.com/office/spreadsheetml/2017/richdata2" ref="A11:R19">
    <sortCondition ref="R11:R19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33A1-F55F-4D62-9F75-D1080A279162}">
  <dimension ref="A1:R22"/>
  <sheetViews>
    <sheetView workbookViewId="0">
      <selection activeCell="B22" sqref="B22"/>
    </sheetView>
  </sheetViews>
  <sheetFormatPr defaultRowHeight="13.95" customHeight="1" x14ac:dyDescent="0.25"/>
  <cols>
    <col min="2" max="2" width="17.664062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102" t="s">
        <v>71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4" t="s">
        <v>341</v>
      </c>
      <c r="K3" s="1"/>
      <c r="L3" s="1"/>
      <c r="M3" s="1"/>
    </row>
    <row r="4" spans="1:18" ht="13.95" customHeight="1" x14ac:dyDescent="0.3">
      <c r="A4" s="105"/>
      <c r="B4" s="106"/>
      <c r="C4" s="103" t="s">
        <v>343</v>
      </c>
      <c r="K4" s="1"/>
      <c r="L4" s="1"/>
      <c r="M4" s="1"/>
    </row>
    <row r="5" spans="1:18" ht="13.95" customHeight="1" x14ac:dyDescent="0.3">
      <c r="A5" s="237" t="s">
        <v>345</v>
      </c>
      <c r="B5" s="2"/>
      <c r="C5" s="4"/>
      <c r="D5" s="238"/>
      <c r="E5" s="2"/>
      <c r="F5" s="240"/>
      <c r="G5" s="4"/>
      <c r="H5" s="2"/>
      <c r="I5" s="238"/>
      <c r="J5" s="238"/>
      <c r="K5" s="239"/>
      <c r="L5" s="41"/>
      <c r="M5" s="238"/>
      <c r="N5" s="238"/>
      <c r="O5" s="238"/>
      <c r="P5" s="238"/>
      <c r="Q5" s="238"/>
      <c r="R5" s="238"/>
    </row>
    <row r="6" spans="1:18" ht="13.95" customHeight="1" x14ac:dyDescent="0.3">
      <c r="A6" s="237" t="s">
        <v>53</v>
      </c>
      <c r="B6" s="2">
        <v>25</v>
      </c>
      <c r="C6" s="4"/>
      <c r="D6" s="238"/>
      <c r="E6" s="4"/>
      <c r="F6" s="4"/>
      <c r="G6" s="4"/>
      <c r="H6" s="4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ht="13.95" customHeight="1" x14ac:dyDescent="0.3">
      <c r="A7" s="4"/>
      <c r="B7" s="4"/>
      <c r="C7" s="4"/>
      <c r="D7" s="238"/>
      <c r="E7" s="2"/>
      <c r="F7" s="4"/>
      <c r="G7" s="4"/>
      <c r="H7" s="4"/>
      <c r="I7" s="241"/>
      <c r="J7" s="241"/>
      <c r="K7" s="238"/>
      <c r="L7" s="238"/>
      <c r="M7" s="241"/>
      <c r="N7" s="238"/>
      <c r="O7" s="238"/>
      <c r="P7" s="238"/>
      <c r="Q7" s="242"/>
      <c r="R7" s="238"/>
    </row>
    <row r="8" spans="1:18" ht="13.95" customHeight="1" x14ac:dyDescent="0.3">
      <c r="D8" s="243"/>
      <c r="E8" s="39" t="s">
        <v>14</v>
      </c>
      <c r="F8" s="30"/>
      <c r="G8" s="30"/>
      <c r="H8" s="30"/>
      <c r="I8" s="244" t="s">
        <v>14</v>
      </c>
      <c r="J8" s="245"/>
      <c r="K8" s="241"/>
      <c r="L8" s="241"/>
      <c r="M8" s="244" t="s">
        <v>56</v>
      </c>
      <c r="N8" s="243"/>
      <c r="O8" s="241"/>
      <c r="P8" s="241"/>
      <c r="Q8" s="274" t="s">
        <v>15</v>
      </c>
      <c r="R8" s="241"/>
    </row>
    <row r="9" spans="1:18" ht="13.95" customHeight="1" x14ac:dyDescent="0.3">
      <c r="A9" s="313" t="s">
        <v>24</v>
      </c>
      <c r="B9" s="313" t="s">
        <v>25</v>
      </c>
      <c r="C9" s="313" t="s">
        <v>28</v>
      </c>
      <c r="D9" s="253"/>
      <c r="E9" s="37" t="s">
        <v>4</v>
      </c>
      <c r="F9" s="37" t="s">
        <v>5</v>
      </c>
      <c r="G9" s="37" t="s">
        <v>6</v>
      </c>
      <c r="H9" s="37" t="s">
        <v>7</v>
      </c>
      <c r="I9" s="314" t="s">
        <v>15</v>
      </c>
      <c r="J9" s="315"/>
      <c r="K9" s="260" t="s">
        <v>36</v>
      </c>
      <c r="L9" s="260" t="s">
        <v>60</v>
      </c>
      <c r="M9" s="314" t="s">
        <v>15</v>
      </c>
      <c r="N9" s="253"/>
      <c r="O9" s="316" t="s">
        <v>68</v>
      </c>
      <c r="P9" s="316" t="s">
        <v>69</v>
      </c>
      <c r="Q9" s="317" t="s">
        <v>32</v>
      </c>
      <c r="R9" s="316" t="s">
        <v>35</v>
      </c>
    </row>
    <row r="10" spans="1:18" ht="13.95" customHeight="1" x14ac:dyDescent="0.3">
      <c r="C10" s="30"/>
      <c r="D10" s="247"/>
      <c r="E10" s="30"/>
      <c r="F10" s="30"/>
      <c r="G10" s="30"/>
      <c r="H10" s="30"/>
      <c r="I10" s="244"/>
      <c r="J10" s="245"/>
      <c r="K10" s="238"/>
      <c r="L10" s="238"/>
      <c r="M10" s="244"/>
      <c r="N10" s="247"/>
      <c r="O10" s="238"/>
      <c r="P10" s="238"/>
      <c r="Q10" s="274"/>
      <c r="R10" s="241"/>
    </row>
    <row r="11" spans="1:18" ht="13.95" customHeight="1" x14ac:dyDescent="0.3">
      <c r="A11" s="414">
        <v>26</v>
      </c>
      <c r="B11" s="414" t="s">
        <v>179</v>
      </c>
      <c r="C11" s="414" t="s">
        <v>245</v>
      </c>
      <c r="D11" s="247"/>
      <c r="E11" s="275">
        <v>7</v>
      </c>
      <c r="F11" s="275">
        <v>8</v>
      </c>
      <c r="G11" s="275">
        <v>8.5</v>
      </c>
      <c r="H11" s="275">
        <v>8</v>
      </c>
      <c r="I11" s="276">
        <f t="shared" ref="I11:I22" si="0">SUM((E11*0.25)+(F11*0.25)+(G11*0.3)+(H11*0.2))</f>
        <v>7.9</v>
      </c>
      <c r="J11" s="277"/>
      <c r="K11" s="278">
        <v>7.9</v>
      </c>
      <c r="L11" s="278"/>
      <c r="M11" s="276">
        <f t="shared" ref="M11:M22" si="1">K11-L11</f>
        <v>7.9</v>
      </c>
      <c r="N11" s="279"/>
      <c r="O11" s="276">
        <f t="shared" ref="O11:O22" si="2">I11</f>
        <v>7.9</v>
      </c>
      <c r="P11" s="276">
        <f t="shared" ref="P11:P22" si="3">M11</f>
        <v>7.9</v>
      </c>
      <c r="Q11" s="328">
        <f t="shared" ref="Q11:Q22" si="4">(M11+I11)/2</f>
        <v>7.9</v>
      </c>
      <c r="R11" s="244">
        <f>RANK(Q11,$Q$11:Q19)</f>
        <v>1</v>
      </c>
    </row>
    <row r="12" spans="1:18" ht="13.95" customHeight="1" x14ac:dyDescent="0.3">
      <c r="A12" s="414">
        <v>37</v>
      </c>
      <c r="B12" s="414" t="s">
        <v>180</v>
      </c>
      <c r="C12" s="414" t="s">
        <v>245</v>
      </c>
      <c r="D12" s="247"/>
      <c r="E12" s="275">
        <v>7.5</v>
      </c>
      <c r="F12" s="275">
        <v>8</v>
      </c>
      <c r="G12" s="275">
        <v>8</v>
      </c>
      <c r="H12" s="275">
        <v>8</v>
      </c>
      <c r="I12" s="276">
        <f t="shared" si="0"/>
        <v>7.875</v>
      </c>
      <c r="J12" s="277"/>
      <c r="K12" s="278">
        <v>7.9</v>
      </c>
      <c r="L12" s="278"/>
      <c r="M12" s="276">
        <f t="shared" si="1"/>
        <v>7.9</v>
      </c>
      <c r="N12" s="279"/>
      <c r="O12" s="276">
        <f t="shared" si="2"/>
        <v>7.875</v>
      </c>
      <c r="P12" s="276">
        <f t="shared" si="3"/>
        <v>7.9</v>
      </c>
      <c r="Q12" s="328">
        <f t="shared" si="4"/>
        <v>7.8875000000000002</v>
      </c>
      <c r="R12" s="244">
        <f>RANK(Q12,$Q$11:Q20)</f>
        <v>2</v>
      </c>
    </row>
    <row r="13" spans="1:18" ht="13.95" customHeight="1" x14ac:dyDescent="0.3">
      <c r="A13" s="414">
        <v>63</v>
      </c>
      <c r="B13" s="414" t="s">
        <v>193</v>
      </c>
      <c r="C13" s="414" t="s">
        <v>227</v>
      </c>
      <c r="D13" s="247"/>
      <c r="E13" s="275">
        <v>7</v>
      </c>
      <c r="F13" s="275">
        <v>8</v>
      </c>
      <c r="G13" s="275">
        <v>8</v>
      </c>
      <c r="H13" s="275">
        <v>8.5</v>
      </c>
      <c r="I13" s="276">
        <f t="shared" si="0"/>
        <v>7.8500000000000005</v>
      </c>
      <c r="J13" s="277"/>
      <c r="K13" s="278">
        <v>7.9</v>
      </c>
      <c r="L13" s="278"/>
      <c r="M13" s="276">
        <f t="shared" si="1"/>
        <v>7.9</v>
      </c>
      <c r="N13" s="279"/>
      <c r="O13" s="276">
        <f t="shared" si="2"/>
        <v>7.8500000000000005</v>
      </c>
      <c r="P13" s="276">
        <f t="shared" si="3"/>
        <v>7.9</v>
      </c>
      <c r="Q13" s="328">
        <f t="shared" si="4"/>
        <v>7.875</v>
      </c>
      <c r="R13" s="244">
        <f>RANK(Q13,$Q$11:Q21)</f>
        <v>3</v>
      </c>
    </row>
    <row r="14" spans="1:18" ht="13.95" customHeight="1" x14ac:dyDescent="0.3">
      <c r="A14" s="414">
        <v>8</v>
      </c>
      <c r="B14" s="414" t="s">
        <v>251</v>
      </c>
      <c r="C14" s="414" t="s">
        <v>143</v>
      </c>
      <c r="D14" s="247"/>
      <c r="E14" s="275">
        <v>6.5</v>
      </c>
      <c r="F14" s="275">
        <v>7.5</v>
      </c>
      <c r="G14" s="275">
        <v>7.5</v>
      </c>
      <c r="H14" s="275">
        <v>8</v>
      </c>
      <c r="I14" s="276">
        <f t="shared" si="0"/>
        <v>7.35</v>
      </c>
      <c r="J14" s="277"/>
      <c r="K14" s="278">
        <v>8.4</v>
      </c>
      <c r="L14" s="278"/>
      <c r="M14" s="276">
        <f t="shared" si="1"/>
        <v>8.4</v>
      </c>
      <c r="N14" s="279"/>
      <c r="O14" s="276">
        <f t="shared" si="2"/>
        <v>7.35</v>
      </c>
      <c r="P14" s="276">
        <f t="shared" si="3"/>
        <v>8.4</v>
      </c>
      <c r="Q14" s="328">
        <f t="shared" si="4"/>
        <v>7.875</v>
      </c>
      <c r="R14" s="244">
        <f>RANK(Q14,$Q$11:Q22)</f>
        <v>3</v>
      </c>
    </row>
    <row r="15" spans="1:18" ht="13.95" customHeight="1" x14ac:dyDescent="0.3">
      <c r="A15" s="414">
        <v>27</v>
      </c>
      <c r="B15" s="414" t="s">
        <v>188</v>
      </c>
      <c r="C15" s="414" t="s">
        <v>245</v>
      </c>
      <c r="D15" s="247"/>
      <c r="E15" s="275">
        <v>6</v>
      </c>
      <c r="F15" s="275">
        <v>8</v>
      </c>
      <c r="G15" s="275">
        <v>7.5</v>
      </c>
      <c r="H15" s="275">
        <v>8</v>
      </c>
      <c r="I15" s="276">
        <f t="shared" si="0"/>
        <v>7.35</v>
      </c>
      <c r="J15" s="277"/>
      <c r="K15" s="278">
        <v>7.9</v>
      </c>
      <c r="L15" s="278"/>
      <c r="M15" s="276">
        <f t="shared" si="1"/>
        <v>7.9</v>
      </c>
      <c r="N15" s="279"/>
      <c r="O15" s="276">
        <f t="shared" si="2"/>
        <v>7.35</v>
      </c>
      <c r="P15" s="276">
        <f t="shared" si="3"/>
        <v>7.9</v>
      </c>
      <c r="Q15" s="328">
        <f t="shared" si="4"/>
        <v>7.625</v>
      </c>
      <c r="R15" s="244">
        <f>RANK(Q15,$Q$11:Q23)</f>
        <v>5</v>
      </c>
    </row>
    <row r="16" spans="1:18" ht="13.95" customHeight="1" x14ac:dyDescent="0.3">
      <c r="A16" s="414">
        <v>31</v>
      </c>
      <c r="B16" s="414" t="s">
        <v>203</v>
      </c>
      <c r="C16" s="414" t="s">
        <v>245</v>
      </c>
      <c r="D16" s="247"/>
      <c r="E16" s="275">
        <v>6.5</v>
      </c>
      <c r="F16" s="275">
        <v>7.5</v>
      </c>
      <c r="G16" s="275">
        <v>7.5</v>
      </c>
      <c r="H16" s="275">
        <v>8</v>
      </c>
      <c r="I16" s="276">
        <f t="shared" si="0"/>
        <v>7.35</v>
      </c>
      <c r="J16" s="277"/>
      <c r="K16" s="278">
        <v>7.8</v>
      </c>
      <c r="L16" s="278"/>
      <c r="M16" s="276">
        <f t="shared" si="1"/>
        <v>7.8</v>
      </c>
      <c r="N16" s="279"/>
      <c r="O16" s="276">
        <f t="shared" si="2"/>
        <v>7.35</v>
      </c>
      <c r="P16" s="276">
        <f t="shared" si="3"/>
        <v>7.8</v>
      </c>
      <c r="Q16" s="328">
        <f t="shared" si="4"/>
        <v>7.5749999999999993</v>
      </c>
      <c r="R16" s="244">
        <f>RANK(Q16,$Q$11:Q24)</f>
        <v>6</v>
      </c>
    </row>
    <row r="17" spans="1:18" ht="13.95" customHeight="1" x14ac:dyDescent="0.3">
      <c r="A17" s="414">
        <v>30</v>
      </c>
      <c r="B17" s="414" t="s">
        <v>205</v>
      </c>
      <c r="C17" s="414" t="s">
        <v>245</v>
      </c>
      <c r="D17" s="247"/>
      <c r="E17" s="275">
        <v>6.5</v>
      </c>
      <c r="F17" s="275">
        <v>7.5</v>
      </c>
      <c r="G17" s="275">
        <v>7.5</v>
      </c>
      <c r="H17" s="275">
        <v>7.5</v>
      </c>
      <c r="I17" s="276">
        <f t="shared" si="0"/>
        <v>7.25</v>
      </c>
      <c r="J17" s="277"/>
      <c r="K17" s="278">
        <v>7.6</v>
      </c>
      <c r="L17" s="278"/>
      <c r="M17" s="276">
        <f t="shared" si="1"/>
        <v>7.6</v>
      </c>
      <c r="N17" s="279"/>
      <c r="O17" s="276">
        <f t="shared" si="2"/>
        <v>7.25</v>
      </c>
      <c r="P17" s="276">
        <f t="shared" si="3"/>
        <v>7.6</v>
      </c>
      <c r="Q17" s="328">
        <f t="shared" si="4"/>
        <v>7.4249999999999998</v>
      </c>
      <c r="R17" s="244">
        <f>RANK(Q17,$Q$11:Q25)</f>
        <v>7</v>
      </c>
    </row>
    <row r="18" spans="1:18" ht="13.95" customHeight="1" x14ac:dyDescent="0.3">
      <c r="A18" s="414">
        <v>91</v>
      </c>
      <c r="B18" s="414" t="s">
        <v>249</v>
      </c>
      <c r="C18" s="414" t="s">
        <v>151</v>
      </c>
      <c r="D18" s="247"/>
      <c r="E18" s="275">
        <v>8</v>
      </c>
      <c r="F18" s="275">
        <v>7.5</v>
      </c>
      <c r="G18" s="275">
        <v>7</v>
      </c>
      <c r="H18" s="275">
        <v>6.5</v>
      </c>
      <c r="I18" s="276">
        <f t="shared" si="0"/>
        <v>7.2749999999999995</v>
      </c>
      <c r="J18" s="277"/>
      <c r="K18" s="278">
        <v>7.4</v>
      </c>
      <c r="L18" s="278"/>
      <c r="M18" s="276">
        <f t="shared" si="1"/>
        <v>7.4</v>
      </c>
      <c r="N18" s="279"/>
      <c r="O18" s="276">
        <f t="shared" si="2"/>
        <v>7.2749999999999995</v>
      </c>
      <c r="P18" s="276">
        <f t="shared" si="3"/>
        <v>7.4</v>
      </c>
      <c r="Q18" s="328">
        <f t="shared" si="4"/>
        <v>7.3375000000000004</v>
      </c>
      <c r="R18" s="244">
        <f>RANK(Q18,$Q$11:Q26)</f>
        <v>8</v>
      </c>
    </row>
    <row r="19" spans="1:18" ht="13.95" customHeight="1" x14ac:dyDescent="0.3">
      <c r="A19" s="414">
        <v>81</v>
      </c>
      <c r="B19" s="414" t="s">
        <v>235</v>
      </c>
      <c r="C19" s="414" t="s">
        <v>175</v>
      </c>
      <c r="D19" s="247"/>
      <c r="E19" s="275">
        <v>7</v>
      </c>
      <c r="F19" s="275">
        <v>7.5</v>
      </c>
      <c r="G19" s="275">
        <v>7.5</v>
      </c>
      <c r="H19" s="275">
        <v>7</v>
      </c>
      <c r="I19" s="276">
        <f t="shared" si="0"/>
        <v>7.2750000000000004</v>
      </c>
      <c r="J19" s="277"/>
      <c r="K19" s="278">
        <v>7.1</v>
      </c>
      <c r="L19" s="278"/>
      <c r="M19" s="276">
        <f t="shared" si="1"/>
        <v>7.1</v>
      </c>
      <c r="N19" s="279"/>
      <c r="O19" s="276">
        <f t="shared" si="2"/>
        <v>7.2750000000000004</v>
      </c>
      <c r="P19" s="276">
        <f t="shared" si="3"/>
        <v>7.1</v>
      </c>
      <c r="Q19" s="328">
        <f t="shared" si="4"/>
        <v>7.1875</v>
      </c>
      <c r="R19" s="244">
        <f>RANK(Q19,$Q$11:Q27)</f>
        <v>9</v>
      </c>
    </row>
    <row r="20" spans="1:18" ht="13.95" customHeight="1" x14ac:dyDescent="0.3">
      <c r="A20" s="414">
        <v>51</v>
      </c>
      <c r="B20" s="414" t="s">
        <v>223</v>
      </c>
      <c r="C20" s="414" t="s">
        <v>253</v>
      </c>
      <c r="D20" s="247"/>
      <c r="E20" s="275">
        <v>6.5</v>
      </c>
      <c r="F20" s="275">
        <v>7</v>
      </c>
      <c r="G20" s="275">
        <v>6.5</v>
      </c>
      <c r="H20" s="275">
        <v>7</v>
      </c>
      <c r="I20" s="276">
        <f t="shared" si="0"/>
        <v>6.7250000000000005</v>
      </c>
      <c r="J20" s="277"/>
      <c r="K20" s="278">
        <v>7.6</v>
      </c>
      <c r="L20" s="278"/>
      <c r="M20" s="276">
        <f t="shared" si="1"/>
        <v>7.6</v>
      </c>
      <c r="N20" s="279"/>
      <c r="O20" s="276">
        <f t="shared" si="2"/>
        <v>6.7250000000000005</v>
      </c>
      <c r="P20" s="276">
        <f t="shared" si="3"/>
        <v>7.6</v>
      </c>
      <c r="Q20" s="328">
        <f t="shared" si="4"/>
        <v>7.1624999999999996</v>
      </c>
      <c r="R20" s="244">
        <f>RANK(Q20,$Q$11:Q28)</f>
        <v>10</v>
      </c>
    </row>
    <row r="21" spans="1:18" ht="13.95" customHeight="1" x14ac:dyDescent="0.3">
      <c r="A21" s="414">
        <v>64</v>
      </c>
      <c r="B21" s="414" t="s">
        <v>190</v>
      </c>
      <c r="C21" s="414" t="s">
        <v>227</v>
      </c>
      <c r="D21" s="247"/>
      <c r="E21" s="275">
        <v>6</v>
      </c>
      <c r="F21" s="275">
        <v>7</v>
      </c>
      <c r="G21" s="275">
        <v>7</v>
      </c>
      <c r="H21" s="275">
        <v>7.5</v>
      </c>
      <c r="I21" s="276">
        <f t="shared" si="0"/>
        <v>6.85</v>
      </c>
      <c r="J21" s="277"/>
      <c r="K21" s="278">
        <v>7.4</v>
      </c>
      <c r="L21" s="278"/>
      <c r="M21" s="276">
        <f t="shared" si="1"/>
        <v>7.4</v>
      </c>
      <c r="N21" s="279"/>
      <c r="O21" s="276">
        <f t="shared" si="2"/>
        <v>6.85</v>
      </c>
      <c r="P21" s="276">
        <f t="shared" si="3"/>
        <v>7.4</v>
      </c>
      <c r="Q21" s="328">
        <f t="shared" si="4"/>
        <v>7.125</v>
      </c>
      <c r="R21" s="244">
        <f>RANK(Q21,$Q$11:Q29)</f>
        <v>11</v>
      </c>
    </row>
    <row r="22" spans="1:18" ht="13.95" customHeight="1" x14ac:dyDescent="0.3">
      <c r="A22" s="414">
        <v>40</v>
      </c>
      <c r="B22" s="415" t="s">
        <v>250</v>
      </c>
      <c r="C22" s="414" t="s">
        <v>252</v>
      </c>
      <c r="D22" s="247"/>
      <c r="E22" s="275">
        <v>5</v>
      </c>
      <c r="F22" s="275">
        <v>7</v>
      </c>
      <c r="G22" s="275">
        <v>6.5</v>
      </c>
      <c r="H22" s="275">
        <v>6</v>
      </c>
      <c r="I22" s="276">
        <f t="shared" si="0"/>
        <v>6.15</v>
      </c>
      <c r="J22" s="277"/>
      <c r="K22" s="278">
        <v>8</v>
      </c>
      <c r="L22" s="278"/>
      <c r="M22" s="276">
        <f t="shared" si="1"/>
        <v>8</v>
      </c>
      <c r="N22" s="279"/>
      <c r="O22" s="276">
        <f t="shared" si="2"/>
        <v>6.15</v>
      </c>
      <c r="P22" s="276">
        <f t="shared" si="3"/>
        <v>8</v>
      </c>
      <c r="Q22" s="328">
        <f t="shared" si="4"/>
        <v>7.0750000000000002</v>
      </c>
      <c r="R22" s="244">
        <f>RANK(Q22,$Q$11:Q30)</f>
        <v>12</v>
      </c>
    </row>
  </sheetData>
  <sortState xmlns:xlrd2="http://schemas.microsoft.com/office/spreadsheetml/2017/richdata2" ref="A11:R22">
    <sortCondition ref="R11:R22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A058-8443-4406-9802-7670DF72F926}">
  <sheetPr>
    <pageSetUpPr fitToPage="1"/>
  </sheetPr>
  <dimension ref="A1:R18"/>
  <sheetViews>
    <sheetView workbookViewId="0">
      <selection activeCell="B12" sqref="B12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 t="s">
        <v>71</v>
      </c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41" t="s">
        <v>344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103" t="s">
        <v>342</v>
      </c>
      <c r="K3" s="1"/>
      <c r="L3" s="1"/>
      <c r="M3" s="1"/>
    </row>
    <row r="4" spans="1:18" ht="13.95" customHeight="1" x14ac:dyDescent="0.3">
      <c r="A4" s="105"/>
      <c r="B4" s="106"/>
      <c r="C4" s="1"/>
      <c r="K4" s="1"/>
      <c r="L4" s="1"/>
      <c r="M4" s="1"/>
    </row>
    <row r="5" spans="1:18" ht="13.95" customHeight="1" x14ac:dyDescent="0.3">
      <c r="A5" s="237" t="s">
        <v>313</v>
      </c>
      <c r="B5" s="2"/>
      <c r="C5" s="4"/>
      <c r="D5" s="238"/>
      <c r="E5" s="2" t="s">
        <v>47</v>
      </c>
      <c r="F5" s="4" t="str">
        <f>C2</f>
        <v>Emily Leadbeater</v>
      </c>
      <c r="G5" s="4"/>
      <c r="H5" s="2"/>
      <c r="I5" s="238"/>
      <c r="J5" s="238"/>
      <c r="K5" s="239" t="s">
        <v>46</v>
      </c>
      <c r="L5" s="240" t="str">
        <f>C3</f>
        <v>Janet Leadbeater</v>
      </c>
      <c r="M5" s="238"/>
      <c r="N5" s="238"/>
      <c r="O5" s="238"/>
      <c r="P5" s="238"/>
      <c r="Q5" s="238"/>
      <c r="R5" s="238"/>
    </row>
    <row r="6" spans="1:18" ht="13.95" customHeight="1" x14ac:dyDescent="0.3">
      <c r="A6" s="237"/>
      <c r="B6" s="2" t="s">
        <v>314</v>
      </c>
      <c r="C6" s="4"/>
      <c r="D6" s="238"/>
      <c r="E6" s="2"/>
      <c r="F6" s="4"/>
      <c r="G6" s="4"/>
      <c r="H6" s="2"/>
      <c r="I6" s="238"/>
      <c r="J6" s="238"/>
      <c r="K6" s="239"/>
      <c r="L6" s="240"/>
      <c r="M6" s="238"/>
      <c r="N6" s="238"/>
      <c r="O6" s="238"/>
      <c r="P6" s="238"/>
      <c r="Q6" s="238"/>
      <c r="R6" s="238"/>
    </row>
    <row r="7" spans="1:18" ht="13.95" customHeight="1" x14ac:dyDescent="0.3">
      <c r="A7" s="237" t="s">
        <v>53</v>
      </c>
      <c r="B7" s="2">
        <v>26</v>
      </c>
      <c r="C7" s="4"/>
      <c r="D7" s="238"/>
      <c r="E7" s="4"/>
      <c r="F7" s="4"/>
      <c r="G7" s="4"/>
      <c r="H7" s="4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 ht="13.95" customHeight="1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3.95" customHeight="1" x14ac:dyDescent="0.3"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74" t="s">
        <v>15</v>
      </c>
      <c r="R9" s="24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16" t="s">
        <v>68</v>
      </c>
      <c r="P10" s="316" t="s">
        <v>69</v>
      </c>
      <c r="Q10" s="317" t="s">
        <v>32</v>
      </c>
      <c r="R10" s="316" t="s">
        <v>35</v>
      </c>
    </row>
    <row r="11" spans="1:18" ht="13.95" customHeight="1" x14ac:dyDescent="0.3">
      <c r="C11" s="30"/>
      <c r="D11" s="247"/>
      <c r="E11" s="30"/>
      <c r="F11" s="30"/>
      <c r="G11" s="30"/>
      <c r="H11" s="30"/>
      <c r="I11" s="244"/>
      <c r="J11" s="245"/>
      <c r="K11" s="238"/>
      <c r="L11" s="238"/>
      <c r="M11" s="244"/>
      <c r="N11" s="247"/>
      <c r="O11" s="238"/>
      <c r="P11" s="238"/>
      <c r="Q11" s="274"/>
      <c r="R11" s="241"/>
    </row>
    <row r="12" spans="1:18" ht="13.95" customHeight="1" x14ac:dyDescent="0.3">
      <c r="A12" s="414">
        <v>89</v>
      </c>
      <c r="B12" s="414" t="s">
        <v>281</v>
      </c>
      <c r="C12" s="414" t="s">
        <v>176</v>
      </c>
      <c r="D12" s="247"/>
      <c r="E12" s="275">
        <v>8</v>
      </c>
      <c r="F12" s="275">
        <v>6.5</v>
      </c>
      <c r="G12" s="275">
        <v>6</v>
      </c>
      <c r="H12" s="275">
        <v>5</v>
      </c>
      <c r="I12" s="276">
        <f t="shared" ref="I12:I18" si="0">SUM((E12*0.25)+(F12*0.25)+(G12*0.3)+(H12*0.2))</f>
        <v>6.4249999999999998</v>
      </c>
      <c r="J12" s="277"/>
      <c r="K12" s="278">
        <v>7.8</v>
      </c>
      <c r="L12" s="278"/>
      <c r="M12" s="276">
        <f t="shared" ref="M12:M18" si="1">K12-L12</f>
        <v>7.8</v>
      </c>
      <c r="N12" s="279"/>
      <c r="O12" s="276">
        <f t="shared" ref="O12:O18" si="2">I12</f>
        <v>6.4249999999999998</v>
      </c>
      <c r="P12" s="276">
        <f t="shared" ref="P12:P18" si="3">M12</f>
        <v>7.8</v>
      </c>
      <c r="Q12" s="328">
        <f t="shared" ref="Q12:Q18" si="4">(M12+I12)/2</f>
        <v>7.1124999999999998</v>
      </c>
      <c r="R12" s="244">
        <f t="shared" ref="R12:R18" si="5">RANK(Q12,$Q$12:$Q$18)</f>
        <v>1</v>
      </c>
    </row>
    <row r="13" spans="1:18" ht="13.95" customHeight="1" x14ac:dyDescent="0.3">
      <c r="A13" s="414">
        <v>46</v>
      </c>
      <c r="B13" s="414" t="s">
        <v>280</v>
      </c>
      <c r="C13" s="414" t="s">
        <v>248</v>
      </c>
      <c r="D13" s="247"/>
      <c r="E13" s="275">
        <v>8.5</v>
      </c>
      <c r="F13" s="275">
        <v>6</v>
      </c>
      <c r="G13" s="275">
        <v>6.5</v>
      </c>
      <c r="H13" s="275">
        <v>6.5</v>
      </c>
      <c r="I13" s="276">
        <f t="shared" si="0"/>
        <v>6.875</v>
      </c>
      <c r="J13" s="277"/>
      <c r="K13" s="278">
        <v>7.3</v>
      </c>
      <c r="L13" s="278"/>
      <c r="M13" s="276">
        <f t="shared" si="1"/>
        <v>7.3</v>
      </c>
      <c r="N13" s="279"/>
      <c r="O13" s="276">
        <f t="shared" si="2"/>
        <v>6.875</v>
      </c>
      <c r="P13" s="276">
        <f t="shared" si="3"/>
        <v>7.3</v>
      </c>
      <c r="Q13" s="328">
        <f t="shared" si="4"/>
        <v>7.0875000000000004</v>
      </c>
      <c r="R13" s="244">
        <f t="shared" si="5"/>
        <v>2</v>
      </c>
    </row>
    <row r="14" spans="1:18" ht="13.95" customHeight="1" x14ac:dyDescent="0.3">
      <c r="A14" s="414">
        <v>25</v>
      </c>
      <c r="B14" s="414" t="s">
        <v>170</v>
      </c>
      <c r="C14" s="414" t="s">
        <v>146</v>
      </c>
      <c r="D14" s="247"/>
      <c r="E14" s="275">
        <v>5.5</v>
      </c>
      <c r="F14" s="275">
        <v>5.5</v>
      </c>
      <c r="G14" s="275">
        <v>6</v>
      </c>
      <c r="H14" s="275">
        <v>6.5</v>
      </c>
      <c r="I14" s="276">
        <f t="shared" si="0"/>
        <v>5.85</v>
      </c>
      <c r="J14" s="277"/>
      <c r="K14" s="278">
        <v>7.6</v>
      </c>
      <c r="L14" s="278"/>
      <c r="M14" s="276">
        <f t="shared" si="1"/>
        <v>7.6</v>
      </c>
      <c r="N14" s="279"/>
      <c r="O14" s="276">
        <f t="shared" si="2"/>
        <v>5.85</v>
      </c>
      <c r="P14" s="276">
        <f t="shared" si="3"/>
        <v>7.6</v>
      </c>
      <c r="Q14" s="328">
        <f t="shared" si="4"/>
        <v>6.7249999999999996</v>
      </c>
      <c r="R14" s="244">
        <f t="shared" si="5"/>
        <v>3</v>
      </c>
    </row>
    <row r="15" spans="1:18" ht="13.95" customHeight="1" x14ac:dyDescent="0.3">
      <c r="A15" s="414">
        <v>20</v>
      </c>
      <c r="B15" s="414" t="s">
        <v>156</v>
      </c>
      <c r="C15" s="414" t="s">
        <v>146</v>
      </c>
      <c r="D15" s="247"/>
      <c r="E15" s="275">
        <v>6.5</v>
      </c>
      <c r="F15" s="275">
        <v>6</v>
      </c>
      <c r="G15" s="275">
        <v>5.5</v>
      </c>
      <c r="H15" s="275">
        <v>6</v>
      </c>
      <c r="I15" s="276">
        <f t="shared" si="0"/>
        <v>5.9750000000000005</v>
      </c>
      <c r="J15" s="277"/>
      <c r="K15" s="278">
        <v>6.8</v>
      </c>
      <c r="L15" s="278"/>
      <c r="M15" s="276">
        <f t="shared" si="1"/>
        <v>6.8</v>
      </c>
      <c r="N15" s="279"/>
      <c r="O15" s="276">
        <f t="shared" si="2"/>
        <v>5.9750000000000005</v>
      </c>
      <c r="P15" s="276">
        <f t="shared" si="3"/>
        <v>6.8</v>
      </c>
      <c r="Q15" s="328">
        <f t="shared" si="4"/>
        <v>6.3875000000000002</v>
      </c>
      <c r="R15" s="244">
        <f t="shared" si="5"/>
        <v>4</v>
      </c>
    </row>
    <row r="16" spans="1:18" ht="13.95" customHeight="1" x14ac:dyDescent="0.3">
      <c r="A16" s="414">
        <v>23</v>
      </c>
      <c r="B16" s="414" t="s">
        <v>155</v>
      </c>
      <c r="C16" s="414" t="s">
        <v>146</v>
      </c>
      <c r="D16" s="247"/>
      <c r="E16" s="275">
        <v>6</v>
      </c>
      <c r="F16" s="275">
        <v>5.5</v>
      </c>
      <c r="G16" s="275">
        <v>6</v>
      </c>
      <c r="H16" s="275">
        <v>5</v>
      </c>
      <c r="I16" s="276">
        <f t="shared" si="0"/>
        <v>5.6749999999999998</v>
      </c>
      <c r="J16" s="277"/>
      <c r="K16" s="278">
        <v>6.8</v>
      </c>
      <c r="L16" s="278"/>
      <c r="M16" s="276">
        <f t="shared" si="1"/>
        <v>6.8</v>
      </c>
      <c r="N16" s="279"/>
      <c r="O16" s="276">
        <f t="shared" si="2"/>
        <v>5.6749999999999998</v>
      </c>
      <c r="P16" s="276">
        <f t="shared" si="3"/>
        <v>6.8</v>
      </c>
      <c r="Q16" s="328">
        <f t="shared" si="4"/>
        <v>6.2374999999999998</v>
      </c>
      <c r="R16" s="244">
        <f t="shared" si="5"/>
        <v>5</v>
      </c>
    </row>
    <row r="17" spans="1:18" ht="13.95" customHeight="1" x14ac:dyDescent="0.3">
      <c r="A17" s="414">
        <v>24</v>
      </c>
      <c r="B17" s="414" t="s">
        <v>169</v>
      </c>
      <c r="C17" s="414" t="s">
        <v>146</v>
      </c>
      <c r="D17" s="247"/>
      <c r="E17" s="275">
        <v>5.5</v>
      </c>
      <c r="F17" s="275">
        <v>6</v>
      </c>
      <c r="G17" s="275">
        <v>5.8</v>
      </c>
      <c r="H17" s="275">
        <v>4.5</v>
      </c>
      <c r="I17" s="276">
        <f t="shared" si="0"/>
        <v>5.5150000000000006</v>
      </c>
      <c r="J17" s="277"/>
      <c r="K17" s="278">
        <v>6.9</v>
      </c>
      <c r="L17" s="278"/>
      <c r="M17" s="276">
        <f t="shared" si="1"/>
        <v>6.9</v>
      </c>
      <c r="N17" s="279"/>
      <c r="O17" s="276">
        <f t="shared" si="2"/>
        <v>5.5150000000000006</v>
      </c>
      <c r="P17" s="276">
        <f t="shared" si="3"/>
        <v>6.9</v>
      </c>
      <c r="Q17" s="328">
        <f t="shared" si="4"/>
        <v>6.2075000000000005</v>
      </c>
      <c r="R17" s="244">
        <f t="shared" si="5"/>
        <v>6</v>
      </c>
    </row>
    <row r="18" spans="1:18" ht="13.95" customHeight="1" x14ac:dyDescent="0.3">
      <c r="A18" s="415">
        <v>85</v>
      </c>
      <c r="B18" s="415" t="s">
        <v>174</v>
      </c>
      <c r="C18" s="414" t="s">
        <v>176</v>
      </c>
      <c r="D18" s="247"/>
      <c r="E18" s="275">
        <v>6</v>
      </c>
      <c r="F18" s="275">
        <v>5.5</v>
      </c>
      <c r="G18" s="275">
        <v>6</v>
      </c>
      <c r="H18" s="275">
        <v>4</v>
      </c>
      <c r="I18" s="276">
        <f t="shared" si="0"/>
        <v>5.4749999999999996</v>
      </c>
      <c r="J18" s="277"/>
      <c r="K18" s="278">
        <v>6.1</v>
      </c>
      <c r="L18" s="278"/>
      <c r="M18" s="276">
        <f t="shared" si="1"/>
        <v>6.1</v>
      </c>
      <c r="N18" s="279"/>
      <c r="O18" s="276">
        <f t="shared" si="2"/>
        <v>5.4749999999999996</v>
      </c>
      <c r="P18" s="276">
        <f t="shared" si="3"/>
        <v>6.1</v>
      </c>
      <c r="Q18" s="328">
        <f t="shared" si="4"/>
        <v>5.7874999999999996</v>
      </c>
      <c r="R18" s="244">
        <f t="shared" si="5"/>
        <v>7</v>
      </c>
    </row>
  </sheetData>
  <sortState xmlns:xlrd2="http://schemas.microsoft.com/office/spreadsheetml/2017/richdata2" ref="A12:R18">
    <sortCondition descending="1" ref="Q12:Q18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493F-A8A7-457F-8B5D-3CDEC121005F}">
  <dimension ref="A1:R21"/>
  <sheetViews>
    <sheetView workbookViewId="0">
      <selection activeCell="A12" sqref="A12:XFD20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 t="s">
        <v>71</v>
      </c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41" t="s">
        <v>344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103" t="s">
        <v>342</v>
      </c>
      <c r="K3" s="1"/>
      <c r="L3" s="1"/>
      <c r="M3" s="1"/>
    </row>
    <row r="4" spans="1:18" ht="13.95" customHeight="1" x14ac:dyDescent="0.3">
      <c r="A4" s="105"/>
      <c r="B4" s="106"/>
      <c r="C4" s="1"/>
      <c r="K4" s="1"/>
      <c r="L4" s="1"/>
      <c r="M4" s="1"/>
    </row>
    <row r="5" spans="1:18" ht="13.95" customHeight="1" x14ac:dyDescent="0.3">
      <c r="A5" s="237" t="s">
        <v>315</v>
      </c>
      <c r="B5" s="2"/>
      <c r="C5" s="4"/>
      <c r="D5" s="238"/>
      <c r="E5" s="2" t="s">
        <v>47</v>
      </c>
      <c r="F5" s="4" t="str">
        <f>C2</f>
        <v>Emily Leadbeater</v>
      </c>
      <c r="G5" s="4"/>
      <c r="H5" s="2"/>
      <c r="I5" s="238"/>
      <c r="J5" s="238"/>
      <c r="K5" s="239" t="s">
        <v>46</v>
      </c>
      <c r="L5" s="240" t="str">
        <f>C3</f>
        <v>Janet Leadbeater</v>
      </c>
      <c r="M5" s="238"/>
      <c r="N5" s="238"/>
      <c r="O5" s="238"/>
      <c r="P5" s="238"/>
      <c r="Q5" s="238"/>
      <c r="R5" s="238"/>
    </row>
    <row r="6" spans="1:18" ht="13.95" customHeight="1" x14ac:dyDescent="0.3">
      <c r="A6" s="237"/>
      <c r="B6" s="2" t="s">
        <v>316</v>
      </c>
      <c r="C6" s="4"/>
      <c r="D6" s="238"/>
      <c r="E6" s="2"/>
      <c r="F6" s="4"/>
      <c r="G6" s="4"/>
      <c r="H6" s="2"/>
      <c r="I6" s="238"/>
      <c r="J6" s="238"/>
      <c r="K6" s="239"/>
      <c r="L6" s="240"/>
      <c r="M6" s="238"/>
      <c r="N6" s="238"/>
      <c r="O6" s="238"/>
      <c r="P6" s="238"/>
      <c r="Q6" s="238"/>
      <c r="R6" s="238"/>
    </row>
    <row r="7" spans="1:18" ht="13.95" customHeight="1" x14ac:dyDescent="0.3">
      <c r="A7" s="237" t="s">
        <v>53</v>
      </c>
      <c r="B7" s="2">
        <v>26</v>
      </c>
      <c r="C7" s="4"/>
      <c r="D7" s="238"/>
      <c r="E7" s="4"/>
      <c r="F7" s="4"/>
      <c r="G7" s="4"/>
      <c r="H7" s="4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 ht="13.95" customHeight="1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3.95" customHeight="1" x14ac:dyDescent="0.3"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74" t="s">
        <v>15</v>
      </c>
      <c r="R9" s="24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16" t="s">
        <v>68</v>
      </c>
      <c r="P10" s="316" t="s">
        <v>69</v>
      </c>
      <c r="Q10" s="317" t="s">
        <v>32</v>
      </c>
      <c r="R10" s="316" t="s">
        <v>35</v>
      </c>
    </row>
    <row r="11" spans="1:18" ht="13.95" customHeight="1" x14ac:dyDescent="0.3">
      <c r="C11" s="30"/>
      <c r="D11" s="247"/>
      <c r="E11" s="30"/>
      <c r="F11" s="30"/>
      <c r="G11" s="30"/>
      <c r="H11" s="30"/>
      <c r="I11" s="244"/>
      <c r="J11" s="245"/>
      <c r="K11" s="238"/>
      <c r="L11" s="238"/>
      <c r="M11" s="244"/>
      <c r="N11" s="247"/>
      <c r="O11" s="238"/>
      <c r="P11" s="238"/>
      <c r="Q11" s="274"/>
      <c r="R11" s="241"/>
    </row>
    <row r="12" spans="1:18" ht="13.95" customHeight="1" x14ac:dyDescent="0.3">
      <c r="A12" s="414">
        <v>22</v>
      </c>
      <c r="B12" s="414" t="s">
        <v>274</v>
      </c>
      <c r="C12" s="414" t="s">
        <v>146</v>
      </c>
      <c r="D12" s="247"/>
      <c r="E12" s="275">
        <v>8.5</v>
      </c>
      <c r="F12" s="275">
        <v>8</v>
      </c>
      <c r="G12" s="275">
        <v>7</v>
      </c>
      <c r="H12" s="275">
        <v>8</v>
      </c>
      <c r="I12" s="276">
        <f t="shared" ref="I12:I21" si="0">SUM((E12*0.25)+(F12*0.25)+(G12*0.3)+(H12*0.2))</f>
        <v>7.8249999999999993</v>
      </c>
      <c r="J12" s="277"/>
      <c r="K12" s="278">
        <v>7.5</v>
      </c>
      <c r="L12" s="278"/>
      <c r="M12" s="276">
        <f t="shared" ref="M12:M21" si="1">K12-L12</f>
        <v>7.5</v>
      </c>
      <c r="N12" s="279"/>
      <c r="O12" s="276">
        <f t="shared" ref="O12:O21" si="2">I12</f>
        <v>7.8249999999999993</v>
      </c>
      <c r="P12" s="276">
        <f t="shared" ref="P12:P21" si="3">M12</f>
        <v>7.5</v>
      </c>
      <c r="Q12" s="328">
        <f t="shared" ref="Q12:Q21" si="4">(M12+I12)/2</f>
        <v>7.6624999999999996</v>
      </c>
      <c r="R12" s="244">
        <f t="shared" ref="R12:R20" si="5">RANK(Q12,$Q$12:$Q$20)</f>
        <v>1</v>
      </c>
    </row>
    <row r="13" spans="1:18" ht="13.95" customHeight="1" x14ac:dyDescent="0.3">
      <c r="A13" s="414">
        <v>48</v>
      </c>
      <c r="B13" s="414" t="s">
        <v>297</v>
      </c>
      <c r="C13" s="414" t="s">
        <v>298</v>
      </c>
      <c r="D13" s="247"/>
      <c r="E13" s="275">
        <v>8.5</v>
      </c>
      <c r="F13" s="275">
        <v>8</v>
      </c>
      <c r="G13" s="275">
        <v>7</v>
      </c>
      <c r="H13" s="275">
        <v>7</v>
      </c>
      <c r="I13" s="276">
        <f t="shared" si="0"/>
        <v>7.625</v>
      </c>
      <c r="J13" s="277"/>
      <c r="K13" s="278">
        <v>7.6</v>
      </c>
      <c r="L13" s="278"/>
      <c r="M13" s="276">
        <f t="shared" si="1"/>
        <v>7.6</v>
      </c>
      <c r="N13" s="279"/>
      <c r="O13" s="276">
        <f t="shared" si="2"/>
        <v>7.625</v>
      </c>
      <c r="P13" s="276">
        <f t="shared" si="3"/>
        <v>7.6</v>
      </c>
      <c r="Q13" s="328">
        <f t="shared" si="4"/>
        <v>7.6124999999999998</v>
      </c>
      <c r="R13" s="244">
        <f t="shared" si="5"/>
        <v>2</v>
      </c>
    </row>
    <row r="14" spans="1:18" ht="13.95" customHeight="1" x14ac:dyDescent="0.3">
      <c r="A14" s="414">
        <v>49</v>
      </c>
      <c r="B14" s="414" t="s">
        <v>300</v>
      </c>
      <c r="C14" s="414" t="s">
        <v>298</v>
      </c>
      <c r="D14" s="247"/>
      <c r="E14" s="275">
        <v>8.5</v>
      </c>
      <c r="F14" s="275">
        <v>8</v>
      </c>
      <c r="G14" s="275">
        <v>7</v>
      </c>
      <c r="H14" s="275">
        <v>6</v>
      </c>
      <c r="I14" s="276">
        <f t="shared" si="0"/>
        <v>7.4249999999999998</v>
      </c>
      <c r="J14" s="277"/>
      <c r="K14" s="278">
        <v>7.3</v>
      </c>
      <c r="L14" s="278"/>
      <c r="M14" s="276">
        <f t="shared" si="1"/>
        <v>7.3</v>
      </c>
      <c r="N14" s="279"/>
      <c r="O14" s="276">
        <f t="shared" si="2"/>
        <v>7.4249999999999998</v>
      </c>
      <c r="P14" s="276">
        <f t="shared" si="3"/>
        <v>7.3</v>
      </c>
      <c r="Q14" s="328">
        <f t="shared" si="4"/>
        <v>7.3624999999999998</v>
      </c>
      <c r="R14" s="244">
        <f t="shared" si="5"/>
        <v>3</v>
      </c>
    </row>
    <row r="15" spans="1:18" ht="13.95" customHeight="1" x14ac:dyDescent="0.3">
      <c r="A15" s="414">
        <v>50</v>
      </c>
      <c r="B15" s="414" t="s">
        <v>299</v>
      </c>
      <c r="C15" s="414" t="s">
        <v>298</v>
      </c>
      <c r="D15" s="247"/>
      <c r="E15" s="275">
        <v>8</v>
      </c>
      <c r="F15" s="275">
        <v>7</v>
      </c>
      <c r="G15" s="275">
        <v>7</v>
      </c>
      <c r="H15" s="275">
        <v>7</v>
      </c>
      <c r="I15" s="276">
        <f t="shared" si="0"/>
        <v>7.25</v>
      </c>
      <c r="J15" s="277"/>
      <c r="K15" s="278">
        <v>7.4</v>
      </c>
      <c r="L15" s="278"/>
      <c r="M15" s="276">
        <f t="shared" si="1"/>
        <v>7.4</v>
      </c>
      <c r="N15" s="279"/>
      <c r="O15" s="276">
        <f t="shared" si="2"/>
        <v>7.25</v>
      </c>
      <c r="P15" s="276">
        <f t="shared" si="3"/>
        <v>7.4</v>
      </c>
      <c r="Q15" s="328">
        <f t="shared" si="4"/>
        <v>7.3250000000000002</v>
      </c>
      <c r="R15" s="244">
        <f t="shared" si="5"/>
        <v>4</v>
      </c>
    </row>
    <row r="16" spans="1:18" ht="13.95" customHeight="1" x14ac:dyDescent="0.3">
      <c r="A16" s="414">
        <v>93</v>
      </c>
      <c r="B16" s="414" t="s">
        <v>152</v>
      </c>
      <c r="C16" s="414" t="s">
        <v>151</v>
      </c>
      <c r="D16" s="247"/>
      <c r="E16" s="275">
        <v>8.5</v>
      </c>
      <c r="F16" s="275">
        <v>7</v>
      </c>
      <c r="G16" s="275">
        <v>6.5</v>
      </c>
      <c r="H16" s="275">
        <v>5</v>
      </c>
      <c r="I16" s="276">
        <f t="shared" si="0"/>
        <v>6.8250000000000002</v>
      </c>
      <c r="J16" s="277"/>
      <c r="K16" s="278">
        <v>7</v>
      </c>
      <c r="L16" s="278"/>
      <c r="M16" s="276">
        <f t="shared" si="1"/>
        <v>7</v>
      </c>
      <c r="N16" s="279"/>
      <c r="O16" s="276">
        <f t="shared" si="2"/>
        <v>6.8250000000000002</v>
      </c>
      <c r="P16" s="276">
        <f t="shared" si="3"/>
        <v>7</v>
      </c>
      <c r="Q16" s="328">
        <f t="shared" si="4"/>
        <v>6.9124999999999996</v>
      </c>
      <c r="R16" s="244">
        <f t="shared" si="5"/>
        <v>5</v>
      </c>
    </row>
    <row r="17" spans="1:18" ht="13.95" customHeight="1" x14ac:dyDescent="0.3">
      <c r="A17" s="415">
        <v>73</v>
      </c>
      <c r="B17" s="415" t="s">
        <v>290</v>
      </c>
      <c r="C17" s="414" t="s">
        <v>157</v>
      </c>
      <c r="D17" s="247"/>
      <c r="E17" s="275">
        <v>7.5</v>
      </c>
      <c r="F17" s="275">
        <v>7</v>
      </c>
      <c r="G17" s="275">
        <v>6.5</v>
      </c>
      <c r="H17" s="275">
        <v>5</v>
      </c>
      <c r="I17" s="276">
        <f t="shared" si="0"/>
        <v>6.5750000000000002</v>
      </c>
      <c r="J17" s="277"/>
      <c r="K17" s="278">
        <v>7.1</v>
      </c>
      <c r="L17" s="278"/>
      <c r="M17" s="276">
        <f t="shared" si="1"/>
        <v>7.1</v>
      </c>
      <c r="N17" s="279"/>
      <c r="O17" s="276">
        <f t="shared" si="2"/>
        <v>6.5750000000000002</v>
      </c>
      <c r="P17" s="276">
        <f t="shared" si="3"/>
        <v>7.1</v>
      </c>
      <c r="Q17" s="328">
        <f t="shared" si="4"/>
        <v>6.8375000000000004</v>
      </c>
      <c r="R17" s="244">
        <f t="shared" si="5"/>
        <v>6</v>
      </c>
    </row>
    <row r="18" spans="1:18" ht="13.95" customHeight="1" x14ac:dyDescent="0.3">
      <c r="A18" s="414">
        <v>77</v>
      </c>
      <c r="B18" s="414" t="s">
        <v>153</v>
      </c>
      <c r="C18" s="414" t="s">
        <v>157</v>
      </c>
      <c r="D18" s="247"/>
      <c r="E18" s="275">
        <v>6.5</v>
      </c>
      <c r="F18" s="275">
        <v>6</v>
      </c>
      <c r="G18" s="275">
        <v>6</v>
      </c>
      <c r="H18" s="275">
        <v>5</v>
      </c>
      <c r="I18" s="276">
        <f t="shared" si="0"/>
        <v>5.9249999999999998</v>
      </c>
      <c r="J18" s="277"/>
      <c r="K18" s="278">
        <v>7.2</v>
      </c>
      <c r="L18" s="278"/>
      <c r="M18" s="276">
        <f t="shared" si="1"/>
        <v>7.2</v>
      </c>
      <c r="N18" s="279"/>
      <c r="O18" s="276">
        <f t="shared" si="2"/>
        <v>5.9249999999999998</v>
      </c>
      <c r="P18" s="276">
        <f t="shared" si="3"/>
        <v>7.2</v>
      </c>
      <c r="Q18" s="328">
        <f t="shared" si="4"/>
        <v>6.5625</v>
      </c>
      <c r="R18" s="244">
        <f t="shared" si="5"/>
        <v>7</v>
      </c>
    </row>
    <row r="19" spans="1:18" ht="13.95" customHeight="1" x14ac:dyDescent="0.3">
      <c r="A19" s="414">
        <v>82</v>
      </c>
      <c r="B19" s="414" t="s">
        <v>238</v>
      </c>
      <c r="C19" s="414" t="s">
        <v>176</v>
      </c>
      <c r="D19" s="247"/>
      <c r="E19" s="275">
        <v>7</v>
      </c>
      <c r="F19" s="275">
        <v>6</v>
      </c>
      <c r="G19" s="275">
        <v>6</v>
      </c>
      <c r="H19" s="275">
        <v>4.5</v>
      </c>
      <c r="I19" s="276">
        <f t="shared" si="0"/>
        <v>5.95</v>
      </c>
      <c r="J19" s="277"/>
      <c r="K19" s="278">
        <v>6.9</v>
      </c>
      <c r="L19" s="278"/>
      <c r="M19" s="276">
        <f t="shared" si="1"/>
        <v>6.9</v>
      </c>
      <c r="N19" s="279"/>
      <c r="O19" s="276">
        <f t="shared" si="2"/>
        <v>5.95</v>
      </c>
      <c r="P19" s="276">
        <f t="shared" si="3"/>
        <v>6.9</v>
      </c>
      <c r="Q19" s="328">
        <f t="shared" si="4"/>
        <v>6.4250000000000007</v>
      </c>
      <c r="R19" s="244">
        <f t="shared" si="5"/>
        <v>8</v>
      </c>
    </row>
    <row r="20" spans="1:18" ht="13.95" customHeight="1" x14ac:dyDescent="0.3">
      <c r="A20" s="414">
        <v>17</v>
      </c>
      <c r="B20" s="414" t="s">
        <v>172</v>
      </c>
      <c r="C20" s="414" t="s">
        <v>146</v>
      </c>
      <c r="D20" s="247"/>
      <c r="E20" s="275">
        <v>6.5</v>
      </c>
      <c r="F20" s="275">
        <v>6.5</v>
      </c>
      <c r="G20" s="275">
        <v>5.8</v>
      </c>
      <c r="H20" s="275">
        <v>5.5</v>
      </c>
      <c r="I20" s="276">
        <f t="shared" si="0"/>
        <v>6.09</v>
      </c>
      <c r="J20" s="277"/>
      <c r="K20" s="278">
        <v>6.55</v>
      </c>
      <c r="L20" s="278"/>
      <c r="M20" s="276">
        <f t="shared" si="1"/>
        <v>6.55</v>
      </c>
      <c r="N20" s="279"/>
      <c r="O20" s="276">
        <f t="shared" si="2"/>
        <v>6.09</v>
      </c>
      <c r="P20" s="276">
        <f t="shared" si="3"/>
        <v>6.55</v>
      </c>
      <c r="Q20" s="328">
        <f t="shared" si="4"/>
        <v>6.32</v>
      </c>
      <c r="R20" s="244">
        <f t="shared" si="5"/>
        <v>9</v>
      </c>
    </row>
    <row r="21" spans="1:18" ht="13.95" customHeight="1" x14ac:dyDescent="0.3">
      <c r="A21" s="426">
        <v>68</v>
      </c>
      <c r="B21" s="426" t="s">
        <v>167</v>
      </c>
      <c r="C21" s="426" t="s">
        <v>247</v>
      </c>
      <c r="D21" s="247"/>
      <c r="E21" s="275"/>
      <c r="F21" s="275"/>
      <c r="G21" s="275"/>
      <c r="H21" s="275"/>
      <c r="I21" s="276">
        <f t="shared" si="0"/>
        <v>0</v>
      </c>
      <c r="J21" s="277"/>
      <c r="K21" s="278"/>
      <c r="L21" s="278"/>
      <c r="M21" s="276">
        <f t="shared" si="1"/>
        <v>0</v>
      </c>
      <c r="N21" s="279"/>
      <c r="O21" s="276">
        <f t="shared" si="2"/>
        <v>0</v>
      </c>
      <c r="P21" s="276">
        <f t="shared" si="3"/>
        <v>0</v>
      </c>
      <c r="Q21" s="328">
        <f t="shared" si="4"/>
        <v>0</v>
      </c>
      <c r="R21" s="244" t="s">
        <v>347</v>
      </c>
    </row>
  </sheetData>
  <sortState xmlns:xlrd2="http://schemas.microsoft.com/office/spreadsheetml/2017/richdata2" ref="A12:R20">
    <sortCondition descending="1" ref="Q12:Q20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AE6E-A92C-435A-A6AD-470AE826EA92}">
  <sheetPr>
    <pageSetUpPr fitToPage="1"/>
  </sheetPr>
  <dimension ref="A1:R21"/>
  <sheetViews>
    <sheetView workbookViewId="0">
      <selection activeCell="B12" sqref="B12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 t="s">
        <v>71</v>
      </c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41" t="s">
        <v>343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103" t="s">
        <v>348</v>
      </c>
      <c r="K3" s="1"/>
      <c r="L3" s="1"/>
      <c r="M3" s="1"/>
    </row>
    <row r="4" spans="1:18" ht="13.95" customHeight="1" x14ac:dyDescent="0.3">
      <c r="A4" s="105"/>
      <c r="B4" s="106"/>
      <c r="C4" s="1"/>
      <c r="K4" s="1"/>
      <c r="L4" s="1"/>
      <c r="M4" s="1"/>
    </row>
    <row r="5" spans="1:18" ht="13.95" customHeight="1" x14ac:dyDescent="0.3">
      <c r="A5" s="237" t="s">
        <v>317</v>
      </c>
      <c r="B5" s="2"/>
      <c r="C5" s="4"/>
      <c r="D5" s="238"/>
      <c r="E5" s="2" t="s">
        <v>47</v>
      </c>
      <c r="F5" s="4" t="str">
        <f>C2</f>
        <v>Jenny Scott</v>
      </c>
      <c r="G5" s="4"/>
      <c r="H5" s="2"/>
      <c r="I5" s="238"/>
      <c r="J5" s="238"/>
      <c r="K5" s="239" t="s">
        <v>46</v>
      </c>
      <c r="L5" s="240" t="str">
        <f>C3</f>
        <v>Chris Wicks</v>
      </c>
      <c r="M5" s="238"/>
      <c r="N5" s="238"/>
      <c r="O5" s="238"/>
      <c r="P5" s="238"/>
      <c r="Q5" s="238"/>
      <c r="R5" s="238"/>
    </row>
    <row r="6" spans="1:18" ht="13.95" customHeight="1" x14ac:dyDescent="0.3">
      <c r="A6" s="237"/>
      <c r="B6" s="2" t="s">
        <v>318</v>
      </c>
      <c r="C6" s="4"/>
      <c r="D6" s="238"/>
      <c r="E6" s="2"/>
      <c r="F6" s="4"/>
      <c r="G6" s="4"/>
      <c r="H6" s="2"/>
      <c r="I6" s="238"/>
      <c r="J6" s="238"/>
      <c r="K6" s="239"/>
      <c r="L6" s="240"/>
      <c r="M6" s="238"/>
      <c r="N6" s="238"/>
      <c r="O6" s="238"/>
      <c r="P6" s="238"/>
      <c r="Q6" s="238"/>
      <c r="R6" s="238"/>
    </row>
    <row r="7" spans="1:18" ht="13.95" customHeight="1" x14ac:dyDescent="0.3">
      <c r="A7" s="237" t="s">
        <v>53</v>
      </c>
      <c r="B7" s="2">
        <v>26</v>
      </c>
      <c r="C7" s="4"/>
      <c r="D7" s="238"/>
      <c r="E7" s="4"/>
      <c r="F7" s="4"/>
      <c r="G7" s="4"/>
      <c r="H7" s="4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 ht="13.95" customHeight="1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3.95" customHeight="1" x14ac:dyDescent="0.3"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74" t="s">
        <v>15</v>
      </c>
      <c r="R9" s="24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16" t="s">
        <v>68</v>
      </c>
      <c r="P10" s="316" t="s">
        <v>69</v>
      </c>
      <c r="Q10" s="317" t="s">
        <v>32</v>
      </c>
      <c r="R10" s="316" t="s">
        <v>35</v>
      </c>
    </row>
    <row r="11" spans="1:18" ht="13.95" customHeight="1" x14ac:dyDescent="0.3">
      <c r="C11" s="30"/>
      <c r="D11" s="247"/>
      <c r="E11" s="30"/>
      <c r="F11" s="30"/>
      <c r="G11" s="30"/>
      <c r="H11" s="30"/>
      <c r="I11" s="244"/>
      <c r="J11" s="245"/>
      <c r="K11" s="238"/>
      <c r="L11" s="238"/>
      <c r="M11" s="244"/>
      <c r="N11" s="247"/>
      <c r="O11" s="238"/>
      <c r="P11" s="238"/>
      <c r="Q11" s="274"/>
      <c r="R11" s="241"/>
    </row>
    <row r="12" spans="1:18" ht="13.95" customHeight="1" x14ac:dyDescent="0.3">
      <c r="A12" s="414">
        <v>43</v>
      </c>
      <c r="B12" s="414" t="s">
        <v>229</v>
      </c>
      <c r="C12" s="414" t="s">
        <v>319</v>
      </c>
      <c r="D12" s="247"/>
      <c r="E12" s="275">
        <v>8</v>
      </c>
      <c r="F12" s="275">
        <v>7.5</v>
      </c>
      <c r="G12" s="275">
        <v>7</v>
      </c>
      <c r="H12" s="275">
        <v>7.5</v>
      </c>
      <c r="I12" s="276">
        <f t="shared" ref="I12:I21" si="0">SUM((E12*0.25)+(F12*0.25)+(G12*0.3)+(H12*0.2))</f>
        <v>7.4749999999999996</v>
      </c>
      <c r="J12" s="277"/>
      <c r="K12" s="278">
        <v>8.8000000000000007</v>
      </c>
      <c r="L12" s="278"/>
      <c r="M12" s="276">
        <f t="shared" ref="M12:M21" si="1">K12-L12</f>
        <v>8.8000000000000007</v>
      </c>
      <c r="N12" s="279"/>
      <c r="O12" s="276">
        <f t="shared" ref="O12:O21" si="2">I12</f>
        <v>7.4749999999999996</v>
      </c>
      <c r="P12" s="276">
        <f t="shared" ref="P12:P21" si="3">M12</f>
        <v>8.8000000000000007</v>
      </c>
      <c r="Q12" s="328">
        <f t="shared" ref="Q12:Q21" si="4">(M12+I12)/2</f>
        <v>8.1374999999999993</v>
      </c>
      <c r="R12" s="244">
        <f t="shared" ref="R12:R21" si="5">RANK(Q12,$Q$12:$Q$21)</f>
        <v>1</v>
      </c>
    </row>
    <row r="13" spans="1:18" ht="13.95" customHeight="1" x14ac:dyDescent="0.3">
      <c r="A13" s="414">
        <v>29</v>
      </c>
      <c r="B13" s="414" t="s">
        <v>292</v>
      </c>
      <c r="C13" s="414" t="s">
        <v>183</v>
      </c>
      <c r="D13" s="247"/>
      <c r="E13" s="275">
        <v>7</v>
      </c>
      <c r="F13" s="275">
        <v>7</v>
      </c>
      <c r="G13" s="275">
        <v>6.5</v>
      </c>
      <c r="H13" s="275">
        <v>5.5</v>
      </c>
      <c r="I13" s="276">
        <f t="shared" si="0"/>
        <v>6.5500000000000007</v>
      </c>
      <c r="J13" s="277"/>
      <c r="K13" s="278">
        <v>8.6</v>
      </c>
      <c r="L13" s="278"/>
      <c r="M13" s="276">
        <f t="shared" si="1"/>
        <v>8.6</v>
      </c>
      <c r="N13" s="279"/>
      <c r="O13" s="276">
        <f t="shared" si="2"/>
        <v>6.5500000000000007</v>
      </c>
      <c r="P13" s="276">
        <f t="shared" si="3"/>
        <v>8.6</v>
      </c>
      <c r="Q13" s="328">
        <f t="shared" si="4"/>
        <v>7.5750000000000002</v>
      </c>
      <c r="R13" s="244">
        <f t="shared" si="5"/>
        <v>2</v>
      </c>
    </row>
    <row r="14" spans="1:18" ht="13.95" customHeight="1" x14ac:dyDescent="0.3">
      <c r="A14" s="414">
        <v>21</v>
      </c>
      <c r="B14" s="414" t="s">
        <v>219</v>
      </c>
      <c r="C14" s="414" t="s">
        <v>146</v>
      </c>
      <c r="D14" s="247"/>
      <c r="E14" s="275">
        <v>7.5</v>
      </c>
      <c r="F14" s="275">
        <v>7</v>
      </c>
      <c r="G14" s="275">
        <v>7</v>
      </c>
      <c r="H14" s="275">
        <v>6</v>
      </c>
      <c r="I14" s="276">
        <f t="shared" si="0"/>
        <v>6.9249999999999998</v>
      </c>
      <c r="J14" s="277"/>
      <c r="K14" s="278">
        <v>8.1</v>
      </c>
      <c r="L14" s="278"/>
      <c r="M14" s="276">
        <f t="shared" si="1"/>
        <v>8.1</v>
      </c>
      <c r="N14" s="279"/>
      <c r="O14" s="276">
        <f t="shared" si="2"/>
        <v>6.9249999999999998</v>
      </c>
      <c r="P14" s="276">
        <f t="shared" si="3"/>
        <v>8.1</v>
      </c>
      <c r="Q14" s="328">
        <f t="shared" si="4"/>
        <v>7.5124999999999993</v>
      </c>
      <c r="R14" s="244">
        <f t="shared" si="5"/>
        <v>3</v>
      </c>
    </row>
    <row r="15" spans="1:18" ht="13.95" customHeight="1" x14ac:dyDescent="0.3">
      <c r="A15" s="414">
        <v>2</v>
      </c>
      <c r="B15" s="414" t="s">
        <v>220</v>
      </c>
      <c r="C15" s="414" t="s">
        <v>214</v>
      </c>
      <c r="D15" s="247"/>
      <c r="E15" s="275">
        <v>7</v>
      </c>
      <c r="F15" s="275">
        <v>7</v>
      </c>
      <c r="G15" s="275">
        <v>6.5</v>
      </c>
      <c r="H15" s="275">
        <v>6</v>
      </c>
      <c r="I15" s="276">
        <f t="shared" si="0"/>
        <v>6.65</v>
      </c>
      <c r="J15" s="277"/>
      <c r="K15" s="278">
        <v>8</v>
      </c>
      <c r="L15" s="278"/>
      <c r="M15" s="276">
        <f t="shared" si="1"/>
        <v>8</v>
      </c>
      <c r="N15" s="279"/>
      <c r="O15" s="276">
        <f t="shared" si="2"/>
        <v>6.65</v>
      </c>
      <c r="P15" s="276">
        <f t="shared" si="3"/>
        <v>8</v>
      </c>
      <c r="Q15" s="328">
        <f t="shared" si="4"/>
        <v>7.3250000000000002</v>
      </c>
      <c r="R15" s="244">
        <f t="shared" si="5"/>
        <v>4</v>
      </c>
    </row>
    <row r="16" spans="1:18" ht="13.95" customHeight="1" x14ac:dyDescent="0.3">
      <c r="A16" s="414">
        <v>53</v>
      </c>
      <c r="B16" s="414" t="s">
        <v>232</v>
      </c>
      <c r="C16" s="414" t="s">
        <v>177</v>
      </c>
      <c r="D16" s="247"/>
      <c r="E16" s="275">
        <v>6.5</v>
      </c>
      <c r="F16" s="275">
        <v>7</v>
      </c>
      <c r="G16" s="275">
        <v>6.5</v>
      </c>
      <c r="H16" s="275">
        <v>5</v>
      </c>
      <c r="I16" s="276">
        <f t="shared" si="0"/>
        <v>6.3250000000000002</v>
      </c>
      <c r="J16" s="277"/>
      <c r="K16" s="278">
        <v>7.9</v>
      </c>
      <c r="L16" s="278"/>
      <c r="M16" s="276">
        <f t="shared" si="1"/>
        <v>7.9</v>
      </c>
      <c r="N16" s="279"/>
      <c r="O16" s="276">
        <f t="shared" si="2"/>
        <v>6.3250000000000002</v>
      </c>
      <c r="P16" s="276">
        <f t="shared" si="3"/>
        <v>7.9</v>
      </c>
      <c r="Q16" s="328">
        <f t="shared" si="4"/>
        <v>7.1125000000000007</v>
      </c>
      <c r="R16" s="244">
        <f t="shared" si="5"/>
        <v>5</v>
      </c>
    </row>
    <row r="17" spans="1:18" ht="13.95" customHeight="1" x14ac:dyDescent="0.3">
      <c r="A17" s="414">
        <v>70</v>
      </c>
      <c r="B17" s="414" t="s">
        <v>186</v>
      </c>
      <c r="C17" s="414" t="s">
        <v>247</v>
      </c>
      <c r="D17" s="247"/>
      <c r="E17" s="275">
        <v>7.5</v>
      </c>
      <c r="F17" s="275">
        <v>6.5</v>
      </c>
      <c r="G17" s="275">
        <v>6.5</v>
      </c>
      <c r="H17" s="275">
        <v>4.5</v>
      </c>
      <c r="I17" s="276">
        <f t="shared" si="0"/>
        <v>6.3500000000000005</v>
      </c>
      <c r="J17" s="277"/>
      <c r="K17" s="278">
        <v>7.7</v>
      </c>
      <c r="L17" s="278"/>
      <c r="M17" s="276">
        <f t="shared" si="1"/>
        <v>7.7</v>
      </c>
      <c r="N17" s="279"/>
      <c r="O17" s="276">
        <f t="shared" si="2"/>
        <v>6.3500000000000005</v>
      </c>
      <c r="P17" s="276">
        <f t="shared" si="3"/>
        <v>7.7</v>
      </c>
      <c r="Q17" s="328">
        <f t="shared" si="4"/>
        <v>7.0250000000000004</v>
      </c>
      <c r="R17" s="244">
        <f t="shared" si="5"/>
        <v>6</v>
      </c>
    </row>
    <row r="18" spans="1:18" ht="13.95" customHeight="1" x14ac:dyDescent="0.3">
      <c r="A18" s="414">
        <v>3</v>
      </c>
      <c r="B18" s="414" t="s">
        <v>221</v>
      </c>
      <c r="C18" s="414" t="s">
        <v>214</v>
      </c>
      <c r="D18" s="247"/>
      <c r="E18" s="275">
        <v>6</v>
      </c>
      <c r="F18" s="275">
        <v>6.5</v>
      </c>
      <c r="G18" s="275">
        <v>6.2</v>
      </c>
      <c r="H18" s="275">
        <v>6</v>
      </c>
      <c r="I18" s="276">
        <f t="shared" si="0"/>
        <v>6.1849999999999996</v>
      </c>
      <c r="J18" s="277"/>
      <c r="K18" s="278">
        <v>7.6</v>
      </c>
      <c r="L18" s="278"/>
      <c r="M18" s="276">
        <f t="shared" si="1"/>
        <v>7.6</v>
      </c>
      <c r="N18" s="279"/>
      <c r="O18" s="276">
        <f t="shared" si="2"/>
        <v>6.1849999999999996</v>
      </c>
      <c r="P18" s="276">
        <f t="shared" si="3"/>
        <v>7.6</v>
      </c>
      <c r="Q18" s="328">
        <f t="shared" si="4"/>
        <v>6.8925000000000001</v>
      </c>
      <c r="R18" s="244">
        <f t="shared" si="5"/>
        <v>7</v>
      </c>
    </row>
    <row r="19" spans="1:18" ht="13.95" customHeight="1" x14ac:dyDescent="0.3">
      <c r="A19" s="415">
        <v>57</v>
      </c>
      <c r="B19" s="415" t="s">
        <v>294</v>
      </c>
      <c r="C19" s="414" t="s">
        <v>177</v>
      </c>
      <c r="D19" s="247"/>
      <c r="E19" s="275">
        <v>7</v>
      </c>
      <c r="F19" s="275">
        <v>6.5</v>
      </c>
      <c r="G19" s="275">
        <v>7</v>
      </c>
      <c r="H19" s="275">
        <v>5</v>
      </c>
      <c r="I19" s="276">
        <f t="shared" si="0"/>
        <v>6.4749999999999996</v>
      </c>
      <c r="J19" s="277"/>
      <c r="K19" s="278">
        <v>7.2</v>
      </c>
      <c r="L19" s="278"/>
      <c r="M19" s="276">
        <f t="shared" si="1"/>
        <v>7.2</v>
      </c>
      <c r="N19" s="279"/>
      <c r="O19" s="276">
        <f t="shared" si="2"/>
        <v>6.4749999999999996</v>
      </c>
      <c r="P19" s="276">
        <f t="shared" si="3"/>
        <v>7.2</v>
      </c>
      <c r="Q19" s="328">
        <f t="shared" si="4"/>
        <v>6.8375000000000004</v>
      </c>
      <c r="R19" s="244">
        <f t="shared" si="5"/>
        <v>8</v>
      </c>
    </row>
    <row r="20" spans="1:18" ht="13.95" customHeight="1" x14ac:dyDescent="0.3">
      <c r="A20" s="414">
        <v>38</v>
      </c>
      <c r="B20" s="414" t="s">
        <v>204</v>
      </c>
      <c r="C20" s="414" t="s">
        <v>183</v>
      </c>
      <c r="D20" s="247"/>
      <c r="E20" s="275">
        <v>5.5</v>
      </c>
      <c r="F20" s="275">
        <v>6</v>
      </c>
      <c r="G20" s="275">
        <v>4</v>
      </c>
      <c r="H20" s="275">
        <v>4</v>
      </c>
      <c r="I20" s="276">
        <f t="shared" si="0"/>
        <v>4.875</v>
      </c>
      <c r="J20" s="277"/>
      <c r="K20" s="278">
        <v>7.3</v>
      </c>
      <c r="L20" s="278"/>
      <c r="M20" s="276">
        <f t="shared" si="1"/>
        <v>7.3</v>
      </c>
      <c r="N20" s="279"/>
      <c r="O20" s="276">
        <f t="shared" si="2"/>
        <v>4.875</v>
      </c>
      <c r="P20" s="276">
        <f t="shared" si="3"/>
        <v>7.3</v>
      </c>
      <c r="Q20" s="328">
        <f t="shared" si="4"/>
        <v>6.0875000000000004</v>
      </c>
      <c r="R20" s="244">
        <f t="shared" si="5"/>
        <v>9</v>
      </c>
    </row>
    <row r="21" spans="1:18" ht="13.95" customHeight="1" x14ac:dyDescent="0.3">
      <c r="A21" s="414">
        <v>11</v>
      </c>
      <c r="B21" s="414" t="s">
        <v>224</v>
      </c>
      <c r="C21" s="414" t="s">
        <v>143</v>
      </c>
      <c r="D21" s="247"/>
      <c r="E21" s="275">
        <v>5</v>
      </c>
      <c r="F21" s="275">
        <v>5.5</v>
      </c>
      <c r="G21" s="275">
        <v>4</v>
      </c>
      <c r="H21" s="275">
        <v>3</v>
      </c>
      <c r="I21" s="276">
        <f t="shared" si="0"/>
        <v>4.4250000000000007</v>
      </c>
      <c r="J21" s="277"/>
      <c r="K21" s="278">
        <v>7.4</v>
      </c>
      <c r="L21" s="278"/>
      <c r="M21" s="276">
        <f t="shared" si="1"/>
        <v>7.4</v>
      </c>
      <c r="N21" s="279"/>
      <c r="O21" s="276">
        <f t="shared" si="2"/>
        <v>4.4250000000000007</v>
      </c>
      <c r="P21" s="276">
        <f t="shared" si="3"/>
        <v>7.4</v>
      </c>
      <c r="Q21" s="328">
        <f t="shared" si="4"/>
        <v>5.9125000000000005</v>
      </c>
      <c r="R21" s="244">
        <f t="shared" si="5"/>
        <v>10</v>
      </c>
    </row>
  </sheetData>
  <sortState xmlns:xlrd2="http://schemas.microsoft.com/office/spreadsheetml/2017/richdata2" ref="A12:R21">
    <sortCondition descending="1" ref="Q12:Q21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6AB0-84C5-4AE7-8A03-DDC1978976CB}">
  <dimension ref="A1:R22"/>
  <sheetViews>
    <sheetView workbookViewId="0">
      <selection activeCell="A12" sqref="A12:XFD21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7" t="str">
        <f>'Comp Detail'!A1</f>
        <v>Vaulting NSW State Championships</v>
      </c>
      <c r="B1" s="3"/>
      <c r="C1" s="102" t="s">
        <v>71</v>
      </c>
      <c r="K1" s="463"/>
      <c r="L1" s="463"/>
      <c r="M1" s="463"/>
      <c r="R1" s="196">
        <f ca="1">NOW()</f>
        <v>45089.380972685183</v>
      </c>
    </row>
    <row r="2" spans="1:18" ht="13.95" customHeight="1" x14ac:dyDescent="0.3">
      <c r="A2" s="28"/>
      <c r="B2" s="3"/>
      <c r="C2" s="41" t="s">
        <v>343</v>
      </c>
      <c r="K2" s="463"/>
      <c r="L2" s="463"/>
      <c r="M2" s="463"/>
      <c r="R2" s="197">
        <f ca="1">NOW()</f>
        <v>45089.380972685183</v>
      </c>
    </row>
    <row r="3" spans="1:18" ht="13.95" customHeight="1" x14ac:dyDescent="0.3">
      <c r="A3" s="456" t="str">
        <f>'Comp Detail'!A3</f>
        <v>9th to 11th June 2023</v>
      </c>
      <c r="B3" s="457"/>
      <c r="C3" s="103" t="s">
        <v>348</v>
      </c>
      <c r="K3" s="1"/>
      <c r="L3" s="1"/>
      <c r="M3" s="1"/>
    </row>
    <row r="4" spans="1:18" ht="13.95" customHeight="1" x14ac:dyDescent="0.3">
      <c r="A4" s="105"/>
      <c r="B4" s="106"/>
      <c r="C4" s="1"/>
      <c r="K4" s="1"/>
      <c r="L4" s="1"/>
      <c r="M4" s="1"/>
    </row>
    <row r="5" spans="1:18" ht="13.95" customHeight="1" x14ac:dyDescent="0.3">
      <c r="A5" s="237" t="s">
        <v>320</v>
      </c>
      <c r="B5" s="2"/>
      <c r="C5" s="4"/>
      <c r="D5" s="238"/>
      <c r="E5" s="2" t="s">
        <v>47</v>
      </c>
      <c r="F5" s="4" t="str">
        <f>C2</f>
        <v>Jenny Scott</v>
      </c>
      <c r="G5" s="4"/>
      <c r="H5" s="2"/>
      <c r="I5" s="238"/>
      <c r="J5" s="238"/>
      <c r="K5" s="239" t="s">
        <v>46</v>
      </c>
      <c r="L5" s="240" t="str">
        <f>C3</f>
        <v>Chris Wicks</v>
      </c>
      <c r="M5" s="238"/>
      <c r="N5" s="238"/>
      <c r="O5" s="238"/>
      <c r="P5" s="238"/>
      <c r="Q5" s="238"/>
      <c r="R5" s="238"/>
    </row>
    <row r="6" spans="1:18" ht="13.95" customHeight="1" x14ac:dyDescent="0.3">
      <c r="A6" s="237"/>
      <c r="B6" s="2"/>
      <c r="C6" s="4"/>
      <c r="D6" s="238"/>
      <c r="E6" s="2"/>
      <c r="F6" s="4"/>
      <c r="G6" s="4"/>
      <c r="H6" s="2"/>
      <c r="I6" s="238"/>
      <c r="J6" s="238"/>
      <c r="K6" s="239"/>
      <c r="L6" s="240"/>
      <c r="M6" s="238"/>
      <c r="N6" s="238"/>
      <c r="O6" s="238"/>
      <c r="P6" s="238"/>
      <c r="Q6" s="238"/>
      <c r="R6" s="238"/>
    </row>
    <row r="7" spans="1:18" ht="13.95" customHeight="1" x14ac:dyDescent="0.3">
      <c r="A7" s="237" t="s">
        <v>53</v>
      </c>
      <c r="B7" s="2">
        <v>27</v>
      </c>
      <c r="C7" s="4"/>
      <c r="D7" s="238"/>
      <c r="E7" s="4"/>
      <c r="F7" s="4"/>
      <c r="G7" s="4"/>
      <c r="H7" s="4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 ht="13.95" customHeight="1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3.95" customHeight="1" x14ac:dyDescent="0.3"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74" t="s">
        <v>15</v>
      </c>
      <c r="R9" s="24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16" t="s">
        <v>68</v>
      </c>
      <c r="P10" s="316" t="s">
        <v>69</v>
      </c>
      <c r="Q10" s="317" t="s">
        <v>32</v>
      </c>
      <c r="R10" s="316" t="s">
        <v>35</v>
      </c>
    </row>
    <row r="11" spans="1:18" ht="13.95" customHeight="1" x14ac:dyDescent="0.3">
      <c r="C11" s="30"/>
      <c r="D11" s="247"/>
      <c r="E11" s="30"/>
      <c r="F11" s="30"/>
      <c r="G11" s="30"/>
      <c r="H11" s="30"/>
      <c r="I11" s="244"/>
      <c r="J11" s="245"/>
      <c r="K11" s="238"/>
      <c r="L11" s="238"/>
      <c r="M11" s="244"/>
      <c r="N11" s="247"/>
      <c r="O11" s="238"/>
      <c r="P11" s="238"/>
      <c r="Q11" s="274"/>
      <c r="R11" s="241"/>
    </row>
    <row r="12" spans="1:18" ht="13.95" customHeight="1" x14ac:dyDescent="0.3">
      <c r="A12" s="414">
        <v>60</v>
      </c>
      <c r="B12" s="414" t="s">
        <v>268</v>
      </c>
      <c r="C12" s="414" t="s">
        <v>177</v>
      </c>
      <c r="D12" s="247"/>
      <c r="E12" s="275">
        <v>6.2</v>
      </c>
      <c r="F12" s="275">
        <v>6.5</v>
      </c>
      <c r="G12" s="275">
        <v>6</v>
      </c>
      <c r="H12" s="275">
        <v>4</v>
      </c>
      <c r="I12" s="276">
        <f t="shared" ref="I12:I22" si="0">SUM((E12*0.25)+(F12*0.25)+(G12*0.3)+(H12*0.2))</f>
        <v>5.7749999999999995</v>
      </c>
      <c r="J12" s="277"/>
      <c r="K12" s="278">
        <v>7.4</v>
      </c>
      <c r="L12" s="278"/>
      <c r="M12" s="276">
        <f t="shared" ref="M12:M22" si="1">K12-L12</f>
        <v>7.4</v>
      </c>
      <c r="N12" s="279"/>
      <c r="O12" s="276">
        <f t="shared" ref="O12:O22" si="2">I12</f>
        <v>5.7749999999999995</v>
      </c>
      <c r="P12" s="276">
        <f t="shared" ref="P12:P22" si="3">M12</f>
        <v>7.4</v>
      </c>
      <c r="Q12" s="328">
        <f t="shared" ref="Q12:Q22" si="4">(M12+I12)/2</f>
        <v>6.5875000000000004</v>
      </c>
      <c r="R12" s="244">
        <f t="shared" ref="R12:R21" si="5">RANK(Q12,$Q$12:$Q$22)</f>
        <v>1</v>
      </c>
    </row>
    <row r="13" spans="1:18" ht="13.95" customHeight="1" x14ac:dyDescent="0.3">
      <c r="A13" s="414">
        <v>54</v>
      </c>
      <c r="B13" s="414" t="s">
        <v>277</v>
      </c>
      <c r="C13" s="414" t="s">
        <v>177</v>
      </c>
      <c r="D13" s="247"/>
      <c r="E13" s="275">
        <v>6</v>
      </c>
      <c r="F13" s="275">
        <v>6</v>
      </c>
      <c r="G13" s="275">
        <v>5.5</v>
      </c>
      <c r="H13" s="275">
        <v>4</v>
      </c>
      <c r="I13" s="276">
        <f t="shared" si="0"/>
        <v>5.45</v>
      </c>
      <c r="J13" s="277"/>
      <c r="K13" s="278">
        <v>7.4</v>
      </c>
      <c r="L13" s="278"/>
      <c r="M13" s="276">
        <f t="shared" si="1"/>
        <v>7.4</v>
      </c>
      <c r="N13" s="279"/>
      <c r="O13" s="276">
        <f t="shared" si="2"/>
        <v>5.45</v>
      </c>
      <c r="P13" s="276">
        <f t="shared" si="3"/>
        <v>7.4</v>
      </c>
      <c r="Q13" s="328">
        <f t="shared" si="4"/>
        <v>6.4250000000000007</v>
      </c>
      <c r="R13" s="244">
        <f t="shared" si="5"/>
        <v>2</v>
      </c>
    </row>
    <row r="14" spans="1:18" ht="13.95" customHeight="1" x14ac:dyDescent="0.3">
      <c r="A14" s="414">
        <v>13</v>
      </c>
      <c r="B14" s="414" t="s">
        <v>272</v>
      </c>
      <c r="C14" s="414" t="s">
        <v>255</v>
      </c>
      <c r="D14" s="247"/>
      <c r="E14" s="275">
        <v>5</v>
      </c>
      <c r="F14" s="275">
        <v>6</v>
      </c>
      <c r="G14" s="275">
        <v>5.5</v>
      </c>
      <c r="H14" s="275">
        <v>4</v>
      </c>
      <c r="I14" s="276">
        <f t="shared" si="0"/>
        <v>5.2</v>
      </c>
      <c r="J14" s="277"/>
      <c r="K14" s="278">
        <v>7.4</v>
      </c>
      <c r="L14" s="278"/>
      <c r="M14" s="276">
        <f t="shared" si="1"/>
        <v>7.4</v>
      </c>
      <c r="N14" s="279"/>
      <c r="O14" s="276">
        <f t="shared" si="2"/>
        <v>5.2</v>
      </c>
      <c r="P14" s="276">
        <f t="shared" si="3"/>
        <v>7.4</v>
      </c>
      <c r="Q14" s="328">
        <f t="shared" si="4"/>
        <v>6.3000000000000007</v>
      </c>
      <c r="R14" s="244">
        <f t="shared" si="5"/>
        <v>3</v>
      </c>
    </row>
    <row r="15" spans="1:18" ht="13.95" customHeight="1" x14ac:dyDescent="0.3">
      <c r="A15" s="414">
        <v>16</v>
      </c>
      <c r="B15" s="414" t="s">
        <v>173</v>
      </c>
      <c r="C15" s="414" t="s">
        <v>146</v>
      </c>
      <c r="D15" s="247"/>
      <c r="E15" s="275">
        <v>5</v>
      </c>
      <c r="F15" s="275">
        <v>6</v>
      </c>
      <c r="G15" s="275">
        <v>5</v>
      </c>
      <c r="H15" s="275">
        <v>4</v>
      </c>
      <c r="I15" s="276">
        <f t="shared" si="0"/>
        <v>5.05</v>
      </c>
      <c r="J15" s="277"/>
      <c r="K15" s="278">
        <v>7.1</v>
      </c>
      <c r="L15" s="278"/>
      <c r="M15" s="276">
        <f t="shared" si="1"/>
        <v>7.1</v>
      </c>
      <c r="N15" s="279"/>
      <c r="O15" s="276">
        <f t="shared" si="2"/>
        <v>5.05</v>
      </c>
      <c r="P15" s="276">
        <f t="shared" si="3"/>
        <v>7.1</v>
      </c>
      <c r="Q15" s="328">
        <f t="shared" si="4"/>
        <v>6.0749999999999993</v>
      </c>
      <c r="R15" s="244">
        <f t="shared" si="5"/>
        <v>4</v>
      </c>
    </row>
    <row r="16" spans="1:18" ht="13.95" customHeight="1" x14ac:dyDescent="0.3">
      <c r="A16" s="414">
        <v>15</v>
      </c>
      <c r="B16" s="414" t="s">
        <v>273</v>
      </c>
      <c r="C16" s="414" t="s">
        <v>255</v>
      </c>
      <c r="D16" s="247"/>
      <c r="E16" s="275">
        <v>6</v>
      </c>
      <c r="F16" s="275">
        <v>5.5</v>
      </c>
      <c r="G16" s="275">
        <v>5</v>
      </c>
      <c r="H16" s="275">
        <v>4</v>
      </c>
      <c r="I16" s="276">
        <f t="shared" si="0"/>
        <v>5.1749999999999998</v>
      </c>
      <c r="J16" s="277"/>
      <c r="K16" s="278">
        <v>6.7</v>
      </c>
      <c r="L16" s="278"/>
      <c r="M16" s="276">
        <f t="shared" si="1"/>
        <v>6.7</v>
      </c>
      <c r="N16" s="279"/>
      <c r="O16" s="276">
        <f t="shared" si="2"/>
        <v>5.1749999999999998</v>
      </c>
      <c r="P16" s="276">
        <f t="shared" si="3"/>
        <v>6.7</v>
      </c>
      <c r="Q16" s="328">
        <f t="shared" si="4"/>
        <v>5.9375</v>
      </c>
      <c r="R16" s="244">
        <f t="shared" si="5"/>
        <v>5</v>
      </c>
    </row>
    <row r="17" spans="1:18" ht="13.95" customHeight="1" x14ac:dyDescent="0.3">
      <c r="A17" s="414">
        <v>61</v>
      </c>
      <c r="B17" s="414" t="s">
        <v>276</v>
      </c>
      <c r="C17" s="414" t="s">
        <v>177</v>
      </c>
      <c r="D17" s="247"/>
      <c r="E17" s="275">
        <v>5</v>
      </c>
      <c r="F17" s="275">
        <v>5.5</v>
      </c>
      <c r="G17" s="275">
        <v>5</v>
      </c>
      <c r="H17" s="275">
        <v>4.5</v>
      </c>
      <c r="I17" s="276">
        <f t="shared" si="0"/>
        <v>5.0250000000000004</v>
      </c>
      <c r="J17" s="277"/>
      <c r="K17" s="278">
        <v>6.7</v>
      </c>
      <c r="L17" s="278"/>
      <c r="M17" s="276">
        <f t="shared" si="1"/>
        <v>6.7</v>
      </c>
      <c r="N17" s="279"/>
      <c r="O17" s="276">
        <f t="shared" si="2"/>
        <v>5.0250000000000004</v>
      </c>
      <c r="P17" s="276">
        <f t="shared" si="3"/>
        <v>6.7</v>
      </c>
      <c r="Q17" s="328">
        <f t="shared" si="4"/>
        <v>5.8625000000000007</v>
      </c>
      <c r="R17" s="244">
        <f t="shared" si="5"/>
        <v>6</v>
      </c>
    </row>
    <row r="18" spans="1:18" ht="13.95" customHeight="1" x14ac:dyDescent="0.3">
      <c r="A18" s="414">
        <v>35</v>
      </c>
      <c r="B18" s="414" t="s">
        <v>237</v>
      </c>
      <c r="C18" s="414" t="s">
        <v>183</v>
      </c>
      <c r="D18" s="247"/>
      <c r="E18" s="275">
        <v>4.5</v>
      </c>
      <c r="F18" s="275">
        <v>5</v>
      </c>
      <c r="G18" s="275">
        <v>4</v>
      </c>
      <c r="H18" s="275">
        <v>4</v>
      </c>
      <c r="I18" s="276">
        <f t="shared" si="0"/>
        <v>4.375</v>
      </c>
      <c r="J18" s="277"/>
      <c r="K18" s="278">
        <v>7.1</v>
      </c>
      <c r="L18" s="278"/>
      <c r="M18" s="276">
        <f t="shared" si="1"/>
        <v>7.1</v>
      </c>
      <c r="N18" s="279"/>
      <c r="O18" s="276">
        <f t="shared" si="2"/>
        <v>4.375</v>
      </c>
      <c r="P18" s="276">
        <f t="shared" si="3"/>
        <v>7.1</v>
      </c>
      <c r="Q18" s="328">
        <f t="shared" si="4"/>
        <v>5.7374999999999998</v>
      </c>
      <c r="R18" s="244">
        <f t="shared" si="5"/>
        <v>7</v>
      </c>
    </row>
    <row r="19" spans="1:18" ht="13.95" customHeight="1" x14ac:dyDescent="0.3">
      <c r="A19" s="414">
        <v>7</v>
      </c>
      <c r="B19" s="414" t="s">
        <v>265</v>
      </c>
      <c r="C19" s="414" t="s">
        <v>143</v>
      </c>
      <c r="D19" s="247"/>
      <c r="E19" s="275">
        <v>5.5</v>
      </c>
      <c r="F19" s="275">
        <v>5</v>
      </c>
      <c r="G19" s="275">
        <v>5</v>
      </c>
      <c r="H19" s="275">
        <v>3</v>
      </c>
      <c r="I19" s="276">
        <f t="shared" si="0"/>
        <v>4.7249999999999996</v>
      </c>
      <c r="J19" s="277"/>
      <c r="K19" s="278">
        <v>7.2</v>
      </c>
      <c r="L19" s="278">
        <v>0.6</v>
      </c>
      <c r="M19" s="276">
        <f t="shared" si="1"/>
        <v>6.6000000000000005</v>
      </c>
      <c r="N19" s="279"/>
      <c r="O19" s="276">
        <f t="shared" si="2"/>
        <v>4.7249999999999996</v>
      </c>
      <c r="P19" s="276">
        <f t="shared" si="3"/>
        <v>6.6000000000000005</v>
      </c>
      <c r="Q19" s="328">
        <f t="shared" si="4"/>
        <v>5.6624999999999996</v>
      </c>
      <c r="R19" s="244">
        <f t="shared" si="5"/>
        <v>8</v>
      </c>
    </row>
    <row r="20" spans="1:18" ht="13.95" customHeight="1" x14ac:dyDescent="0.3">
      <c r="A20" s="414">
        <v>59</v>
      </c>
      <c r="B20" s="414" t="s">
        <v>171</v>
      </c>
      <c r="C20" s="414" t="s">
        <v>177</v>
      </c>
      <c r="D20" s="247"/>
      <c r="E20" s="275">
        <v>4.5</v>
      </c>
      <c r="F20" s="275">
        <v>4.5</v>
      </c>
      <c r="G20" s="275">
        <v>5.5</v>
      </c>
      <c r="H20" s="275">
        <v>4</v>
      </c>
      <c r="I20" s="276">
        <f t="shared" si="0"/>
        <v>4.7</v>
      </c>
      <c r="J20" s="277"/>
      <c r="K20" s="278">
        <v>6.2</v>
      </c>
      <c r="L20" s="278"/>
      <c r="M20" s="276">
        <f t="shared" si="1"/>
        <v>6.2</v>
      </c>
      <c r="N20" s="279"/>
      <c r="O20" s="276">
        <f t="shared" si="2"/>
        <v>4.7</v>
      </c>
      <c r="P20" s="276">
        <f t="shared" si="3"/>
        <v>6.2</v>
      </c>
      <c r="Q20" s="328">
        <f t="shared" si="4"/>
        <v>5.45</v>
      </c>
      <c r="R20" s="244">
        <f t="shared" si="5"/>
        <v>9</v>
      </c>
    </row>
    <row r="21" spans="1:18" ht="13.95" customHeight="1" x14ac:dyDescent="0.3">
      <c r="A21" s="414">
        <v>52</v>
      </c>
      <c r="B21" s="414" t="s">
        <v>266</v>
      </c>
      <c r="C21" s="414" t="s">
        <v>177</v>
      </c>
      <c r="D21" s="247"/>
      <c r="E21" s="275">
        <v>5</v>
      </c>
      <c r="F21" s="275">
        <v>4</v>
      </c>
      <c r="G21" s="275">
        <v>4</v>
      </c>
      <c r="H21" s="275">
        <v>4.5</v>
      </c>
      <c r="I21" s="276">
        <f t="shared" si="0"/>
        <v>4.3500000000000005</v>
      </c>
      <c r="J21" s="277"/>
      <c r="K21" s="278">
        <v>6.4</v>
      </c>
      <c r="L21" s="278"/>
      <c r="M21" s="276">
        <f t="shared" si="1"/>
        <v>6.4</v>
      </c>
      <c r="N21" s="279"/>
      <c r="O21" s="276">
        <f t="shared" si="2"/>
        <v>4.3500000000000005</v>
      </c>
      <c r="P21" s="276">
        <f t="shared" si="3"/>
        <v>6.4</v>
      </c>
      <c r="Q21" s="328">
        <f t="shared" si="4"/>
        <v>5.375</v>
      </c>
      <c r="R21" s="244">
        <f t="shared" si="5"/>
        <v>10</v>
      </c>
    </row>
    <row r="22" spans="1:18" ht="13.95" customHeight="1" x14ac:dyDescent="0.3">
      <c r="A22" s="448">
        <v>69</v>
      </c>
      <c r="B22" s="448" t="s">
        <v>271</v>
      </c>
      <c r="C22" s="426" t="s">
        <v>247</v>
      </c>
      <c r="D22" s="247"/>
      <c r="E22" s="275"/>
      <c r="F22" s="275"/>
      <c r="G22" s="275"/>
      <c r="H22" s="275"/>
      <c r="I22" s="276">
        <f t="shared" si="0"/>
        <v>0</v>
      </c>
      <c r="J22" s="277"/>
      <c r="K22" s="278"/>
      <c r="L22" s="278"/>
      <c r="M22" s="276">
        <f t="shared" si="1"/>
        <v>0</v>
      </c>
      <c r="N22" s="279"/>
      <c r="O22" s="276">
        <f t="shared" si="2"/>
        <v>0</v>
      </c>
      <c r="P22" s="276">
        <f t="shared" si="3"/>
        <v>0</v>
      </c>
      <c r="Q22" s="328">
        <f t="shared" si="4"/>
        <v>0</v>
      </c>
      <c r="R22" s="244" t="s">
        <v>347</v>
      </c>
    </row>
  </sheetData>
  <sortState xmlns:xlrd2="http://schemas.microsoft.com/office/spreadsheetml/2017/richdata2" ref="A12:R21">
    <sortCondition descending="1" ref="Q12:Q21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C9F9-1932-48DD-8C5D-67139239A5A3}">
  <sheetPr>
    <pageSetUpPr fitToPage="1"/>
  </sheetPr>
  <dimension ref="A1:R34"/>
  <sheetViews>
    <sheetView topLeftCell="A11" workbookViewId="0">
      <selection activeCell="R33" sqref="R33"/>
    </sheetView>
  </sheetViews>
  <sheetFormatPr defaultRowHeight="13.2" x14ac:dyDescent="0.25"/>
  <cols>
    <col min="2" max="2" width="28.5546875" customWidth="1"/>
    <col min="3" max="3" width="20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7" t="str">
        <f>'Comp Detail'!A1</f>
        <v>Vaulting NSW State Championships</v>
      </c>
      <c r="B1" s="3"/>
      <c r="C1" s="405" t="s">
        <v>71</v>
      </c>
      <c r="K1" s="463"/>
      <c r="L1" s="463"/>
      <c r="M1" s="463"/>
      <c r="R1" s="196">
        <f ca="1">NOW()</f>
        <v>45089.380972685183</v>
      </c>
    </row>
    <row r="2" spans="1:18" ht="15.6" x14ac:dyDescent="0.3">
      <c r="A2" s="28"/>
      <c r="B2" s="3"/>
      <c r="C2" s="4" t="s">
        <v>341</v>
      </c>
      <c r="D2" s="103"/>
      <c r="K2" s="463"/>
      <c r="L2" s="463"/>
      <c r="M2" s="463"/>
      <c r="R2" s="197">
        <f ca="1">NOW()</f>
        <v>45089.380972685183</v>
      </c>
    </row>
    <row r="3" spans="1:18" ht="15.6" x14ac:dyDescent="0.3">
      <c r="A3" s="456" t="str">
        <f>'Comp Detail'!A3</f>
        <v>9th to 11th June 2023</v>
      </c>
      <c r="B3" s="457"/>
      <c r="C3" s="103" t="s">
        <v>343</v>
      </c>
      <c r="D3" s="163"/>
      <c r="K3" s="1"/>
      <c r="L3" s="1"/>
      <c r="M3" s="1"/>
    </row>
    <row r="4" spans="1:18" ht="15.6" x14ac:dyDescent="0.3">
      <c r="A4" s="105"/>
      <c r="B4" s="106"/>
      <c r="C4" s="1"/>
      <c r="K4" s="1"/>
      <c r="L4" s="1"/>
      <c r="M4" s="1"/>
    </row>
    <row r="5" spans="1:18" ht="15.6" x14ac:dyDescent="0.3">
      <c r="A5" s="237" t="s">
        <v>332</v>
      </c>
      <c r="B5" s="2"/>
      <c r="C5" s="4"/>
      <c r="D5" s="238"/>
      <c r="E5" s="2"/>
      <c r="F5" s="4"/>
      <c r="G5" s="4"/>
      <c r="H5" s="2"/>
      <c r="I5" s="238"/>
      <c r="J5" s="238"/>
      <c r="K5" s="239"/>
      <c r="L5" s="240"/>
      <c r="M5" s="238"/>
      <c r="N5" s="238"/>
      <c r="O5" s="238"/>
      <c r="P5" s="238"/>
      <c r="Q5" s="238"/>
      <c r="R5" s="238"/>
    </row>
    <row r="6" spans="1:18" ht="15.6" x14ac:dyDescent="0.3">
      <c r="A6" s="237"/>
      <c r="B6" s="2"/>
      <c r="C6" s="4"/>
      <c r="D6" s="238"/>
      <c r="E6" s="2"/>
      <c r="F6" s="4"/>
      <c r="G6" s="4"/>
      <c r="H6" s="2"/>
      <c r="I6" s="238"/>
      <c r="J6" s="238"/>
      <c r="K6" s="239"/>
      <c r="L6" s="240"/>
      <c r="M6" s="238"/>
      <c r="N6" s="238"/>
      <c r="O6" s="238"/>
      <c r="P6" s="238"/>
      <c r="Q6" s="238"/>
      <c r="R6" s="238"/>
    </row>
    <row r="7" spans="1:18" ht="15.6" x14ac:dyDescent="0.3">
      <c r="A7" s="237" t="s">
        <v>53</v>
      </c>
      <c r="B7" s="2">
        <v>28</v>
      </c>
      <c r="C7" s="4"/>
      <c r="D7" s="238"/>
      <c r="E7" s="4" t="s">
        <v>47</v>
      </c>
      <c r="F7" s="312" t="str">
        <f>C2</f>
        <v>Tristyn Lowe</v>
      </c>
      <c r="G7" s="4"/>
      <c r="H7" s="4"/>
      <c r="I7" s="238"/>
      <c r="J7" s="238"/>
      <c r="K7" s="238" t="s">
        <v>46</v>
      </c>
      <c r="L7" s="41" t="str">
        <f>C3</f>
        <v>Jenny Scott</v>
      </c>
      <c r="M7" s="238"/>
      <c r="N7" s="238"/>
      <c r="O7" s="238"/>
      <c r="P7" s="238"/>
      <c r="Q7" s="238"/>
      <c r="R7" s="238"/>
    </row>
    <row r="8" spans="1:18" ht="14.4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4.4" x14ac:dyDescent="0.3">
      <c r="A9" s="30" t="s">
        <v>24</v>
      </c>
      <c r="B9" s="30" t="s">
        <v>25</v>
      </c>
      <c r="C9" s="30" t="s">
        <v>28</v>
      </c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46" t="s">
        <v>15</v>
      </c>
      <c r="R9" s="241"/>
    </row>
    <row r="10" spans="1:18" ht="14.4" x14ac:dyDescent="0.3">
      <c r="A10" s="37"/>
      <c r="B10" s="169"/>
      <c r="C10" s="37"/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23" t="s">
        <v>68</v>
      </c>
      <c r="P10" s="323" t="s">
        <v>69</v>
      </c>
      <c r="Q10" s="318" t="s">
        <v>32</v>
      </c>
      <c r="R10" s="316" t="s">
        <v>35</v>
      </c>
    </row>
    <row r="11" spans="1:18" x14ac:dyDescent="0.25">
      <c r="D11" s="243"/>
      <c r="J11" s="243"/>
      <c r="N11" s="243"/>
      <c r="Q11" s="425"/>
    </row>
    <row r="12" spans="1:18" x14ac:dyDescent="0.25">
      <c r="D12" s="243"/>
      <c r="J12" s="243"/>
      <c r="N12" s="243"/>
      <c r="Q12" s="425"/>
    </row>
    <row r="13" spans="1:18" ht="14.4" x14ac:dyDescent="0.3">
      <c r="A13" s="414">
        <v>83</v>
      </c>
      <c r="B13" s="414" t="s">
        <v>147</v>
      </c>
      <c r="C13" s="249"/>
      <c r="D13" s="248"/>
      <c r="E13" s="249"/>
      <c r="F13" s="249"/>
      <c r="G13" s="249"/>
      <c r="H13" s="249"/>
      <c r="I13" s="250"/>
      <c r="J13" s="250"/>
      <c r="K13" s="251"/>
      <c r="L13" s="252"/>
      <c r="M13" s="250"/>
      <c r="N13" s="27"/>
      <c r="O13" s="27"/>
      <c r="P13" s="27"/>
      <c r="Q13" s="332"/>
      <c r="R13" s="333"/>
    </row>
    <row r="14" spans="1:18" ht="13.8" x14ac:dyDescent="0.3">
      <c r="A14" s="416">
        <v>79</v>
      </c>
      <c r="B14" s="416" t="s">
        <v>182</v>
      </c>
      <c r="C14" s="416" t="s">
        <v>176</v>
      </c>
      <c r="D14" s="253"/>
      <c r="E14" s="254">
        <v>8.5</v>
      </c>
      <c r="F14" s="254">
        <v>8.5</v>
      </c>
      <c r="G14" s="254">
        <v>9</v>
      </c>
      <c r="H14" s="254">
        <v>9</v>
      </c>
      <c r="I14" s="255">
        <f>SUM((E14*0.25)+(F14*0.25)+(G14*0.3)+(H14*0.2))</f>
        <v>8.75</v>
      </c>
      <c r="J14" s="256"/>
      <c r="K14" s="257">
        <v>8.1999999999999993</v>
      </c>
      <c r="L14" s="258"/>
      <c r="M14" s="255">
        <f>K14-L14</f>
        <v>8.1999999999999993</v>
      </c>
      <c r="N14" s="259"/>
      <c r="O14" s="255">
        <f>I14</f>
        <v>8.75</v>
      </c>
      <c r="P14" s="255">
        <f>M14</f>
        <v>8.1999999999999993</v>
      </c>
      <c r="Q14" s="331">
        <f>(M14+I14)/2</f>
        <v>8.4749999999999996</v>
      </c>
      <c r="R14" s="314">
        <v>1</v>
      </c>
    </row>
    <row r="15" spans="1:18" ht="14.4" x14ac:dyDescent="0.3">
      <c r="A15" s="414">
        <v>10</v>
      </c>
      <c r="B15" s="414" t="s">
        <v>141</v>
      </c>
      <c r="C15" s="249" t="s">
        <v>143</v>
      </c>
      <c r="D15" s="248"/>
      <c r="E15" s="249"/>
      <c r="F15" s="249"/>
      <c r="G15" s="249"/>
      <c r="H15" s="249"/>
      <c r="I15" s="250"/>
      <c r="J15" s="250"/>
      <c r="K15" s="251"/>
      <c r="L15" s="252"/>
      <c r="M15" s="250"/>
      <c r="N15" s="27"/>
      <c r="O15" s="27"/>
      <c r="P15" s="27"/>
      <c r="Q15" s="332"/>
      <c r="R15" s="333"/>
    </row>
    <row r="16" spans="1:18" ht="13.8" x14ac:dyDescent="0.3">
      <c r="A16" s="416">
        <v>19</v>
      </c>
      <c r="B16" s="416" t="s">
        <v>181</v>
      </c>
      <c r="C16" s="416" t="s">
        <v>146</v>
      </c>
      <c r="D16" s="253"/>
      <c r="E16" s="254">
        <v>8</v>
      </c>
      <c r="F16" s="254">
        <v>8</v>
      </c>
      <c r="G16" s="254">
        <v>8.5</v>
      </c>
      <c r="H16" s="254">
        <v>8.5</v>
      </c>
      <c r="I16" s="255">
        <f>SUM((E16*0.25)+(F16*0.25)+(G16*0.3)+(H16*0.2))</f>
        <v>8.25</v>
      </c>
      <c r="J16" s="256"/>
      <c r="K16" s="257">
        <v>8.5</v>
      </c>
      <c r="L16" s="258"/>
      <c r="M16" s="255">
        <f>K16-L16</f>
        <v>8.5</v>
      </c>
      <c r="N16" s="259"/>
      <c r="O16" s="255">
        <f>I16</f>
        <v>8.25</v>
      </c>
      <c r="P16" s="255">
        <f>M16</f>
        <v>8.5</v>
      </c>
      <c r="Q16" s="331">
        <f>(M16+I16)/2</f>
        <v>8.375</v>
      </c>
      <c r="R16" s="314">
        <v>2</v>
      </c>
    </row>
    <row r="17" spans="1:18" ht="14.4" x14ac:dyDescent="0.3">
      <c r="A17" s="414">
        <v>28</v>
      </c>
      <c r="B17" s="414" t="s">
        <v>254</v>
      </c>
      <c r="C17" s="249"/>
      <c r="D17" s="248"/>
      <c r="E17" s="249"/>
      <c r="F17" s="249"/>
      <c r="G17" s="249"/>
      <c r="H17" s="249"/>
      <c r="I17" s="250"/>
      <c r="J17" s="250"/>
      <c r="K17" s="251"/>
      <c r="L17" s="252"/>
      <c r="M17" s="250"/>
      <c r="N17" s="27"/>
      <c r="O17" s="27"/>
      <c r="P17" s="27"/>
      <c r="Q17" s="332"/>
      <c r="R17" s="333"/>
    </row>
    <row r="18" spans="1:18" ht="13.8" x14ac:dyDescent="0.3">
      <c r="A18" s="416">
        <v>33</v>
      </c>
      <c r="B18" s="416" t="s">
        <v>244</v>
      </c>
      <c r="C18" s="416" t="s">
        <v>183</v>
      </c>
      <c r="D18" s="253"/>
      <c r="E18" s="254">
        <v>8</v>
      </c>
      <c r="F18" s="254">
        <v>8.5</v>
      </c>
      <c r="G18" s="254">
        <v>9</v>
      </c>
      <c r="H18" s="254">
        <v>8.5</v>
      </c>
      <c r="I18" s="255">
        <f>SUM((E18*0.25)+(F18*0.25)+(G18*0.3)+(H18*0.2))</f>
        <v>8.5249999999999986</v>
      </c>
      <c r="J18" s="256"/>
      <c r="K18" s="257">
        <v>8.1</v>
      </c>
      <c r="L18" s="258"/>
      <c r="M18" s="255">
        <f>K18-L18</f>
        <v>8.1</v>
      </c>
      <c r="N18" s="259"/>
      <c r="O18" s="255">
        <f>I18</f>
        <v>8.5249999999999986</v>
      </c>
      <c r="P18" s="255">
        <f>M18</f>
        <v>8.1</v>
      </c>
      <c r="Q18" s="331">
        <f>(M18+I18)/2</f>
        <v>8.3125</v>
      </c>
      <c r="R18" s="317">
        <v>3</v>
      </c>
    </row>
    <row r="19" spans="1:18" ht="14.4" x14ac:dyDescent="0.3">
      <c r="A19" s="414">
        <v>36</v>
      </c>
      <c r="B19" s="414" t="s">
        <v>246</v>
      </c>
      <c r="C19" s="249"/>
      <c r="D19" s="248"/>
      <c r="E19" s="249"/>
      <c r="F19" s="249"/>
      <c r="G19" s="249"/>
      <c r="H19" s="249"/>
      <c r="I19" s="250"/>
      <c r="J19" s="250"/>
      <c r="K19" s="251"/>
      <c r="L19" s="252"/>
      <c r="M19" s="250"/>
      <c r="N19" s="27"/>
      <c r="O19" s="27"/>
      <c r="P19" s="27"/>
      <c r="Q19" s="332"/>
      <c r="R19" s="333"/>
    </row>
    <row r="20" spans="1:18" ht="13.8" x14ac:dyDescent="0.3">
      <c r="A20" s="416">
        <v>34</v>
      </c>
      <c r="B20" s="416" t="s">
        <v>187</v>
      </c>
      <c r="C20" s="416" t="s">
        <v>183</v>
      </c>
      <c r="D20" s="253"/>
      <c r="E20" s="254">
        <v>8.5</v>
      </c>
      <c r="F20" s="254">
        <v>9</v>
      </c>
      <c r="G20" s="254">
        <v>8.5</v>
      </c>
      <c r="H20" s="254">
        <v>8</v>
      </c>
      <c r="I20" s="255">
        <f>SUM((E20*0.25)+(F20*0.25)+(G20*0.3)+(H20*0.2))</f>
        <v>8.5250000000000004</v>
      </c>
      <c r="J20" s="256"/>
      <c r="K20" s="257">
        <v>7.9</v>
      </c>
      <c r="L20" s="258"/>
      <c r="M20" s="255">
        <f>K20-L20</f>
        <v>7.9</v>
      </c>
      <c r="N20" s="259"/>
      <c r="O20" s="255">
        <f>I20</f>
        <v>8.5250000000000004</v>
      </c>
      <c r="P20" s="255">
        <f>M20</f>
        <v>7.9</v>
      </c>
      <c r="Q20" s="331">
        <f>(M20+I20)/2</f>
        <v>8.2125000000000004</v>
      </c>
      <c r="R20" s="314">
        <v>4</v>
      </c>
    </row>
    <row r="21" spans="1:18" ht="14.4" x14ac:dyDescent="0.3">
      <c r="A21" s="414">
        <v>30</v>
      </c>
      <c r="B21" s="414" t="s">
        <v>205</v>
      </c>
      <c r="C21" s="249"/>
      <c r="D21" s="248"/>
      <c r="E21" s="249"/>
      <c r="F21" s="249"/>
      <c r="G21" s="249"/>
      <c r="H21" s="249"/>
      <c r="I21" s="250"/>
      <c r="J21" s="250"/>
      <c r="K21" s="251"/>
      <c r="L21" s="252"/>
      <c r="M21" s="250"/>
      <c r="N21" s="27"/>
      <c r="O21" s="27"/>
      <c r="P21" s="27"/>
      <c r="Q21" s="332"/>
      <c r="R21" s="333"/>
    </row>
    <row r="22" spans="1:18" ht="13.8" x14ac:dyDescent="0.3">
      <c r="A22" s="416">
        <v>27</v>
      </c>
      <c r="B22" s="416" t="s">
        <v>188</v>
      </c>
      <c r="C22" s="416" t="s">
        <v>183</v>
      </c>
      <c r="D22" s="253"/>
      <c r="E22" s="254">
        <v>7.5</v>
      </c>
      <c r="F22" s="254">
        <v>7.5</v>
      </c>
      <c r="G22" s="254">
        <v>7.5</v>
      </c>
      <c r="H22" s="254">
        <v>8</v>
      </c>
      <c r="I22" s="255">
        <f>SUM((E22*0.25)+(F22*0.25)+(G22*0.3)+(H22*0.2))</f>
        <v>7.6</v>
      </c>
      <c r="J22" s="256"/>
      <c r="K22" s="257">
        <v>7.9</v>
      </c>
      <c r="L22" s="258"/>
      <c r="M22" s="255">
        <f>K22-L22</f>
        <v>7.9</v>
      </c>
      <c r="N22" s="259"/>
      <c r="O22" s="255">
        <f>I22</f>
        <v>7.6</v>
      </c>
      <c r="P22" s="255">
        <f>M22</f>
        <v>7.9</v>
      </c>
      <c r="Q22" s="331">
        <f>(M22+I22)/2</f>
        <v>7.75</v>
      </c>
      <c r="R22" s="314">
        <v>5</v>
      </c>
    </row>
    <row r="23" spans="1:18" ht="14.4" x14ac:dyDescent="0.3">
      <c r="A23" s="414">
        <v>80</v>
      </c>
      <c r="B23" s="414" t="s">
        <v>208</v>
      </c>
      <c r="C23" s="249"/>
      <c r="D23" s="248"/>
      <c r="E23" s="249"/>
      <c r="F23" s="249"/>
      <c r="G23" s="249"/>
      <c r="H23" s="249"/>
      <c r="I23" s="250"/>
      <c r="J23" s="250"/>
      <c r="K23" s="251"/>
      <c r="L23" s="252"/>
      <c r="M23" s="250"/>
      <c r="N23" s="27"/>
      <c r="O23" s="27"/>
      <c r="P23" s="27"/>
      <c r="Q23" s="332"/>
      <c r="R23" s="333"/>
    </row>
    <row r="24" spans="1:18" ht="13.8" x14ac:dyDescent="0.3">
      <c r="A24" s="416">
        <v>84</v>
      </c>
      <c r="B24" s="416" t="s">
        <v>168</v>
      </c>
      <c r="C24" s="416" t="s">
        <v>176</v>
      </c>
      <c r="D24" s="253"/>
      <c r="E24" s="254">
        <v>7.5</v>
      </c>
      <c r="F24" s="254">
        <v>7.5</v>
      </c>
      <c r="G24" s="254">
        <v>8</v>
      </c>
      <c r="H24" s="254">
        <v>8.5</v>
      </c>
      <c r="I24" s="255">
        <f>SUM((E24*0.25)+(F24*0.25)+(G24*0.3)+(H24*0.2))</f>
        <v>7.8500000000000005</v>
      </c>
      <c r="J24" s="256"/>
      <c r="K24" s="257">
        <v>7.5</v>
      </c>
      <c r="L24" s="258"/>
      <c r="M24" s="255">
        <f>K24-L24</f>
        <v>7.5</v>
      </c>
      <c r="N24" s="259"/>
      <c r="O24" s="255">
        <f>I24</f>
        <v>7.8500000000000005</v>
      </c>
      <c r="P24" s="255">
        <f>M24</f>
        <v>7.5</v>
      </c>
      <c r="Q24" s="331">
        <f>(M24+I24)/2</f>
        <v>7.6750000000000007</v>
      </c>
      <c r="R24" s="314">
        <v>6</v>
      </c>
    </row>
    <row r="25" spans="1:18" ht="14.4" x14ac:dyDescent="0.3">
      <c r="A25" s="414">
        <v>18</v>
      </c>
      <c r="B25" s="414" t="s">
        <v>154</v>
      </c>
      <c r="C25" s="249"/>
      <c r="D25" s="248"/>
      <c r="E25" s="249"/>
      <c r="F25" s="249"/>
      <c r="G25" s="249"/>
      <c r="H25" s="249"/>
      <c r="I25" s="250"/>
      <c r="J25" s="250"/>
      <c r="K25" s="251"/>
      <c r="L25" s="252"/>
      <c r="M25" s="250"/>
      <c r="N25" s="27"/>
      <c r="O25" s="27"/>
      <c r="P25" s="27"/>
      <c r="Q25" s="332"/>
      <c r="R25" s="333"/>
    </row>
    <row r="26" spans="1:18" ht="13.8" x14ac:dyDescent="0.3">
      <c r="A26" s="416">
        <v>25</v>
      </c>
      <c r="B26" s="416" t="s">
        <v>170</v>
      </c>
      <c r="C26" s="416" t="s">
        <v>146</v>
      </c>
      <c r="D26" s="253"/>
      <c r="E26" s="254">
        <v>8</v>
      </c>
      <c r="F26" s="254">
        <v>7.5</v>
      </c>
      <c r="G26" s="254">
        <v>7.5</v>
      </c>
      <c r="H26" s="254">
        <v>7.5</v>
      </c>
      <c r="I26" s="255">
        <f>SUM((E26*0.25)+(F26*0.25)+(G26*0.3)+(H26*0.2))</f>
        <v>7.625</v>
      </c>
      <c r="J26" s="256"/>
      <c r="K26" s="257">
        <v>7.5</v>
      </c>
      <c r="L26" s="258"/>
      <c r="M26" s="255">
        <f>K26-L26</f>
        <v>7.5</v>
      </c>
      <c r="N26" s="259"/>
      <c r="O26" s="255">
        <f>I26</f>
        <v>7.625</v>
      </c>
      <c r="P26" s="255">
        <f>M26</f>
        <v>7.5</v>
      </c>
      <c r="Q26" s="331">
        <f>(M26+I26)/2</f>
        <v>7.5625</v>
      </c>
      <c r="R26" s="314">
        <v>7</v>
      </c>
    </row>
    <row r="27" spans="1:18" ht="14.4" x14ac:dyDescent="0.3">
      <c r="A27" s="414">
        <v>70</v>
      </c>
      <c r="B27" s="414" t="s">
        <v>186</v>
      </c>
      <c r="C27" s="249" t="s">
        <v>247</v>
      </c>
      <c r="D27" s="248"/>
      <c r="E27" s="249"/>
      <c r="F27" s="249"/>
      <c r="G27" s="249"/>
      <c r="H27" s="249"/>
      <c r="I27" s="250"/>
      <c r="J27" s="250"/>
      <c r="K27" s="251"/>
      <c r="L27" s="252"/>
      <c r="M27" s="250"/>
      <c r="N27" s="27"/>
      <c r="O27" s="27"/>
      <c r="P27" s="27"/>
      <c r="Q27" s="332"/>
      <c r="R27" s="333"/>
    </row>
    <row r="28" spans="1:18" ht="13.8" x14ac:dyDescent="0.3">
      <c r="A28" s="416">
        <v>47</v>
      </c>
      <c r="B28" s="416" t="s">
        <v>230</v>
      </c>
      <c r="C28" s="416" t="s">
        <v>248</v>
      </c>
      <c r="D28" s="253"/>
      <c r="E28" s="254">
        <v>7.5</v>
      </c>
      <c r="F28" s="254">
        <v>7.8</v>
      </c>
      <c r="G28" s="254">
        <v>7.5</v>
      </c>
      <c r="H28" s="254">
        <v>7.5</v>
      </c>
      <c r="I28" s="255">
        <f>SUM((E28*0.25)+(F28*0.25)+(G28*0.3)+(H28*0.2))</f>
        <v>7.5750000000000002</v>
      </c>
      <c r="J28" s="256"/>
      <c r="K28" s="257">
        <v>7.4</v>
      </c>
      <c r="L28" s="258"/>
      <c r="M28" s="255">
        <f>K28-L28</f>
        <v>7.4</v>
      </c>
      <c r="N28" s="259"/>
      <c r="O28" s="255">
        <f>I28</f>
        <v>7.5750000000000002</v>
      </c>
      <c r="P28" s="255">
        <f>M28</f>
        <v>7.4</v>
      </c>
      <c r="Q28" s="331">
        <f>(M28+I28)/2</f>
        <v>7.4875000000000007</v>
      </c>
      <c r="R28" s="314">
        <v>8</v>
      </c>
    </row>
    <row r="29" spans="1:18" ht="14.4" x14ac:dyDescent="0.3">
      <c r="A29" s="414">
        <v>2</v>
      </c>
      <c r="B29" s="414" t="s">
        <v>220</v>
      </c>
      <c r="C29" s="249"/>
      <c r="D29" s="248"/>
      <c r="E29" s="249"/>
      <c r="F29" s="249"/>
      <c r="G29" s="249"/>
      <c r="H29" s="249"/>
      <c r="I29" s="250"/>
      <c r="J29" s="250"/>
      <c r="K29" s="251"/>
      <c r="L29" s="252"/>
      <c r="M29" s="250"/>
      <c r="N29" s="27"/>
      <c r="O29" s="27"/>
      <c r="P29" s="27"/>
      <c r="Q29" s="332"/>
      <c r="R29" s="333"/>
    </row>
    <row r="30" spans="1:18" ht="13.8" x14ac:dyDescent="0.3">
      <c r="A30" s="416">
        <v>3</v>
      </c>
      <c r="B30" s="416" t="s">
        <v>221</v>
      </c>
      <c r="C30" s="416" t="s">
        <v>214</v>
      </c>
      <c r="D30" s="253"/>
      <c r="E30" s="254">
        <v>7</v>
      </c>
      <c r="F30" s="254">
        <v>7</v>
      </c>
      <c r="G30" s="254">
        <v>7</v>
      </c>
      <c r="H30" s="254">
        <v>7</v>
      </c>
      <c r="I30" s="255">
        <f>SUM((E30*0.25)+(F30*0.25)+(G30*0.3)+(H30*0.2))</f>
        <v>7</v>
      </c>
      <c r="J30" s="256"/>
      <c r="K30" s="257">
        <v>7.5</v>
      </c>
      <c r="L30" s="258"/>
      <c r="M30" s="255">
        <f>K30-L30</f>
        <v>7.5</v>
      </c>
      <c r="N30" s="259"/>
      <c r="O30" s="255">
        <f>I30</f>
        <v>7</v>
      </c>
      <c r="P30" s="255">
        <f>M30</f>
        <v>7.5</v>
      </c>
      <c r="Q30" s="331">
        <f>(M30+I30)/2</f>
        <v>7.25</v>
      </c>
      <c r="R30" s="314">
        <v>9</v>
      </c>
    </row>
    <row r="31" spans="1:18" ht="14.4" x14ac:dyDescent="0.3">
      <c r="A31" s="414">
        <v>32</v>
      </c>
      <c r="B31" s="414" t="s">
        <v>225</v>
      </c>
      <c r="C31" s="249"/>
      <c r="D31" s="248"/>
      <c r="E31" s="249"/>
      <c r="F31" s="249"/>
      <c r="G31" s="249"/>
      <c r="H31" s="249"/>
      <c r="I31" s="250"/>
      <c r="J31" s="250"/>
      <c r="K31" s="251"/>
      <c r="L31" s="252"/>
      <c r="M31" s="250"/>
      <c r="N31" s="27"/>
      <c r="O31" s="27"/>
      <c r="P31" s="27"/>
      <c r="Q31" s="332"/>
      <c r="R31" s="333"/>
    </row>
    <row r="32" spans="1:18" ht="13.8" x14ac:dyDescent="0.3">
      <c r="A32" s="416">
        <v>26</v>
      </c>
      <c r="B32" s="416" t="s">
        <v>179</v>
      </c>
      <c r="C32" s="416" t="s">
        <v>183</v>
      </c>
      <c r="D32" s="253"/>
      <c r="E32" s="254">
        <v>7</v>
      </c>
      <c r="F32" s="254">
        <v>7</v>
      </c>
      <c r="G32" s="254">
        <v>6.5</v>
      </c>
      <c r="H32" s="254">
        <v>6</v>
      </c>
      <c r="I32" s="255">
        <f>SUM((E32*0.25)+(F32*0.25)+(G32*0.3)+(H32*0.2))</f>
        <v>6.65</v>
      </c>
      <c r="J32" s="256"/>
      <c r="K32" s="257">
        <v>7.4</v>
      </c>
      <c r="L32" s="258">
        <v>1</v>
      </c>
      <c r="M32" s="255">
        <f>K32-L32</f>
        <v>6.4</v>
      </c>
      <c r="N32" s="259"/>
      <c r="O32" s="255">
        <f>I32</f>
        <v>6.65</v>
      </c>
      <c r="P32" s="255">
        <f>M32</f>
        <v>6.4</v>
      </c>
      <c r="Q32" s="331">
        <f>(M32+I32)/2</f>
        <v>6.5250000000000004</v>
      </c>
      <c r="R32" s="317">
        <v>10</v>
      </c>
    </row>
    <row r="33" spans="1:18" ht="14.4" x14ac:dyDescent="0.3">
      <c r="A33" s="426">
        <v>14</v>
      </c>
      <c r="B33" s="426" t="s">
        <v>184</v>
      </c>
      <c r="C33" s="427" t="s">
        <v>255</v>
      </c>
      <c r="D33" s="248"/>
      <c r="E33" s="249"/>
      <c r="F33" s="249"/>
      <c r="G33" s="249"/>
      <c r="H33" s="249"/>
      <c r="I33" s="250"/>
      <c r="J33" s="250"/>
      <c r="K33" s="251"/>
      <c r="L33" s="252"/>
      <c r="M33" s="250"/>
      <c r="N33" s="27"/>
      <c r="O33" s="27"/>
      <c r="P33" s="27"/>
      <c r="Q33" s="332"/>
      <c r="R33" s="333"/>
    </row>
    <row r="34" spans="1:18" ht="13.8" x14ac:dyDescent="0.3">
      <c r="A34" s="428">
        <v>5</v>
      </c>
      <c r="B34" s="428" t="s">
        <v>138</v>
      </c>
      <c r="C34" s="428" t="s">
        <v>256</v>
      </c>
      <c r="D34" s="253"/>
      <c r="E34" s="254"/>
      <c r="F34" s="254"/>
      <c r="G34" s="254"/>
      <c r="H34" s="254"/>
      <c r="I34" s="255">
        <f>SUM((E34*0.25)+(F34*0.25)+(G34*0.3)+(H34*0.2))</f>
        <v>0</v>
      </c>
      <c r="J34" s="256"/>
      <c r="K34" s="257"/>
      <c r="L34" s="258"/>
      <c r="M34" s="255">
        <f>K34-L34</f>
        <v>0</v>
      </c>
      <c r="N34" s="259"/>
      <c r="O34" s="255">
        <f>I34</f>
        <v>0</v>
      </c>
      <c r="P34" s="255">
        <f>M34</f>
        <v>0</v>
      </c>
      <c r="Q34" s="331" t="s">
        <v>347</v>
      </c>
      <c r="R34" s="314"/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374B-B63D-4738-9061-5A740BCAF052}">
  <sheetPr>
    <pageSetUpPr fitToPage="1"/>
  </sheetPr>
  <dimension ref="A1:R44"/>
  <sheetViews>
    <sheetView topLeftCell="A17" workbookViewId="0">
      <selection activeCell="S40" sqref="S40"/>
    </sheetView>
  </sheetViews>
  <sheetFormatPr defaultRowHeight="13.2" x14ac:dyDescent="0.25"/>
  <cols>
    <col min="2" max="2" width="32.33203125" customWidth="1"/>
    <col min="3" max="3" width="31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7" t="str">
        <f>'Comp Detail'!A1</f>
        <v>Vaulting NSW State Championships</v>
      </c>
      <c r="B1" s="3"/>
      <c r="C1" s="405" t="s">
        <v>71</v>
      </c>
      <c r="K1" s="463"/>
      <c r="L1" s="463"/>
      <c r="M1" s="463"/>
      <c r="R1" s="196">
        <f ca="1">NOW()</f>
        <v>45089.380972685183</v>
      </c>
    </row>
    <row r="2" spans="1:18" ht="15.6" x14ac:dyDescent="0.3">
      <c r="A2" s="28"/>
      <c r="B2" s="3"/>
      <c r="C2" s="312" t="s">
        <v>344</v>
      </c>
      <c r="D2" s="103"/>
      <c r="K2" s="463"/>
      <c r="L2" s="463"/>
      <c r="M2" s="463"/>
      <c r="R2" s="197">
        <f ca="1">NOW()</f>
        <v>45089.380972685183</v>
      </c>
    </row>
    <row r="3" spans="1:18" ht="15.6" x14ac:dyDescent="0.3">
      <c r="A3" s="456" t="str">
        <f>'Comp Detail'!A3</f>
        <v>9th to 11th June 2023</v>
      </c>
      <c r="B3" s="457"/>
      <c r="C3" s="41" t="s">
        <v>348</v>
      </c>
      <c r="D3" s="163"/>
      <c r="K3" s="1"/>
      <c r="L3" s="1"/>
      <c r="M3" s="1"/>
    </row>
    <row r="4" spans="1:18" ht="15.6" x14ac:dyDescent="0.3">
      <c r="A4" s="105"/>
      <c r="B4" s="106"/>
      <c r="C4" s="1"/>
      <c r="K4" s="1"/>
      <c r="L4" s="1"/>
      <c r="M4" s="1"/>
    </row>
    <row r="5" spans="1:18" ht="15.6" x14ac:dyDescent="0.3">
      <c r="A5" s="237" t="s">
        <v>110</v>
      </c>
      <c r="B5" s="2"/>
      <c r="C5" s="4"/>
      <c r="D5" s="238"/>
      <c r="E5" s="2"/>
      <c r="F5" s="4"/>
      <c r="G5" s="4"/>
      <c r="H5" s="2"/>
      <c r="I5" s="238"/>
      <c r="J5" s="238"/>
      <c r="K5" s="239"/>
      <c r="L5" s="240"/>
      <c r="M5" s="238"/>
      <c r="N5" s="238"/>
      <c r="O5" s="238"/>
      <c r="P5" s="238"/>
      <c r="Q5" s="238"/>
      <c r="R5" s="238"/>
    </row>
    <row r="6" spans="1:18" ht="15.6" x14ac:dyDescent="0.3">
      <c r="A6" s="237" t="s">
        <v>53</v>
      </c>
      <c r="B6" s="2">
        <v>29</v>
      </c>
      <c r="C6" s="4"/>
      <c r="D6" s="238"/>
      <c r="N6" s="238"/>
      <c r="O6" s="238"/>
      <c r="P6" s="238"/>
      <c r="Q6" s="238"/>
      <c r="R6" s="238"/>
    </row>
    <row r="7" spans="1:18" ht="15.6" x14ac:dyDescent="0.3">
      <c r="A7" s="237"/>
      <c r="B7" s="2"/>
      <c r="C7" s="4"/>
      <c r="D7" s="238"/>
      <c r="E7" s="4" t="s">
        <v>47</v>
      </c>
      <c r="F7" s="4"/>
      <c r="G7" s="4"/>
      <c r="H7" s="4"/>
      <c r="I7" s="238"/>
      <c r="J7" s="238"/>
      <c r="K7" s="238" t="s">
        <v>46</v>
      </c>
      <c r="L7" s="41" t="str">
        <f>C3</f>
        <v>Chris Wicks</v>
      </c>
      <c r="M7" s="238"/>
      <c r="N7" s="238"/>
      <c r="O7" s="238"/>
      <c r="P7" s="238"/>
      <c r="Q7" s="238"/>
      <c r="R7" s="238"/>
    </row>
    <row r="8" spans="1:18" ht="14.4" x14ac:dyDescent="0.3">
      <c r="A8" s="4"/>
      <c r="B8" s="4"/>
      <c r="C8" s="4"/>
      <c r="D8" s="238"/>
      <c r="E8" s="2"/>
      <c r="F8" s="4"/>
      <c r="G8" s="4"/>
      <c r="H8" s="4"/>
      <c r="I8" s="241"/>
      <c r="J8" s="241"/>
      <c r="K8" s="238"/>
      <c r="L8" s="238"/>
      <c r="M8" s="241"/>
      <c r="N8" s="238"/>
      <c r="O8" s="238"/>
      <c r="P8" s="238"/>
      <c r="Q8" s="242"/>
      <c r="R8" s="238"/>
    </row>
    <row r="9" spans="1:18" ht="14.4" x14ac:dyDescent="0.3">
      <c r="A9" s="30" t="s">
        <v>24</v>
      </c>
      <c r="B9" s="30" t="s">
        <v>25</v>
      </c>
      <c r="C9" s="30" t="s">
        <v>28</v>
      </c>
      <c r="D9" s="243"/>
      <c r="E9" s="39" t="s">
        <v>14</v>
      </c>
      <c r="F9" s="30"/>
      <c r="G9" s="30"/>
      <c r="H9" s="30"/>
      <c r="I9" s="244" t="s">
        <v>14</v>
      </c>
      <c r="J9" s="245"/>
      <c r="K9" s="241"/>
      <c r="L9" s="241"/>
      <c r="M9" s="244" t="s">
        <v>56</v>
      </c>
      <c r="N9" s="243"/>
      <c r="O9" s="241"/>
      <c r="P9" s="241"/>
      <c r="Q9" s="246" t="s">
        <v>15</v>
      </c>
      <c r="R9" s="241"/>
    </row>
    <row r="10" spans="1:18" ht="14.4" x14ac:dyDescent="0.3">
      <c r="A10" s="37"/>
      <c r="B10" s="169"/>
      <c r="C10" s="37"/>
      <c r="D10" s="253"/>
      <c r="E10" s="37" t="s">
        <v>4</v>
      </c>
      <c r="F10" s="37" t="s">
        <v>5</v>
      </c>
      <c r="G10" s="37" t="s">
        <v>6</v>
      </c>
      <c r="H10" s="37" t="s">
        <v>7</v>
      </c>
      <c r="I10" s="314" t="s">
        <v>15</v>
      </c>
      <c r="J10" s="315"/>
      <c r="K10" s="260" t="s">
        <v>36</v>
      </c>
      <c r="L10" s="260" t="s">
        <v>60</v>
      </c>
      <c r="M10" s="314" t="s">
        <v>15</v>
      </c>
      <c r="N10" s="253"/>
      <c r="O10" s="322" t="s">
        <v>68</v>
      </c>
      <c r="P10" s="322" t="s">
        <v>69</v>
      </c>
      <c r="Q10" s="318" t="s">
        <v>32</v>
      </c>
      <c r="R10" s="316" t="s">
        <v>35</v>
      </c>
    </row>
    <row r="11" spans="1:18" ht="14.4" x14ac:dyDescent="0.3">
      <c r="A11" s="414">
        <v>31</v>
      </c>
      <c r="B11" s="414" t="s">
        <v>203</v>
      </c>
      <c r="C11" s="249"/>
      <c r="D11" s="248"/>
      <c r="E11" s="249"/>
      <c r="F11" s="249"/>
      <c r="G11" s="249"/>
      <c r="H11" s="249"/>
      <c r="I11" s="250"/>
      <c r="J11" s="250"/>
      <c r="K11" s="251"/>
      <c r="L11" s="252"/>
      <c r="M11" s="250"/>
      <c r="N11" s="27"/>
      <c r="O11" s="27"/>
      <c r="P11" s="27"/>
      <c r="Q11" s="332"/>
      <c r="R11" s="333"/>
    </row>
    <row r="12" spans="1:18" ht="13.8" x14ac:dyDescent="0.3">
      <c r="A12" s="416">
        <v>29</v>
      </c>
      <c r="B12" s="416" t="s">
        <v>292</v>
      </c>
      <c r="C12" s="416" t="s">
        <v>183</v>
      </c>
      <c r="D12" s="253"/>
      <c r="E12" s="254">
        <v>7.5</v>
      </c>
      <c r="F12" s="254">
        <v>7.5</v>
      </c>
      <c r="G12" s="254">
        <v>7</v>
      </c>
      <c r="H12" s="254">
        <v>6.5</v>
      </c>
      <c r="I12" s="255">
        <f>SUM((E12*0.25)+(F12*0.25)+(G12*0.3)+(H12*0.2))</f>
        <v>7.1499999999999995</v>
      </c>
      <c r="J12" s="256"/>
      <c r="K12" s="257">
        <v>8.25</v>
      </c>
      <c r="L12" s="258"/>
      <c r="M12" s="255">
        <f>K12-L12</f>
        <v>8.25</v>
      </c>
      <c r="N12" s="259"/>
      <c r="O12" s="255">
        <f>I12</f>
        <v>7.1499999999999995</v>
      </c>
      <c r="P12" s="255">
        <f>M12</f>
        <v>8.25</v>
      </c>
      <c r="Q12" s="331">
        <f>(M12+I12)/2</f>
        <v>7.6999999999999993</v>
      </c>
      <c r="R12" s="314">
        <v>1</v>
      </c>
    </row>
    <row r="13" spans="1:18" ht="14.4" x14ac:dyDescent="0.3">
      <c r="A13" s="414">
        <v>63</v>
      </c>
      <c r="B13" s="414" t="s">
        <v>193</v>
      </c>
      <c r="C13" s="249"/>
      <c r="D13" s="248"/>
      <c r="E13" s="249"/>
      <c r="F13" s="249"/>
      <c r="G13" s="249"/>
      <c r="H13" s="249"/>
      <c r="I13" s="250"/>
      <c r="J13" s="250"/>
      <c r="K13" s="251"/>
      <c r="L13" s="252"/>
      <c r="M13" s="250"/>
      <c r="N13" s="27"/>
      <c r="O13" s="27"/>
      <c r="P13" s="27"/>
      <c r="Q13" s="332"/>
      <c r="R13" s="333"/>
    </row>
    <row r="14" spans="1:18" ht="13.8" x14ac:dyDescent="0.3">
      <c r="A14" s="416">
        <v>57</v>
      </c>
      <c r="B14" s="416" t="s">
        <v>294</v>
      </c>
      <c r="C14" s="416" t="s">
        <v>177</v>
      </c>
      <c r="D14" s="253"/>
      <c r="E14" s="254">
        <v>7.2</v>
      </c>
      <c r="F14" s="254">
        <v>7.5</v>
      </c>
      <c r="G14" s="254">
        <v>7.5</v>
      </c>
      <c r="H14" s="254">
        <v>5</v>
      </c>
      <c r="I14" s="255">
        <f t="shared" ref="I14" si="0">SUM((E14*0.25)+(F14*0.25)+(G14*0.3)+(H14*0.2))</f>
        <v>6.9249999999999998</v>
      </c>
      <c r="J14" s="256"/>
      <c r="K14" s="257">
        <v>7.8</v>
      </c>
      <c r="L14" s="258"/>
      <c r="M14" s="255">
        <f t="shared" ref="M14" si="1">K14-L14</f>
        <v>7.8</v>
      </c>
      <c r="N14" s="259"/>
      <c r="O14" s="255">
        <f t="shared" ref="O14" si="2">I14</f>
        <v>6.9249999999999998</v>
      </c>
      <c r="P14" s="255">
        <f t="shared" ref="P14" si="3">M14</f>
        <v>7.8</v>
      </c>
      <c r="Q14" s="331">
        <f t="shared" ref="Q14" si="4">(M14+I14)/2</f>
        <v>7.3624999999999998</v>
      </c>
      <c r="R14" s="314">
        <v>2</v>
      </c>
    </row>
    <row r="15" spans="1:18" ht="14.4" x14ac:dyDescent="0.3">
      <c r="A15" s="414">
        <v>22</v>
      </c>
      <c r="B15" s="414" t="s">
        <v>274</v>
      </c>
      <c r="C15" s="249"/>
      <c r="D15" s="248"/>
      <c r="E15" s="249"/>
      <c r="F15" s="249"/>
      <c r="G15" s="249"/>
      <c r="H15" s="249"/>
      <c r="I15" s="250"/>
      <c r="J15" s="250"/>
      <c r="K15" s="251"/>
      <c r="L15" s="252"/>
      <c r="M15" s="250"/>
      <c r="N15" s="27"/>
      <c r="O15" s="27"/>
      <c r="P15" s="27"/>
      <c r="Q15" s="332"/>
      <c r="R15" s="333"/>
    </row>
    <row r="16" spans="1:18" ht="13.8" x14ac:dyDescent="0.3">
      <c r="A16" s="416">
        <v>20</v>
      </c>
      <c r="B16" s="416" t="s">
        <v>156</v>
      </c>
      <c r="C16" s="416" t="s">
        <v>146</v>
      </c>
      <c r="D16" s="253"/>
      <c r="E16" s="254">
        <v>7</v>
      </c>
      <c r="F16" s="254">
        <v>7.5</v>
      </c>
      <c r="G16" s="254">
        <v>6.5</v>
      </c>
      <c r="H16" s="254">
        <v>5</v>
      </c>
      <c r="I16" s="255">
        <f t="shared" ref="I16" si="5">SUM((E16*0.25)+(F16*0.25)+(G16*0.3)+(H16*0.2))</f>
        <v>6.5750000000000002</v>
      </c>
      <c r="J16" s="256"/>
      <c r="K16" s="257">
        <v>8.1</v>
      </c>
      <c r="L16" s="258"/>
      <c r="M16" s="255">
        <f t="shared" ref="M16" si="6">K16-L16</f>
        <v>8.1</v>
      </c>
      <c r="N16" s="259"/>
      <c r="O16" s="255">
        <f t="shared" ref="O16" si="7">I16</f>
        <v>6.5750000000000002</v>
      </c>
      <c r="P16" s="255">
        <f t="shared" ref="P16" si="8">M16</f>
        <v>8.1</v>
      </c>
      <c r="Q16" s="331">
        <f t="shared" ref="Q16" si="9">(M16+I16)/2</f>
        <v>7.3375000000000004</v>
      </c>
      <c r="R16" s="314">
        <v>3</v>
      </c>
    </row>
    <row r="17" spans="1:18" ht="14.4" x14ac:dyDescent="0.3">
      <c r="A17" s="414">
        <v>56</v>
      </c>
      <c r="B17" s="414" t="s">
        <v>191</v>
      </c>
      <c r="C17" s="249"/>
      <c r="D17" s="248"/>
      <c r="E17" s="249"/>
      <c r="F17" s="249"/>
      <c r="G17" s="249"/>
      <c r="H17" s="249"/>
      <c r="I17" s="250"/>
      <c r="J17" s="250"/>
      <c r="K17" s="251"/>
      <c r="L17" s="252"/>
      <c r="M17" s="250"/>
      <c r="N17" s="27"/>
      <c r="O17" s="27"/>
      <c r="P17" s="27"/>
      <c r="Q17" s="332"/>
      <c r="R17" s="333"/>
    </row>
    <row r="18" spans="1:18" ht="13.8" x14ac:dyDescent="0.3">
      <c r="A18" s="416">
        <v>64</v>
      </c>
      <c r="B18" s="416" t="s">
        <v>190</v>
      </c>
      <c r="C18" s="416" t="s">
        <v>177</v>
      </c>
      <c r="D18" s="253"/>
      <c r="E18" s="254">
        <v>6.8</v>
      </c>
      <c r="F18" s="254">
        <v>6.5</v>
      </c>
      <c r="G18" s="254">
        <v>7</v>
      </c>
      <c r="H18" s="254">
        <v>6</v>
      </c>
      <c r="I18" s="255">
        <f t="shared" ref="I18" si="10">SUM((E18*0.25)+(F18*0.25)+(G18*0.3)+(H18*0.2))</f>
        <v>6.6250000000000009</v>
      </c>
      <c r="J18" s="256"/>
      <c r="K18" s="257">
        <v>7.9</v>
      </c>
      <c r="L18" s="258"/>
      <c r="M18" s="255">
        <f t="shared" ref="M18" si="11">K18-L18</f>
        <v>7.9</v>
      </c>
      <c r="N18" s="259"/>
      <c r="O18" s="255">
        <f t="shared" ref="O18" si="12">I18</f>
        <v>6.6250000000000009</v>
      </c>
      <c r="P18" s="255">
        <f t="shared" ref="P18" si="13">M18</f>
        <v>7.9</v>
      </c>
      <c r="Q18" s="331">
        <f t="shared" ref="Q18" si="14">(M18+I18)/2</f>
        <v>7.2625000000000011</v>
      </c>
      <c r="R18" s="314">
        <v>4</v>
      </c>
    </row>
    <row r="19" spans="1:18" ht="14.4" x14ac:dyDescent="0.3">
      <c r="A19" s="414">
        <v>55</v>
      </c>
      <c r="B19" s="414" t="s">
        <v>199</v>
      </c>
      <c r="C19" s="249"/>
      <c r="D19" s="248"/>
      <c r="E19" s="249"/>
      <c r="F19" s="249"/>
      <c r="G19" s="249"/>
      <c r="H19" s="249"/>
      <c r="I19" s="250"/>
      <c r="J19" s="250"/>
      <c r="K19" s="251"/>
      <c r="L19" s="252"/>
      <c r="M19" s="250"/>
      <c r="N19" s="27"/>
      <c r="O19" s="27"/>
      <c r="P19" s="27"/>
      <c r="Q19" s="332"/>
      <c r="R19" s="333"/>
    </row>
    <row r="20" spans="1:18" ht="13.8" x14ac:dyDescent="0.3">
      <c r="A20" s="416">
        <v>58</v>
      </c>
      <c r="B20" s="416" t="s">
        <v>192</v>
      </c>
      <c r="C20" s="416" t="s">
        <v>177</v>
      </c>
      <c r="D20" s="253"/>
      <c r="E20" s="254">
        <v>7.5</v>
      </c>
      <c r="F20" s="254">
        <v>6.8</v>
      </c>
      <c r="G20" s="254">
        <v>6.5</v>
      </c>
      <c r="H20" s="254">
        <v>6.2</v>
      </c>
      <c r="I20" s="255">
        <f t="shared" ref="I20" si="15">SUM((E20*0.25)+(F20*0.25)+(G20*0.3)+(H20*0.2))</f>
        <v>6.7650000000000006</v>
      </c>
      <c r="J20" s="256"/>
      <c r="K20" s="257">
        <v>7.5</v>
      </c>
      <c r="L20" s="258"/>
      <c r="M20" s="255">
        <f t="shared" ref="M20" si="16">K20-L20</f>
        <v>7.5</v>
      </c>
      <c r="N20" s="259"/>
      <c r="O20" s="255">
        <f t="shared" ref="O20" si="17">I20</f>
        <v>6.7650000000000006</v>
      </c>
      <c r="P20" s="255">
        <f t="shared" ref="P20" si="18">M20</f>
        <v>7.5</v>
      </c>
      <c r="Q20" s="331">
        <f t="shared" ref="Q20" si="19">(M20+I20)/2</f>
        <v>7.1325000000000003</v>
      </c>
      <c r="R20" s="314">
        <v>5</v>
      </c>
    </row>
    <row r="21" spans="1:18" ht="14.4" x14ac:dyDescent="0.3">
      <c r="A21" s="414">
        <v>53</v>
      </c>
      <c r="B21" s="414" t="s">
        <v>232</v>
      </c>
      <c r="C21" s="249"/>
      <c r="D21" s="248"/>
      <c r="E21" s="249"/>
      <c r="F21" s="249"/>
      <c r="G21" s="249"/>
      <c r="H21" s="249"/>
      <c r="I21" s="250"/>
      <c r="J21" s="250"/>
      <c r="K21" s="251"/>
      <c r="L21" s="252"/>
      <c r="M21" s="250"/>
      <c r="N21" s="27"/>
      <c r="O21" s="27"/>
      <c r="P21" s="27"/>
      <c r="Q21" s="332"/>
      <c r="R21" s="333"/>
    </row>
    <row r="22" spans="1:18" ht="13.8" x14ac:dyDescent="0.3">
      <c r="A22" s="416">
        <v>66</v>
      </c>
      <c r="B22" s="416" t="s">
        <v>178</v>
      </c>
      <c r="C22" s="416" t="s">
        <v>177</v>
      </c>
      <c r="D22" s="253"/>
      <c r="E22" s="254">
        <v>7</v>
      </c>
      <c r="F22" s="254">
        <v>7</v>
      </c>
      <c r="G22" s="254">
        <v>7</v>
      </c>
      <c r="H22" s="254">
        <v>6</v>
      </c>
      <c r="I22" s="255">
        <f t="shared" ref="I22" si="20">SUM((E22*0.25)+(F22*0.25)+(G22*0.3)+(H22*0.2))</f>
        <v>6.8</v>
      </c>
      <c r="J22" s="256"/>
      <c r="K22" s="257">
        <v>7.4</v>
      </c>
      <c r="L22" s="258"/>
      <c r="M22" s="255">
        <f t="shared" ref="M22" si="21">K22-L22</f>
        <v>7.4</v>
      </c>
      <c r="N22" s="259"/>
      <c r="O22" s="255">
        <f t="shared" ref="O22" si="22">I22</f>
        <v>6.8</v>
      </c>
      <c r="P22" s="255">
        <f t="shared" ref="P22" si="23">M22</f>
        <v>7.4</v>
      </c>
      <c r="Q22" s="331">
        <f t="shared" ref="Q22" si="24">(M22+I22)/2</f>
        <v>7.1</v>
      </c>
      <c r="R22" s="314">
        <v>6</v>
      </c>
    </row>
    <row r="23" spans="1:18" ht="14.4" x14ac:dyDescent="0.3">
      <c r="A23" s="414">
        <v>38</v>
      </c>
      <c r="B23" s="414" t="s">
        <v>204</v>
      </c>
      <c r="C23" s="249"/>
      <c r="D23" s="248"/>
      <c r="E23" s="249"/>
      <c r="F23" s="249"/>
      <c r="G23" s="249"/>
      <c r="H23" s="249"/>
      <c r="I23" s="250"/>
      <c r="J23" s="250"/>
      <c r="K23" s="251"/>
      <c r="L23" s="252"/>
      <c r="M23" s="250"/>
      <c r="N23" s="27"/>
      <c r="O23" s="27"/>
      <c r="P23" s="27"/>
      <c r="Q23" s="332"/>
      <c r="R23" s="333"/>
    </row>
    <row r="24" spans="1:18" ht="13.8" x14ac:dyDescent="0.3">
      <c r="A24" s="416">
        <v>35</v>
      </c>
      <c r="B24" s="416" t="s">
        <v>237</v>
      </c>
      <c r="C24" s="416" t="s">
        <v>183</v>
      </c>
      <c r="D24" s="253"/>
      <c r="E24" s="254">
        <v>6.5</v>
      </c>
      <c r="F24" s="254">
        <v>7</v>
      </c>
      <c r="G24" s="254">
        <v>6.5</v>
      </c>
      <c r="H24" s="254">
        <v>6</v>
      </c>
      <c r="I24" s="255">
        <f t="shared" ref="I24" si="25">SUM((E24*0.25)+(F24*0.25)+(G24*0.3)+(H24*0.2))</f>
        <v>6.5250000000000004</v>
      </c>
      <c r="J24" s="256"/>
      <c r="K24" s="257">
        <v>7.3</v>
      </c>
      <c r="L24" s="258"/>
      <c r="M24" s="255">
        <f t="shared" ref="M24" si="26">K24-L24</f>
        <v>7.3</v>
      </c>
      <c r="N24" s="259"/>
      <c r="O24" s="255">
        <f t="shared" ref="O24" si="27">I24</f>
        <v>6.5250000000000004</v>
      </c>
      <c r="P24" s="255">
        <f t="shared" ref="P24" si="28">M24</f>
        <v>7.3</v>
      </c>
      <c r="Q24" s="331">
        <f t="shared" ref="Q24" si="29">(M24+I24)/2</f>
        <v>6.9124999999999996</v>
      </c>
      <c r="R24" s="314">
        <v>7</v>
      </c>
    </row>
    <row r="25" spans="1:18" ht="14.4" x14ac:dyDescent="0.3">
      <c r="A25" s="414">
        <v>82</v>
      </c>
      <c r="B25" s="414" t="s">
        <v>238</v>
      </c>
      <c r="C25" s="249"/>
      <c r="D25" s="248"/>
      <c r="E25" s="249"/>
      <c r="F25" s="249"/>
      <c r="G25" s="249"/>
      <c r="H25" s="249"/>
      <c r="I25" s="250"/>
      <c r="J25" s="250"/>
      <c r="K25" s="251"/>
      <c r="L25" s="252"/>
      <c r="M25" s="250"/>
      <c r="N25" s="27"/>
      <c r="O25" s="27"/>
      <c r="P25" s="27"/>
      <c r="Q25" s="332"/>
      <c r="R25" s="333"/>
    </row>
    <row r="26" spans="1:18" ht="13.8" x14ac:dyDescent="0.3">
      <c r="A26" s="416">
        <v>85</v>
      </c>
      <c r="B26" s="416" t="s">
        <v>174</v>
      </c>
      <c r="C26" s="416" t="s">
        <v>176</v>
      </c>
      <c r="D26" s="253"/>
      <c r="E26" s="254">
        <v>6.5</v>
      </c>
      <c r="F26" s="254">
        <v>7</v>
      </c>
      <c r="G26" s="254">
        <v>5</v>
      </c>
      <c r="H26" s="254">
        <v>5</v>
      </c>
      <c r="I26" s="255">
        <f>SUM((E26*0.25)+(F26*0.25)+(G26*0.3)+(H26*0.2))</f>
        <v>5.875</v>
      </c>
      <c r="J26" s="256"/>
      <c r="K26" s="257">
        <v>7.6</v>
      </c>
      <c r="L26" s="258"/>
      <c r="M26" s="255">
        <f>K26-L26</f>
        <v>7.6</v>
      </c>
      <c r="N26" s="259"/>
      <c r="O26" s="255">
        <f>I26</f>
        <v>5.875</v>
      </c>
      <c r="P26" s="255">
        <f>M26</f>
        <v>7.6</v>
      </c>
      <c r="Q26" s="331">
        <f>(M26+I26)/2</f>
        <v>6.7374999999999998</v>
      </c>
      <c r="R26" s="314">
        <v>8</v>
      </c>
    </row>
    <row r="27" spans="1:18" ht="14.4" x14ac:dyDescent="0.3">
      <c r="A27" s="414">
        <v>40</v>
      </c>
      <c r="B27" s="415" t="s">
        <v>250</v>
      </c>
      <c r="C27" s="249" t="s">
        <v>333</v>
      </c>
      <c r="D27" s="248"/>
      <c r="E27" s="249"/>
      <c r="F27" s="249"/>
      <c r="G27" s="249"/>
      <c r="H27" s="249"/>
      <c r="I27" s="250"/>
      <c r="J27" s="250"/>
      <c r="K27" s="251"/>
      <c r="L27" s="252"/>
      <c r="M27" s="250"/>
      <c r="N27" s="27"/>
      <c r="O27" s="27"/>
      <c r="P27" s="27"/>
      <c r="Q27" s="332"/>
      <c r="R27" s="333"/>
    </row>
    <row r="28" spans="1:18" ht="13.8" x14ac:dyDescent="0.3">
      <c r="A28" s="416">
        <v>91</v>
      </c>
      <c r="B28" s="418" t="s">
        <v>249</v>
      </c>
      <c r="C28" s="416" t="s">
        <v>151</v>
      </c>
      <c r="D28" s="253"/>
      <c r="E28" s="254">
        <v>6.5</v>
      </c>
      <c r="F28" s="254">
        <v>6.5</v>
      </c>
      <c r="G28" s="254">
        <v>6</v>
      </c>
      <c r="H28" s="254">
        <v>5</v>
      </c>
      <c r="I28" s="255">
        <f t="shared" ref="I28" si="30">SUM((E28*0.25)+(F28*0.25)+(G28*0.3)+(H28*0.2))</f>
        <v>6.05</v>
      </c>
      <c r="J28" s="256"/>
      <c r="K28" s="257">
        <v>7.3</v>
      </c>
      <c r="L28" s="258"/>
      <c r="M28" s="255">
        <f t="shared" ref="M28" si="31">K28-L28</f>
        <v>7.3</v>
      </c>
      <c r="N28" s="259"/>
      <c r="O28" s="255">
        <f t="shared" ref="O28" si="32">I28</f>
        <v>6.05</v>
      </c>
      <c r="P28" s="255">
        <f t="shared" ref="P28" si="33">M28</f>
        <v>7.3</v>
      </c>
      <c r="Q28" s="331">
        <f t="shared" ref="Q28" si="34">(M28+I28)/2</f>
        <v>6.6749999999999998</v>
      </c>
      <c r="R28" s="314">
        <v>9</v>
      </c>
    </row>
    <row r="29" spans="1:18" ht="14.4" x14ac:dyDescent="0.3">
      <c r="A29" s="414">
        <v>67</v>
      </c>
      <c r="B29" s="414" t="s">
        <v>158</v>
      </c>
      <c r="C29" s="249"/>
      <c r="D29" s="248"/>
      <c r="E29" s="249"/>
      <c r="F29" s="249"/>
      <c r="G29" s="249"/>
      <c r="H29" s="249"/>
      <c r="I29" s="250"/>
      <c r="J29" s="250"/>
      <c r="K29" s="251"/>
      <c r="L29" s="252"/>
      <c r="M29" s="250"/>
      <c r="N29" s="27"/>
      <c r="O29" s="27"/>
      <c r="P29" s="27"/>
      <c r="Q29" s="332"/>
      <c r="R29" s="333"/>
    </row>
    <row r="30" spans="1:18" ht="13.8" x14ac:dyDescent="0.3">
      <c r="A30" s="416">
        <v>69</v>
      </c>
      <c r="B30" s="416" t="s">
        <v>271</v>
      </c>
      <c r="C30" s="416" t="s">
        <v>247</v>
      </c>
      <c r="D30" s="253"/>
      <c r="E30" s="254">
        <v>6</v>
      </c>
      <c r="F30" s="254">
        <v>6</v>
      </c>
      <c r="G30" s="254">
        <v>6.2</v>
      </c>
      <c r="H30" s="254">
        <v>5.5</v>
      </c>
      <c r="I30" s="255">
        <f t="shared" ref="I30" si="35">SUM((E30*0.25)+(F30*0.25)+(G30*0.3)+(H30*0.2))</f>
        <v>5.9599999999999991</v>
      </c>
      <c r="J30" s="256"/>
      <c r="K30" s="257">
        <v>7.3</v>
      </c>
      <c r="L30" s="258"/>
      <c r="M30" s="255">
        <f t="shared" ref="M30" si="36">K30-L30</f>
        <v>7.3</v>
      </c>
      <c r="N30" s="259"/>
      <c r="O30" s="255">
        <f t="shared" ref="O30" si="37">I30</f>
        <v>5.9599999999999991</v>
      </c>
      <c r="P30" s="255">
        <f t="shared" ref="P30" si="38">M30</f>
        <v>7.3</v>
      </c>
      <c r="Q30" s="331">
        <f t="shared" ref="Q30" si="39">(M30+I30)/2</f>
        <v>6.629999999999999</v>
      </c>
      <c r="R30" s="314">
        <v>10</v>
      </c>
    </row>
    <row r="31" spans="1:18" ht="14.4" x14ac:dyDescent="0.3">
      <c r="A31" s="414">
        <v>24</v>
      </c>
      <c r="B31" s="414" t="s">
        <v>169</v>
      </c>
      <c r="C31" s="249"/>
      <c r="D31" s="248"/>
      <c r="E31" s="249"/>
      <c r="F31" s="249"/>
      <c r="G31" s="249"/>
      <c r="H31" s="249"/>
      <c r="I31" s="250"/>
      <c r="J31" s="250"/>
      <c r="K31" s="251"/>
      <c r="L31" s="252"/>
      <c r="M31" s="250"/>
      <c r="N31" s="27"/>
      <c r="O31" s="27"/>
      <c r="P31" s="27"/>
      <c r="Q31" s="332"/>
      <c r="R31" s="333"/>
    </row>
    <row r="32" spans="1:18" ht="13.8" x14ac:dyDescent="0.3">
      <c r="A32" s="416">
        <v>17</v>
      </c>
      <c r="B32" s="416" t="s">
        <v>172</v>
      </c>
      <c r="C32" s="416" t="s">
        <v>146</v>
      </c>
      <c r="D32" s="253"/>
      <c r="E32" s="254">
        <v>6</v>
      </c>
      <c r="F32" s="254">
        <v>6.5</v>
      </c>
      <c r="G32" s="254">
        <v>6</v>
      </c>
      <c r="H32" s="254">
        <v>4.5</v>
      </c>
      <c r="I32" s="255">
        <f t="shared" ref="I32" si="40">SUM((E32*0.25)+(F32*0.25)+(G32*0.3)+(H32*0.2))</f>
        <v>5.8250000000000002</v>
      </c>
      <c r="J32" s="256"/>
      <c r="K32" s="257">
        <v>7.3</v>
      </c>
      <c r="L32" s="258"/>
      <c r="M32" s="255">
        <f t="shared" ref="M32" si="41">K32-L32</f>
        <v>7.3</v>
      </c>
      <c r="N32" s="259"/>
      <c r="O32" s="255">
        <f t="shared" ref="O32" si="42">I32</f>
        <v>5.8250000000000002</v>
      </c>
      <c r="P32" s="255">
        <f t="shared" ref="P32" si="43">M32</f>
        <v>7.3</v>
      </c>
      <c r="Q32" s="331">
        <f t="shared" ref="Q32" si="44">(M32+I32)/2</f>
        <v>6.5625</v>
      </c>
      <c r="R32" s="314">
        <v>11</v>
      </c>
    </row>
    <row r="33" spans="1:18" ht="14.4" x14ac:dyDescent="0.3">
      <c r="A33" s="414">
        <v>52</v>
      </c>
      <c r="B33" s="414" t="s">
        <v>266</v>
      </c>
      <c r="C33" s="249"/>
      <c r="D33" s="248"/>
      <c r="E33" s="249"/>
      <c r="F33" s="249"/>
      <c r="G33" s="249"/>
      <c r="H33" s="249"/>
      <c r="I33" s="250"/>
      <c r="J33" s="250"/>
      <c r="K33" s="251"/>
      <c r="L33" s="252"/>
      <c r="M33" s="250"/>
      <c r="N33" s="27"/>
      <c r="O33" s="27"/>
      <c r="P33" s="27"/>
      <c r="Q33" s="332"/>
      <c r="R33" s="333"/>
    </row>
    <row r="34" spans="1:18" ht="13.8" x14ac:dyDescent="0.3">
      <c r="A34" s="416">
        <v>59</v>
      </c>
      <c r="B34" s="416" t="s">
        <v>171</v>
      </c>
      <c r="C34" s="416" t="s">
        <v>177</v>
      </c>
      <c r="D34" s="253"/>
      <c r="E34" s="254">
        <v>6.2</v>
      </c>
      <c r="F34" s="254">
        <v>6</v>
      </c>
      <c r="G34" s="254">
        <v>6.5</v>
      </c>
      <c r="H34" s="254">
        <v>5.5</v>
      </c>
      <c r="I34" s="255">
        <f>SUM((E34*0.25)+(F34*0.25)+(G34*0.3)+(H34*0.2))</f>
        <v>6.1</v>
      </c>
      <c r="J34" s="256"/>
      <c r="K34" s="257">
        <v>7</v>
      </c>
      <c r="L34" s="258"/>
      <c r="M34" s="255">
        <f>K34-L34</f>
        <v>7</v>
      </c>
      <c r="N34" s="259"/>
      <c r="O34" s="255">
        <f>I34</f>
        <v>6.1</v>
      </c>
      <c r="P34" s="255">
        <f>M34</f>
        <v>7</v>
      </c>
      <c r="Q34" s="331">
        <f>(M34+I34)/2</f>
        <v>6.55</v>
      </c>
      <c r="R34" s="314">
        <v>12</v>
      </c>
    </row>
    <row r="35" spans="1:18" ht="14.4" x14ac:dyDescent="0.3">
      <c r="A35" s="414">
        <v>23</v>
      </c>
      <c r="B35" s="414" t="s">
        <v>155</v>
      </c>
      <c r="C35" s="249"/>
      <c r="D35" s="248"/>
      <c r="E35" s="249"/>
      <c r="F35" s="249"/>
      <c r="G35" s="249"/>
      <c r="H35" s="249"/>
      <c r="I35" s="250"/>
      <c r="J35" s="250"/>
      <c r="K35" s="251"/>
      <c r="L35" s="252"/>
      <c r="M35" s="250"/>
      <c r="N35" s="27"/>
      <c r="O35" s="27"/>
      <c r="P35" s="27"/>
      <c r="Q35" s="332"/>
      <c r="R35" s="333"/>
    </row>
    <row r="36" spans="1:18" ht="13.8" x14ac:dyDescent="0.3">
      <c r="A36" s="416">
        <v>16</v>
      </c>
      <c r="B36" s="416" t="s">
        <v>173</v>
      </c>
      <c r="C36" s="416" t="s">
        <v>146</v>
      </c>
      <c r="D36" s="253"/>
      <c r="E36" s="254">
        <v>6</v>
      </c>
      <c r="F36" s="254">
        <v>6</v>
      </c>
      <c r="G36" s="254">
        <v>6</v>
      </c>
      <c r="H36" s="254">
        <v>4.5</v>
      </c>
      <c r="I36" s="255">
        <f t="shared" ref="I36" si="45">SUM((E36*0.25)+(F36*0.25)+(G36*0.3)+(H36*0.2))</f>
        <v>5.7</v>
      </c>
      <c r="J36" s="256"/>
      <c r="K36" s="257">
        <v>7.25</v>
      </c>
      <c r="L36" s="258"/>
      <c r="M36" s="255">
        <f t="shared" ref="M36" si="46">K36-L36</f>
        <v>7.25</v>
      </c>
      <c r="N36" s="259"/>
      <c r="O36" s="255">
        <f t="shared" ref="O36" si="47">I36</f>
        <v>5.7</v>
      </c>
      <c r="P36" s="255">
        <f t="shared" ref="P36" si="48">M36</f>
        <v>7.25</v>
      </c>
      <c r="Q36" s="331">
        <f t="shared" ref="Q36" si="49">(M36+I36)/2</f>
        <v>6.4749999999999996</v>
      </c>
      <c r="R36" s="314">
        <v>13</v>
      </c>
    </row>
    <row r="37" spans="1:18" ht="14.4" x14ac:dyDescent="0.3">
      <c r="A37" s="414">
        <v>86</v>
      </c>
      <c r="B37" s="414" t="s">
        <v>284</v>
      </c>
      <c r="C37" s="249"/>
      <c r="D37" s="248"/>
      <c r="E37" s="249"/>
      <c r="F37" s="249"/>
      <c r="G37" s="249"/>
      <c r="H37" s="249"/>
      <c r="I37" s="250"/>
      <c r="J37" s="250"/>
      <c r="K37" s="251"/>
      <c r="L37" s="252"/>
      <c r="M37" s="250"/>
      <c r="N37" s="27"/>
      <c r="O37" s="27"/>
      <c r="P37" s="27"/>
      <c r="Q37" s="332"/>
      <c r="R37" s="333"/>
    </row>
    <row r="38" spans="1:18" ht="13.8" x14ac:dyDescent="0.3">
      <c r="A38" s="416">
        <v>89</v>
      </c>
      <c r="B38" s="416" t="s">
        <v>281</v>
      </c>
      <c r="C38" s="416" t="s">
        <v>176</v>
      </c>
      <c r="D38" s="253"/>
      <c r="E38" s="254">
        <v>5.5</v>
      </c>
      <c r="F38" s="254">
        <v>5.8</v>
      </c>
      <c r="G38" s="254">
        <v>5.5</v>
      </c>
      <c r="H38" s="254">
        <v>5.5</v>
      </c>
      <c r="I38" s="255">
        <f t="shared" ref="I38" si="50">SUM((E38*0.25)+(F38*0.25)+(G38*0.3)+(H38*0.2))</f>
        <v>5.5749999999999993</v>
      </c>
      <c r="J38" s="256"/>
      <c r="K38" s="257">
        <v>7.3</v>
      </c>
      <c r="L38" s="258"/>
      <c r="M38" s="255">
        <f t="shared" ref="M38" si="51">K38-L38</f>
        <v>7.3</v>
      </c>
      <c r="N38" s="259"/>
      <c r="O38" s="255">
        <f t="shared" ref="O38" si="52">I38</f>
        <v>5.5749999999999993</v>
      </c>
      <c r="P38" s="255">
        <f t="shared" ref="P38" si="53">M38</f>
        <v>7.3</v>
      </c>
      <c r="Q38" s="331">
        <f t="shared" ref="Q38" si="54">(M38+I38)/2</f>
        <v>6.4375</v>
      </c>
      <c r="R38" s="314">
        <v>14</v>
      </c>
    </row>
    <row r="39" spans="1:18" ht="14.4" x14ac:dyDescent="0.3">
      <c r="A39" s="414">
        <v>11</v>
      </c>
      <c r="B39" s="414" t="s">
        <v>224</v>
      </c>
      <c r="C39" s="249" t="s">
        <v>143</v>
      </c>
      <c r="D39" s="248"/>
      <c r="E39" s="249"/>
      <c r="F39" s="249"/>
      <c r="G39" s="249"/>
      <c r="H39" s="249"/>
      <c r="I39" s="250"/>
      <c r="J39" s="250"/>
      <c r="K39" s="251"/>
      <c r="L39" s="252"/>
      <c r="M39" s="250"/>
      <c r="N39" s="27"/>
      <c r="O39" s="27"/>
      <c r="P39" s="27"/>
      <c r="Q39" s="332"/>
      <c r="R39" s="333"/>
    </row>
    <row r="40" spans="1:18" ht="13.8" x14ac:dyDescent="0.3">
      <c r="A40" s="416">
        <v>68</v>
      </c>
      <c r="B40" s="416" t="s">
        <v>167</v>
      </c>
      <c r="C40" s="416" t="s">
        <v>247</v>
      </c>
      <c r="D40" s="253"/>
      <c r="E40" s="254">
        <v>6</v>
      </c>
      <c r="F40" s="254">
        <v>6.5</v>
      </c>
      <c r="G40" s="254">
        <v>4</v>
      </c>
      <c r="H40" s="254">
        <v>5</v>
      </c>
      <c r="I40" s="255">
        <f t="shared" ref="I40" si="55">SUM((E40*0.25)+(F40*0.25)+(G40*0.3)+(H40*0.2))</f>
        <v>5.3250000000000002</v>
      </c>
      <c r="J40" s="256"/>
      <c r="K40" s="257">
        <v>7.2</v>
      </c>
      <c r="L40" s="258">
        <v>0.4</v>
      </c>
      <c r="M40" s="255">
        <f t="shared" ref="M40" si="56">K40-L40</f>
        <v>6.8</v>
      </c>
      <c r="N40" s="259"/>
      <c r="O40" s="255">
        <f t="shared" ref="O40" si="57">I40</f>
        <v>5.3250000000000002</v>
      </c>
      <c r="P40" s="255">
        <f t="shared" ref="P40" si="58">M40</f>
        <v>6.8</v>
      </c>
      <c r="Q40" s="331">
        <f t="shared" ref="Q40" si="59">(M40+I40)/2</f>
        <v>6.0625</v>
      </c>
      <c r="R40" s="314">
        <v>15</v>
      </c>
    </row>
    <row r="41" spans="1:18" ht="14.4" x14ac:dyDescent="0.3">
      <c r="A41" s="426">
        <v>62</v>
      </c>
      <c r="B41" s="448" t="s">
        <v>200</v>
      </c>
      <c r="C41" s="427"/>
      <c r="D41" s="248"/>
      <c r="E41" s="249"/>
      <c r="F41" s="249"/>
      <c r="G41" s="249"/>
      <c r="H41" s="249"/>
      <c r="I41" s="250"/>
      <c r="J41" s="250"/>
      <c r="K41" s="251"/>
      <c r="L41" s="252"/>
      <c r="M41" s="250"/>
      <c r="N41" s="27"/>
      <c r="O41" s="27"/>
      <c r="P41" s="27"/>
      <c r="Q41" s="332"/>
      <c r="R41" s="333"/>
    </row>
    <row r="42" spans="1:18" ht="13.8" x14ac:dyDescent="0.3">
      <c r="A42" s="428">
        <v>60</v>
      </c>
      <c r="B42" s="428" t="s">
        <v>268</v>
      </c>
      <c r="C42" s="428" t="s">
        <v>177</v>
      </c>
      <c r="D42" s="253"/>
      <c r="E42" s="254"/>
      <c r="F42" s="254"/>
      <c r="G42" s="254"/>
      <c r="H42" s="254"/>
      <c r="I42" s="255">
        <f t="shared" ref="I42" si="60">SUM((E42*0.25)+(F42*0.25)+(G42*0.3)+(H42*0.2))</f>
        <v>0</v>
      </c>
      <c r="J42" s="256"/>
      <c r="K42" s="257"/>
      <c r="L42" s="258"/>
      <c r="M42" s="255">
        <f t="shared" ref="M42" si="61">K42-L42</f>
        <v>0</v>
      </c>
      <c r="N42" s="259"/>
      <c r="O42" s="255">
        <f t="shared" ref="O42" si="62">I42</f>
        <v>0</v>
      </c>
      <c r="P42" s="255">
        <f t="shared" ref="P42" si="63">M42</f>
        <v>0</v>
      </c>
      <c r="Q42" s="331">
        <f t="shared" ref="Q42" si="64">(M42+I42)/2</f>
        <v>0</v>
      </c>
      <c r="R42" s="317" t="s">
        <v>347</v>
      </c>
    </row>
    <row r="43" spans="1:18" ht="14.4" x14ac:dyDescent="0.3">
      <c r="A43" s="414">
        <v>13</v>
      </c>
      <c r="B43" s="426" t="s">
        <v>272</v>
      </c>
      <c r="C43" s="427"/>
      <c r="D43" s="248"/>
      <c r="E43" s="249"/>
      <c r="F43" s="249"/>
      <c r="G43" s="249"/>
      <c r="H43" s="249"/>
      <c r="I43" s="250"/>
      <c r="J43" s="250"/>
      <c r="K43" s="251"/>
      <c r="L43" s="252"/>
      <c r="M43" s="250"/>
      <c r="N43" s="27"/>
      <c r="O43" s="27"/>
      <c r="P43" s="27"/>
      <c r="Q43" s="332"/>
      <c r="R43" s="333"/>
    </row>
    <row r="44" spans="1:18" ht="13.8" x14ac:dyDescent="0.3">
      <c r="A44" s="416">
        <v>15</v>
      </c>
      <c r="B44" s="428" t="s">
        <v>273</v>
      </c>
      <c r="C44" s="428" t="s">
        <v>255</v>
      </c>
      <c r="D44" s="253"/>
      <c r="E44" s="254"/>
      <c r="F44" s="254"/>
      <c r="G44" s="254"/>
      <c r="H44" s="254"/>
      <c r="I44" s="255">
        <f>SUM((E44*0.25)+(F44*0.25)+(G44*0.3)+(H44*0.2))</f>
        <v>0</v>
      </c>
      <c r="J44" s="256"/>
      <c r="K44" s="257"/>
      <c r="L44" s="258"/>
      <c r="M44" s="255">
        <f>K44-L44</f>
        <v>0</v>
      </c>
      <c r="N44" s="259"/>
      <c r="O44" s="255">
        <f>I44</f>
        <v>0</v>
      </c>
      <c r="P44" s="255">
        <f>M44</f>
        <v>0</v>
      </c>
      <c r="Q44" s="331">
        <f>(M44+I44)/2</f>
        <v>0</v>
      </c>
      <c r="R44" s="317" t="s">
        <v>347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A800-976A-488E-96F6-28B06B8A258B}">
  <sheetPr>
    <pageSetUpPr fitToPage="1"/>
  </sheetPr>
  <dimension ref="A1:T66"/>
  <sheetViews>
    <sheetView workbookViewId="0">
      <selection activeCell="A6" sqref="A6:XFD6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30.6640625" customWidth="1"/>
    <col min="4" max="4" width="2.88671875" customWidth="1"/>
    <col min="10" max="10" width="3.44140625" customWidth="1"/>
    <col min="14" max="14" width="3.33203125" customWidth="1"/>
    <col min="15" max="15" width="10.88671875" customWidth="1"/>
    <col min="16" max="16" width="9.6640625" customWidth="1"/>
    <col min="17" max="17" width="6.5546875" customWidth="1"/>
    <col min="18" max="18" width="13.5546875" customWidth="1"/>
  </cols>
  <sheetData>
    <row r="1" spans="1:20" s="103" customFormat="1" ht="15.6" x14ac:dyDescent="0.3">
      <c r="A1" s="97" t="str">
        <f>'Comp Detail'!A1</f>
        <v>Vaulting NSW State Championships</v>
      </c>
      <c r="B1" s="3"/>
      <c r="C1" s="102"/>
      <c r="D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96">
        <f ca="1">NOW()</f>
        <v>45089.380972685183</v>
      </c>
      <c r="S1" s="1"/>
      <c r="T1" s="1"/>
    </row>
    <row r="2" spans="1:20" s="103" customFormat="1" ht="15.6" x14ac:dyDescent="0.3">
      <c r="A2" s="28"/>
      <c r="B2" s="3"/>
      <c r="D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97">
        <f ca="1">NOW()</f>
        <v>45089.380972685183</v>
      </c>
      <c r="S2" s="1"/>
    </row>
    <row r="3" spans="1:20" s="103" customFormat="1" ht="15.6" x14ac:dyDescent="0.3">
      <c r="A3" s="456" t="str">
        <f>'Comp Detail'!A3</f>
        <v>9th to 11th June 2023</v>
      </c>
      <c r="B3" s="457"/>
      <c r="C3" s="405" t="s">
        <v>71</v>
      </c>
      <c r="D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</row>
    <row r="4" spans="1:20" s="103" customFormat="1" ht="15.6" x14ac:dyDescent="0.3">
      <c r="A4" s="105"/>
      <c r="B4" s="106"/>
      <c r="C4" s="312" t="s">
        <v>344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s="103" customFormat="1" ht="14.4" x14ac:dyDescent="0.3">
      <c r="C5" s="41" t="s">
        <v>348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"/>
      <c r="R5" s="1"/>
    </row>
    <row r="6" spans="1:20" s="103" customFormat="1" ht="15.6" x14ac:dyDescent="0.3">
      <c r="A6" s="464" t="s">
        <v>111</v>
      </c>
      <c r="B6" s="464"/>
      <c r="C6" s="1"/>
      <c r="D6" s="1"/>
      <c r="E6" s="104" t="s">
        <v>47</v>
      </c>
      <c r="F6" s="1" t="str">
        <f>C4</f>
        <v>Emily Leadbeater</v>
      </c>
      <c r="G6" s="1"/>
      <c r="H6" s="1"/>
      <c r="I6" s="1"/>
      <c r="J6" s="1"/>
      <c r="K6" s="104" t="s">
        <v>46</v>
      </c>
      <c r="L6" s="1" t="str">
        <f>C5</f>
        <v>Chris Wicks</v>
      </c>
      <c r="M6" s="1"/>
      <c r="N6" s="1"/>
      <c r="O6" s="1"/>
      <c r="P6" s="1"/>
      <c r="Q6" s="1"/>
      <c r="R6" s="1"/>
    </row>
    <row r="7" spans="1:20" s="103" customFormat="1" ht="15.6" x14ac:dyDescent="0.3">
      <c r="A7" s="97" t="s">
        <v>53</v>
      </c>
      <c r="B7" s="97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s="103" customFormat="1" ht="14.4" x14ac:dyDescent="0.3">
      <c r="A8" s="1"/>
      <c r="B8" s="1"/>
      <c r="C8" s="1"/>
      <c r="D8" s="111"/>
      <c r="E8" s="104"/>
      <c r="F8" s="1"/>
      <c r="G8" s="1"/>
      <c r="H8" s="1"/>
      <c r="I8" s="1"/>
      <c r="J8" s="281"/>
      <c r="K8" s="104"/>
      <c r="L8" s="1"/>
      <c r="M8" s="112"/>
      <c r="N8" s="281"/>
      <c r="O8" s="104"/>
      <c r="P8" s="104"/>
      <c r="Q8" s="1"/>
      <c r="R8" s="110"/>
    </row>
    <row r="9" spans="1:20" s="103" customFormat="1" ht="14.4" x14ac:dyDescent="0.3">
      <c r="A9" s="108" t="s">
        <v>24</v>
      </c>
      <c r="B9" s="108" t="s">
        <v>25</v>
      </c>
      <c r="C9" s="108" t="s">
        <v>54</v>
      </c>
      <c r="D9" s="281"/>
      <c r="E9" s="280" t="s">
        <v>14</v>
      </c>
      <c r="F9" s="282"/>
      <c r="G9" s="282"/>
      <c r="H9" s="282"/>
      <c r="I9" s="280" t="s">
        <v>14</v>
      </c>
      <c r="J9" s="281"/>
      <c r="K9" s="241"/>
      <c r="L9" s="241"/>
      <c r="M9" s="280" t="s">
        <v>56</v>
      </c>
      <c r="N9" s="281"/>
      <c r="O9" s="283"/>
      <c r="P9" s="283"/>
      <c r="Q9" s="280" t="s">
        <v>15</v>
      </c>
      <c r="R9" s="283"/>
    </row>
    <row r="10" spans="1:20" s="103" customFormat="1" ht="14.4" x14ac:dyDescent="0.3">
      <c r="A10" s="135"/>
      <c r="B10" s="135"/>
      <c r="C10" s="135"/>
      <c r="D10" s="320"/>
      <c r="E10" s="321" t="s">
        <v>4</v>
      </c>
      <c r="F10" s="321" t="s">
        <v>5</v>
      </c>
      <c r="G10" s="321" t="s">
        <v>6</v>
      </c>
      <c r="H10" s="321" t="s">
        <v>7</v>
      </c>
      <c r="I10" s="319" t="s">
        <v>15</v>
      </c>
      <c r="J10" s="320"/>
      <c r="K10" s="260" t="s">
        <v>36</v>
      </c>
      <c r="L10" s="260" t="s">
        <v>60</v>
      </c>
      <c r="M10" s="319" t="s">
        <v>15</v>
      </c>
      <c r="N10" s="281"/>
      <c r="O10" s="321" t="s">
        <v>68</v>
      </c>
      <c r="P10" s="321" t="s">
        <v>69</v>
      </c>
      <c r="Q10" s="319" t="s">
        <v>32</v>
      </c>
      <c r="R10" s="321" t="s">
        <v>35</v>
      </c>
    </row>
    <row r="11" spans="1:20" s="103" customFormat="1" ht="14.4" x14ac:dyDescent="0.3">
      <c r="A11" s="128">
        <v>1</v>
      </c>
      <c r="B11" s="415" t="s">
        <v>180</v>
      </c>
      <c r="C11" s="43"/>
      <c r="D11" s="281"/>
      <c r="E11" s="52"/>
      <c r="F11" s="52"/>
      <c r="G11" s="52"/>
      <c r="H11" s="52"/>
      <c r="I11" s="284"/>
      <c r="J11" s="281"/>
      <c r="K11" s="248"/>
      <c r="L11" s="248"/>
      <c r="M11" s="284"/>
      <c r="N11" s="281"/>
      <c r="O11" s="248"/>
      <c r="P11" s="248"/>
      <c r="Q11" s="285"/>
      <c r="R11" s="335"/>
    </row>
    <row r="12" spans="1:20" s="103" customFormat="1" ht="14.4" x14ac:dyDescent="0.3">
      <c r="A12" s="128">
        <v>2</v>
      </c>
      <c r="B12" s="415" t="s">
        <v>188</v>
      </c>
      <c r="C12" s="43"/>
      <c r="D12" s="281"/>
      <c r="E12" s="52"/>
      <c r="F12" s="52"/>
      <c r="G12" s="52"/>
      <c r="H12" s="52"/>
      <c r="I12" s="286"/>
      <c r="J12" s="281"/>
      <c r="K12" s="247"/>
      <c r="L12" s="247"/>
      <c r="M12" s="286"/>
      <c r="N12" s="281"/>
      <c r="O12" s="248"/>
      <c r="P12" s="248"/>
      <c r="Q12" s="287"/>
      <c r="R12" s="335"/>
    </row>
    <row r="13" spans="1:20" s="103" customFormat="1" ht="14.4" x14ac:dyDescent="0.3">
      <c r="A13" s="128">
        <v>3</v>
      </c>
      <c r="B13" s="415" t="s">
        <v>205</v>
      </c>
      <c r="C13" s="43"/>
      <c r="D13" s="281"/>
      <c r="E13" s="52"/>
      <c r="F13" s="52"/>
      <c r="G13" s="52"/>
      <c r="H13" s="52"/>
      <c r="I13" s="284"/>
      <c r="J13" s="281"/>
      <c r="K13" s="248"/>
      <c r="L13" s="248"/>
      <c r="M13" s="284"/>
      <c r="N13" s="281"/>
      <c r="O13" s="248"/>
      <c r="P13" s="248"/>
      <c r="Q13" s="285"/>
      <c r="R13" s="335"/>
    </row>
    <row r="14" spans="1:20" s="103" customFormat="1" ht="14.4" x14ac:dyDescent="0.3">
      <c r="A14" s="128">
        <v>4</v>
      </c>
      <c r="B14" s="415" t="s">
        <v>203</v>
      </c>
      <c r="C14" s="43"/>
      <c r="D14" s="281"/>
      <c r="E14" s="52"/>
      <c r="F14" s="52"/>
      <c r="G14" s="52"/>
      <c r="H14" s="52"/>
      <c r="I14" s="284"/>
      <c r="J14" s="281"/>
      <c r="K14" s="248"/>
      <c r="L14" s="248"/>
      <c r="M14" s="284"/>
      <c r="N14" s="281"/>
      <c r="O14" s="248"/>
      <c r="P14" s="248"/>
      <c r="Q14" s="285"/>
      <c r="R14" s="335"/>
    </row>
    <row r="15" spans="1:20" s="103" customFormat="1" ht="14.4" x14ac:dyDescent="0.3">
      <c r="A15" s="128">
        <v>5</v>
      </c>
      <c r="B15" s="415" t="s">
        <v>204</v>
      </c>
      <c r="C15" s="43"/>
      <c r="D15" s="281"/>
      <c r="E15" s="52"/>
      <c r="F15" s="52"/>
      <c r="G15" s="52"/>
      <c r="H15" s="52"/>
      <c r="I15" s="286"/>
      <c r="J15" s="281"/>
      <c r="K15" s="247"/>
      <c r="L15" s="247"/>
      <c r="M15" s="286"/>
      <c r="N15" s="281"/>
      <c r="O15" s="248"/>
      <c r="P15" s="248"/>
      <c r="Q15" s="287"/>
      <c r="R15" s="335"/>
    </row>
    <row r="16" spans="1:20" s="103" customFormat="1" ht="14.4" x14ac:dyDescent="0.3">
      <c r="A16" s="128">
        <v>6</v>
      </c>
      <c r="B16" s="415" t="s">
        <v>292</v>
      </c>
      <c r="C16" s="43"/>
      <c r="D16" s="288"/>
      <c r="E16" s="52"/>
      <c r="F16" s="52"/>
      <c r="G16" s="52"/>
      <c r="H16" s="52"/>
      <c r="I16" s="52"/>
      <c r="J16" s="288"/>
      <c r="K16" s="248"/>
      <c r="L16" s="248"/>
      <c r="M16" s="52"/>
      <c r="N16" s="281"/>
      <c r="O16" s="248"/>
      <c r="P16" s="248"/>
      <c r="Q16" s="285"/>
      <c r="R16" s="335"/>
    </row>
    <row r="17" spans="1:18" s="103" customFormat="1" ht="14.4" x14ac:dyDescent="0.3">
      <c r="A17" s="130" t="s">
        <v>165</v>
      </c>
      <c r="B17" s="418" t="s">
        <v>334</v>
      </c>
      <c r="C17" s="416" t="s">
        <v>336</v>
      </c>
      <c r="D17" s="290"/>
      <c r="E17" s="291">
        <v>8</v>
      </c>
      <c r="F17" s="291">
        <v>8</v>
      </c>
      <c r="G17" s="291">
        <v>7.5</v>
      </c>
      <c r="H17" s="291">
        <v>7.5</v>
      </c>
      <c r="I17" s="292">
        <f>SUM((E17*0.25)+(F17*0.25)+(G17*0.3)+(H17*0.2))</f>
        <v>7.75</v>
      </c>
      <c r="J17" s="320"/>
      <c r="K17" s="257">
        <v>7.95</v>
      </c>
      <c r="L17" s="289"/>
      <c r="M17" s="324">
        <f>K17-L17</f>
        <v>7.95</v>
      </c>
      <c r="N17" s="281"/>
      <c r="O17" s="324">
        <f>I17</f>
        <v>7.75</v>
      </c>
      <c r="P17" s="324">
        <f>M17</f>
        <v>7.95</v>
      </c>
      <c r="Q17" s="334">
        <f>(O17+P17)/2</f>
        <v>7.85</v>
      </c>
      <c r="R17" s="336">
        <v>1</v>
      </c>
    </row>
    <row r="18" spans="1:18" s="103" customFormat="1" ht="14.4" x14ac:dyDescent="0.3">
      <c r="A18" s="128">
        <v>1</v>
      </c>
      <c r="B18" s="414" t="s">
        <v>254</v>
      </c>
      <c r="C18" s="43"/>
      <c r="D18" s="281"/>
      <c r="E18" s="52"/>
      <c r="F18" s="52"/>
      <c r="G18" s="52"/>
      <c r="H18" s="52"/>
      <c r="I18" s="284"/>
      <c r="J18" s="281"/>
      <c r="K18" s="248"/>
      <c r="L18" s="248"/>
      <c r="M18" s="284"/>
      <c r="N18" s="281"/>
      <c r="O18" s="248"/>
      <c r="P18" s="248"/>
      <c r="Q18" s="285"/>
      <c r="R18" s="335"/>
    </row>
    <row r="19" spans="1:18" s="103" customFormat="1" ht="14.4" x14ac:dyDescent="0.3">
      <c r="A19" s="128">
        <v>2</v>
      </c>
      <c r="B19" s="414" t="s">
        <v>244</v>
      </c>
      <c r="C19" s="43"/>
      <c r="D19" s="281"/>
      <c r="E19" s="52"/>
      <c r="F19" s="52"/>
      <c r="G19" s="52"/>
      <c r="H19" s="52"/>
      <c r="I19" s="286"/>
      <c r="J19" s="281"/>
      <c r="K19" s="247"/>
      <c r="L19" s="247"/>
      <c r="M19" s="286"/>
      <c r="N19" s="281"/>
      <c r="O19" s="248"/>
      <c r="P19" s="248"/>
      <c r="Q19" s="287"/>
      <c r="R19" s="335"/>
    </row>
    <row r="20" spans="1:18" s="103" customFormat="1" ht="14.4" x14ac:dyDescent="0.3">
      <c r="A20" s="128">
        <v>3</v>
      </c>
      <c r="B20" s="414" t="s">
        <v>187</v>
      </c>
      <c r="C20" s="43"/>
      <c r="D20" s="281"/>
      <c r="E20" s="52"/>
      <c r="F20" s="52"/>
      <c r="G20" s="52"/>
      <c r="H20" s="52"/>
      <c r="I20" s="284"/>
      <c r="J20" s="281"/>
      <c r="K20" s="248"/>
      <c r="L20" s="248"/>
      <c r="M20" s="284"/>
      <c r="N20" s="281"/>
      <c r="O20" s="248"/>
      <c r="P20" s="248"/>
      <c r="Q20" s="285"/>
      <c r="R20" s="335"/>
    </row>
    <row r="21" spans="1:18" s="103" customFormat="1" ht="14.4" x14ac:dyDescent="0.3">
      <c r="A21" s="128">
        <v>4</v>
      </c>
      <c r="B21" s="414" t="s">
        <v>246</v>
      </c>
      <c r="C21" s="43"/>
      <c r="D21" s="281"/>
      <c r="E21" s="52"/>
      <c r="F21" s="52"/>
      <c r="G21" s="52"/>
      <c r="H21" s="52"/>
      <c r="I21" s="284"/>
      <c r="J21" s="281"/>
      <c r="K21" s="248"/>
      <c r="L21" s="248"/>
      <c r="M21" s="284"/>
      <c r="N21" s="281"/>
      <c r="O21" s="248"/>
      <c r="P21" s="248"/>
      <c r="Q21" s="285"/>
      <c r="R21" s="335"/>
    </row>
    <row r="22" spans="1:18" s="103" customFormat="1" ht="14.4" x14ac:dyDescent="0.3">
      <c r="A22" s="128">
        <v>5</v>
      </c>
      <c r="B22" s="414" t="s">
        <v>207</v>
      </c>
      <c r="C22" s="43"/>
      <c r="D22" s="281"/>
      <c r="E22" s="52"/>
      <c r="F22" s="52"/>
      <c r="G22" s="52"/>
      <c r="H22" s="52"/>
      <c r="I22" s="286"/>
      <c r="J22" s="281"/>
      <c r="K22" s="247"/>
      <c r="L22" s="247"/>
      <c r="M22" s="286"/>
      <c r="N22" s="281"/>
      <c r="O22" s="248"/>
      <c r="P22" s="248"/>
      <c r="Q22" s="287"/>
      <c r="R22" s="335"/>
    </row>
    <row r="23" spans="1:18" s="103" customFormat="1" ht="14.4" x14ac:dyDescent="0.3">
      <c r="A23" s="128">
        <v>6</v>
      </c>
      <c r="B23" s="414" t="s">
        <v>225</v>
      </c>
      <c r="C23" s="43"/>
      <c r="D23" s="288"/>
      <c r="E23" s="52"/>
      <c r="F23" s="52"/>
      <c r="G23" s="52"/>
      <c r="H23" s="52"/>
      <c r="I23" s="52"/>
      <c r="J23" s="288"/>
      <c r="K23" s="248"/>
      <c r="L23" s="248"/>
      <c r="M23" s="52"/>
      <c r="N23" s="281"/>
      <c r="O23" s="248"/>
      <c r="P23" s="248"/>
      <c r="Q23" s="285"/>
      <c r="R23" s="335"/>
    </row>
    <row r="24" spans="1:18" s="103" customFormat="1" ht="14.4" x14ac:dyDescent="0.3">
      <c r="A24" s="130" t="s">
        <v>165</v>
      </c>
      <c r="B24" s="416" t="s">
        <v>335</v>
      </c>
      <c r="C24" s="416" t="s">
        <v>337</v>
      </c>
      <c r="D24" s="290"/>
      <c r="E24" s="291">
        <v>8</v>
      </c>
      <c r="F24" s="291">
        <v>8</v>
      </c>
      <c r="G24" s="291">
        <v>7.5</v>
      </c>
      <c r="H24" s="291">
        <v>8</v>
      </c>
      <c r="I24" s="292">
        <f>SUM((E24*0.25)+(F24*0.25)+(G24*0.3)+(H24*0.2))</f>
        <v>7.85</v>
      </c>
      <c r="J24" s="320"/>
      <c r="K24" s="257">
        <v>7.8</v>
      </c>
      <c r="L24" s="289">
        <v>0.1</v>
      </c>
      <c r="M24" s="324">
        <f>K24-L24</f>
        <v>7.7</v>
      </c>
      <c r="N24" s="281"/>
      <c r="O24" s="324">
        <f>I24</f>
        <v>7.85</v>
      </c>
      <c r="P24" s="324">
        <f>M24</f>
        <v>7.7</v>
      </c>
      <c r="Q24" s="334">
        <f>(O24+P24)/2</f>
        <v>7.7750000000000004</v>
      </c>
      <c r="R24" s="336">
        <v>2</v>
      </c>
    </row>
    <row r="25" spans="1:18" s="103" customFormat="1" ht="14.4" x14ac:dyDescent="0.3">
      <c r="A25" s="128">
        <v>1</v>
      </c>
      <c r="B25" s="414" t="s">
        <v>194</v>
      </c>
      <c r="C25" s="43"/>
      <c r="D25" s="281"/>
      <c r="E25" s="52"/>
      <c r="F25" s="52"/>
      <c r="G25" s="52"/>
      <c r="H25" s="52"/>
      <c r="I25" s="284"/>
      <c r="J25" s="281"/>
      <c r="K25" s="248"/>
      <c r="L25" s="248"/>
      <c r="M25" s="284"/>
      <c r="N25" s="281"/>
      <c r="O25" s="248"/>
      <c r="P25" s="248"/>
      <c r="Q25" s="285"/>
      <c r="R25" s="335"/>
    </row>
    <row r="26" spans="1:18" s="103" customFormat="1" ht="14.4" x14ac:dyDescent="0.3">
      <c r="A26" s="128">
        <v>2</v>
      </c>
      <c r="B26" s="414" t="s">
        <v>158</v>
      </c>
      <c r="C26" s="43"/>
      <c r="D26" s="281"/>
      <c r="E26" s="52"/>
      <c r="F26" s="52"/>
      <c r="G26" s="52"/>
      <c r="H26" s="52"/>
      <c r="I26" s="286"/>
      <c r="J26" s="281"/>
      <c r="K26" s="247"/>
      <c r="L26" s="247"/>
      <c r="M26" s="286"/>
      <c r="N26" s="281"/>
      <c r="O26" s="248"/>
      <c r="P26" s="248"/>
      <c r="Q26" s="287"/>
      <c r="R26" s="335"/>
    </row>
    <row r="27" spans="1:18" s="103" customFormat="1" ht="14.4" x14ac:dyDescent="0.3">
      <c r="A27" s="128">
        <v>3</v>
      </c>
      <c r="B27" s="414" t="s">
        <v>186</v>
      </c>
      <c r="C27" s="43"/>
      <c r="D27" s="281"/>
      <c r="E27" s="52"/>
      <c r="F27" s="52"/>
      <c r="G27" s="52"/>
      <c r="H27" s="52"/>
      <c r="I27" s="284"/>
      <c r="J27" s="281"/>
      <c r="K27" s="248"/>
      <c r="L27" s="248"/>
      <c r="M27" s="284"/>
      <c r="N27" s="281"/>
      <c r="O27" s="248"/>
      <c r="P27" s="248"/>
      <c r="Q27" s="285"/>
      <c r="R27" s="335"/>
    </row>
    <row r="28" spans="1:18" s="103" customFormat="1" ht="14.4" x14ac:dyDescent="0.3">
      <c r="A28" s="128">
        <v>4</v>
      </c>
      <c r="B28" s="414" t="s">
        <v>167</v>
      </c>
      <c r="C28" s="43"/>
      <c r="D28" s="281"/>
      <c r="E28" s="52"/>
      <c r="F28" s="52"/>
      <c r="G28" s="52"/>
      <c r="H28" s="52"/>
      <c r="I28" s="284"/>
      <c r="J28" s="281"/>
      <c r="K28" s="248"/>
      <c r="L28" s="248"/>
      <c r="M28" s="284"/>
      <c r="N28" s="281"/>
      <c r="O28" s="248"/>
      <c r="P28" s="248"/>
      <c r="Q28" s="285"/>
      <c r="R28" s="335"/>
    </row>
    <row r="29" spans="1:18" s="103" customFormat="1" ht="14.4" x14ac:dyDescent="0.3">
      <c r="A29" s="128">
        <v>5</v>
      </c>
      <c r="B29" s="414" t="s">
        <v>271</v>
      </c>
      <c r="C29" s="43"/>
      <c r="D29" s="281"/>
      <c r="E29" s="52"/>
      <c r="F29" s="52"/>
      <c r="G29" s="52"/>
      <c r="H29" s="52"/>
      <c r="I29" s="286"/>
      <c r="J29" s="281"/>
      <c r="K29" s="247"/>
      <c r="L29" s="247"/>
      <c r="M29" s="286"/>
      <c r="N29" s="281"/>
      <c r="O29" s="248"/>
      <c r="P29" s="248"/>
      <c r="Q29" s="287"/>
      <c r="R29" s="335"/>
    </row>
    <row r="30" spans="1:18" s="103" customFormat="1" ht="14.4" x14ac:dyDescent="0.3">
      <c r="A30" s="128">
        <v>6</v>
      </c>
      <c r="B30" s="414" t="s">
        <v>238</v>
      </c>
      <c r="C30" s="43"/>
      <c r="D30" s="288"/>
      <c r="E30" s="52"/>
      <c r="F30" s="52"/>
      <c r="G30" s="52"/>
      <c r="H30" s="52"/>
      <c r="I30" s="52"/>
      <c r="J30" s="288"/>
      <c r="K30" s="248"/>
      <c r="L30" s="248"/>
      <c r="M30" s="52"/>
      <c r="N30" s="281"/>
      <c r="O30" s="248"/>
      <c r="P30" s="248"/>
      <c r="Q30" s="285"/>
      <c r="R30" s="335"/>
    </row>
    <row r="31" spans="1:18" s="103" customFormat="1" ht="14.4" x14ac:dyDescent="0.3">
      <c r="A31" s="130"/>
      <c r="B31" s="409"/>
      <c r="C31" s="416" t="s">
        <v>339</v>
      </c>
      <c r="D31" s="290"/>
      <c r="E31" s="291">
        <v>6.5</v>
      </c>
      <c r="F31" s="291">
        <v>7</v>
      </c>
      <c r="G31" s="291">
        <v>7</v>
      </c>
      <c r="H31" s="291">
        <v>7</v>
      </c>
      <c r="I31" s="292">
        <f>SUM((E31*0.25)+(F31*0.25)+(G31*0.3)+(H31*0.2))</f>
        <v>6.875</v>
      </c>
      <c r="J31" s="320"/>
      <c r="K31" s="257">
        <v>7.8</v>
      </c>
      <c r="L31" s="289"/>
      <c r="M31" s="324">
        <f>K31-L31</f>
        <v>7.8</v>
      </c>
      <c r="N31" s="281"/>
      <c r="O31" s="324">
        <f>I31</f>
        <v>6.875</v>
      </c>
      <c r="P31" s="324">
        <f>M31</f>
        <v>7.8</v>
      </c>
      <c r="Q31" s="334">
        <f>(O31+P31)/2</f>
        <v>7.3375000000000004</v>
      </c>
      <c r="R31" s="336">
        <v>3</v>
      </c>
    </row>
    <row r="32" spans="1:18" s="103" customFormat="1" ht="14.4" x14ac:dyDescent="0.3">
      <c r="A32" s="128">
        <v>1</v>
      </c>
      <c r="B32" s="414" t="s">
        <v>192</v>
      </c>
      <c r="C32" s="43"/>
      <c r="D32" s="281"/>
      <c r="E32" s="52"/>
      <c r="F32" s="52"/>
      <c r="G32" s="52"/>
      <c r="H32" s="52"/>
      <c r="I32" s="284"/>
      <c r="J32" s="281"/>
      <c r="K32" s="248"/>
      <c r="L32" s="248"/>
      <c r="M32" s="284"/>
      <c r="N32" s="281"/>
      <c r="O32" s="248"/>
      <c r="P32" s="248"/>
      <c r="Q32" s="285"/>
      <c r="R32" s="335"/>
    </row>
    <row r="33" spans="1:18" s="103" customFormat="1" ht="14.4" x14ac:dyDescent="0.3">
      <c r="A33" s="128">
        <v>2</v>
      </c>
      <c r="B33" s="414" t="s">
        <v>199</v>
      </c>
      <c r="C33" s="43"/>
      <c r="D33" s="281"/>
      <c r="E33" s="52"/>
      <c r="F33" s="52"/>
      <c r="G33" s="52"/>
      <c r="H33" s="52"/>
      <c r="I33" s="286"/>
      <c r="J33" s="281"/>
      <c r="K33" s="247"/>
      <c r="L33" s="247"/>
      <c r="M33" s="286"/>
      <c r="N33" s="281"/>
      <c r="O33" s="248"/>
      <c r="P33" s="248"/>
      <c r="Q33" s="287"/>
      <c r="R33" s="335"/>
    </row>
    <row r="34" spans="1:18" s="103" customFormat="1" ht="14.4" x14ac:dyDescent="0.3">
      <c r="A34" s="128">
        <v>3</v>
      </c>
      <c r="B34" s="414" t="s">
        <v>268</v>
      </c>
      <c r="C34" s="43"/>
      <c r="D34" s="281"/>
      <c r="E34" s="52"/>
      <c r="F34" s="52"/>
      <c r="G34" s="52"/>
      <c r="H34" s="52"/>
      <c r="I34" s="284"/>
      <c r="J34" s="281"/>
      <c r="K34" s="248"/>
      <c r="L34" s="248"/>
      <c r="M34" s="284"/>
      <c r="N34" s="281"/>
      <c r="O34" s="248"/>
      <c r="P34" s="248"/>
      <c r="Q34" s="285"/>
      <c r="R34" s="335"/>
    </row>
    <row r="35" spans="1:18" s="103" customFormat="1" ht="14.4" x14ac:dyDescent="0.3">
      <c r="A35" s="128">
        <v>4</v>
      </c>
      <c r="B35" s="414" t="s">
        <v>171</v>
      </c>
      <c r="C35" s="43"/>
      <c r="D35" s="281"/>
      <c r="E35" s="52"/>
      <c r="F35" s="52"/>
      <c r="G35" s="52"/>
      <c r="H35" s="52"/>
      <c r="I35" s="284"/>
      <c r="J35" s="281"/>
      <c r="K35" s="248"/>
      <c r="L35" s="248"/>
      <c r="M35" s="284"/>
      <c r="N35" s="281"/>
      <c r="O35" s="248"/>
      <c r="P35" s="248"/>
      <c r="Q35" s="285"/>
      <c r="R35" s="335"/>
    </row>
    <row r="36" spans="1:18" s="103" customFormat="1" ht="14.4" x14ac:dyDescent="0.3">
      <c r="A36" s="128">
        <v>5</v>
      </c>
      <c r="B36" s="414" t="s">
        <v>190</v>
      </c>
      <c r="C36" s="43"/>
      <c r="D36" s="281"/>
      <c r="E36" s="52"/>
      <c r="F36" s="52"/>
      <c r="G36" s="52"/>
      <c r="H36" s="52"/>
      <c r="I36" s="286"/>
      <c r="J36" s="281"/>
      <c r="K36" s="247"/>
      <c r="L36" s="247"/>
      <c r="M36" s="286"/>
      <c r="N36" s="281"/>
      <c r="O36" s="248"/>
      <c r="P36" s="248"/>
      <c r="Q36" s="287"/>
      <c r="R36" s="335"/>
    </row>
    <row r="37" spans="1:18" s="103" customFormat="1" ht="14.4" x14ac:dyDescent="0.3">
      <c r="A37" s="128">
        <v>6</v>
      </c>
      <c r="B37" s="414" t="s">
        <v>200</v>
      </c>
      <c r="C37" s="43"/>
      <c r="D37" s="288"/>
      <c r="E37" s="52"/>
      <c r="F37" s="52"/>
      <c r="G37" s="52"/>
      <c r="H37" s="52"/>
      <c r="I37" s="52"/>
      <c r="J37" s="288"/>
      <c r="K37" s="248"/>
      <c r="L37" s="248"/>
      <c r="M37" s="52"/>
      <c r="N37" s="281"/>
      <c r="O37" s="248"/>
      <c r="P37" s="248"/>
      <c r="Q37" s="285"/>
      <c r="R37" s="335"/>
    </row>
    <row r="38" spans="1:18" s="103" customFormat="1" ht="14.4" x14ac:dyDescent="0.3">
      <c r="A38" s="130"/>
      <c r="B38" s="129"/>
      <c r="C38" s="416" t="s">
        <v>227</v>
      </c>
      <c r="D38" s="290"/>
      <c r="E38" s="291">
        <v>7</v>
      </c>
      <c r="F38" s="291">
        <v>7</v>
      </c>
      <c r="G38" s="291">
        <v>6.5</v>
      </c>
      <c r="H38" s="291">
        <v>5</v>
      </c>
      <c r="I38" s="292">
        <f>SUM((E38*0.25)+(F38*0.25)+(G38*0.3)+(H38*0.2))</f>
        <v>6.45</v>
      </c>
      <c r="J38" s="320"/>
      <c r="K38" s="257">
        <v>7.8</v>
      </c>
      <c r="L38" s="289"/>
      <c r="M38" s="324">
        <f>K38-L38</f>
        <v>7.8</v>
      </c>
      <c r="N38" s="281"/>
      <c r="O38" s="324">
        <f>I38</f>
        <v>6.45</v>
      </c>
      <c r="P38" s="324">
        <f>M38</f>
        <v>7.8</v>
      </c>
      <c r="Q38" s="334">
        <f>(O38+P38)/2</f>
        <v>7.125</v>
      </c>
      <c r="R38" s="336">
        <v>4</v>
      </c>
    </row>
    <row r="39" spans="1:18" s="103" customFormat="1" ht="14.4" x14ac:dyDescent="0.3">
      <c r="A39" s="128">
        <v>1</v>
      </c>
      <c r="B39" s="414" t="s">
        <v>230</v>
      </c>
      <c r="C39" s="43"/>
      <c r="D39" s="281"/>
      <c r="E39" s="52"/>
      <c r="F39" s="52"/>
      <c r="G39" s="52"/>
      <c r="H39" s="52"/>
      <c r="I39" s="284"/>
      <c r="J39" s="281"/>
      <c r="K39" s="248"/>
      <c r="L39" s="248"/>
      <c r="M39" s="284"/>
      <c r="N39" s="281"/>
      <c r="O39" s="248"/>
      <c r="P39" s="248"/>
      <c r="Q39" s="285"/>
      <c r="R39" s="335"/>
    </row>
    <row r="40" spans="1:18" s="103" customFormat="1" ht="14.4" x14ac:dyDescent="0.3">
      <c r="A40" s="128">
        <v>2</v>
      </c>
      <c r="B40" s="414" t="s">
        <v>280</v>
      </c>
      <c r="C40" s="43"/>
      <c r="D40" s="281"/>
      <c r="E40" s="52"/>
      <c r="F40" s="52"/>
      <c r="G40" s="52"/>
      <c r="H40" s="52"/>
      <c r="I40" s="286"/>
      <c r="J40" s="281"/>
      <c r="K40" s="247"/>
      <c r="L40" s="247"/>
      <c r="M40" s="286"/>
      <c r="N40" s="281"/>
      <c r="O40" s="248"/>
      <c r="P40" s="248"/>
      <c r="Q40" s="287"/>
      <c r="R40" s="335"/>
    </row>
    <row r="41" spans="1:18" s="103" customFormat="1" ht="14.4" x14ac:dyDescent="0.3">
      <c r="A41" s="128">
        <v>3</v>
      </c>
      <c r="B41" s="414" t="s">
        <v>223</v>
      </c>
      <c r="C41" s="43"/>
      <c r="D41" s="281"/>
      <c r="E41" s="52"/>
      <c r="F41" s="52"/>
      <c r="G41" s="52"/>
      <c r="H41" s="52"/>
      <c r="I41" s="284"/>
      <c r="J41" s="281"/>
      <c r="K41" s="248"/>
      <c r="L41" s="248"/>
      <c r="M41" s="284"/>
      <c r="N41" s="281"/>
      <c r="O41" s="248"/>
      <c r="P41" s="248"/>
      <c r="Q41" s="285"/>
      <c r="R41" s="335"/>
    </row>
    <row r="42" spans="1:18" s="103" customFormat="1" ht="14.4" x14ac:dyDescent="0.3">
      <c r="A42" s="128">
        <v>4</v>
      </c>
      <c r="B42" s="414" t="s">
        <v>297</v>
      </c>
      <c r="C42" s="43"/>
      <c r="D42" s="281"/>
      <c r="E42" s="52"/>
      <c r="F42" s="52"/>
      <c r="G42" s="52"/>
      <c r="H42" s="52"/>
      <c r="I42" s="284"/>
      <c r="J42" s="281"/>
      <c r="K42" s="248"/>
      <c r="L42" s="248"/>
      <c r="M42" s="284"/>
      <c r="N42" s="281"/>
      <c r="O42" s="248"/>
      <c r="P42" s="248"/>
      <c r="Q42" s="285"/>
      <c r="R42" s="335"/>
    </row>
    <row r="43" spans="1:18" s="103" customFormat="1" ht="14.4" x14ac:dyDescent="0.3">
      <c r="A43" s="128">
        <v>5</v>
      </c>
      <c r="B43" s="414" t="s">
        <v>300</v>
      </c>
      <c r="C43" s="43"/>
      <c r="D43" s="281"/>
      <c r="E43" s="52"/>
      <c r="F43" s="52"/>
      <c r="G43" s="52"/>
      <c r="H43" s="52"/>
      <c r="I43" s="286"/>
      <c r="J43" s="281"/>
      <c r="K43" s="247"/>
      <c r="L43" s="247"/>
      <c r="M43" s="286"/>
      <c r="N43" s="281"/>
      <c r="O43" s="248"/>
      <c r="P43" s="248"/>
      <c r="Q43" s="287"/>
      <c r="R43" s="335"/>
    </row>
    <row r="44" spans="1:18" s="103" customFormat="1" ht="14.4" x14ac:dyDescent="0.3">
      <c r="A44" s="128">
        <v>6</v>
      </c>
      <c r="B44" s="414" t="s">
        <v>299</v>
      </c>
      <c r="C44" s="43"/>
      <c r="D44" s="288"/>
      <c r="E44" s="52"/>
      <c r="F44" s="52"/>
      <c r="G44" s="52"/>
      <c r="H44" s="52"/>
      <c r="I44" s="52"/>
      <c r="J44" s="288"/>
      <c r="K44" s="248"/>
      <c r="L44" s="248"/>
      <c r="M44" s="52"/>
      <c r="N44" s="281"/>
      <c r="O44" s="248"/>
      <c r="P44" s="248"/>
      <c r="Q44" s="285"/>
      <c r="R44" s="335"/>
    </row>
    <row r="45" spans="1:18" s="103" customFormat="1" ht="14.4" x14ac:dyDescent="0.3">
      <c r="A45" s="130"/>
      <c r="B45" s="409"/>
      <c r="C45" s="416" t="s">
        <v>338</v>
      </c>
      <c r="D45" s="290"/>
      <c r="E45" s="291">
        <v>6.5</v>
      </c>
      <c r="F45" s="291">
        <v>7</v>
      </c>
      <c r="G45" s="291">
        <v>6.5</v>
      </c>
      <c r="H45" s="291">
        <v>6</v>
      </c>
      <c r="I45" s="292">
        <f>SUM((E45*0.25)+(F45*0.25)+(G45*0.3)+(H45*0.2))</f>
        <v>6.5250000000000004</v>
      </c>
      <c r="J45" s="320"/>
      <c r="K45" s="257">
        <v>7.7</v>
      </c>
      <c r="L45" s="289"/>
      <c r="M45" s="324">
        <f>K45-L45</f>
        <v>7.7</v>
      </c>
      <c r="N45" s="281"/>
      <c r="O45" s="324">
        <f>I45</f>
        <v>6.5250000000000004</v>
      </c>
      <c r="P45" s="324">
        <f>M45</f>
        <v>7.7</v>
      </c>
      <c r="Q45" s="334">
        <f>(O45+P45)/2</f>
        <v>7.1125000000000007</v>
      </c>
      <c r="R45" s="336">
        <v>5</v>
      </c>
    </row>
    <row r="46" spans="1:18" s="103" customFormat="1" ht="14.4" x14ac:dyDescent="0.3">
      <c r="A46" s="128">
        <v>1</v>
      </c>
      <c r="B46" s="414" t="s">
        <v>181</v>
      </c>
      <c r="C46" s="43"/>
      <c r="D46" s="281"/>
      <c r="E46" s="52"/>
      <c r="F46" s="52"/>
      <c r="G46" s="52"/>
      <c r="H46" s="52"/>
      <c r="I46" s="284"/>
      <c r="J46" s="281"/>
      <c r="K46" s="248"/>
      <c r="L46" s="248"/>
      <c r="M46" s="284"/>
      <c r="N46" s="281"/>
      <c r="O46" s="248"/>
      <c r="P46" s="248"/>
      <c r="Q46" s="285"/>
      <c r="R46" s="335"/>
    </row>
    <row r="47" spans="1:18" s="103" customFormat="1" ht="14.4" x14ac:dyDescent="0.3">
      <c r="A47" s="128">
        <v>2</v>
      </c>
      <c r="B47" s="414" t="s">
        <v>154</v>
      </c>
      <c r="C47" s="43"/>
      <c r="D47" s="281"/>
      <c r="E47" s="52"/>
      <c r="F47" s="52"/>
      <c r="G47" s="52"/>
      <c r="H47" s="52"/>
      <c r="I47" s="286"/>
      <c r="J47" s="281"/>
      <c r="K47" s="247"/>
      <c r="L47" s="247"/>
      <c r="M47" s="286"/>
      <c r="N47" s="281"/>
      <c r="O47" s="248"/>
      <c r="P47" s="248"/>
      <c r="Q47" s="287"/>
      <c r="R47" s="335"/>
    </row>
    <row r="48" spans="1:18" s="103" customFormat="1" ht="14.4" x14ac:dyDescent="0.3">
      <c r="A48" s="128">
        <v>3</v>
      </c>
      <c r="B48" s="414" t="s">
        <v>219</v>
      </c>
      <c r="C48" s="43"/>
      <c r="D48" s="281"/>
      <c r="E48" s="52"/>
      <c r="F48" s="52"/>
      <c r="G48" s="52"/>
      <c r="H48" s="52"/>
      <c r="I48" s="284"/>
      <c r="J48" s="281"/>
      <c r="K48" s="248"/>
      <c r="L48" s="248"/>
      <c r="M48" s="284"/>
      <c r="N48" s="281"/>
      <c r="O48" s="248"/>
      <c r="P48" s="248"/>
      <c r="Q48" s="285"/>
      <c r="R48" s="335"/>
    </row>
    <row r="49" spans="1:18" s="103" customFormat="1" ht="14.4" x14ac:dyDescent="0.3">
      <c r="A49" s="128">
        <v>4</v>
      </c>
      <c r="B49" s="414" t="s">
        <v>173</v>
      </c>
      <c r="C49" s="43"/>
      <c r="D49" s="281"/>
      <c r="E49" s="52"/>
      <c r="F49" s="52"/>
      <c r="G49" s="52"/>
      <c r="H49" s="52"/>
      <c r="I49" s="284"/>
      <c r="J49" s="281"/>
      <c r="K49" s="248"/>
      <c r="L49" s="248"/>
      <c r="M49" s="284"/>
      <c r="N49" s="281"/>
      <c r="O49" s="248"/>
      <c r="P49" s="248"/>
      <c r="Q49" s="285"/>
      <c r="R49" s="335"/>
    </row>
    <row r="50" spans="1:18" s="103" customFormat="1" ht="14.4" x14ac:dyDescent="0.3">
      <c r="A50" s="128">
        <v>5</v>
      </c>
      <c r="B50" s="414" t="s">
        <v>220</v>
      </c>
      <c r="C50" s="43"/>
      <c r="D50" s="281"/>
      <c r="E50" s="52"/>
      <c r="F50" s="52"/>
      <c r="G50" s="52"/>
      <c r="H50" s="52"/>
      <c r="I50" s="286"/>
      <c r="J50" s="281"/>
      <c r="K50" s="247"/>
      <c r="L50" s="247"/>
      <c r="M50" s="286"/>
      <c r="N50" s="281"/>
      <c r="O50" s="248"/>
      <c r="P50" s="248"/>
      <c r="Q50" s="287"/>
      <c r="R50" s="335"/>
    </row>
    <row r="51" spans="1:18" s="103" customFormat="1" ht="14.4" x14ac:dyDescent="0.3">
      <c r="A51" s="128">
        <v>6</v>
      </c>
      <c r="B51" s="414" t="s">
        <v>221</v>
      </c>
      <c r="C51" s="43"/>
      <c r="D51" s="288"/>
      <c r="E51" s="52"/>
      <c r="F51" s="52"/>
      <c r="G51" s="52"/>
      <c r="H51" s="52"/>
      <c r="I51" s="52"/>
      <c r="J51" s="288"/>
      <c r="K51" s="248"/>
      <c r="L51" s="248"/>
      <c r="M51" s="52"/>
      <c r="N51" s="281"/>
      <c r="O51" s="248"/>
      <c r="P51" s="248"/>
      <c r="Q51" s="285"/>
      <c r="R51" s="335"/>
    </row>
    <row r="52" spans="1:18" s="103" customFormat="1" ht="14.4" x14ac:dyDescent="0.3">
      <c r="A52" s="130"/>
      <c r="B52" s="409"/>
      <c r="C52" s="416" t="s">
        <v>146</v>
      </c>
      <c r="D52" s="290"/>
      <c r="E52" s="291">
        <v>7.5</v>
      </c>
      <c r="F52" s="291">
        <v>7</v>
      </c>
      <c r="G52" s="291">
        <v>6.5</v>
      </c>
      <c r="H52" s="291">
        <v>5</v>
      </c>
      <c r="I52" s="292">
        <f>SUM((E52*0.25)+(F52*0.25)+(G52*0.3)+(H52*0.2))</f>
        <v>6.5750000000000002</v>
      </c>
      <c r="J52" s="320"/>
      <c r="K52" s="257">
        <v>7.6</v>
      </c>
      <c r="L52" s="289"/>
      <c r="M52" s="324">
        <f>K52-L52</f>
        <v>7.6</v>
      </c>
      <c r="N52" s="281"/>
      <c r="O52" s="324">
        <f>I52</f>
        <v>6.5750000000000002</v>
      </c>
      <c r="P52" s="324">
        <f>M52</f>
        <v>7.6</v>
      </c>
      <c r="Q52" s="334">
        <f>(O52+P52)/2</f>
        <v>7.0875000000000004</v>
      </c>
      <c r="R52" s="336">
        <v>6</v>
      </c>
    </row>
    <row r="53" spans="1:18" s="103" customFormat="1" ht="14.4" x14ac:dyDescent="0.3">
      <c r="A53" s="128">
        <v>1</v>
      </c>
      <c r="B53" s="414" t="s">
        <v>281</v>
      </c>
      <c r="C53" s="43"/>
      <c r="D53" s="281"/>
      <c r="E53" s="52"/>
      <c r="F53" s="52"/>
      <c r="G53" s="52"/>
      <c r="H53" s="52"/>
      <c r="I53" s="284"/>
      <c r="J53" s="281"/>
      <c r="K53" s="248"/>
      <c r="L53" s="248"/>
      <c r="M53" s="284"/>
      <c r="N53" s="281"/>
      <c r="O53" s="248"/>
      <c r="P53" s="248"/>
      <c r="Q53" s="285"/>
      <c r="R53" s="335"/>
    </row>
    <row r="54" spans="1:18" s="103" customFormat="1" ht="14.4" x14ac:dyDescent="0.3">
      <c r="A54" s="128">
        <v>2</v>
      </c>
      <c r="B54" s="414" t="s">
        <v>168</v>
      </c>
      <c r="C54" s="43"/>
      <c r="D54" s="281"/>
      <c r="E54" s="52"/>
      <c r="F54" s="52"/>
      <c r="G54" s="52"/>
      <c r="H54" s="52"/>
      <c r="I54" s="286"/>
      <c r="J54" s="281"/>
      <c r="K54" s="247"/>
      <c r="L54" s="247"/>
      <c r="M54" s="286"/>
      <c r="N54" s="281"/>
      <c r="O54" s="248"/>
      <c r="P54" s="248"/>
      <c r="Q54" s="287"/>
      <c r="R54" s="335"/>
    </row>
    <row r="55" spans="1:18" s="103" customFormat="1" ht="14.4" x14ac:dyDescent="0.3">
      <c r="A55" s="128">
        <v>3</v>
      </c>
      <c r="B55" s="414" t="s">
        <v>235</v>
      </c>
      <c r="C55" s="43"/>
      <c r="D55" s="281"/>
      <c r="E55" s="52"/>
      <c r="F55" s="52"/>
      <c r="G55" s="52"/>
      <c r="H55" s="52"/>
      <c r="I55" s="284"/>
      <c r="J55" s="281"/>
      <c r="K55" s="248"/>
      <c r="L55" s="248"/>
      <c r="M55" s="284"/>
      <c r="N55" s="281"/>
      <c r="O55" s="248"/>
      <c r="P55" s="248"/>
      <c r="Q55" s="285"/>
      <c r="R55" s="335"/>
    </row>
    <row r="56" spans="1:18" s="103" customFormat="1" ht="14.4" x14ac:dyDescent="0.3">
      <c r="A56" s="128">
        <v>4</v>
      </c>
      <c r="B56" s="414" t="s">
        <v>284</v>
      </c>
      <c r="C56" s="43"/>
      <c r="D56" s="281"/>
      <c r="E56" s="52"/>
      <c r="F56" s="52"/>
      <c r="G56" s="52"/>
      <c r="H56" s="52"/>
      <c r="I56" s="284"/>
      <c r="J56" s="281"/>
      <c r="K56" s="248"/>
      <c r="L56" s="248"/>
      <c r="M56" s="284"/>
      <c r="N56" s="281"/>
      <c r="O56" s="248"/>
      <c r="P56" s="248"/>
      <c r="Q56" s="285"/>
      <c r="R56" s="335"/>
    </row>
    <row r="57" spans="1:18" s="103" customFormat="1" ht="14.4" x14ac:dyDescent="0.3">
      <c r="A57" s="128">
        <v>5</v>
      </c>
      <c r="B57" s="414" t="s">
        <v>174</v>
      </c>
      <c r="C57" s="43"/>
      <c r="D57" s="281"/>
      <c r="E57" s="52"/>
      <c r="F57" s="52"/>
      <c r="G57" s="52"/>
      <c r="H57" s="52"/>
      <c r="I57" s="286"/>
      <c r="J57" s="281"/>
      <c r="K57" s="247"/>
      <c r="L57" s="247"/>
      <c r="M57" s="286"/>
      <c r="N57" s="281"/>
      <c r="O57" s="248"/>
      <c r="P57" s="248"/>
      <c r="Q57" s="287"/>
      <c r="R57" s="335"/>
    </row>
    <row r="58" spans="1:18" s="103" customFormat="1" ht="14.4" x14ac:dyDescent="0.3">
      <c r="A58" s="128">
        <v>6</v>
      </c>
      <c r="B58" s="414" t="s">
        <v>208</v>
      </c>
      <c r="C58" s="43"/>
      <c r="D58" s="288"/>
      <c r="E58" s="52"/>
      <c r="F58" s="52"/>
      <c r="G58" s="52"/>
      <c r="H58" s="52"/>
      <c r="I58" s="52"/>
      <c r="J58" s="288"/>
      <c r="K58" s="248"/>
      <c r="L58" s="248"/>
      <c r="M58" s="52"/>
      <c r="N58" s="281"/>
      <c r="O58" s="248"/>
      <c r="P58" s="248"/>
      <c r="Q58" s="285"/>
      <c r="R58" s="335"/>
    </row>
    <row r="59" spans="1:18" s="103" customFormat="1" ht="14.4" x14ac:dyDescent="0.3">
      <c r="A59" s="130"/>
      <c r="B59" s="129"/>
      <c r="C59" s="129" t="s">
        <v>176</v>
      </c>
      <c r="D59" s="290"/>
      <c r="E59" s="291">
        <v>6.2</v>
      </c>
      <c r="F59" s="291">
        <v>6.5</v>
      </c>
      <c r="G59" s="291">
        <v>6.5</v>
      </c>
      <c r="H59" s="291">
        <v>4</v>
      </c>
      <c r="I59" s="292">
        <f>SUM((E59*0.25)+(F59*0.25)+(G59*0.3)+(H59*0.2))</f>
        <v>5.9249999999999998</v>
      </c>
      <c r="J59" s="320"/>
      <c r="K59" s="257">
        <v>7.5</v>
      </c>
      <c r="L59" s="289">
        <v>0.4</v>
      </c>
      <c r="M59" s="324">
        <f>K59-L59</f>
        <v>7.1</v>
      </c>
      <c r="N59" s="281"/>
      <c r="O59" s="324">
        <f>I59</f>
        <v>5.9249999999999998</v>
      </c>
      <c r="P59" s="324">
        <f>M59</f>
        <v>7.1</v>
      </c>
      <c r="Q59" s="334">
        <f>(O59+P59)/2</f>
        <v>6.5124999999999993</v>
      </c>
      <c r="R59" s="336">
        <v>7</v>
      </c>
    </row>
    <row r="60" spans="1:18" s="103" customFormat="1" ht="14.4" x14ac:dyDescent="0.3">
      <c r="A60" s="128">
        <v>1</v>
      </c>
      <c r="B60" s="414" t="s">
        <v>172</v>
      </c>
      <c r="C60" s="43"/>
      <c r="D60" s="281"/>
      <c r="E60" s="52"/>
      <c r="F60" s="52"/>
      <c r="G60" s="52"/>
      <c r="H60" s="52"/>
      <c r="I60" s="284"/>
      <c r="J60" s="281"/>
      <c r="K60" s="248"/>
      <c r="L60" s="248"/>
      <c r="M60" s="284"/>
      <c r="N60" s="281"/>
      <c r="O60" s="248"/>
      <c r="P60" s="248"/>
      <c r="Q60" s="285"/>
      <c r="R60" s="335"/>
    </row>
    <row r="61" spans="1:18" s="103" customFormat="1" ht="14.4" x14ac:dyDescent="0.3">
      <c r="A61" s="128">
        <v>2</v>
      </c>
      <c r="B61" s="414" t="s">
        <v>155</v>
      </c>
      <c r="C61" s="43"/>
      <c r="D61" s="281"/>
      <c r="E61" s="52"/>
      <c r="F61" s="52"/>
      <c r="G61" s="52"/>
      <c r="H61" s="52"/>
      <c r="I61" s="286"/>
      <c r="J61" s="281"/>
      <c r="K61" s="247"/>
      <c r="L61" s="247"/>
      <c r="M61" s="286"/>
      <c r="N61" s="281"/>
      <c r="O61" s="248"/>
      <c r="P61" s="248"/>
      <c r="Q61" s="287"/>
      <c r="R61" s="335"/>
    </row>
    <row r="62" spans="1:18" s="103" customFormat="1" ht="14.4" x14ac:dyDescent="0.3">
      <c r="A62" s="128">
        <v>3</v>
      </c>
      <c r="B62" s="414" t="s">
        <v>169</v>
      </c>
      <c r="C62" s="43"/>
      <c r="D62" s="281"/>
      <c r="E62" s="52"/>
      <c r="F62" s="52"/>
      <c r="G62" s="52"/>
      <c r="H62" s="52"/>
      <c r="I62" s="284"/>
      <c r="J62" s="281"/>
      <c r="K62" s="248"/>
      <c r="L62" s="248"/>
      <c r="M62" s="284"/>
      <c r="N62" s="281"/>
      <c r="O62" s="248"/>
      <c r="P62" s="248"/>
      <c r="Q62" s="285"/>
      <c r="R62" s="335"/>
    </row>
    <row r="63" spans="1:18" s="103" customFormat="1" ht="14.4" x14ac:dyDescent="0.3">
      <c r="A63" s="128">
        <v>4</v>
      </c>
      <c r="B63" s="414" t="s">
        <v>156</v>
      </c>
      <c r="C63" s="43"/>
      <c r="D63" s="281"/>
      <c r="E63" s="52"/>
      <c r="F63" s="52"/>
      <c r="G63" s="52"/>
      <c r="H63" s="52"/>
      <c r="I63" s="284"/>
      <c r="J63" s="281"/>
      <c r="K63" s="248"/>
      <c r="L63" s="248"/>
      <c r="M63" s="284"/>
      <c r="N63" s="281"/>
      <c r="O63" s="248"/>
      <c r="P63" s="248"/>
      <c r="Q63" s="285"/>
      <c r="R63" s="335"/>
    </row>
    <row r="64" spans="1:18" s="103" customFormat="1" ht="14.4" x14ac:dyDescent="0.3">
      <c r="A64" s="128">
        <v>5</v>
      </c>
      <c r="B64" s="414" t="s">
        <v>170</v>
      </c>
      <c r="C64" s="43"/>
      <c r="D64" s="281"/>
      <c r="E64" s="52"/>
      <c r="F64" s="52"/>
      <c r="G64" s="52"/>
      <c r="H64" s="52"/>
      <c r="I64" s="286"/>
      <c r="J64" s="281"/>
      <c r="K64" s="247"/>
      <c r="L64" s="247"/>
      <c r="M64" s="286"/>
      <c r="N64" s="281"/>
      <c r="O64" s="248"/>
      <c r="P64" s="248"/>
      <c r="Q64" s="287"/>
      <c r="R64" s="335"/>
    </row>
    <row r="65" spans="1:18" s="103" customFormat="1" ht="14.4" x14ac:dyDescent="0.3">
      <c r="A65" s="128">
        <v>6</v>
      </c>
      <c r="B65" s="414" t="s">
        <v>274</v>
      </c>
      <c r="C65" s="43"/>
      <c r="D65" s="288"/>
      <c r="E65" s="52"/>
      <c r="F65" s="52"/>
      <c r="G65" s="52"/>
      <c r="H65" s="52"/>
      <c r="I65" s="52"/>
      <c r="J65" s="288"/>
      <c r="K65" s="248"/>
      <c r="L65" s="248"/>
      <c r="M65" s="52"/>
      <c r="N65" s="281"/>
      <c r="O65" s="248"/>
      <c r="P65" s="248"/>
      <c r="Q65" s="285"/>
      <c r="R65" s="335"/>
    </row>
    <row r="66" spans="1:18" s="103" customFormat="1" ht="14.4" x14ac:dyDescent="0.3">
      <c r="A66" s="130"/>
      <c r="B66" s="409"/>
      <c r="C66" s="416" t="s">
        <v>239</v>
      </c>
      <c r="D66" s="290"/>
      <c r="E66" s="291">
        <v>5.5</v>
      </c>
      <c r="F66" s="291">
        <v>6</v>
      </c>
      <c r="G66" s="291">
        <v>5.5</v>
      </c>
      <c r="H66" s="291">
        <v>6</v>
      </c>
      <c r="I66" s="292">
        <f>SUM((E66*0.25)+(F66*0.25)+(G66*0.3)+(H66*0.2))</f>
        <v>5.7250000000000005</v>
      </c>
      <c r="J66" s="320"/>
      <c r="K66" s="257">
        <v>7.3</v>
      </c>
      <c r="L66" s="289"/>
      <c r="M66" s="324">
        <f>K66-L66</f>
        <v>7.3</v>
      </c>
      <c r="N66" s="281"/>
      <c r="O66" s="324">
        <f>I66</f>
        <v>5.7250000000000005</v>
      </c>
      <c r="P66" s="324">
        <f>M66</f>
        <v>7.3</v>
      </c>
      <c r="Q66" s="334">
        <f>(O66+P66)/2</f>
        <v>6.5125000000000002</v>
      </c>
      <c r="R66" s="336">
        <v>8</v>
      </c>
    </row>
  </sheetData>
  <mergeCells count="2">
    <mergeCell ref="A3:B3"/>
    <mergeCell ref="A6:B6"/>
  </mergeCells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headerFooter>
    <oddFooter>&amp;C&amp;A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102E-96AD-4E2F-ACF3-507945BAF795}">
  <sheetPr>
    <pageSetUpPr fitToPage="1"/>
  </sheetPr>
  <dimension ref="A1:EU22"/>
  <sheetViews>
    <sheetView workbookViewId="0">
      <selection activeCell="S19" sqref="S19:S23"/>
    </sheetView>
  </sheetViews>
  <sheetFormatPr defaultColWidth="9.109375" defaultRowHeight="14.4" x14ac:dyDescent="0.3"/>
  <cols>
    <col min="1" max="1" width="5.44140625" style="343" customWidth="1"/>
    <col min="2" max="2" width="18.6640625" style="343" customWidth="1"/>
    <col min="3" max="3" width="18.44140625" style="343" customWidth="1"/>
    <col min="4" max="4" width="15.33203125" style="343" customWidth="1"/>
    <col min="5" max="5" width="18.33203125" style="343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3.109375" style="343" customWidth="1"/>
    <col min="21" max="30" width="7.6640625" style="343" customWidth="1"/>
    <col min="31" max="31" width="3.33203125" style="343" customWidth="1"/>
    <col min="32" max="41" width="7.6640625" style="343" customWidth="1"/>
    <col min="42" max="42" width="3.33203125" style="343" customWidth="1"/>
    <col min="43" max="52" width="7.6640625" style="343" customWidth="1"/>
    <col min="53" max="53" width="3.33203125" style="343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8" max="68" width="3.109375" style="343" customWidth="1"/>
    <col min="69" max="77" width="7.6640625" style="343" customWidth="1"/>
    <col min="78" max="78" width="2.6640625" style="343" customWidth="1"/>
    <col min="79" max="86" width="7.6640625" style="343" customWidth="1"/>
    <col min="87" max="87" width="3.33203125" style="343" customWidth="1"/>
    <col min="88" max="95" width="7.6640625" style="343" customWidth="1"/>
    <col min="96" max="96" width="12.109375" style="343" customWidth="1"/>
    <col min="97" max="97" width="2.6640625" style="343" customWidth="1"/>
    <col min="98" max="98" width="7.5546875" customWidth="1"/>
    <col min="99" max="99" width="10.6640625" customWidth="1"/>
    <col min="100" max="100" width="10.33203125" customWidth="1"/>
    <col min="101" max="101" width="9.33203125" customWidth="1"/>
    <col min="102" max="102" width="11" customWidth="1"/>
    <col min="103" max="103" width="9" customWidth="1"/>
    <col min="112" max="112" width="3.33203125" style="343" customWidth="1"/>
    <col min="113" max="116" width="7.6640625" style="343" customWidth="1"/>
    <col min="117" max="117" width="9.6640625" style="343" customWidth="1"/>
    <col min="118" max="118" width="3.33203125" style="343" customWidth="1"/>
    <col min="119" max="125" width="7.6640625" style="343" customWidth="1"/>
    <col min="126" max="126" width="3.33203125" style="343" customWidth="1"/>
    <col min="127" max="131" width="7.6640625" style="343" customWidth="1"/>
    <col min="132" max="132" width="3.33203125" style="343" customWidth="1"/>
    <col min="133" max="133" width="12.109375" style="343" customWidth="1"/>
    <col min="134" max="134" width="4.5546875" style="343" customWidth="1"/>
    <col min="135" max="135" width="10.6640625" style="343" customWidth="1"/>
    <col min="136" max="136" width="2.6640625" style="343" customWidth="1"/>
    <col min="137" max="137" width="10.44140625" style="343" customWidth="1"/>
    <col min="138" max="138" width="2.6640625" style="343" customWidth="1"/>
    <col min="139" max="139" width="9.109375" style="343"/>
    <col min="140" max="140" width="13.33203125" style="343" customWidth="1"/>
    <col min="141" max="141" width="6.5546875" style="343" customWidth="1"/>
    <col min="142" max="142" width="6" style="343" customWidth="1"/>
    <col min="143" max="143" width="6.5546875" style="343" customWidth="1"/>
    <col min="144" max="144" width="7.44140625" style="343" customWidth="1"/>
    <col min="145" max="145" width="11.5546875" style="343" customWidth="1"/>
    <col min="146" max="146" width="2.6640625" style="343" customWidth="1"/>
    <col min="147" max="150" width="5.88671875" style="343" customWidth="1"/>
    <col min="151" max="151" width="12.33203125" style="343" customWidth="1"/>
    <col min="152" max="16384" width="9.109375" style="343"/>
  </cols>
  <sheetData>
    <row r="1" spans="1:151" ht="15.6" x14ac:dyDescent="0.3">
      <c r="A1" s="97" t="str">
        <f>'Comp Detail'!A1</f>
        <v>Vaulting NSW State Championships</v>
      </c>
      <c r="B1" s="3"/>
      <c r="C1" s="102"/>
      <c r="D1" s="342" t="s">
        <v>113</v>
      </c>
      <c r="E1" s="342" t="s">
        <v>341</v>
      </c>
      <c r="F1" s="1"/>
      <c r="G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BB1" s="1"/>
      <c r="BC1" s="1"/>
      <c r="BD1" s="1"/>
      <c r="BE1" s="1"/>
      <c r="BF1" s="1"/>
      <c r="BG1" s="1"/>
      <c r="BH1" s="103"/>
      <c r="BI1" s="103"/>
      <c r="BJ1" s="103"/>
      <c r="BK1" s="103"/>
      <c r="BL1" s="103"/>
      <c r="BM1" s="103"/>
      <c r="BN1" s="103"/>
      <c r="BO1" s="103"/>
      <c r="CT1" s="1"/>
      <c r="CU1" s="1"/>
      <c r="CV1" s="1"/>
      <c r="CW1" s="1"/>
      <c r="CX1" s="1"/>
      <c r="CY1" s="1"/>
      <c r="CZ1" s="103"/>
      <c r="DA1" s="103"/>
      <c r="DB1" s="103"/>
      <c r="DC1" s="103"/>
      <c r="DD1" s="103"/>
      <c r="DE1" s="103"/>
      <c r="DF1" s="103"/>
      <c r="DG1" s="103"/>
      <c r="EJ1" s="344">
        <f ca="1">NOW()</f>
        <v>45089.380972685183</v>
      </c>
      <c r="EO1" s="344">
        <f ca="1">NOW()</f>
        <v>45089.380972685183</v>
      </c>
      <c r="EU1" s="344">
        <f ca="1">NOW()</f>
        <v>45089.380972685183</v>
      </c>
    </row>
    <row r="2" spans="1:151" ht="15.6" x14ac:dyDescent="0.3">
      <c r="A2" s="28"/>
      <c r="B2" s="3"/>
      <c r="C2" s="102"/>
      <c r="D2" s="342"/>
      <c r="E2" s="342" t="s">
        <v>342</v>
      </c>
      <c r="F2" s="1"/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BB2" s="1"/>
      <c r="BC2" s="1"/>
      <c r="BD2" s="1"/>
      <c r="BE2" s="1"/>
      <c r="BF2" s="1"/>
      <c r="BG2" s="1"/>
      <c r="BH2" s="103"/>
      <c r="BI2" s="103"/>
      <c r="BJ2" s="103"/>
      <c r="BK2" s="103"/>
      <c r="BL2" s="103"/>
      <c r="BM2" s="103"/>
      <c r="BN2" s="103"/>
      <c r="BO2" s="103"/>
      <c r="CS2" s="382"/>
      <c r="CT2" s="1"/>
      <c r="CU2" s="1"/>
      <c r="CV2" s="1"/>
      <c r="CW2" s="1"/>
      <c r="CX2" s="1"/>
      <c r="CY2" s="1"/>
      <c r="CZ2" s="103"/>
      <c r="DA2" s="103"/>
      <c r="DB2" s="103"/>
      <c r="DC2" s="103"/>
      <c r="DD2" s="103"/>
      <c r="DE2" s="103"/>
      <c r="DF2" s="103"/>
      <c r="DG2" s="103"/>
      <c r="EJ2" s="345">
        <f ca="1">NOW()</f>
        <v>45089.380972685183</v>
      </c>
      <c r="EO2" s="345">
        <f ca="1">NOW()</f>
        <v>45089.380972685183</v>
      </c>
      <c r="EU2" s="345">
        <f ca="1">NOW()</f>
        <v>45089.380972685183</v>
      </c>
    </row>
    <row r="3" spans="1:151" ht="15.6" x14ac:dyDescent="0.3">
      <c r="A3" s="456" t="str">
        <f>'Comp Detail'!A3</f>
        <v>9th to 11th June 2023</v>
      </c>
      <c r="B3" s="457"/>
      <c r="C3" s="102"/>
      <c r="D3" s="342"/>
      <c r="E3" s="342" t="s">
        <v>343</v>
      </c>
      <c r="CS3" s="382"/>
      <c r="EJ3" s="345"/>
    </row>
    <row r="4" spans="1:151" ht="15.6" x14ac:dyDescent="0.3">
      <c r="A4" s="56"/>
      <c r="B4" s="346"/>
      <c r="C4" s="102"/>
      <c r="D4" s="342"/>
      <c r="E4" s="342" t="s">
        <v>348</v>
      </c>
      <c r="CS4" s="382"/>
      <c r="EJ4" s="345"/>
    </row>
    <row r="5" spans="1:151" ht="15.6" x14ac:dyDescent="0.3">
      <c r="A5" s="458"/>
      <c r="B5" s="459"/>
      <c r="C5" s="98"/>
      <c r="D5" s="342"/>
      <c r="E5" s="342"/>
      <c r="F5" s="175" t="s">
        <v>79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B5" s="348" t="s">
        <v>114</v>
      </c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82"/>
      <c r="CT5" s="349" t="s">
        <v>11</v>
      </c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</row>
    <row r="6" spans="1:151" ht="15.6" x14ac:dyDescent="0.3">
      <c r="A6" s="350"/>
      <c r="B6" s="98"/>
      <c r="C6" s="98"/>
      <c r="D6" s="342"/>
      <c r="CS6" s="382"/>
    </row>
    <row r="7" spans="1:151" ht="15.6" x14ac:dyDescent="0.3">
      <c r="A7" s="351" t="s">
        <v>115</v>
      </c>
      <c r="B7" s="148"/>
      <c r="F7" s="164" t="s">
        <v>47</v>
      </c>
      <c r="G7" s="103" t="str">
        <f>E1</f>
        <v>Tristyn Lowe</v>
      </c>
      <c r="H7" s="103"/>
      <c r="I7" s="103"/>
      <c r="J7" s="103"/>
      <c r="K7" s="103"/>
      <c r="M7" s="164"/>
      <c r="N7" s="164"/>
      <c r="O7" s="164"/>
      <c r="P7" s="103"/>
      <c r="Q7" s="103"/>
      <c r="R7" s="103"/>
      <c r="S7" s="103"/>
      <c r="U7" s="352" t="s">
        <v>46</v>
      </c>
      <c r="V7" s="343" t="str">
        <f>E2</f>
        <v>Janet Leadbeater</v>
      </c>
      <c r="AF7" s="352" t="s">
        <v>48</v>
      </c>
      <c r="AG7" s="343" t="str">
        <f>E3</f>
        <v>Jenny Scott</v>
      </c>
      <c r="AQ7" s="352" t="s">
        <v>103</v>
      </c>
      <c r="AR7" s="343" t="str">
        <f>E4</f>
        <v>Chris Wicks</v>
      </c>
      <c r="BB7" s="164" t="s">
        <v>47</v>
      </c>
      <c r="BC7" s="103" t="str">
        <f>E3</f>
        <v>Jenny Scott</v>
      </c>
      <c r="BD7" s="103"/>
      <c r="BE7" s="103"/>
      <c r="BF7" s="103"/>
      <c r="BG7" s="103"/>
      <c r="BI7" s="164"/>
      <c r="BJ7" s="164"/>
      <c r="BK7" s="164"/>
      <c r="BL7" s="103"/>
      <c r="BM7" s="103"/>
      <c r="BN7" s="103"/>
      <c r="BO7" s="103"/>
      <c r="BQ7" s="352" t="s">
        <v>46</v>
      </c>
      <c r="BR7" s="343" t="str">
        <f>E4</f>
        <v>Chris Wicks</v>
      </c>
      <c r="CA7" s="352" t="s">
        <v>48</v>
      </c>
      <c r="CB7" s="343" t="str">
        <f>E2</f>
        <v>Janet Leadbeater</v>
      </c>
      <c r="CJ7" s="352" t="s">
        <v>103</v>
      </c>
      <c r="CK7" s="343" t="str">
        <f>E1</f>
        <v>Tristyn Lowe</v>
      </c>
      <c r="CS7" s="382"/>
      <c r="CT7" s="164" t="s">
        <v>47</v>
      </c>
      <c r="CU7" s="103" t="str">
        <f>E2</f>
        <v>Janet Leadbeater</v>
      </c>
      <c r="CV7" s="103"/>
      <c r="CW7" s="103"/>
      <c r="CX7" s="103"/>
      <c r="CY7" s="103"/>
      <c r="DA7" s="164"/>
      <c r="DB7" s="164"/>
      <c r="DC7" s="164"/>
      <c r="DD7" s="103"/>
      <c r="DE7" s="103"/>
      <c r="DF7" s="103"/>
      <c r="DG7" s="103"/>
      <c r="DI7" s="352" t="s">
        <v>46</v>
      </c>
      <c r="DJ7" s="343" t="str">
        <f>E1</f>
        <v>Tristyn Lowe</v>
      </c>
      <c r="DO7" s="352" t="s">
        <v>48</v>
      </c>
      <c r="DP7" s="343" t="str">
        <f>E4</f>
        <v>Chris Wicks</v>
      </c>
      <c r="DW7" s="352" t="s">
        <v>103</v>
      </c>
      <c r="DX7" s="343" t="str">
        <f>E3</f>
        <v>Jenny Scott</v>
      </c>
      <c r="EC7" s="352" t="s">
        <v>12</v>
      </c>
      <c r="EK7" s="352" t="s">
        <v>79</v>
      </c>
      <c r="EQ7" s="460" t="s">
        <v>120</v>
      </c>
      <c r="ER7" s="460"/>
      <c r="ES7" s="460"/>
      <c r="ET7" s="460"/>
    </row>
    <row r="8" spans="1:151" ht="15.6" x14ac:dyDescent="0.3">
      <c r="A8" s="350" t="s">
        <v>116</v>
      </c>
      <c r="B8" s="353"/>
      <c r="C8" s="98"/>
      <c r="F8" s="164" t="s">
        <v>26</v>
      </c>
      <c r="G8" s="103"/>
      <c r="H8" s="103"/>
      <c r="I8" s="103"/>
      <c r="J8" s="103"/>
      <c r="K8" s="103"/>
      <c r="M8" s="103"/>
      <c r="N8" s="103"/>
      <c r="O8" s="103"/>
      <c r="P8" s="103"/>
      <c r="Q8" s="103"/>
      <c r="R8" s="103"/>
      <c r="S8" s="103"/>
      <c r="BB8" s="164" t="s">
        <v>26</v>
      </c>
      <c r="BC8" s="103"/>
      <c r="BD8" s="103"/>
      <c r="BE8" s="103"/>
      <c r="BF8" s="103"/>
      <c r="BG8" s="103"/>
      <c r="BI8" s="103"/>
      <c r="BJ8" s="103"/>
      <c r="BK8" s="103"/>
      <c r="BL8" s="103"/>
      <c r="BM8" s="103"/>
      <c r="BN8" s="103"/>
      <c r="BO8" s="103"/>
      <c r="CS8" s="382"/>
      <c r="CT8" s="164" t="s">
        <v>26</v>
      </c>
      <c r="CU8" s="103"/>
      <c r="CV8" s="103"/>
      <c r="CW8" s="103"/>
      <c r="CX8" s="103"/>
      <c r="CY8" s="103"/>
      <c r="DA8" s="103"/>
      <c r="DB8" s="103"/>
      <c r="DC8" s="103"/>
      <c r="DD8" s="103"/>
      <c r="DE8" s="103"/>
      <c r="DF8" s="103"/>
      <c r="DG8" s="103"/>
      <c r="EO8" s="352" t="s">
        <v>117</v>
      </c>
      <c r="EP8" s="352"/>
      <c r="EQ8" s="352"/>
      <c r="ER8" s="352"/>
      <c r="ES8" s="352"/>
      <c r="ET8" s="352"/>
      <c r="EU8" s="352" t="s">
        <v>118</v>
      </c>
    </row>
    <row r="9" spans="1:151" x14ac:dyDescent="0.3">
      <c r="F9" s="164" t="s">
        <v>1</v>
      </c>
      <c r="G9" s="103"/>
      <c r="H9" s="103"/>
      <c r="I9" s="103"/>
      <c r="J9" s="103"/>
      <c r="K9" s="103"/>
      <c r="L9" s="176" t="s">
        <v>1</v>
      </c>
      <c r="M9" s="177"/>
      <c r="N9" s="177"/>
      <c r="O9" s="177" t="s">
        <v>2</v>
      </c>
      <c r="Q9" s="177"/>
      <c r="R9" s="177" t="s">
        <v>3</v>
      </c>
      <c r="S9" s="177" t="s">
        <v>86</v>
      </c>
      <c r="AE9" s="354"/>
      <c r="AP9" s="354"/>
      <c r="BA9" s="354"/>
      <c r="BB9" s="164" t="s">
        <v>1</v>
      </c>
      <c r="BC9" s="103"/>
      <c r="BD9" s="103"/>
      <c r="BE9" s="103"/>
      <c r="BF9" s="103"/>
      <c r="BG9" s="103"/>
      <c r="BH9" s="176" t="s">
        <v>1</v>
      </c>
      <c r="BI9" s="177"/>
      <c r="BJ9" s="177"/>
      <c r="BK9" s="177" t="s">
        <v>2</v>
      </c>
      <c r="BM9" s="177"/>
      <c r="BN9" s="177" t="s">
        <v>3</v>
      </c>
      <c r="BO9" s="177" t="s">
        <v>86</v>
      </c>
      <c r="BQ9" s="354"/>
      <c r="BR9" s="354" t="s">
        <v>119</v>
      </c>
      <c r="BS9" s="354"/>
      <c r="BT9" s="354"/>
      <c r="BU9" s="354"/>
      <c r="BV9" s="354"/>
      <c r="BW9" s="352"/>
      <c r="BY9" s="352" t="s">
        <v>13</v>
      </c>
      <c r="CA9" s="355" t="s">
        <v>14</v>
      </c>
      <c r="CB9" s="354"/>
      <c r="CC9" s="354"/>
      <c r="CD9" s="354"/>
      <c r="CH9" s="355" t="s">
        <v>45</v>
      </c>
      <c r="CI9" s="355"/>
      <c r="CJ9" s="354"/>
      <c r="CK9" s="354" t="s">
        <v>119</v>
      </c>
      <c r="CL9" s="354"/>
      <c r="CM9" s="354"/>
      <c r="CN9" s="354"/>
      <c r="CO9" s="354"/>
      <c r="CP9" s="352"/>
      <c r="CR9" s="355" t="s">
        <v>13</v>
      </c>
      <c r="CS9" s="382"/>
      <c r="CT9" s="164" t="s">
        <v>1</v>
      </c>
      <c r="CU9" s="103"/>
      <c r="CV9" s="103"/>
      <c r="CW9" s="103"/>
      <c r="CX9" s="103"/>
      <c r="CY9" s="103"/>
      <c r="CZ9" s="176" t="s">
        <v>1</v>
      </c>
      <c r="DA9" s="177"/>
      <c r="DB9" s="177"/>
      <c r="DC9" s="177" t="s">
        <v>2</v>
      </c>
      <c r="DE9" s="177"/>
      <c r="DF9" s="177" t="s">
        <v>3</v>
      </c>
      <c r="DG9" s="177" t="s">
        <v>86</v>
      </c>
      <c r="DH9" s="382"/>
      <c r="DI9" s="352"/>
      <c r="DJ9" s="343" t="s">
        <v>10</v>
      </c>
      <c r="DK9" s="354" t="s">
        <v>36</v>
      </c>
      <c r="DL9" s="352"/>
      <c r="DM9" s="352" t="s">
        <v>13</v>
      </c>
      <c r="DN9" s="362"/>
      <c r="DO9" s="354" t="s">
        <v>14</v>
      </c>
      <c r="DP9" s="354"/>
      <c r="DQ9" s="354"/>
      <c r="DR9" s="354"/>
      <c r="DS9" s="355"/>
      <c r="DT9" s="355"/>
      <c r="DU9" s="355" t="s">
        <v>45</v>
      </c>
      <c r="DV9" s="362"/>
      <c r="DW9" s="352"/>
      <c r="DX9" s="343" t="s">
        <v>10</v>
      </c>
      <c r="DY9" s="354" t="s">
        <v>36</v>
      </c>
      <c r="DZ9" s="352"/>
      <c r="EA9" s="352" t="s">
        <v>13</v>
      </c>
      <c r="EC9" s="356" t="s">
        <v>50</v>
      </c>
      <c r="ED9" s="356"/>
      <c r="EE9" s="356" t="s">
        <v>120</v>
      </c>
      <c r="EF9" s="357"/>
      <c r="EG9" s="356" t="s">
        <v>51</v>
      </c>
      <c r="EH9" s="357"/>
      <c r="EI9" s="358" t="s">
        <v>52</v>
      </c>
      <c r="EJ9" s="359"/>
      <c r="EK9" s="358"/>
      <c r="EL9" s="358"/>
      <c r="EM9" s="358"/>
      <c r="EN9" s="358"/>
      <c r="EO9" s="358" t="s">
        <v>34</v>
      </c>
      <c r="EP9" s="358"/>
      <c r="EQ9" s="358"/>
      <c r="ER9" s="358"/>
      <c r="ES9" s="358"/>
      <c r="ET9" s="358"/>
      <c r="EU9" s="358" t="s">
        <v>121</v>
      </c>
    </row>
    <row r="10" spans="1:151" s="354" customFormat="1" ht="15.6" x14ac:dyDescent="0.3">
      <c r="A10" s="360" t="s">
        <v>24</v>
      </c>
      <c r="B10" s="360" t="s">
        <v>25</v>
      </c>
      <c r="C10" s="360" t="s">
        <v>26</v>
      </c>
      <c r="D10" s="360" t="s">
        <v>27</v>
      </c>
      <c r="E10" s="360" t="s">
        <v>28</v>
      </c>
      <c r="F10" s="166" t="s">
        <v>87</v>
      </c>
      <c r="G10" s="166" t="s">
        <v>88</v>
      </c>
      <c r="H10" s="166" t="s">
        <v>89</v>
      </c>
      <c r="I10" s="166" t="s">
        <v>90</v>
      </c>
      <c r="J10" s="166" t="s">
        <v>91</v>
      </c>
      <c r="K10" s="166" t="s">
        <v>92</v>
      </c>
      <c r="L10" s="178" t="s">
        <v>34</v>
      </c>
      <c r="M10" s="160" t="s">
        <v>2</v>
      </c>
      <c r="N10" s="160" t="s">
        <v>93</v>
      </c>
      <c r="O10" s="178" t="s">
        <v>34</v>
      </c>
      <c r="P10" s="179" t="s">
        <v>3</v>
      </c>
      <c r="Q10" s="160" t="s">
        <v>93</v>
      </c>
      <c r="R10" s="178" t="s">
        <v>34</v>
      </c>
      <c r="S10" s="178" t="s">
        <v>34</v>
      </c>
      <c r="T10" s="362"/>
      <c r="U10" s="360" t="s">
        <v>29</v>
      </c>
      <c r="V10" s="360" t="s">
        <v>42</v>
      </c>
      <c r="W10" s="364" t="s">
        <v>124</v>
      </c>
      <c r="X10" s="365" t="s">
        <v>41</v>
      </c>
      <c r="Y10" s="365" t="s">
        <v>40</v>
      </c>
      <c r="Z10" s="364" t="s">
        <v>125</v>
      </c>
      <c r="AA10" s="364" t="s">
        <v>126</v>
      </c>
      <c r="AB10" s="364" t="s">
        <v>127</v>
      </c>
      <c r="AC10" s="360" t="s">
        <v>38</v>
      </c>
      <c r="AD10" s="366" t="s">
        <v>37</v>
      </c>
      <c r="AE10" s="367"/>
      <c r="AF10" s="360" t="s">
        <v>29</v>
      </c>
      <c r="AG10" s="360" t="s">
        <v>42</v>
      </c>
      <c r="AH10" s="364" t="s">
        <v>124</v>
      </c>
      <c r="AI10" s="365" t="s">
        <v>41</v>
      </c>
      <c r="AJ10" s="365" t="s">
        <v>40</v>
      </c>
      <c r="AK10" s="364" t="s">
        <v>125</v>
      </c>
      <c r="AL10" s="364" t="s">
        <v>126</v>
      </c>
      <c r="AM10" s="364" t="s">
        <v>127</v>
      </c>
      <c r="AN10" s="360" t="s">
        <v>38</v>
      </c>
      <c r="AO10" s="366" t="s">
        <v>37</v>
      </c>
      <c r="AP10" s="367"/>
      <c r="AQ10" s="360" t="s">
        <v>29</v>
      </c>
      <c r="AR10" s="360" t="s">
        <v>42</v>
      </c>
      <c r="AS10" s="364" t="s">
        <v>124</v>
      </c>
      <c r="AT10" s="365" t="s">
        <v>41</v>
      </c>
      <c r="AU10" s="365" t="s">
        <v>40</v>
      </c>
      <c r="AV10" s="364" t="s">
        <v>125</v>
      </c>
      <c r="AW10" s="364" t="s">
        <v>126</v>
      </c>
      <c r="AX10" s="364" t="s">
        <v>127</v>
      </c>
      <c r="AY10" s="360" t="s">
        <v>38</v>
      </c>
      <c r="AZ10" s="366" t="s">
        <v>37</v>
      </c>
      <c r="BA10" s="367"/>
      <c r="BB10" s="166" t="s">
        <v>87</v>
      </c>
      <c r="BC10" s="166" t="s">
        <v>88</v>
      </c>
      <c r="BD10" s="166" t="s">
        <v>89</v>
      </c>
      <c r="BE10" s="166" t="s">
        <v>90</v>
      </c>
      <c r="BF10" s="166" t="s">
        <v>91</v>
      </c>
      <c r="BG10" s="166" t="s">
        <v>92</v>
      </c>
      <c r="BH10" s="178" t="s">
        <v>34</v>
      </c>
      <c r="BI10" s="160" t="s">
        <v>2</v>
      </c>
      <c r="BJ10" s="160" t="s">
        <v>93</v>
      </c>
      <c r="BK10" s="178" t="s">
        <v>34</v>
      </c>
      <c r="BL10" s="179" t="s">
        <v>3</v>
      </c>
      <c r="BM10" s="160" t="s">
        <v>93</v>
      </c>
      <c r="BN10" s="178" t="s">
        <v>34</v>
      </c>
      <c r="BO10" s="178" t="s">
        <v>34</v>
      </c>
      <c r="BP10" s="363"/>
      <c r="BQ10" s="360" t="s">
        <v>128</v>
      </c>
      <c r="BR10" s="360" t="s">
        <v>129</v>
      </c>
      <c r="BS10" s="360" t="s">
        <v>130</v>
      </c>
      <c r="BT10" s="360" t="s">
        <v>131</v>
      </c>
      <c r="BU10" s="360" t="s">
        <v>132</v>
      </c>
      <c r="BV10" s="360" t="s">
        <v>38</v>
      </c>
      <c r="BW10" s="364" t="s">
        <v>36</v>
      </c>
      <c r="BX10" s="364" t="s">
        <v>13</v>
      </c>
      <c r="BY10" s="368" t="s">
        <v>15</v>
      </c>
      <c r="BZ10" s="367"/>
      <c r="CA10" s="361" t="s">
        <v>1</v>
      </c>
      <c r="CB10" s="361" t="s">
        <v>2</v>
      </c>
      <c r="CC10" s="361" t="s">
        <v>3</v>
      </c>
      <c r="CD10" s="361" t="s">
        <v>122</v>
      </c>
      <c r="CE10" s="361" t="s">
        <v>123</v>
      </c>
      <c r="CF10" s="361" t="s">
        <v>33</v>
      </c>
      <c r="CG10" s="360" t="s">
        <v>10</v>
      </c>
      <c r="CH10" s="366" t="s">
        <v>15</v>
      </c>
      <c r="CI10" s="372"/>
      <c r="CJ10" s="354" t="s">
        <v>128</v>
      </c>
      <c r="CK10" s="354" t="s">
        <v>129</v>
      </c>
      <c r="CL10" s="354" t="s">
        <v>130</v>
      </c>
      <c r="CM10" s="354" t="s">
        <v>131</v>
      </c>
      <c r="CN10" s="354" t="s">
        <v>132</v>
      </c>
      <c r="CO10" s="354" t="s">
        <v>38</v>
      </c>
      <c r="CP10" s="364" t="s">
        <v>36</v>
      </c>
      <c r="CQ10" s="364" t="s">
        <v>13</v>
      </c>
      <c r="CR10" s="368" t="s">
        <v>15</v>
      </c>
      <c r="CS10" s="382"/>
      <c r="CT10" s="166" t="s">
        <v>87</v>
      </c>
      <c r="CU10" s="166" t="s">
        <v>88</v>
      </c>
      <c r="CV10" s="166" t="s">
        <v>89</v>
      </c>
      <c r="CW10" s="166" t="s">
        <v>90</v>
      </c>
      <c r="CX10" s="166" t="s">
        <v>91</v>
      </c>
      <c r="CY10" s="166" t="s">
        <v>92</v>
      </c>
      <c r="CZ10" s="178" t="s">
        <v>34</v>
      </c>
      <c r="DA10" s="160" t="s">
        <v>2</v>
      </c>
      <c r="DB10" s="160" t="s">
        <v>93</v>
      </c>
      <c r="DC10" s="178" t="s">
        <v>34</v>
      </c>
      <c r="DD10" s="179" t="s">
        <v>3</v>
      </c>
      <c r="DE10" s="160" t="s">
        <v>93</v>
      </c>
      <c r="DF10" s="178" t="s">
        <v>34</v>
      </c>
      <c r="DG10" s="178" t="s">
        <v>34</v>
      </c>
      <c r="DH10" s="362"/>
      <c r="DI10" s="369" t="s">
        <v>36</v>
      </c>
      <c r="DJ10" s="370" t="s">
        <v>9</v>
      </c>
      <c r="DK10" s="370" t="s">
        <v>15</v>
      </c>
      <c r="DL10" s="369" t="s">
        <v>0</v>
      </c>
      <c r="DM10" s="371" t="s">
        <v>15</v>
      </c>
      <c r="DN10" s="362"/>
      <c r="DO10" s="361" t="s">
        <v>4</v>
      </c>
      <c r="DP10" s="361" t="s">
        <v>5</v>
      </c>
      <c r="DQ10" s="361" t="s">
        <v>6</v>
      </c>
      <c r="DR10" s="361" t="s">
        <v>7</v>
      </c>
      <c r="DS10" s="361" t="s">
        <v>123</v>
      </c>
      <c r="DT10" s="361" t="s">
        <v>133</v>
      </c>
      <c r="DU10" s="373" t="s">
        <v>15</v>
      </c>
      <c r="DV10" s="362"/>
      <c r="DW10" s="364" t="s">
        <v>36</v>
      </c>
      <c r="DX10" s="410" t="s">
        <v>9</v>
      </c>
      <c r="DY10" s="410" t="s">
        <v>15</v>
      </c>
      <c r="DZ10" s="364" t="s">
        <v>0</v>
      </c>
      <c r="EA10" s="411" t="s">
        <v>15</v>
      </c>
      <c r="EB10" s="362"/>
      <c r="EC10" s="374" t="s">
        <v>32</v>
      </c>
      <c r="ED10" s="356"/>
      <c r="EE10" s="375" t="s">
        <v>32</v>
      </c>
      <c r="EF10" s="357"/>
      <c r="EG10" s="375" t="s">
        <v>32</v>
      </c>
      <c r="EH10" s="376"/>
      <c r="EI10" s="375" t="s">
        <v>32</v>
      </c>
      <c r="EJ10" s="373" t="s">
        <v>35</v>
      </c>
      <c r="EK10" s="375" t="s">
        <v>68</v>
      </c>
      <c r="EL10" s="375" t="s">
        <v>69</v>
      </c>
      <c r="EM10" s="375" t="s">
        <v>70</v>
      </c>
      <c r="EN10" s="375" t="s">
        <v>104</v>
      </c>
      <c r="EO10" s="375"/>
      <c r="EP10" s="375"/>
      <c r="EQ10" s="375" t="s">
        <v>68</v>
      </c>
      <c r="ER10" s="375" t="s">
        <v>69</v>
      </c>
      <c r="ES10" s="375" t="s">
        <v>70</v>
      </c>
      <c r="ET10" s="375" t="s">
        <v>104</v>
      </c>
      <c r="EU10" s="375"/>
    </row>
    <row r="11" spans="1:151" s="354" customFormat="1" ht="15.6" x14ac:dyDescent="0.3">
      <c r="F11" s="41"/>
      <c r="G11" s="41"/>
      <c r="H11" s="41"/>
      <c r="I11" s="41"/>
      <c r="J11" s="41"/>
      <c r="K11" s="41"/>
      <c r="L11" s="212"/>
      <c r="M11" s="180"/>
      <c r="N11" s="180"/>
      <c r="O11" s="212"/>
      <c r="P11" s="120"/>
      <c r="Q11" s="180"/>
      <c r="R11" s="212"/>
      <c r="S11" s="212"/>
      <c r="T11" s="362"/>
      <c r="W11" s="369"/>
      <c r="X11" s="451"/>
      <c r="Y11" s="451"/>
      <c r="Z11" s="369"/>
      <c r="AA11" s="369"/>
      <c r="AB11" s="369"/>
      <c r="AD11" s="355"/>
      <c r="AE11" s="367"/>
      <c r="AH11" s="369"/>
      <c r="AI11" s="451"/>
      <c r="AJ11" s="451"/>
      <c r="AK11" s="369"/>
      <c r="AL11" s="369"/>
      <c r="AM11" s="369"/>
      <c r="AO11" s="355"/>
      <c r="AP11" s="367"/>
      <c r="AS11" s="369"/>
      <c r="AT11" s="451"/>
      <c r="AU11" s="451"/>
      <c r="AV11" s="369"/>
      <c r="AW11" s="369"/>
      <c r="AX11" s="369"/>
      <c r="AZ11" s="355"/>
      <c r="BA11" s="367"/>
      <c r="BB11" s="41"/>
      <c r="BC11" s="41"/>
      <c r="BD11" s="41"/>
      <c r="BE11" s="41"/>
      <c r="BF11" s="41"/>
      <c r="BG11" s="41"/>
      <c r="BH11" s="212"/>
      <c r="BI11" s="180"/>
      <c r="BJ11" s="180"/>
      <c r="BK11" s="212"/>
      <c r="BL11" s="120"/>
      <c r="BM11" s="180"/>
      <c r="BN11" s="212"/>
      <c r="BO11" s="212"/>
      <c r="BP11" s="362"/>
      <c r="BW11" s="369"/>
      <c r="BX11" s="369"/>
      <c r="BY11" s="452"/>
      <c r="BZ11" s="367"/>
      <c r="CA11" s="359"/>
      <c r="CB11" s="359"/>
      <c r="CC11" s="359"/>
      <c r="CD11" s="359"/>
      <c r="CE11" s="359"/>
      <c r="CF11" s="359"/>
      <c r="CH11" s="355"/>
      <c r="CI11" s="453"/>
      <c r="CP11" s="369"/>
      <c r="CQ11" s="369"/>
      <c r="CR11" s="452"/>
      <c r="CS11" s="382"/>
      <c r="CT11" s="41"/>
      <c r="CU11" s="41"/>
      <c r="CV11" s="41"/>
      <c r="CW11" s="41"/>
      <c r="CX11" s="41"/>
      <c r="CY11" s="41"/>
      <c r="CZ11" s="212"/>
      <c r="DA11" s="180"/>
      <c r="DB11" s="180"/>
      <c r="DC11" s="212"/>
      <c r="DD11" s="120"/>
      <c r="DE11" s="180"/>
      <c r="DF11" s="212"/>
      <c r="DG11" s="212"/>
      <c r="DH11" s="362"/>
      <c r="DI11" s="369"/>
      <c r="DJ11" s="370"/>
      <c r="DK11" s="370"/>
      <c r="DL11" s="369"/>
      <c r="DM11" s="371"/>
      <c r="DN11" s="362"/>
      <c r="DO11" s="359"/>
      <c r="DP11" s="359"/>
      <c r="DQ11" s="359"/>
      <c r="DR11" s="359"/>
      <c r="DS11" s="359"/>
      <c r="DT11" s="359"/>
      <c r="DU11" s="454"/>
      <c r="DV11" s="362"/>
      <c r="DW11" s="369"/>
      <c r="DX11" s="370"/>
      <c r="DY11" s="370"/>
      <c r="DZ11" s="369"/>
      <c r="EA11" s="371"/>
      <c r="EB11" s="362"/>
      <c r="EC11" s="356"/>
      <c r="ED11" s="356"/>
      <c r="EE11" s="358"/>
      <c r="EF11" s="357"/>
      <c r="EG11" s="358"/>
      <c r="EH11" s="376"/>
      <c r="EI11" s="358"/>
      <c r="EJ11" s="454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</row>
    <row r="12" spans="1:151" x14ac:dyDescent="0.3">
      <c r="A12" s="414">
        <v>94</v>
      </c>
      <c r="B12" s="414" t="s">
        <v>161</v>
      </c>
      <c r="C12" s="414" t="s">
        <v>262</v>
      </c>
      <c r="D12" s="414" t="s">
        <v>150</v>
      </c>
      <c r="E12" s="414" t="s">
        <v>151</v>
      </c>
      <c r="F12" s="161">
        <v>5.8</v>
      </c>
      <c r="G12" s="161">
        <v>6</v>
      </c>
      <c r="H12" s="161">
        <v>5.5</v>
      </c>
      <c r="I12" s="161">
        <v>5.5</v>
      </c>
      <c r="J12" s="161">
        <v>5.5</v>
      </c>
      <c r="K12" s="161">
        <v>5.5</v>
      </c>
      <c r="L12" s="181">
        <f>SUM(F12:K12)/6</f>
        <v>5.6333333333333329</v>
      </c>
      <c r="M12" s="161">
        <v>6</v>
      </c>
      <c r="N12" s="161"/>
      <c r="O12" s="181">
        <f>M12-N12</f>
        <v>6</v>
      </c>
      <c r="P12" s="161">
        <v>6.5</v>
      </c>
      <c r="Q12" s="161">
        <v>0.1</v>
      </c>
      <c r="R12" s="181">
        <f>P12-Q12</f>
        <v>6.4</v>
      </c>
      <c r="S12" s="21">
        <f>SUM((L12*0.6),(O12*0.25),(R12*0.15))</f>
        <v>5.839999999999999</v>
      </c>
      <c r="T12" s="380"/>
      <c r="U12" s="378">
        <v>7</v>
      </c>
      <c r="V12" s="378">
        <v>7</v>
      </c>
      <c r="W12" s="378">
        <v>7.8</v>
      </c>
      <c r="X12" s="378">
        <v>6.8</v>
      </c>
      <c r="Y12" s="378">
        <v>6.8</v>
      </c>
      <c r="Z12" s="378">
        <v>9</v>
      </c>
      <c r="AA12" s="378">
        <v>6</v>
      </c>
      <c r="AB12" s="378">
        <v>7</v>
      </c>
      <c r="AC12" s="381">
        <f>SUM(U12:AB12)</f>
        <v>57.4</v>
      </c>
      <c r="AD12" s="379">
        <f>AC12/8</f>
        <v>7.1749999999999998</v>
      </c>
      <c r="AE12" s="382"/>
      <c r="AF12" s="378">
        <v>6</v>
      </c>
      <c r="AG12" s="378">
        <v>8</v>
      </c>
      <c r="AH12" s="378">
        <v>7.5</v>
      </c>
      <c r="AI12" s="378">
        <v>8</v>
      </c>
      <c r="AJ12" s="378">
        <v>4</v>
      </c>
      <c r="AK12" s="378">
        <v>8</v>
      </c>
      <c r="AL12" s="378">
        <v>4</v>
      </c>
      <c r="AM12" s="378">
        <v>6</v>
      </c>
      <c r="AN12" s="381">
        <f>SUM(AF12:AM12)</f>
        <v>51.5</v>
      </c>
      <c r="AO12" s="379">
        <f>AN12/8</f>
        <v>6.4375</v>
      </c>
      <c r="AP12" s="382"/>
      <c r="AQ12" s="378">
        <v>7.5</v>
      </c>
      <c r="AR12" s="378">
        <v>8.5</v>
      </c>
      <c r="AS12" s="378">
        <v>8</v>
      </c>
      <c r="AT12" s="378">
        <v>8</v>
      </c>
      <c r="AU12" s="378">
        <v>7</v>
      </c>
      <c r="AV12" s="378">
        <v>8.8000000000000007</v>
      </c>
      <c r="AW12" s="378">
        <v>5</v>
      </c>
      <c r="AX12" s="378">
        <v>0</v>
      </c>
      <c r="AY12" s="381">
        <f>SUM(AQ12:AX12)</f>
        <v>52.8</v>
      </c>
      <c r="AZ12" s="379">
        <f>AY12/8</f>
        <v>6.6</v>
      </c>
      <c r="BA12" s="382"/>
      <c r="BB12" s="161">
        <v>6.5</v>
      </c>
      <c r="BC12" s="161">
        <v>7.5</v>
      </c>
      <c r="BD12" s="161">
        <v>6</v>
      </c>
      <c r="BE12" s="161">
        <v>5</v>
      </c>
      <c r="BF12" s="161">
        <v>7</v>
      </c>
      <c r="BG12" s="161">
        <v>6</v>
      </c>
      <c r="BH12" s="181">
        <f>SUM(BB12:BG12)/6</f>
        <v>6.333333333333333</v>
      </c>
      <c r="BI12" s="161">
        <v>6.5</v>
      </c>
      <c r="BJ12" s="161"/>
      <c r="BK12" s="181">
        <f>BI12-BJ12</f>
        <v>6.5</v>
      </c>
      <c r="BL12" s="161">
        <v>7.5</v>
      </c>
      <c r="BM12" s="161"/>
      <c r="BN12" s="181">
        <f>BL12-BM12</f>
        <v>7.5</v>
      </c>
      <c r="BO12" s="21">
        <f>SUM((BH12*0.6),(BK12*0.25),(BN12*0.15))</f>
        <v>6.55</v>
      </c>
      <c r="BP12" s="380"/>
      <c r="BQ12" s="383">
        <v>5</v>
      </c>
      <c r="BR12" s="383">
        <v>6</v>
      </c>
      <c r="BS12" s="383">
        <v>7</v>
      </c>
      <c r="BT12" s="383">
        <v>7</v>
      </c>
      <c r="BU12" s="383">
        <v>8</v>
      </c>
      <c r="BV12" s="381">
        <f>SUM(BQ12:BU12)</f>
        <v>33</v>
      </c>
      <c r="BW12" s="383">
        <v>4</v>
      </c>
      <c r="BX12" s="377">
        <f>SUM(BV12+BW12)</f>
        <v>37</v>
      </c>
      <c r="BY12" s="384">
        <f>BX12/6</f>
        <v>6.166666666666667</v>
      </c>
      <c r="BZ12" s="385"/>
      <c r="CA12" s="378">
        <v>2.9</v>
      </c>
      <c r="CB12" s="378">
        <v>5</v>
      </c>
      <c r="CC12" s="378">
        <v>5.8</v>
      </c>
      <c r="CD12" s="386"/>
      <c r="CE12" s="386"/>
      <c r="CF12" s="379">
        <f>SUM((CA12*0.4),(CB12*0.3),(CC12*0.3))</f>
        <v>4.4000000000000004</v>
      </c>
      <c r="CG12" s="387">
        <v>1</v>
      </c>
      <c r="CH12" s="379">
        <f>CF12-CG12</f>
        <v>3.4000000000000004</v>
      </c>
      <c r="CI12" s="380"/>
      <c r="CJ12" s="383">
        <v>8</v>
      </c>
      <c r="CK12" s="383">
        <v>7.8</v>
      </c>
      <c r="CL12" s="383">
        <v>9</v>
      </c>
      <c r="CM12" s="383">
        <v>8.1999999999999993</v>
      </c>
      <c r="CN12" s="383">
        <v>9</v>
      </c>
      <c r="CO12" s="381">
        <f>SUM(CJ12:CN12)</f>
        <v>42</v>
      </c>
      <c r="CP12" s="450">
        <v>8</v>
      </c>
      <c r="CQ12" s="377">
        <f>SUM(CO12+CP12)</f>
        <v>50</v>
      </c>
      <c r="CR12" s="384">
        <f>CQ12/6</f>
        <v>8.3333333333333339</v>
      </c>
      <c r="CS12" s="385"/>
      <c r="CT12" s="161">
        <v>7.5</v>
      </c>
      <c r="CU12" s="161">
        <v>7</v>
      </c>
      <c r="CV12" s="161">
        <v>6</v>
      </c>
      <c r="CW12" s="161">
        <v>6</v>
      </c>
      <c r="CX12" s="161">
        <v>7</v>
      </c>
      <c r="CY12" s="161">
        <v>5.8</v>
      </c>
      <c r="CZ12" s="181">
        <f>SUM(CT12:CY12)/6</f>
        <v>6.55</v>
      </c>
      <c r="DA12" s="161">
        <v>7.8</v>
      </c>
      <c r="DB12" s="161"/>
      <c r="DC12" s="181">
        <f>DA12-DB12</f>
        <v>7.8</v>
      </c>
      <c r="DD12" s="161">
        <v>8.5</v>
      </c>
      <c r="DE12" s="161"/>
      <c r="DF12" s="181">
        <f>DD12-DE12</f>
        <v>8.5</v>
      </c>
      <c r="DG12" s="21">
        <f>SUM((CZ12*0.6),(DC12*0.25),(DF12*0.15))</f>
        <v>7.1549999999999994</v>
      </c>
      <c r="DH12" s="385"/>
      <c r="DI12" s="383">
        <v>7.67</v>
      </c>
      <c r="DJ12" s="383">
        <v>0.2</v>
      </c>
      <c r="DK12" s="449">
        <f>DI12-DJ12</f>
        <v>7.47</v>
      </c>
      <c r="DL12" s="383">
        <v>7.5</v>
      </c>
      <c r="DM12" s="384">
        <f>SUM(DK12*0.7+DL12*0.3)</f>
        <v>7.4789999999999992</v>
      </c>
      <c r="DN12" s="362"/>
      <c r="DO12" s="378">
        <v>9</v>
      </c>
      <c r="DP12" s="378">
        <v>8</v>
      </c>
      <c r="DQ12" s="378">
        <v>8</v>
      </c>
      <c r="DR12" s="378">
        <v>8</v>
      </c>
      <c r="DS12" s="21">
        <f>SUM((DO12*0.2),(DP12*0.15),(DQ12*0.35),(DR12*0.3))</f>
        <v>8.1999999999999993</v>
      </c>
      <c r="DT12" s="378"/>
      <c r="DU12" s="379">
        <f>SUM((DO12*0.2),(DP12*0.15),(DQ12*0.25),(DR12*0.2),(DS12*0.2))-DT12</f>
        <v>8.24</v>
      </c>
      <c r="DV12" s="362"/>
      <c r="DW12" s="383">
        <v>7.5</v>
      </c>
      <c r="DX12" s="383">
        <v>0.4</v>
      </c>
      <c r="DY12" s="377">
        <f>DW12-DX12</f>
        <v>7.1</v>
      </c>
      <c r="DZ12" s="383">
        <v>6.5</v>
      </c>
      <c r="EA12" s="384">
        <f>SUM(DY12*0.7+DZ12*0.3)</f>
        <v>6.92</v>
      </c>
      <c r="EB12" s="385"/>
      <c r="EC12" s="388">
        <f>SUM((S12*0.25)+(AD12*0.25)+(AO12*0.25)+(AZ12*0.25))</f>
        <v>6.5131250000000005</v>
      </c>
      <c r="ED12" s="388"/>
      <c r="EE12" s="388">
        <f>SUM((BO12*0.25)+(BY12*0.25)+(CH12*0.25)+(CR12*0.25))</f>
        <v>6.1125000000000007</v>
      </c>
      <c r="EF12" s="389"/>
      <c r="EG12" s="388">
        <f>SUM((DG12*0.25),(DU12*0.25),(DM12*0.25),(EA12*0.25))</f>
        <v>7.4484999999999992</v>
      </c>
      <c r="EH12" s="357"/>
      <c r="EI12" s="390">
        <f>AVERAGE(EC12:EG12)</f>
        <v>6.6913750000000007</v>
      </c>
      <c r="EJ12" s="232">
        <v>1</v>
      </c>
      <c r="EK12" s="388">
        <f>S12</f>
        <v>5.839999999999999</v>
      </c>
      <c r="EL12" s="388">
        <f>AD12</f>
        <v>7.1749999999999998</v>
      </c>
      <c r="EM12" s="388">
        <f>AO12</f>
        <v>6.4375</v>
      </c>
      <c r="EN12" s="388">
        <f>AZ12</f>
        <v>6.6</v>
      </c>
      <c r="EO12" s="390">
        <f>EC12</f>
        <v>6.5131250000000005</v>
      </c>
      <c r="EP12" s="390"/>
      <c r="EQ12" s="388">
        <f>BO12</f>
        <v>6.55</v>
      </c>
      <c r="ER12" s="388">
        <f>BY12</f>
        <v>6.166666666666667</v>
      </c>
      <c r="ES12" s="388">
        <f>CH12</f>
        <v>3.4000000000000004</v>
      </c>
      <c r="ET12" s="388">
        <f>CR12</f>
        <v>8.3333333333333339</v>
      </c>
      <c r="EU12" s="390">
        <f>EE12</f>
        <v>6.1125000000000007</v>
      </c>
    </row>
    <row r="13" spans="1:151" x14ac:dyDescent="0.3">
      <c r="A13" s="414">
        <v>71</v>
      </c>
      <c r="B13" s="414" t="s">
        <v>166</v>
      </c>
      <c r="C13" s="414" t="s">
        <v>258</v>
      </c>
      <c r="D13" s="414" t="s">
        <v>226</v>
      </c>
      <c r="E13" s="414" t="s">
        <v>261</v>
      </c>
      <c r="F13" s="161">
        <v>7</v>
      </c>
      <c r="G13" s="161">
        <v>7.5</v>
      </c>
      <c r="H13" s="161">
        <v>6.5</v>
      </c>
      <c r="I13" s="161">
        <v>6.5</v>
      </c>
      <c r="J13" s="161">
        <v>7.5</v>
      </c>
      <c r="K13" s="161">
        <v>6</v>
      </c>
      <c r="L13" s="181">
        <f>SUM(F13:K13)/6</f>
        <v>6.833333333333333</v>
      </c>
      <c r="M13" s="161">
        <v>7.5</v>
      </c>
      <c r="N13" s="161"/>
      <c r="O13" s="181">
        <f>M13-N13</f>
        <v>7.5</v>
      </c>
      <c r="P13" s="161">
        <v>7.5</v>
      </c>
      <c r="Q13" s="161"/>
      <c r="R13" s="181">
        <f>P13-Q13</f>
        <v>7.5</v>
      </c>
      <c r="S13" s="21">
        <f>SUM((L13*0.6),(O13*0.25),(R13*0.15))</f>
        <v>7.1</v>
      </c>
      <c r="T13" s="380"/>
      <c r="U13" s="378">
        <v>7.8</v>
      </c>
      <c r="V13" s="378">
        <v>8</v>
      </c>
      <c r="W13" s="378">
        <v>7</v>
      </c>
      <c r="X13" s="378">
        <v>7</v>
      </c>
      <c r="Y13" s="378">
        <v>7.8</v>
      </c>
      <c r="Z13" s="378">
        <v>7</v>
      </c>
      <c r="AA13" s="378">
        <v>7</v>
      </c>
      <c r="AB13" s="378">
        <v>7.5</v>
      </c>
      <c r="AC13" s="381">
        <f>SUM(U13:AB13)</f>
        <v>59.1</v>
      </c>
      <c r="AD13" s="379">
        <f>AC13/8</f>
        <v>7.3875000000000002</v>
      </c>
      <c r="AE13" s="382"/>
      <c r="AF13" s="378">
        <v>7</v>
      </c>
      <c r="AG13" s="378">
        <v>5.5</v>
      </c>
      <c r="AH13" s="378">
        <v>7</v>
      </c>
      <c r="AI13" s="378">
        <v>8</v>
      </c>
      <c r="AJ13" s="378">
        <v>7</v>
      </c>
      <c r="AK13" s="378">
        <v>8</v>
      </c>
      <c r="AL13" s="378">
        <v>7</v>
      </c>
      <c r="AM13" s="378">
        <v>8</v>
      </c>
      <c r="AN13" s="381">
        <f>SUM(AF13:AM13)</f>
        <v>57.5</v>
      </c>
      <c r="AO13" s="379">
        <f>AN13/8</f>
        <v>7.1875</v>
      </c>
      <c r="AP13" s="382"/>
      <c r="AQ13" s="378">
        <v>7.5</v>
      </c>
      <c r="AR13" s="378">
        <v>6</v>
      </c>
      <c r="AS13" s="378">
        <v>5.5</v>
      </c>
      <c r="AT13" s="378">
        <v>8.5</v>
      </c>
      <c r="AU13" s="378">
        <v>7</v>
      </c>
      <c r="AV13" s="378">
        <v>8</v>
      </c>
      <c r="AW13" s="378">
        <v>7</v>
      </c>
      <c r="AX13" s="378">
        <v>6</v>
      </c>
      <c r="AY13" s="381">
        <f>SUM(AQ13:AX13)</f>
        <v>55.5</v>
      </c>
      <c r="AZ13" s="379">
        <f>AY13/8</f>
        <v>6.9375</v>
      </c>
      <c r="BA13" s="382"/>
      <c r="BB13" s="161">
        <v>5</v>
      </c>
      <c r="BC13" s="161">
        <v>6</v>
      </c>
      <c r="BD13" s="161">
        <v>5.5</v>
      </c>
      <c r="BE13" s="161">
        <v>5.5</v>
      </c>
      <c r="BF13" s="161">
        <v>7</v>
      </c>
      <c r="BG13" s="161">
        <v>6</v>
      </c>
      <c r="BH13" s="181">
        <f>SUM(BB13:BG13)/6</f>
        <v>5.833333333333333</v>
      </c>
      <c r="BI13" s="161">
        <v>5.5</v>
      </c>
      <c r="BJ13" s="161"/>
      <c r="BK13" s="181">
        <f>BI13-BJ13</f>
        <v>5.5</v>
      </c>
      <c r="BL13" s="161">
        <v>6.5</v>
      </c>
      <c r="BM13" s="161"/>
      <c r="BN13" s="181">
        <f>BL13-BM13</f>
        <v>6.5</v>
      </c>
      <c r="BO13" s="21">
        <f>SUM((BH13*0.6),(BK13*0.25),(BN13*0.15))</f>
        <v>5.85</v>
      </c>
      <c r="BP13" s="380"/>
      <c r="BQ13" s="383">
        <v>7</v>
      </c>
      <c r="BR13" s="383">
        <v>0</v>
      </c>
      <c r="BS13" s="383">
        <v>5.5</v>
      </c>
      <c r="BT13" s="383">
        <v>5.5</v>
      </c>
      <c r="BU13" s="383">
        <v>0</v>
      </c>
      <c r="BV13" s="381">
        <f>SUM(BQ13:BU13)</f>
        <v>18</v>
      </c>
      <c r="BW13" s="383">
        <v>3.4</v>
      </c>
      <c r="BX13" s="377">
        <f>SUM(BV13+BW13)</f>
        <v>21.4</v>
      </c>
      <c r="BY13" s="384">
        <f>BX13/6</f>
        <v>3.5666666666666664</v>
      </c>
      <c r="BZ13" s="385"/>
      <c r="CA13" s="378">
        <v>2.2000000000000002</v>
      </c>
      <c r="CB13" s="378">
        <v>5</v>
      </c>
      <c r="CC13" s="378">
        <v>5.8</v>
      </c>
      <c r="CD13" s="386"/>
      <c r="CE13" s="386"/>
      <c r="CF13" s="379">
        <f>SUM((CA13*0.4),(CB13*0.3),(CC13*0.3))</f>
        <v>4.12</v>
      </c>
      <c r="CG13" s="387">
        <v>1</v>
      </c>
      <c r="CH13" s="379">
        <f>CF13-CG13</f>
        <v>3.12</v>
      </c>
      <c r="CI13" s="380"/>
      <c r="CJ13" s="383">
        <v>7.5</v>
      </c>
      <c r="CK13" s="383">
        <v>6.2</v>
      </c>
      <c r="CL13" s="383">
        <v>4</v>
      </c>
      <c r="CM13" s="383">
        <v>7.5</v>
      </c>
      <c r="CN13" s="383">
        <v>7</v>
      </c>
      <c r="CO13" s="381">
        <f>SUM(CJ13:CN13)</f>
        <v>32.200000000000003</v>
      </c>
      <c r="CP13" s="450">
        <v>4.67</v>
      </c>
      <c r="CQ13" s="377">
        <f>SUM(CO13+CP13)</f>
        <v>36.870000000000005</v>
      </c>
      <c r="CR13" s="384">
        <f>CQ13/6</f>
        <v>6.1450000000000005</v>
      </c>
      <c r="CS13" s="385"/>
      <c r="CT13" s="161">
        <v>7</v>
      </c>
      <c r="CU13" s="161">
        <v>7.8</v>
      </c>
      <c r="CV13" s="161">
        <v>6.8</v>
      </c>
      <c r="CW13" s="161">
        <v>6.8</v>
      </c>
      <c r="CX13" s="161">
        <v>7</v>
      </c>
      <c r="CY13" s="161">
        <v>6.8</v>
      </c>
      <c r="CZ13" s="181">
        <f>SUM(CT13:CY13)/6</f>
        <v>7.0333333333333341</v>
      </c>
      <c r="DA13" s="161">
        <v>7.8</v>
      </c>
      <c r="DB13" s="161"/>
      <c r="DC13" s="181">
        <f>DA13-DB13</f>
        <v>7.8</v>
      </c>
      <c r="DD13" s="161">
        <v>7.5</v>
      </c>
      <c r="DE13" s="161"/>
      <c r="DF13" s="181">
        <f>DD13-DE13</f>
        <v>7.5</v>
      </c>
      <c r="DG13" s="21">
        <f>SUM((CZ13*0.6),(DC13*0.25),(DF13*0.15))</f>
        <v>7.2950000000000008</v>
      </c>
      <c r="DH13" s="385"/>
      <c r="DI13" s="383">
        <v>7.88</v>
      </c>
      <c r="DJ13" s="383"/>
      <c r="DK13" s="377">
        <f>DI13-DJ13</f>
        <v>7.88</v>
      </c>
      <c r="DL13" s="383">
        <v>10.199999999999999</v>
      </c>
      <c r="DM13" s="384">
        <f>SUM(DK13*0.7+DL13*0.3)</f>
        <v>8.5760000000000005</v>
      </c>
      <c r="DN13" s="362"/>
      <c r="DO13" s="378">
        <v>9.5</v>
      </c>
      <c r="DP13" s="378">
        <v>9</v>
      </c>
      <c r="DQ13" s="378">
        <v>7</v>
      </c>
      <c r="DR13" s="378">
        <v>7</v>
      </c>
      <c r="DS13" s="21">
        <f>SUM((DO13*0.2),(DP13*0.15),(DQ13*0.35),(DR13*0.3))</f>
        <v>7.7999999999999989</v>
      </c>
      <c r="DT13" s="378"/>
      <c r="DU13" s="379">
        <f>SUM((DO13*0.2),(DP13*0.15),(DQ13*0.25),(DR13*0.2),(DS13*0.2))-DT13</f>
        <v>7.96</v>
      </c>
      <c r="DV13" s="362"/>
      <c r="DW13" s="383">
        <v>7.2</v>
      </c>
      <c r="DX13" s="383"/>
      <c r="DY13" s="377">
        <f>DW13-DX13</f>
        <v>7.2</v>
      </c>
      <c r="DZ13" s="383">
        <v>5.5</v>
      </c>
      <c r="EA13" s="384">
        <f>SUM(DY13*0.7+DZ13*0.3)</f>
        <v>6.6899999999999995</v>
      </c>
      <c r="EB13" s="385"/>
      <c r="EC13" s="388">
        <f>SUM((S13*0.25)+(AD13*0.25)+(AO13*0.25)+(AZ13*0.25))</f>
        <v>7.1531250000000002</v>
      </c>
      <c r="ED13" s="388"/>
      <c r="EE13" s="388">
        <f>SUM((BO13*0.25)+(BY13*0.25)+(CH13*0.25)+(CR13*0.25))</f>
        <v>4.6704166666666662</v>
      </c>
      <c r="EF13" s="389"/>
      <c r="EG13" s="388">
        <f>SUM((DG13*0.25),(DU13*0.25),(DM13*0.25),(EA13*0.25))</f>
        <v>7.6302500000000002</v>
      </c>
      <c r="EH13" s="357"/>
      <c r="EI13" s="390">
        <f>AVERAGE(EC13:EG13)</f>
        <v>6.4845972222222228</v>
      </c>
      <c r="EJ13" s="232">
        <v>2</v>
      </c>
      <c r="EK13" s="388">
        <f>S13</f>
        <v>7.1</v>
      </c>
      <c r="EL13" s="388">
        <f>AD13</f>
        <v>7.3875000000000002</v>
      </c>
      <c r="EM13" s="388">
        <f>AO13</f>
        <v>7.1875</v>
      </c>
      <c r="EN13" s="388">
        <f>AZ13</f>
        <v>6.9375</v>
      </c>
      <c r="EO13" s="390">
        <f>EC13</f>
        <v>7.1531250000000002</v>
      </c>
      <c r="EP13" s="390"/>
      <c r="EQ13" s="388">
        <f>BO13</f>
        <v>5.85</v>
      </c>
      <c r="ER13" s="388">
        <f>BY13</f>
        <v>3.5666666666666664</v>
      </c>
      <c r="ES13" s="388">
        <f>CH13</f>
        <v>3.12</v>
      </c>
      <c r="ET13" s="388">
        <f>CR13</f>
        <v>6.1450000000000005</v>
      </c>
      <c r="EU13" s="390">
        <f>EE13</f>
        <v>4.6704166666666662</v>
      </c>
    </row>
    <row r="17" spans="1:67" ht="18" x14ac:dyDescent="0.35">
      <c r="A17" s="391"/>
      <c r="B17" s="392"/>
      <c r="C17" s="392"/>
      <c r="D17" s="392"/>
      <c r="E17" s="392"/>
      <c r="F17" s="164"/>
      <c r="G17" s="103"/>
      <c r="H17" s="103"/>
      <c r="I17" s="103"/>
      <c r="J17" s="103"/>
      <c r="K17" s="103"/>
      <c r="L17" s="176"/>
      <c r="M17" s="177"/>
      <c r="N17" s="177"/>
      <c r="O17" s="177"/>
      <c r="Q17" s="177"/>
      <c r="R17" s="177"/>
      <c r="S17" s="177"/>
      <c r="BB17" s="164"/>
      <c r="BC17" s="103"/>
      <c r="BD17" s="103"/>
      <c r="BE17" s="103"/>
      <c r="BF17" s="103"/>
      <c r="BG17" s="103"/>
      <c r="BH17" s="176"/>
      <c r="BI17" s="177"/>
      <c r="BJ17" s="177"/>
      <c r="BK17" s="177"/>
      <c r="BM17" s="177"/>
      <c r="BN17" s="177"/>
      <c r="BO17" s="177"/>
    </row>
    <row r="18" spans="1:67" ht="18" x14ac:dyDescent="0.35">
      <c r="A18" s="391"/>
      <c r="B18" s="392"/>
      <c r="C18" s="393"/>
      <c r="D18" s="392"/>
      <c r="E18" s="393"/>
      <c r="F18" s="41"/>
      <c r="G18" s="41"/>
      <c r="H18" s="41"/>
      <c r="I18" s="41"/>
      <c r="J18" s="41"/>
      <c r="K18" s="41"/>
      <c r="L18" s="212"/>
      <c r="M18" s="180"/>
      <c r="N18" s="180"/>
      <c r="O18" s="212"/>
      <c r="P18" s="120"/>
      <c r="Q18" s="180"/>
      <c r="R18" s="212"/>
      <c r="S18" s="212"/>
      <c r="BB18" s="41"/>
      <c r="BC18" s="41"/>
      <c r="BD18" s="41"/>
      <c r="BE18" s="41"/>
      <c r="BF18" s="41"/>
      <c r="BG18" s="41"/>
      <c r="BH18" s="212"/>
      <c r="BI18" s="180"/>
      <c r="BJ18" s="180"/>
      <c r="BK18" s="212"/>
      <c r="BL18" s="120"/>
      <c r="BM18" s="180"/>
      <c r="BN18" s="212"/>
      <c r="BO18" s="212"/>
    </row>
    <row r="19" spans="1:67" ht="18" x14ac:dyDescent="0.35">
      <c r="A19" s="392"/>
    </row>
    <row r="20" spans="1:67" ht="18" x14ac:dyDescent="0.35">
      <c r="A20" s="392"/>
    </row>
    <row r="21" spans="1:67" ht="18" x14ac:dyDescent="0.35">
      <c r="A21" s="392"/>
    </row>
    <row r="22" spans="1:67" ht="18" x14ac:dyDescent="0.35">
      <c r="A22" s="392"/>
      <c r="B22" s="392"/>
      <c r="C22" s="394"/>
      <c r="D22" s="392"/>
      <c r="E22" s="392"/>
    </row>
  </sheetData>
  <mergeCells count="3">
    <mergeCell ref="A3:B3"/>
    <mergeCell ref="A5:B5"/>
    <mergeCell ref="EQ7:ET7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Q35"/>
  <sheetViews>
    <sheetView workbookViewId="0">
      <selection activeCell="ED1" sqref="ED1:ED3"/>
    </sheetView>
  </sheetViews>
  <sheetFormatPr defaultColWidth="9.109375" defaultRowHeight="14.4" x14ac:dyDescent="0.3"/>
  <cols>
    <col min="1" max="1" width="5.44140625" style="57" customWidth="1"/>
    <col min="2" max="2" width="18.33203125" style="57" customWidth="1"/>
    <col min="3" max="3" width="24.5546875" style="57" customWidth="1"/>
    <col min="4" max="4" width="13.109375" style="57" customWidth="1"/>
    <col min="5" max="5" width="11" style="57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3.33203125" style="57" customWidth="1"/>
    <col min="21" max="30" width="7.6640625" style="57" customWidth="1"/>
    <col min="31" max="31" width="3.33203125" style="57" customWidth="1"/>
    <col min="32" max="41" width="7.6640625" style="57" customWidth="1"/>
    <col min="42" max="42" width="3.33203125" style="57" customWidth="1"/>
    <col min="43" max="52" width="7.6640625" style="57" customWidth="1"/>
    <col min="53" max="53" width="3.6640625" style="57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0" max="67" width="8.88671875"/>
    <col min="68" max="68" width="3.33203125" style="57" customWidth="1"/>
    <col min="69" max="72" width="7.33203125" style="57" customWidth="1"/>
    <col min="73" max="73" width="9.44140625" style="57" customWidth="1"/>
    <col min="74" max="74" width="3.33203125" style="57" customWidth="1"/>
    <col min="75" max="81" width="7.6640625" style="57" customWidth="1"/>
    <col min="82" max="82" width="3.33203125" style="57" customWidth="1"/>
    <col min="83" max="86" width="7.33203125" style="57" customWidth="1"/>
    <col min="87" max="87" width="9.44140625" style="57" customWidth="1"/>
    <col min="88" max="88" width="3.33203125" style="57" customWidth="1"/>
    <col min="89" max="89" width="7.5546875" customWidth="1"/>
    <col min="90" max="90" width="10.6640625" customWidth="1"/>
    <col min="91" max="91" width="10.33203125" customWidth="1"/>
    <col min="92" max="92" width="9.33203125" customWidth="1"/>
    <col min="93" max="93" width="11" customWidth="1"/>
    <col min="94" max="94" width="9" customWidth="1"/>
    <col min="103" max="103" width="2.6640625" style="57" customWidth="1"/>
    <col min="104" max="107" width="7.33203125" style="57" customWidth="1"/>
    <col min="108" max="108" width="9.44140625" style="57" customWidth="1"/>
    <col min="109" max="109" width="3.44140625" style="57" customWidth="1"/>
    <col min="110" max="116" width="7.6640625" style="57" customWidth="1"/>
    <col min="117" max="117" width="2.6640625" style="57" customWidth="1"/>
    <col min="118" max="121" width="7.33203125" style="57" customWidth="1"/>
    <col min="122" max="122" width="9.44140625" style="57" customWidth="1"/>
    <col min="123" max="123" width="3.44140625" style="57" customWidth="1"/>
    <col min="124" max="127" width="7.6640625" style="98" customWidth="1"/>
    <col min="128" max="128" width="11.44140625" style="57" customWidth="1"/>
    <col min="129" max="129" width="3" style="57" customWidth="1"/>
    <col min="130" max="133" width="7.6640625" style="98" customWidth="1"/>
    <col min="134" max="134" width="10.33203125" style="98" customWidth="1"/>
    <col min="135" max="135" width="9.6640625" style="98" customWidth="1"/>
    <col min="136" max="136" width="3.109375" style="98" customWidth="1"/>
    <col min="137" max="141" width="7.6640625" style="98" customWidth="1"/>
    <col min="142" max="142" width="2.6640625" style="57" customWidth="1"/>
    <col min="143" max="146" width="9.109375" style="57"/>
    <col min="147" max="147" width="13.33203125" style="57" customWidth="1"/>
    <col min="148" max="16384" width="9.109375" style="57"/>
  </cols>
  <sheetData>
    <row r="1" spans="1:147" ht="15.6" x14ac:dyDescent="0.3">
      <c r="A1" s="97" t="str">
        <f>'Comp Detail'!A1</f>
        <v>Vaulting NSW State Championships</v>
      </c>
      <c r="B1" s="3"/>
      <c r="D1" s="58" t="s">
        <v>64</v>
      </c>
      <c r="F1" s="1"/>
      <c r="G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BB1" s="1"/>
      <c r="BC1" s="1"/>
      <c r="BD1" s="1"/>
      <c r="BE1" s="1"/>
      <c r="BF1" s="1"/>
      <c r="BG1" s="1"/>
      <c r="BH1" s="103"/>
      <c r="BI1" s="103"/>
      <c r="BJ1" s="103"/>
      <c r="BK1" s="103"/>
      <c r="BL1" s="103"/>
      <c r="BM1" s="103"/>
      <c r="BN1" s="103"/>
      <c r="BO1" s="103"/>
      <c r="CJ1" s="59"/>
      <c r="CK1" s="1"/>
      <c r="CL1" s="1"/>
      <c r="CM1" s="1"/>
      <c r="CN1" s="1"/>
      <c r="CO1" s="1"/>
      <c r="CP1" s="1"/>
      <c r="CQ1" s="103"/>
      <c r="CR1" s="103"/>
      <c r="CS1" s="103"/>
      <c r="CT1" s="103"/>
      <c r="CU1" s="103"/>
      <c r="CV1" s="103"/>
      <c r="CW1" s="103"/>
      <c r="CX1" s="103"/>
      <c r="DX1" s="59"/>
      <c r="ED1" s="59"/>
      <c r="EE1" s="59"/>
      <c r="EQ1" s="59">
        <f ca="1">NOW()</f>
        <v>45089.380972685183</v>
      </c>
    </row>
    <row r="2" spans="1:147" ht="15.6" x14ac:dyDescent="0.3">
      <c r="A2" s="28"/>
      <c r="B2" s="3"/>
      <c r="D2" s="342" t="s">
        <v>341</v>
      </c>
      <c r="F2" s="1"/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BB2" s="1"/>
      <c r="BC2" s="1"/>
      <c r="BD2" s="1"/>
      <c r="BE2" s="1"/>
      <c r="BF2" s="1"/>
      <c r="BG2" s="1"/>
      <c r="BH2" s="103"/>
      <c r="BI2" s="103"/>
      <c r="BJ2" s="103"/>
      <c r="BK2" s="103"/>
      <c r="BL2" s="103"/>
      <c r="BM2" s="103"/>
      <c r="BN2" s="103"/>
      <c r="BO2" s="103"/>
      <c r="CJ2" s="61"/>
      <c r="CK2" s="1"/>
      <c r="CL2" s="1"/>
      <c r="CM2" s="1"/>
      <c r="CN2" s="1"/>
      <c r="CO2" s="1"/>
      <c r="CP2" s="1"/>
      <c r="CQ2" s="103"/>
      <c r="CR2" s="103"/>
      <c r="CS2" s="103"/>
      <c r="CT2" s="103"/>
      <c r="CU2" s="103"/>
      <c r="CV2" s="103"/>
      <c r="CW2" s="103"/>
      <c r="CX2" s="103"/>
      <c r="DX2" s="61"/>
      <c r="ED2" s="61"/>
      <c r="EE2" s="61"/>
      <c r="EQ2" s="61">
        <f ca="1">NOW()</f>
        <v>45089.380972685183</v>
      </c>
    </row>
    <row r="3" spans="1:147" ht="15.6" x14ac:dyDescent="0.3">
      <c r="A3" s="456" t="str">
        <f>'Comp Detail'!A3</f>
        <v>9th to 11th June 2023</v>
      </c>
      <c r="B3" s="457"/>
      <c r="D3" s="342" t="s">
        <v>342</v>
      </c>
      <c r="U3" s="62"/>
      <c r="V3" s="62"/>
      <c r="W3" s="62"/>
      <c r="X3" s="62"/>
      <c r="Y3" s="62"/>
      <c r="Z3" s="62"/>
      <c r="AA3" s="62"/>
      <c r="AB3" s="62"/>
      <c r="AC3" s="62"/>
      <c r="AD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Q3" s="63"/>
      <c r="BR3" s="63"/>
      <c r="BS3" s="63"/>
      <c r="BT3" s="63"/>
      <c r="BU3" s="63"/>
      <c r="BW3" s="63"/>
      <c r="BX3" s="63"/>
      <c r="BY3" s="63"/>
      <c r="BZ3" s="63"/>
      <c r="CA3" s="63"/>
      <c r="CB3" s="63"/>
      <c r="CC3" s="63"/>
      <c r="CE3" s="63"/>
      <c r="CF3" s="63"/>
      <c r="CG3" s="63"/>
      <c r="CH3" s="63"/>
      <c r="CI3" s="63"/>
      <c r="CZ3" s="63"/>
      <c r="DA3" s="63"/>
      <c r="DB3" s="63"/>
      <c r="DC3" s="63"/>
      <c r="DD3" s="63"/>
      <c r="DF3" s="63"/>
      <c r="DG3" s="63"/>
      <c r="DH3" s="63"/>
      <c r="DI3" s="63"/>
      <c r="DJ3" s="63"/>
      <c r="DK3" s="63"/>
      <c r="DL3" s="63"/>
      <c r="DN3" s="63"/>
      <c r="DO3" s="63"/>
      <c r="DP3" s="63"/>
      <c r="DQ3" s="63"/>
      <c r="DR3" s="63"/>
    </row>
    <row r="4" spans="1:147" ht="15.6" x14ac:dyDescent="0.3">
      <c r="A4" s="173"/>
      <c r="B4" s="174"/>
      <c r="D4" s="342" t="s">
        <v>343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Q4" s="63"/>
      <c r="BR4" s="63"/>
      <c r="BS4" s="63"/>
      <c r="BT4" s="63"/>
      <c r="BU4" s="63"/>
      <c r="BW4" s="63"/>
      <c r="BX4" s="63"/>
      <c r="BY4" s="63"/>
      <c r="BZ4" s="63"/>
      <c r="CA4" s="63"/>
      <c r="CB4" s="63"/>
      <c r="CC4" s="63"/>
      <c r="CE4" s="63"/>
      <c r="CF4" s="63"/>
      <c r="CG4" s="63"/>
      <c r="CH4" s="63"/>
      <c r="CI4" s="63"/>
      <c r="CZ4" s="63"/>
      <c r="DA4" s="63"/>
      <c r="DB4" s="63"/>
      <c r="DC4" s="63"/>
      <c r="DD4" s="63"/>
      <c r="DF4" s="63"/>
      <c r="DG4" s="63"/>
      <c r="DH4" s="63"/>
      <c r="DI4" s="63"/>
      <c r="DJ4" s="63"/>
      <c r="DK4" s="63"/>
      <c r="DL4" s="63"/>
      <c r="DN4" s="63"/>
      <c r="DO4" s="63"/>
      <c r="DP4" s="63"/>
      <c r="DQ4" s="63"/>
      <c r="DR4" s="63"/>
    </row>
    <row r="5" spans="1:147" ht="15.6" x14ac:dyDescent="0.3">
      <c r="A5" s="64"/>
      <c r="B5" s="65"/>
      <c r="D5" s="342" t="s">
        <v>348</v>
      </c>
      <c r="E5" s="58"/>
      <c r="F5" s="175" t="s">
        <v>79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U5" s="66" t="s">
        <v>22</v>
      </c>
      <c r="V5" s="66"/>
      <c r="W5" s="66"/>
      <c r="X5" s="66"/>
      <c r="Y5" s="66"/>
      <c r="Z5" s="66"/>
      <c r="AA5" s="66"/>
      <c r="AB5" s="66"/>
      <c r="AC5" s="66"/>
      <c r="AD5" s="66"/>
      <c r="AF5" s="66" t="s">
        <v>22</v>
      </c>
      <c r="AG5" s="66"/>
      <c r="AH5" s="66"/>
      <c r="AI5" s="66"/>
      <c r="AJ5" s="66"/>
      <c r="AK5" s="66"/>
      <c r="AL5" s="66"/>
      <c r="AM5" s="66"/>
      <c r="AN5" s="66"/>
      <c r="AO5" s="66"/>
      <c r="AQ5" s="66" t="s">
        <v>22</v>
      </c>
      <c r="AR5" s="66"/>
      <c r="AS5" s="66"/>
      <c r="AT5" s="66"/>
      <c r="AU5" s="66"/>
      <c r="AV5" s="66"/>
      <c r="AW5" s="66"/>
      <c r="AX5" s="66"/>
      <c r="AY5" s="66"/>
      <c r="AZ5" s="66"/>
      <c r="BA5" s="62"/>
      <c r="BB5" s="182" t="s">
        <v>94</v>
      </c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Q5" s="182" t="s">
        <v>72</v>
      </c>
      <c r="BR5" s="182"/>
      <c r="BS5" s="182"/>
      <c r="BT5" s="182"/>
      <c r="BU5" s="182"/>
      <c r="BW5" s="182" t="s">
        <v>72</v>
      </c>
      <c r="BX5" s="182"/>
      <c r="BY5" s="182"/>
      <c r="BZ5" s="182"/>
      <c r="CA5" s="182"/>
      <c r="CB5" s="182"/>
      <c r="CC5" s="182"/>
      <c r="CE5" s="182" t="s">
        <v>72</v>
      </c>
      <c r="CF5" s="182"/>
      <c r="CG5" s="182"/>
      <c r="CH5" s="182"/>
      <c r="CI5" s="182"/>
      <c r="CK5" s="182" t="s">
        <v>95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Z5" s="182" t="s">
        <v>73</v>
      </c>
      <c r="DA5" s="182"/>
      <c r="DB5" s="182"/>
      <c r="DC5" s="182"/>
      <c r="DD5" s="182"/>
      <c r="DF5" s="182" t="s">
        <v>73</v>
      </c>
      <c r="DG5" s="182"/>
      <c r="DH5" s="182"/>
      <c r="DI5" s="182"/>
      <c r="DJ5" s="182"/>
      <c r="DK5" s="182"/>
      <c r="DL5" s="182"/>
      <c r="DN5" s="182" t="s">
        <v>73</v>
      </c>
      <c r="DO5" s="182"/>
      <c r="DP5" s="182"/>
      <c r="DQ5" s="182"/>
      <c r="DR5" s="182"/>
    </row>
    <row r="6" spans="1:147" ht="15.6" x14ac:dyDescent="0.3">
      <c r="A6" s="60"/>
      <c r="D6" s="58"/>
    </row>
    <row r="7" spans="1:147" ht="15.6" x14ac:dyDescent="0.3">
      <c r="A7" s="56" t="s">
        <v>65</v>
      </c>
      <c r="B7" s="67"/>
      <c r="F7" s="164" t="s">
        <v>47</v>
      </c>
      <c r="G7" s="103" t="str">
        <f>D2</f>
        <v>Tristyn Lowe</v>
      </c>
      <c r="H7" s="103"/>
      <c r="I7" s="103"/>
      <c r="J7" s="103"/>
      <c r="K7" s="103"/>
      <c r="M7" s="164"/>
      <c r="N7" s="164"/>
      <c r="O7" s="164"/>
      <c r="P7" s="103"/>
      <c r="Q7" s="103"/>
      <c r="R7" s="103"/>
      <c r="S7" s="103"/>
      <c r="U7" s="67" t="s">
        <v>46</v>
      </c>
      <c r="V7" s="57" t="str">
        <f>D3</f>
        <v>Janet Leadbeater</v>
      </c>
      <c r="AF7" s="67" t="s">
        <v>48</v>
      </c>
      <c r="AG7" s="57" t="str">
        <f>D4</f>
        <v>Jenny Scott</v>
      </c>
      <c r="AQ7" s="67" t="s">
        <v>103</v>
      </c>
      <c r="AR7" s="57" t="str">
        <f>D5</f>
        <v>Chris Wicks</v>
      </c>
      <c r="BA7" s="74"/>
      <c r="BB7" s="164" t="s">
        <v>47</v>
      </c>
      <c r="BC7" s="103" t="str">
        <f>D4</f>
        <v>Jenny Scott</v>
      </c>
      <c r="BD7" s="103"/>
      <c r="BE7" s="103"/>
      <c r="BF7" s="103"/>
      <c r="BG7" s="103"/>
      <c r="BI7" s="164"/>
      <c r="BJ7" s="164"/>
      <c r="BK7" s="164"/>
      <c r="BL7" s="103"/>
      <c r="BM7" s="103"/>
      <c r="BN7" s="103"/>
      <c r="BO7" s="103"/>
      <c r="BQ7" s="67" t="s">
        <v>46</v>
      </c>
      <c r="BR7" s="57" t="str">
        <f>D5</f>
        <v>Chris Wicks</v>
      </c>
      <c r="BS7" s="67"/>
      <c r="BT7" s="67"/>
      <c r="BW7" s="67" t="s">
        <v>48</v>
      </c>
      <c r="BX7" s="57" t="str">
        <f>D3</f>
        <v>Janet Leadbeater</v>
      </c>
      <c r="CB7" s="67"/>
      <c r="CC7" s="67"/>
      <c r="CE7" s="67" t="s">
        <v>103</v>
      </c>
      <c r="CF7" s="57" t="str">
        <f>D2</f>
        <v>Tristyn Lowe</v>
      </c>
      <c r="CG7" s="67"/>
      <c r="CH7" s="67"/>
      <c r="CK7" s="164" t="s">
        <v>47</v>
      </c>
      <c r="CL7" s="103" t="str">
        <f>D3</f>
        <v>Janet Leadbeater</v>
      </c>
      <c r="CM7" s="103"/>
      <c r="CN7" s="103"/>
      <c r="CO7" s="103"/>
      <c r="CP7" s="103"/>
      <c r="CR7" s="164"/>
      <c r="CS7" s="164"/>
      <c r="CT7" s="164"/>
      <c r="CU7" s="103"/>
      <c r="CV7" s="103"/>
      <c r="CW7" s="103"/>
      <c r="CX7" s="103"/>
      <c r="CZ7" s="67" t="s">
        <v>46</v>
      </c>
      <c r="DA7" s="57" t="str">
        <f>D2</f>
        <v>Tristyn Lowe</v>
      </c>
      <c r="DB7" s="67"/>
      <c r="DC7" s="67"/>
      <c r="DF7" s="67" t="s">
        <v>48</v>
      </c>
      <c r="DG7" s="57" t="str">
        <f>D5</f>
        <v>Chris Wicks</v>
      </c>
      <c r="DK7" s="67"/>
      <c r="DL7" s="67"/>
      <c r="DN7" s="67" t="s">
        <v>103</v>
      </c>
      <c r="DO7" s="57" t="str">
        <f>D4</f>
        <v>Jenny Scott</v>
      </c>
      <c r="DP7" s="67"/>
      <c r="DQ7" s="67"/>
    </row>
    <row r="8" spans="1:147" ht="15.6" x14ac:dyDescent="0.3">
      <c r="A8" s="60" t="s">
        <v>53</v>
      </c>
      <c r="B8" s="68">
        <v>3</v>
      </c>
      <c r="F8" s="164" t="s">
        <v>26</v>
      </c>
      <c r="G8" s="103"/>
      <c r="H8" s="103"/>
      <c r="I8" s="103"/>
      <c r="J8" s="103"/>
      <c r="K8" s="103"/>
      <c r="M8" s="103"/>
      <c r="N8" s="103"/>
      <c r="O8" s="103"/>
      <c r="P8" s="103"/>
      <c r="Q8" s="103"/>
      <c r="R8" s="103"/>
      <c r="S8" s="103"/>
      <c r="BA8" s="74"/>
      <c r="BB8" s="164" t="s">
        <v>26</v>
      </c>
      <c r="BC8" s="103"/>
      <c r="BD8" s="103"/>
      <c r="BE8" s="103"/>
      <c r="BF8" s="103"/>
      <c r="BG8" s="103"/>
      <c r="BI8" s="103"/>
      <c r="BJ8" s="103"/>
      <c r="BK8" s="103"/>
      <c r="BL8" s="103"/>
      <c r="BM8" s="103"/>
      <c r="BN8" s="103"/>
      <c r="BO8" s="103"/>
      <c r="CK8" s="164" t="s">
        <v>26</v>
      </c>
      <c r="CL8" s="103"/>
      <c r="CM8" s="103"/>
      <c r="CN8" s="103"/>
      <c r="CO8" s="103"/>
      <c r="CP8" s="103"/>
      <c r="CR8" s="103"/>
      <c r="CS8" s="103"/>
      <c r="CT8" s="103"/>
      <c r="CU8" s="103"/>
      <c r="CV8" s="103"/>
      <c r="CW8" s="103"/>
      <c r="CX8" s="103"/>
      <c r="DT8" s="461" t="s">
        <v>22</v>
      </c>
      <c r="DU8" s="461"/>
      <c r="DV8" s="461"/>
      <c r="DW8" s="99"/>
      <c r="DX8" s="67"/>
      <c r="DY8" s="67"/>
      <c r="DZ8" s="461" t="s">
        <v>74</v>
      </c>
      <c r="EA8" s="461"/>
      <c r="EB8" s="461"/>
      <c r="EC8" s="99"/>
      <c r="ED8" s="99"/>
      <c r="EE8" s="99"/>
      <c r="EF8" s="99"/>
      <c r="EG8" s="461" t="s">
        <v>75</v>
      </c>
      <c r="EH8" s="461"/>
      <c r="EI8" s="461"/>
      <c r="EJ8" s="99"/>
      <c r="EK8" s="99"/>
      <c r="EL8" s="70"/>
      <c r="EM8" s="67" t="s">
        <v>12</v>
      </c>
    </row>
    <row r="9" spans="1:147" x14ac:dyDescent="0.3">
      <c r="F9" s="164" t="s">
        <v>1</v>
      </c>
      <c r="G9" s="103"/>
      <c r="H9" s="103"/>
      <c r="I9" s="103"/>
      <c r="J9" s="103"/>
      <c r="K9" s="103"/>
      <c r="L9" s="176" t="s">
        <v>1</v>
      </c>
      <c r="M9" s="177"/>
      <c r="N9" s="177"/>
      <c r="O9" s="177" t="s">
        <v>2</v>
      </c>
      <c r="Q9" s="177"/>
      <c r="R9" s="177" t="s">
        <v>3</v>
      </c>
      <c r="S9" s="177" t="s">
        <v>86</v>
      </c>
      <c r="AE9" s="69"/>
      <c r="AP9" s="69"/>
      <c r="BA9" s="74"/>
      <c r="BB9" s="164" t="s">
        <v>1</v>
      </c>
      <c r="BC9" s="103"/>
      <c r="BD9" s="103"/>
      <c r="BE9" s="103"/>
      <c r="BF9" s="103"/>
      <c r="BG9" s="103"/>
      <c r="BH9" s="176" t="s">
        <v>1</v>
      </c>
      <c r="BI9" s="177"/>
      <c r="BJ9" s="177"/>
      <c r="BK9" s="177" t="s">
        <v>2</v>
      </c>
      <c r="BM9" s="177"/>
      <c r="BN9" s="177" t="s">
        <v>3</v>
      </c>
      <c r="BO9" s="177" t="s">
        <v>86</v>
      </c>
      <c r="BP9" s="69"/>
      <c r="BQ9" s="67"/>
      <c r="BR9" s="57" t="s">
        <v>10</v>
      </c>
      <c r="BS9" s="69" t="s">
        <v>36</v>
      </c>
      <c r="BT9" s="67"/>
      <c r="BU9" s="57" t="s">
        <v>13</v>
      </c>
      <c r="CC9" s="57" t="s">
        <v>45</v>
      </c>
      <c r="CD9" s="69"/>
      <c r="CE9" s="67"/>
      <c r="CF9" s="57" t="s">
        <v>10</v>
      </c>
      <c r="CG9" s="69" t="s">
        <v>36</v>
      </c>
      <c r="CH9" s="67"/>
      <c r="CI9" s="57" t="s">
        <v>13</v>
      </c>
      <c r="CK9" s="164" t="s">
        <v>1</v>
      </c>
      <c r="CL9" s="103"/>
      <c r="CM9" s="103"/>
      <c r="CN9" s="103"/>
      <c r="CO9" s="103"/>
      <c r="CP9" s="103"/>
      <c r="CQ9" s="176" t="s">
        <v>1</v>
      </c>
      <c r="CR9" s="177"/>
      <c r="CS9" s="177"/>
      <c r="CT9" s="177" t="s">
        <v>2</v>
      </c>
      <c r="CV9" s="177"/>
      <c r="CW9" s="177" t="s">
        <v>3</v>
      </c>
      <c r="CX9" s="177" t="s">
        <v>86</v>
      </c>
      <c r="CZ9" s="67"/>
      <c r="DA9" s="57" t="s">
        <v>10</v>
      </c>
      <c r="DB9" s="69" t="s">
        <v>36</v>
      </c>
      <c r="DC9" s="67"/>
      <c r="DD9" s="57" t="s">
        <v>13</v>
      </c>
      <c r="DE9" s="70"/>
      <c r="DL9" s="57" t="s">
        <v>45</v>
      </c>
      <c r="DN9" s="67"/>
      <c r="DO9" s="57" t="s">
        <v>10</v>
      </c>
      <c r="DP9" s="69" t="s">
        <v>36</v>
      </c>
      <c r="DQ9" s="67"/>
      <c r="DR9" s="57" t="s">
        <v>13</v>
      </c>
      <c r="DS9" s="70"/>
      <c r="DX9" s="338"/>
      <c r="DY9" s="149"/>
      <c r="ED9" s="341"/>
      <c r="EE9" s="148"/>
      <c r="EF9" s="146"/>
      <c r="EK9" s="153"/>
      <c r="EL9" s="70"/>
      <c r="EP9" s="71" t="s">
        <v>52</v>
      </c>
      <c r="EQ9" s="72"/>
    </row>
    <row r="10" spans="1:147" s="69" customFormat="1" x14ac:dyDescent="0.3">
      <c r="A10" s="325" t="s">
        <v>24</v>
      </c>
      <c r="B10" s="325" t="s">
        <v>25</v>
      </c>
      <c r="C10" s="325" t="s">
        <v>26</v>
      </c>
      <c r="D10" s="325" t="s">
        <v>27</v>
      </c>
      <c r="E10" s="325" t="s">
        <v>28</v>
      </c>
      <c r="F10" s="166" t="s">
        <v>87</v>
      </c>
      <c r="G10" s="166" t="s">
        <v>88</v>
      </c>
      <c r="H10" s="166" t="s">
        <v>89</v>
      </c>
      <c r="I10" s="166" t="s">
        <v>90</v>
      </c>
      <c r="J10" s="166" t="s">
        <v>91</v>
      </c>
      <c r="K10" s="166" t="s">
        <v>92</v>
      </c>
      <c r="L10" s="178" t="s">
        <v>34</v>
      </c>
      <c r="M10" s="160" t="s">
        <v>2</v>
      </c>
      <c r="N10" s="160" t="s">
        <v>93</v>
      </c>
      <c r="O10" s="178" t="s">
        <v>34</v>
      </c>
      <c r="P10" s="179" t="s">
        <v>3</v>
      </c>
      <c r="Q10" s="160" t="s">
        <v>93</v>
      </c>
      <c r="R10" s="178" t="s">
        <v>34</v>
      </c>
      <c r="S10" s="178" t="s">
        <v>34</v>
      </c>
      <c r="T10" s="74"/>
      <c r="U10" s="69" t="s">
        <v>29</v>
      </c>
      <c r="V10" s="69" t="s">
        <v>30</v>
      </c>
      <c r="W10" s="69" t="s">
        <v>42</v>
      </c>
      <c r="X10" s="75" t="s">
        <v>66</v>
      </c>
      <c r="Y10" s="76" t="s">
        <v>41</v>
      </c>
      <c r="Z10" s="76" t="s">
        <v>40</v>
      </c>
      <c r="AA10" s="75" t="s">
        <v>67</v>
      </c>
      <c r="AB10" s="75" t="s">
        <v>81</v>
      </c>
      <c r="AC10" s="69" t="s">
        <v>38</v>
      </c>
      <c r="AD10" s="69" t="s">
        <v>37</v>
      </c>
      <c r="AE10" s="73"/>
      <c r="AF10" s="69" t="s">
        <v>29</v>
      </c>
      <c r="AG10" s="69" t="s">
        <v>30</v>
      </c>
      <c r="AH10" s="69" t="s">
        <v>42</v>
      </c>
      <c r="AI10" s="75" t="s">
        <v>66</v>
      </c>
      <c r="AJ10" s="76" t="s">
        <v>41</v>
      </c>
      <c r="AK10" s="76" t="s">
        <v>40</v>
      </c>
      <c r="AL10" s="75" t="s">
        <v>67</v>
      </c>
      <c r="AM10" s="75" t="s">
        <v>81</v>
      </c>
      <c r="AN10" s="69" t="s">
        <v>38</v>
      </c>
      <c r="AO10" s="69" t="s">
        <v>37</v>
      </c>
      <c r="AP10" s="73"/>
      <c r="AQ10" s="69" t="s">
        <v>29</v>
      </c>
      <c r="AR10" s="69" t="s">
        <v>30</v>
      </c>
      <c r="AS10" s="69" t="s">
        <v>42</v>
      </c>
      <c r="AT10" s="75" t="s">
        <v>66</v>
      </c>
      <c r="AU10" s="76" t="s">
        <v>41</v>
      </c>
      <c r="AV10" s="76" t="s">
        <v>40</v>
      </c>
      <c r="AW10" s="75" t="s">
        <v>67</v>
      </c>
      <c r="AX10" s="75" t="s">
        <v>81</v>
      </c>
      <c r="AY10" s="69" t="s">
        <v>38</v>
      </c>
      <c r="AZ10" s="69" t="s">
        <v>37</v>
      </c>
      <c r="BA10" s="74"/>
      <c r="BB10" s="166" t="s">
        <v>87</v>
      </c>
      <c r="BC10" s="166" t="s">
        <v>88</v>
      </c>
      <c r="BD10" s="166" t="s">
        <v>89</v>
      </c>
      <c r="BE10" s="166" t="s">
        <v>90</v>
      </c>
      <c r="BF10" s="166" t="s">
        <v>91</v>
      </c>
      <c r="BG10" s="166" t="s">
        <v>92</v>
      </c>
      <c r="BH10" s="178" t="s">
        <v>34</v>
      </c>
      <c r="BI10" s="160" t="s">
        <v>2</v>
      </c>
      <c r="BJ10" s="160" t="s">
        <v>93</v>
      </c>
      <c r="BK10" s="178" t="s">
        <v>34</v>
      </c>
      <c r="BL10" s="179" t="s">
        <v>3</v>
      </c>
      <c r="BM10" s="160" t="s">
        <v>93</v>
      </c>
      <c r="BN10" s="178" t="s">
        <v>34</v>
      </c>
      <c r="BO10" s="178" t="s">
        <v>34</v>
      </c>
      <c r="BP10" s="73"/>
      <c r="BQ10" s="75" t="s">
        <v>36</v>
      </c>
      <c r="BR10" s="75" t="s">
        <v>60</v>
      </c>
      <c r="BS10" s="75" t="s">
        <v>49</v>
      </c>
      <c r="BT10" s="75" t="s">
        <v>0</v>
      </c>
      <c r="BU10" s="77" t="s">
        <v>15</v>
      </c>
      <c r="BV10" s="74"/>
      <c r="BW10" s="72" t="s">
        <v>4</v>
      </c>
      <c r="BX10" s="72" t="s">
        <v>5</v>
      </c>
      <c r="BY10" s="72" t="s">
        <v>6</v>
      </c>
      <c r="BZ10" s="72" t="s">
        <v>7</v>
      </c>
      <c r="CA10" s="72" t="s">
        <v>33</v>
      </c>
      <c r="CB10" s="69" t="s">
        <v>10</v>
      </c>
      <c r="CC10" s="69" t="s">
        <v>15</v>
      </c>
      <c r="CD10" s="73"/>
      <c r="CE10" s="75" t="s">
        <v>36</v>
      </c>
      <c r="CF10" s="75" t="s">
        <v>60</v>
      </c>
      <c r="CG10" s="75" t="s">
        <v>49</v>
      </c>
      <c r="CH10" s="75" t="s">
        <v>0</v>
      </c>
      <c r="CI10" s="77" t="s">
        <v>15</v>
      </c>
      <c r="CJ10" s="73"/>
      <c r="CK10" s="166" t="s">
        <v>87</v>
      </c>
      <c r="CL10" s="166" t="s">
        <v>88</v>
      </c>
      <c r="CM10" s="166" t="s">
        <v>89</v>
      </c>
      <c r="CN10" s="166" t="s">
        <v>90</v>
      </c>
      <c r="CO10" s="166" t="s">
        <v>91</v>
      </c>
      <c r="CP10" s="166" t="s">
        <v>92</v>
      </c>
      <c r="CQ10" s="178" t="s">
        <v>34</v>
      </c>
      <c r="CR10" s="160" t="s">
        <v>2</v>
      </c>
      <c r="CS10" s="160" t="s">
        <v>93</v>
      </c>
      <c r="CT10" s="178" t="s">
        <v>34</v>
      </c>
      <c r="CU10" s="179" t="s">
        <v>3</v>
      </c>
      <c r="CV10" s="160" t="s">
        <v>93</v>
      </c>
      <c r="CW10" s="178" t="s">
        <v>34</v>
      </c>
      <c r="CX10" s="178" t="s">
        <v>34</v>
      </c>
      <c r="CY10" s="78"/>
      <c r="CZ10" s="75" t="s">
        <v>36</v>
      </c>
      <c r="DA10" s="75" t="s">
        <v>60</v>
      </c>
      <c r="DB10" s="75" t="s">
        <v>49</v>
      </c>
      <c r="DC10" s="75" t="s">
        <v>0</v>
      </c>
      <c r="DD10" s="77" t="s">
        <v>15</v>
      </c>
      <c r="DE10" s="73"/>
      <c r="DF10" s="72" t="s">
        <v>4</v>
      </c>
      <c r="DG10" s="72" t="s">
        <v>5</v>
      </c>
      <c r="DH10" s="72" t="s">
        <v>6</v>
      </c>
      <c r="DI10" s="72" t="s">
        <v>7</v>
      </c>
      <c r="DJ10" s="72" t="s">
        <v>33</v>
      </c>
      <c r="DK10" s="69" t="s">
        <v>21</v>
      </c>
      <c r="DL10" s="69" t="s">
        <v>15</v>
      </c>
      <c r="DM10" s="78"/>
      <c r="DN10" s="75" t="s">
        <v>36</v>
      </c>
      <c r="DO10" s="75" t="s">
        <v>60</v>
      </c>
      <c r="DP10" s="75" t="s">
        <v>49</v>
      </c>
      <c r="DQ10" s="75" t="s">
        <v>0</v>
      </c>
      <c r="DR10" s="77" t="s">
        <v>15</v>
      </c>
      <c r="DS10" s="73"/>
      <c r="DT10" s="99" t="s">
        <v>68</v>
      </c>
      <c r="DU10" s="99" t="s">
        <v>69</v>
      </c>
      <c r="DV10" s="99" t="s">
        <v>70</v>
      </c>
      <c r="DW10" s="99" t="s">
        <v>104</v>
      </c>
      <c r="DX10" s="339" t="s">
        <v>8</v>
      </c>
      <c r="DY10" s="150"/>
      <c r="DZ10" s="99" t="s">
        <v>68</v>
      </c>
      <c r="EA10" s="99" t="s">
        <v>69</v>
      </c>
      <c r="EB10" s="99" t="s">
        <v>70</v>
      </c>
      <c r="EC10" s="99" t="s">
        <v>104</v>
      </c>
      <c r="ED10" s="154" t="s">
        <v>76</v>
      </c>
      <c r="EE10" s="413" t="s">
        <v>241</v>
      </c>
      <c r="EF10" s="101"/>
      <c r="EG10" s="99" t="s">
        <v>68</v>
      </c>
      <c r="EH10" s="99" t="s">
        <v>69</v>
      </c>
      <c r="EI10" s="99" t="s">
        <v>70</v>
      </c>
      <c r="EJ10" s="99" t="s">
        <v>104</v>
      </c>
      <c r="EK10" s="154" t="s">
        <v>80</v>
      </c>
      <c r="EL10" s="74"/>
      <c r="EM10" s="71" t="s">
        <v>8</v>
      </c>
      <c r="EN10" s="71" t="s">
        <v>78</v>
      </c>
      <c r="EO10" s="71" t="s">
        <v>77</v>
      </c>
      <c r="EP10" s="71" t="s">
        <v>32</v>
      </c>
      <c r="EQ10" s="71" t="s">
        <v>35</v>
      </c>
    </row>
    <row r="11" spans="1:147" s="69" customFormat="1" x14ac:dyDescent="0.3">
      <c r="F11" s="41"/>
      <c r="G11" s="41"/>
      <c r="H11" s="41"/>
      <c r="I11" s="41"/>
      <c r="J11" s="41"/>
      <c r="K11" s="41"/>
      <c r="L11" s="180"/>
      <c r="M11" s="180"/>
      <c r="N11" s="180"/>
      <c r="O11" s="180"/>
      <c r="P11" s="180"/>
      <c r="Q11" s="180"/>
      <c r="R11" s="180"/>
      <c r="S11" s="180"/>
      <c r="T11" s="74"/>
      <c r="AE11" s="73"/>
      <c r="AP11" s="73"/>
      <c r="BA11" s="74"/>
      <c r="BB11" s="41"/>
      <c r="BC11" s="41"/>
      <c r="BD11" s="41"/>
      <c r="BE11" s="41"/>
      <c r="BF11" s="41"/>
      <c r="BG11" s="41"/>
      <c r="BH11" s="180"/>
      <c r="BI11" s="180"/>
      <c r="BJ11" s="180"/>
      <c r="BK11" s="180"/>
      <c r="BL11" s="180"/>
      <c r="BM11" s="180"/>
      <c r="BN11" s="180"/>
      <c r="BO11" s="180"/>
      <c r="BP11" s="73"/>
      <c r="BQ11" s="79"/>
      <c r="BR11" s="79"/>
      <c r="BS11" s="79"/>
      <c r="BT11" s="79"/>
      <c r="BU11" s="79"/>
      <c r="BV11" s="74"/>
      <c r="BW11" s="72"/>
      <c r="BX11" s="72"/>
      <c r="BY11" s="72"/>
      <c r="BZ11" s="72"/>
      <c r="CA11" s="72"/>
      <c r="CD11" s="73"/>
      <c r="CE11" s="79"/>
      <c r="CF11" s="79"/>
      <c r="CG11" s="79"/>
      <c r="CH11" s="79"/>
      <c r="CI11" s="79"/>
      <c r="CJ11" s="73"/>
      <c r="CK11" s="41"/>
      <c r="CL11" s="41"/>
      <c r="CM11" s="41"/>
      <c r="CN11" s="41"/>
      <c r="CO11" s="41"/>
      <c r="CP11" s="41"/>
      <c r="CQ11" s="180"/>
      <c r="CR11" s="180"/>
      <c r="CS11" s="180"/>
      <c r="CT11" s="180"/>
      <c r="CU11" s="180"/>
      <c r="CV11" s="180"/>
      <c r="CW11" s="180"/>
      <c r="CX11" s="180"/>
      <c r="CY11" s="78"/>
      <c r="CZ11" s="79"/>
      <c r="DA11" s="79"/>
      <c r="DB11" s="79"/>
      <c r="DC11" s="79"/>
      <c r="DD11" s="79"/>
      <c r="DE11" s="73"/>
      <c r="DF11" s="72"/>
      <c r="DG11" s="72"/>
      <c r="DH11" s="72"/>
      <c r="DI11" s="72"/>
      <c r="DJ11" s="72"/>
      <c r="DM11" s="78"/>
      <c r="DN11" s="79"/>
      <c r="DO11" s="79"/>
      <c r="DP11" s="79"/>
      <c r="DQ11" s="79"/>
      <c r="DR11" s="79"/>
      <c r="DS11" s="73"/>
      <c r="DT11" s="99"/>
      <c r="DU11" s="99"/>
      <c r="DV11" s="99"/>
      <c r="DW11" s="99"/>
      <c r="DX11" s="339"/>
      <c r="DY11" s="150"/>
      <c r="DZ11" s="99"/>
      <c r="EA11" s="99"/>
      <c r="EB11" s="99"/>
      <c r="EC11" s="99"/>
      <c r="ED11" s="154"/>
      <c r="EE11" s="413"/>
      <c r="EF11" s="101"/>
      <c r="EG11" s="99"/>
      <c r="EH11" s="99"/>
      <c r="EI11" s="99"/>
      <c r="EJ11" s="99"/>
      <c r="EK11" s="152"/>
      <c r="EL11" s="74"/>
      <c r="EM11" s="71"/>
      <c r="EN11" s="71"/>
      <c r="EO11" s="71"/>
      <c r="EP11" s="71"/>
      <c r="EQ11" s="71"/>
    </row>
    <row r="12" spans="1:147" ht="14.4" customHeight="1" x14ac:dyDescent="0.3">
      <c r="A12" s="414">
        <v>90</v>
      </c>
      <c r="B12" s="414" t="s">
        <v>194</v>
      </c>
      <c r="C12" s="414" t="s">
        <v>149</v>
      </c>
      <c r="D12" s="414" t="s">
        <v>139</v>
      </c>
      <c r="E12" s="414" t="s">
        <v>176</v>
      </c>
      <c r="F12" s="161">
        <v>6.5</v>
      </c>
      <c r="G12" s="161">
        <v>5.5</v>
      </c>
      <c r="H12" s="161">
        <v>5</v>
      </c>
      <c r="I12" s="161">
        <v>5</v>
      </c>
      <c r="J12" s="161">
        <v>6.5</v>
      </c>
      <c r="K12" s="161">
        <v>5.5</v>
      </c>
      <c r="L12" s="181">
        <f>SUM(F12:K12)/6</f>
        <v>5.666666666666667</v>
      </c>
      <c r="M12" s="161">
        <v>6</v>
      </c>
      <c r="N12" s="161"/>
      <c r="O12" s="181">
        <f>M12-N12</f>
        <v>6</v>
      </c>
      <c r="P12" s="161">
        <v>7</v>
      </c>
      <c r="Q12" s="161"/>
      <c r="R12" s="181">
        <f>P12-Q12</f>
        <v>7</v>
      </c>
      <c r="S12" s="21">
        <f>SUM((L12*0.6),(O12*0.25),(R12*0.15))</f>
        <v>5.95</v>
      </c>
      <c r="T12" s="83"/>
      <c r="U12" s="80">
        <v>7</v>
      </c>
      <c r="V12" s="80">
        <v>6.5</v>
      </c>
      <c r="W12" s="80">
        <v>5.5</v>
      </c>
      <c r="X12" s="80">
        <v>5.8</v>
      </c>
      <c r="Y12" s="80">
        <v>6.8</v>
      </c>
      <c r="Z12" s="80">
        <v>6</v>
      </c>
      <c r="AA12" s="80">
        <v>7</v>
      </c>
      <c r="AB12" s="80">
        <v>6.8</v>
      </c>
      <c r="AC12" s="84">
        <f>SUM(U12:AB12)</f>
        <v>51.4</v>
      </c>
      <c r="AD12" s="81">
        <f>AC12/8</f>
        <v>6.4249999999999998</v>
      </c>
      <c r="AE12" s="82"/>
      <c r="AF12" s="80">
        <v>7</v>
      </c>
      <c r="AG12" s="80">
        <v>6.5</v>
      </c>
      <c r="AH12" s="80">
        <v>6.5</v>
      </c>
      <c r="AI12" s="80">
        <v>5.5</v>
      </c>
      <c r="AJ12" s="80">
        <v>7.5</v>
      </c>
      <c r="AK12" s="80">
        <v>5</v>
      </c>
      <c r="AL12" s="80">
        <v>7.5</v>
      </c>
      <c r="AM12" s="80">
        <v>7.5</v>
      </c>
      <c r="AN12" s="84">
        <f>SUM(AF12:AM12)</f>
        <v>53</v>
      </c>
      <c r="AO12" s="81">
        <f>AN12/8</f>
        <v>6.625</v>
      </c>
      <c r="AP12" s="82"/>
      <c r="AQ12" s="80">
        <v>7.5</v>
      </c>
      <c r="AR12" s="80">
        <v>7</v>
      </c>
      <c r="AS12" s="80">
        <v>7.8</v>
      </c>
      <c r="AT12" s="80">
        <v>5</v>
      </c>
      <c r="AU12" s="80">
        <v>7</v>
      </c>
      <c r="AV12" s="80">
        <v>6</v>
      </c>
      <c r="AW12" s="80">
        <v>8.5</v>
      </c>
      <c r="AX12" s="80">
        <v>7</v>
      </c>
      <c r="AY12" s="84">
        <f>SUM(AQ12:AX12)</f>
        <v>55.8</v>
      </c>
      <c r="AZ12" s="81">
        <f>AY12/8</f>
        <v>6.9749999999999996</v>
      </c>
      <c r="BA12" s="74"/>
      <c r="BB12" s="161">
        <v>6</v>
      </c>
      <c r="BC12" s="161">
        <v>5.5</v>
      </c>
      <c r="BD12" s="161">
        <v>4</v>
      </c>
      <c r="BE12" s="161">
        <v>4</v>
      </c>
      <c r="BF12" s="161">
        <v>5</v>
      </c>
      <c r="BG12" s="161">
        <v>3</v>
      </c>
      <c r="BH12" s="181">
        <f>SUM(BB12:BG12)/6</f>
        <v>4.583333333333333</v>
      </c>
      <c r="BI12" s="161">
        <v>4.5</v>
      </c>
      <c r="BJ12" s="161"/>
      <c r="BK12" s="181">
        <f>BI12-BJ12</f>
        <v>4.5</v>
      </c>
      <c r="BL12" s="161">
        <v>7</v>
      </c>
      <c r="BM12" s="161"/>
      <c r="BN12" s="181">
        <f>BL12-BM12</f>
        <v>7</v>
      </c>
      <c r="BO12" s="21">
        <f>SUM((BH12*0.6),(BK12*0.25),(BN12*0.15))</f>
        <v>4.9249999999999998</v>
      </c>
      <c r="BP12" s="82"/>
      <c r="BQ12" s="85">
        <v>7.6</v>
      </c>
      <c r="BR12" s="86"/>
      <c r="BS12" s="87">
        <f>BQ12-BR12</f>
        <v>7.6</v>
      </c>
      <c r="BT12" s="86">
        <v>5.5</v>
      </c>
      <c r="BU12" s="88">
        <f>SUM((BS12*0.7),(BT12*0.3))</f>
        <v>6.9699999999999989</v>
      </c>
      <c r="BV12" s="83"/>
      <c r="BW12" s="80">
        <v>7.5</v>
      </c>
      <c r="BX12" s="80">
        <v>7</v>
      </c>
      <c r="BY12" s="80">
        <v>6.5</v>
      </c>
      <c r="BZ12" s="80">
        <v>7.5</v>
      </c>
      <c r="CA12" s="21">
        <f>SUM((BW12*0.2),(BX12*0.15),(BY12*0.35),(BZ12*0.3))</f>
        <v>7.0749999999999993</v>
      </c>
      <c r="CB12" s="90"/>
      <c r="CC12" s="81">
        <f>CA12-CB12</f>
        <v>7.0749999999999993</v>
      </c>
      <c r="CD12" s="82"/>
      <c r="CE12" s="85">
        <v>6.67</v>
      </c>
      <c r="CF12" s="86"/>
      <c r="CG12" s="88">
        <f>CE12-CF12</f>
        <v>6.67</v>
      </c>
      <c r="CH12" s="86">
        <v>6</v>
      </c>
      <c r="CI12" s="88">
        <f>SUM((CG12*0.7),(CH12*0.3))</f>
        <v>6.4689999999999994</v>
      </c>
      <c r="CJ12" s="82"/>
      <c r="CK12" s="161">
        <v>6</v>
      </c>
      <c r="CL12" s="161">
        <v>5</v>
      </c>
      <c r="CM12" s="161">
        <v>5</v>
      </c>
      <c r="CN12" s="161">
        <v>6.6</v>
      </c>
      <c r="CO12" s="161">
        <v>4</v>
      </c>
      <c r="CP12" s="161">
        <v>5</v>
      </c>
      <c r="CQ12" s="181">
        <f>SUM(CK12:CP12)/6</f>
        <v>5.2666666666666666</v>
      </c>
      <c r="CR12" s="161">
        <v>6.8</v>
      </c>
      <c r="CS12" s="161"/>
      <c r="CT12" s="181">
        <f>CR12-CS12</f>
        <v>6.8</v>
      </c>
      <c r="CU12" s="161">
        <v>7.8</v>
      </c>
      <c r="CV12" s="161"/>
      <c r="CW12" s="181">
        <f>CU12-CV12</f>
        <v>7.8</v>
      </c>
      <c r="CX12" s="21">
        <f>SUM((CQ12*0.6),(CT12*0.25),(CW12*0.15))</f>
        <v>6.0299999999999994</v>
      </c>
      <c r="CY12" s="89"/>
      <c r="CZ12" s="85">
        <v>6.93</v>
      </c>
      <c r="DA12" s="86"/>
      <c r="DB12" s="329">
        <f>CZ12-DA12</f>
        <v>6.93</v>
      </c>
      <c r="DC12" s="86">
        <v>6.5</v>
      </c>
      <c r="DD12" s="88">
        <f>SUM((DB12*0.7),(DC12*0.3))</f>
        <v>6.8009999999999993</v>
      </c>
      <c r="DE12" s="82"/>
      <c r="DF12" s="80">
        <v>5.5</v>
      </c>
      <c r="DG12" s="80">
        <v>6</v>
      </c>
      <c r="DH12" s="80">
        <v>6</v>
      </c>
      <c r="DI12" s="80">
        <v>7</v>
      </c>
      <c r="DJ12" s="21">
        <f>SUM((DF12*0.2),(DG12*0.15),(DH12*0.35),(DI12*0.3))</f>
        <v>6.1999999999999993</v>
      </c>
      <c r="DK12" s="90"/>
      <c r="DL12" s="81">
        <f>DJ12-DK12</f>
        <v>6.1999999999999993</v>
      </c>
      <c r="DM12" s="89"/>
      <c r="DN12" s="85">
        <v>6.38</v>
      </c>
      <c r="DO12" s="86"/>
      <c r="DP12" s="329">
        <f>DN12-DO12</f>
        <v>6.38</v>
      </c>
      <c r="DQ12" s="86">
        <v>3.4</v>
      </c>
      <c r="DR12" s="88">
        <f>SUM((DP12*0.7),(DQ12*0.3))</f>
        <v>5.4859999999999989</v>
      </c>
      <c r="DS12" s="82"/>
      <c r="DT12" s="100">
        <f>S12</f>
        <v>5.95</v>
      </c>
      <c r="DU12" s="100">
        <f>AD12</f>
        <v>6.4249999999999998</v>
      </c>
      <c r="DV12" s="100">
        <f>AO12</f>
        <v>6.625</v>
      </c>
      <c r="DW12" s="100">
        <f>AZ12</f>
        <v>6.9749999999999996</v>
      </c>
      <c r="DX12" s="340">
        <f>SUM((S12*0.25)+(AD12*0.25)+(AO12*0.25)+(AZ12*0.25))</f>
        <v>6.4937500000000004</v>
      </c>
      <c r="DY12" s="151"/>
      <c r="DZ12" s="100">
        <f>BO12</f>
        <v>4.9249999999999998</v>
      </c>
      <c r="EA12" s="100">
        <f>BU12</f>
        <v>6.9699999999999989</v>
      </c>
      <c r="EB12" s="100">
        <f>CC12</f>
        <v>7.0749999999999993</v>
      </c>
      <c r="EC12" s="100">
        <f>CI12</f>
        <v>6.4689999999999994</v>
      </c>
      <c r="ED12" s="340">
        <f>SUM((BO12*0.25)+(BU12*0.25)+(CC12*0.25)+(CI12*0.25))</f>
        <v>6.35975</v>
      </c>
      <c r="EE12" s="412">
        <f>(DX12+ED12)/2</f>
        <v>6.4267500000000002</v>
      </c>
      <c r="EF12" s="147"/>
      <c r="EG12" s="100">
        <f>CX12</f>
        <v>6.0299999999999994</v>
      </c>
      <c r="EH12" s="100">
        <f>DD12</f>
        <v>6.8009999999999993</v>
      </c>
      <c r="EI12" s="100">
        <f>DL12</f>
        <v>6.1999999999999993</v>
      </c>
      <c r="EJ12" s="100">
        <f>DR12</f>
        <v>5.4859999999999989</v>
      </c>
      <c r="EK12" s="340">
        <f>SUM((CX12*0.25)+(DD12*0.25)+(DL12*0.25)+(DR12*0.25))</f>
        <v>6.129249999999999</v>
      </c>
      <c r="EL12" s="82"/>
      <c r="EM12" s="81">
        <f>DX12</f>
        <v>6.4937500000000004</v>
      </c>
      <c r="EN12" s="81">
        <f>ED12</f>
        <v>6.35975</v>
      </c>
      <c r="EO12" s="81">
        <f>EK12</f>
        <v>6.129249999999999</v>
      </c>
      <c r="EP12" s="91">
        <f>(EE12+EO12)/2</f>
        <v>6.2779999999999996</v>
      </c>
      <c r="EQ12" s="32">
        <f>RANK(EP12,EP$12:EP$16)</f>
        <v>1</v>
      </c>
    </row>
    <row r="13" spans="1:147" ht="14.4" customHeight="1" x14ac:dyDescent="0.3">
      <c r="A13" s="414">
        <v>33</v>
      </c>
      <c r="B13" s="414" t="s">
        <v>244</v>
      </c>
      <c r="C13" s="414" t="s">
        <v>260</v>
      </c>
      <c r="D13" s="414" t="s">
        <v>207</v>
      </c>
      <c r="E13" s="414" t="s">
        <v>183</v>
      </c>
      <c r="F13" s="161">
        <v>6.5</v>
      </c>
      <c r="G13" s="161">
        <v>7</v>
      </c>
      <c r="H13" s="161">
        <v>6</v>
      </c>
      <c r="I13" s="161">
        <v>6</v>
      </c>
      <c r="J13" s="161">
        <v>7.5</v>
      </c>
      <c r="K13" s="161">
        <v>6.5</v>
      </c>
      <c r="L13" s="181">
        <f>SUM(F13:K13)/6</f>
        <v>6.583333333333333</v>
      </c>
      <c r="M13" s="161">
        <v>7.5</v>
      </c>
      <c r="N13" s="161"/>
      <c r="O13" s="181">
        <f>M13-N13</f>
        <v>7.5</v>
      </c>
      <c r="P13" s="161">
        <v>7</v>
      </c>
      <c r="Q13" s="161"/>
      <c r="R13" s="181">
        <f>P13-Q13</f>
        <v>7</v>
      </c>
      <c r="S13" s="21">
        <f>SUM((L13*0.6),(O13*0.25),(R13*0.15))</f>
        <v>6.8749999999999991</v>
      </c>
      <c r="T13" s="83"/>
      <c r="U13" s="80">
        <v>6</v>
      </c>
      <c r="V13" s="80">
        <v>7</v>
      </c>
      <c r="W13" s="80">
        <v>6.5</v>
      </c>
      <c r="X13" s="80">
        <v>6.8</v>
      </c>
      <c r="Y13" s="80">
        <v>6</v>
      </c>
      <c r="Z13" s="80">
        <v>7</v>
      </c>
      <c r="AA13" s="80">
        <v>7.5</v>
      </c>
      <c r="AB13" s="80">
        <v>6.8</v>
      </c>
      <c r="AC13" s="84">
        <f>SUM(U13:AB13)</f>
        <v>53.599999999999994</v>
      </c>
      <c r="AD13" s="81">
        <f>AC13/8</f>
        <v>6.6999999999999993</v>
      </c>
      <c r="AE13" s="82"/>
      <c r="AF13" s="80">
        <v>5</v>
      </c>
      <c r="AG13" s="80">
        <v>7</v>
      </c>
      <c r="AH13" s="80">
        <v>6</v>
      </c>
      <c r="AI13" s="80">
        <v>5.5</v>
      </c>
      <c r="AJ13" s="80">
        <v>4</v>
      </c>
      <c r="AK13" s="80">
        <v>4</v>
      </c>
      <c r="AL13" s="80">
        <v>7</v>
      </c>
      <c r="AM13" s="80">
        <v>7</v>
      </c>
      <c r="AN13" s="84">
        <f>SUM(AF13:AM13)</f>
        <v>45.5</v>
      </c>
      <c r="AO13" s="81">
        <f>AN13/8</f>
        <v>5.6875</v>
      </c>
      <c r="AP13" s="82"/>
      <c r="AQ13" s="80">
        <v>6</v>
      </c>
      <c r="AR13" s="80">
        <v>7</v>
      </c>
      <c r="AS13" s="80">
        <v>6</v>
      </c>
      <c r="AT13" s="80">
        <v>5.5</v>
      </c>
      <c r="AU13" s="80">
        <v>6</v>
      </c>
      <c r="AV13" s="80">
        <v>7</v>
      </c>
      <c r="AW13" s="80">
        <v>9</v>
      </c>
      <c r="AX13" s="80">
        <v>6</v>
      </c>
      <c r="AY13" s="84">
        <f>SUM(AQ13:AX13)</f>
        <v>52.5</v>
      </c>
      <c r="AZ13" s="81">
        <f>AY13/8</f>
        <v>6.5625</v>
      </c>
      <c r="BA13" s="74"/>
      <c r="BB13" s="161">
        <v>7</v>
      </c>
      <c r="BC13" s="161">
        <v>7</v>
      </c>
      <c r="BD13" s="161">
        <v>5.5</v>
      </c>
      <c r="BE13" s="161">
        <v>4.5</v>
      </c>
      <c r="BF13" s="161">
        <v>5.5</v>
      </c>
      <c r="BG13" s="161">
        <v>5.5</v>
      </c>
      <c r="BH13" s="181">
        <f>SUM(BB13:BG13)/6</f>
        <v>5.833333333333333</v>
      </c>
      <c r="BI13" s="161">
        <v>7</v>
      </c>
      <c r="BJ13" s="161"/>
      <c r="BK13" s="181">
        <f>BI13-BJ13</f>
        <v>7</v>
      </c>
      <c r="BL13" s="161">
        <v>7.5</v>
      </c>
      <c r="BM13" s="161"/>
      <c r="BN13" s="181">
        <f>BL13-BM13</f>
        <v>7.5</v>
      </c>
      <c r="BO13" s="21">
        <f>SUM((BH13*0.6),(BK13*0.25),(BN13*0.15))</f>
        <v>6.375</v>
      </c>
      <c r="BP13" s="82"/>
      <c r="BQ13" s="85">
        <v>5.75</v>
      </c>
      <c r="BR13" s="86"/>
      <c r="BS13" s="87">
        <f>BQ13-BR13</f>
        <v>5.75</v>
      </c>
      <c r="BT13" s="86">
        <v>5.3</v>
      </c>
      <c r="BU13" s="88">
        <f>SUM((BS13*0.7),(BT13*0.3))</f>
        <v>5.6149999999999993</v>
      </c>
      <c r="BV13" s="83"/>
      <c r="BW13" s="80">
        <v>6</v>
      </c>
      <c r="BX13" s="80">
        <v>6</v>
      </c>
      <c r="BY13" s="80">
        <v>5</v>
      </c>
      <c r="BZ13" s="80">
        <v>6</v>
      </c>
      <c r="CA13" s="21">
        <f>SUM((BW13*0.2),(BX13*0.15),(BY13*0.35),(BZ13*0.3))</f>
        <v>5.65</v>
      </c>
      <c r="CB13" s="90">
        <v>1</v>
      </c>
      <c r="CC13" s="81">
        <f>CA13-CB13</f>
        <v>4.6500000000000004</v>
      </c>
      <c r="CD13" s="82"/>
      <c r="CE13" s="85">
        <v>6</v>
      </c>
      <c r="CF13" s="86"/>
      <c r="CG13" s="88">
        <f>CE13-CF13</f>
        <v>6</v>
      </c>
      <c r="CH13" s="86">
        <v>6.6</v>
      </c>
      <c r="CI13" s="88">
        <f>SUM((CG13*0.7),(CH13*0.3))</f>
        <v>6.1799999999999988</v>
      </c>
      <c r="CJ13" s="82"/>
      <c r="CK13" s="161">
        <v>6.8</v>
      </c>
      <c r="CL13" s="161">
        <v>6.8</v>
      </c>
      <c r="CM13" s="161">
        <v>6</v>
      </c>
      <c r="CN13" s="161">
        <v>6</v>
      </c>
      <c r="CO13" s="161">
        <v>7</v>
      </c>
      <c r="CP13" s="161">
        <v>6</v>
      </c>
      <c r="CQ13" s="181">
        <f>SUM(CK13:CP13)/6</f>
        <v>6.4333333333333336</v>
      </c>
      <c r="CR13" s="161">
        <v>7</v>
      </c>
      <c r="CS13" s="161"/>
      <c r="CT13" s="181">
        <f>CR13-CS13</f>
        <v>7</v>
      </c>
      <c r="CU13" s="161">
        <v>8</v>
      </c>
      <c r="CV13" s="161"/>
      <c r="CW13" s="181">
        <f>CU13-CV13</f>
        <v>8</v>
      </c>
      <c r="CX13" s="21">
        <f>SUM((CQ13*0.6),(CT13*0.25),(CW13*0.15))</f>
        <v>6.81</v>
      </c>
      <c r="CY13" s="89"/>
      <c r="CZ13" s="85">
        <v>6.36</v>
      </c>
      <c r="DA13" s="86"/>
      <c r="DB13" s="329">
        <f>CZ13-DA13</f>
        <v>6.36</v>
      </c>
      <c r="DC13" s="86">
        <v>4.7</v>
      </c>
      <c r="DD13" s="88">
        <f>SUM((DB13*0.7),(DC13*0.3))</f>
        <v>5.8620000000000001</v>
      </c>
      <c r="DE13" s="82"/>
      <c r="DF13" s="80">
        <v>7</v>
      </c>
      <c r="DG13" s="80">
        <v>6</v>
      </c>
      <c r="DH13" s="80">
        <v>6</v>
      </c>
      <c r="DI13" s="80">
        <v>8</v>
      </c>
      <c r="DJ13" s="21">
        <f>SUM((DF13*0.2),(DG13*0.15),(DH13*0.35),(DI13*0.3))</f>
        <v>6.7999999999999989</v>
      </c>
      <c r="DK13" s="90"/>
      <c r="DL13" s="81">
        <f>DJ13-DK13</f>
        <v>6.7999999999999989</v>
      </c>
      <c r="DM13" s="89"/>
      <c r="DN13" s="85">
        <v>6.25</v>
      </c>
      <c r="DO13" s="86"/>
      <c r="DP13" s="329">
        <f>DN13-DO13</f>
        <v>6.25</v>
      </c>
      <c r="DQ13" s="86">
        <v>3.4</v>
      </c>
      <c r="DR13" s="88">
        <f>SUM((DP13*0.7),(DQ13*0.3))</f>
        <v>5.3949999999999996</v>
      </c>
      <c r="DS13" s="82"/>
      <c r="DT13" s="100">
        <f>S13</f>
        <v>6.8749999999999991</v>
      </c>
      <c r="DU13" s="100">
        <f>AD13</f>
        <v>6.6999999999999993</v>
      </c>
      <c r="DV13" s="100">
        <f>AO13</f>
        <v>5.6875</v>
      </c>
      <c r="DW13" s="100">
        <f>AZ13</f>
        <v>6.5625</v>
      </c>
      <c r="DX13" s="340">
        <f>SUM((S13*0.25)+(AD13*0.25)+(AO13*0.25)+(AZ13*0.25))</f>
        <v>6.4562499999999998</v>
      </c>
      <c r="DY13" s="151"/>
      <c r="DZ13" s="100">
        <f>BO13</f>
        <v>6.375</v>
      </c>
      <c r="EA13" s="100">
        <f>BU13</f>
        <v>5.6149999999999993</v>
      </c>
      <c r="EB13" s="100">
        <f>CC13</f>
        <v>4.6500000000000004</v>
      </c>
      <c r="EC13" s="100">
        <f>CI13</f>
        <v>6.1799999999999988</v>
      </c>
      <c r="ED13" s="340">
        <f>SUM((BO13*0.25)+(BU13*0.25)+(CC13*0.25)+(CI13*0.25))</f>
        <v>5.7050000000000001</v>
      </c>
      <c r="EE13" s="412">
        <f>(DX13+ED13)/2</f>
        <v>6.0806249999999995</v>
      </c>
      <c r="EF13" s="147"/>
      <c r="EG13" s="100">
        <f>CX13</f>
        <v>6.81</v>
      </c>
      <c r="EH13" s="100">
        <f>DD13</f>
        <v>5.8620000000000001</v>
      </c>
      <c r="EI13" s="100">
        <f>DL13</f>
        <v>6.7999999999999989</v>
      </c>
      <c r="EJ13" s="100">
        <f>DR13</f>
        <v>5.3949999999999996</v>
      </c>
      <c r="EK13" s="340">
        <f>SUM((CX13*0.25)+(DD13*0.25)+(DL13*0.25)+(DR13*0.25))</f>
        <v>6.2167500000000002</v>
      </c>
      <c r="EL13" s="82"/>
      <c r="EM13" s="81">
        <f>DX13</f>
        <v>6.4562499999999998</v>
      </c>
      <c r="EN13" s="81">
        <f>ED13</f>
        <v>5.7050000000000001</v>
      </c>
      <c r="EO13" s="81">
        <f>EK13</f>
        <v>6.2167500000000002</v>
      </c>
      <c r="EP13" s="91">
        <f>(EE13+EO13)/2</f>
        <v>6.1486874999999994</v>
      </c>
      <c r="EQ13" s="32">
        <f>RANK(EP13,EP$12:EP$16)</f>
        <v>2</v>
      </c>
    </row>
    <row r="14" spans="1:147" ht="14.4" customHeight="1" x14ac:dyDescent="0.3">
      <c r="A14" s="414">
        <v>14</v>
      </c>
      <c r="B14" s="415" t="s">
        <v>184</v>
      </c>
      <c r="C14" s="414" t="s">
        <v>257</v>
      </c>
      <c r="D14" s="414" t="s">
        <v>139</v>
      </c>
      <c r="E14" s="414" t="s">
        <v>368</v>
      </c>
      <c r="F14" s="161">
        <v>7</v>
      </c>
      <c r="G14" s="161">
        <v>7</v>
      </c>
      <c r="H14" s="161">
        <v>7</v>
      </c>
      <c r="I14" s="161">
        <v>7</v>
      </c>
      <c r="J14" s="161">
        <v>7</v>
      </c>
      <c r="K14" s="161">
        <v>6.5</v>
      </c>
      <c r="L14" s="181">
        <f>SUM(F14:K14)/6</f>
        <v>6.916666666666667</v>
      </c>
      <c r="M14" s="161">
        <v>6.5</v>
      </c>
      <c r="N14" s="161"/>
      <c r="O14" s="181">
        <f>M14-N14</f>
        <v>6.5</v>
      </c>
      <c r="P14" s="161">
        <v>7.5</v>
      </c>
      <c r="Q14" s="161"/>
      <c r="R14" s="181">
        <f>P14-Q14</f>
        <v>7.5</v>
      </c>
      <c r="S14" s="21">
        <f>SUM((L14*0.6),(O14*0.25),(R14*0.15))</f>
        <v>6.9</v>
      </c>
      <c r="T14" s="83"/>
      <c r="U14" s="80">
        <v>5</v>
      </c>
      <c r="V14" s="80">
        <v>6</v>
      </c>
      <c r="W14" s="80">
        <v>7</v>
      </c>
      <c r="X14" s="80">
        <v>6.5</v>
      </c>
      <c r="Y14" s="80">
        <v>6.5</v>
      </c>
      <c r="Z14" s="80">
        <v>6</v>
      </c>
      <c r="AA14" s="80">
        <v>7</v>
      </c>
      <c r="AB14" s="80">
        <v>6.8</v>
      </c>
      <c r="AC14" s="84">
        <f>SUM(U14:AB14)</f>
        <v>50.8</v>
      </c>
      <c r="AD14" s="81">
        <f>AC14/8</f>
        <v>6.35</v>
      </c>
      <c r="AE14" s="82"/>
      <c r="AF14" s="80">
        <v>4.5</v>
      </c>
      <c r="AG14" s="80">
        <v>5.5</v>
      </c>
      <c r="AH14" s="80">
        <v>5.5</v>
      </c>
      <c r="AI14" s="80">
        <v>6.5</v>
      </c>
      <c r="AJ14" s="80">
        <v>5.5</v>
      </c>
      <c r="AK14" s="80">
        <v>4</v>
      </c>
      <c r="AL14" s="80">
        <v>8</v>
      </c>
      <c r="AM14" s="80">
        <v>6</v>
      </c>
      <c r="AN14" s="84">
        <f>SUM(AF14:AM14)</f>
        <v>45.5</v>
      </c>
      <c r="AO14" s="81">
        <f>AN14/8</f>
        <v>5.6875</v>
      </c>
      <c r="AP14" s="82"/>
      <c r="AQ14" s="80">
        <v>5.8</v>
      </c>
      <c r="AR14" s="80">
        <v>6.5</v>
      </c>
      <c r="AS14" s="80">
        <v>6</v>
      </c>
      <c r="AT14" s="80">
        <v>6</v>
      </c>
      <c r="AU14" s="80">
        <v>6.5</v>
      </c>
      <c r="AV14" s="80">
        <v>5.5</v>
      </c>
      <c r="AW14" s="80">
        <v>8.5</v>
      </c>
      <c r="AX14" s="80">
        <v>6</v>
      </c>
      <c r="AY14" s="84">
        <f>SUM(AQ14:AX14)</f>
        <v>50.8</v>
      </c>
      <c r="AZ14" s="81">
        <f>AY14/8</f>
        <v>6.35</v>
      </c>
      <c r="BA14" s="74"/>
      <c r="BB14" s="161">
        <v>4</v>
      </c>
      <c r="BC14" s="161">
        <v>6</v>
      </c>
      <c r="BD14" s="161">
        <v>4</v>
      </c>
      <c r="BE14" s="161">
        <v>6.5</v>
      </c>
      <c r="BF14" s="161">
        <v>7</v>
      </c>
      <c r="BG14" s="161">
        <v>4</v>
      </c>
      <c r="BH14" s="181">
        <f>SUM(BB14:BG14)/6</f>
        <v>5.25</v>
      </c>
      <c r="BI14" s="161">
        <v>4.5</v>
      </c>
      <c r="BJ14" s="161"/>
      <c r="BK14" s="181">
        <f>BI14-BJ14</f>
        <v>4.5</v>
      </c>
      <c r="BL14" s="161">
        <v>6</v>
      </c>
      <c r="BM14" s="161"/>
      <c r="BN14" s="181">
        <f>BL14-BM14</f>
        <v>6</v>
      </c>
      <c r="BO14" s="21">
        <f>SUM((BH14*0.6),(BK14*0.25),(BN14*0.15))</f>
        <v>5.1750000000000007</v>
      </c>
      <c r="BP14" s="82"/>
      <c r="BQ14" s="85">
        <v>6.8</v>
      </c>
      <c r="BR14" s="86">
        <v>1</v>
      </c>
      <c r="BS14" s="87">
        <f>BQ14-BR14</f>
        <v>5.8</v>
      </c>
      <c r="BT14" s="86">
        <v>6</v>
      </c>
      <c r="BU14" s="88">
        <f>SUM((BS14*0.7),(BT14*0.3))</f>
        <v>5.8599999999999994</v>
      </c>
      <c r="BV14" s="83"/>
      <c r="BW14" s="80">
        <v>6</v>
      </c>
      <c r="BX14" s="80">
        <v>6.8</v>
      </c>
      <c r="BY14" s="80">
        <v>6.8</v>
      </c>
      <c r="BZ14" s="80">
        <v>5</v>
      </c>
      <c r="CA14" s="21">
        <f>SUM((BW14*0.2),(BX14*0.15),(BY14*0.35),(BZ14*0.3))</f>
        <v>6.1</v>
      </c>
      <c r="CB14" s="90">
        <v>1</v>
      </c>
      <c r="CC14" s="81">
        <f>CA14-CB14</f>
        <v>5.0999999999999996</v>
      </c>
      <c r="CD14" s="82"/>
      <c r="CE14" s="85">
        <v>7.39</v>
      </c>
      <c r="CF14" s="86">
        <v>1</v>
      </c>
      <c r="CG14" s="88">
        <f>CE14-CF14</f>
        <v>6.39</v>
      </c>
      <c r="CH14" s="86">
        <v>3.3</v>
      </c>
      <c r="CI14" s="88">
        <f>SUM((CG14*0.7),(CH14*0.3))</f>
        <v>5.4630000000000001</v>
      </c>
      <c r="CJ14" s="82"/>
      <c r="CK14" s="161">
        <v>6.8</v>
      </c>
      <c r="CL14" s="161">
        <v>6.8</v>
      </c>
      <c r="CM14" s="161">
        <v>5</v>
      </c>
      <c r="CN14" s="161">
        <v>6.8</v>
      </c>
      <c r="CO14" s="161">
        <v>7</v>
      </c>
      <c r="CP14" s="161">
        <v>5.5</v>
      </c>
      <c r="CQ14" s="181">
        <f>SUM(CK14:CP14)/6</f>
        <v>6.3166666666666673</v>
      </c>
      <c r="CR14" s="161">
        <v>7.5</v>
      </c>
      <c r="CS14" s="161"/>
      <c r="CT14" s="181">
        <f>CR14-CS14</f>
        <v>7.5</v>
      </c>
      <c r="CU14" s="161">
        <v>8</v>
      </c>
      <c r="CV14" s="161"/>
      <c r="CW14" s="181">
        <f>CU14-CV14</f>
        <v>8</v>
      </c>
      <c r="CX14" s="21">
        <f>SUM((CQ14*0.6),(CT14*0.25),(CW14*0.15))</f>
        <v>6.8650000000000002</v>
      </c>
      <c r="CY14" s="89"/>
      <c r="CZ14" s="85">
        <v>7.39</v>
      </c>
      <c r="DA14" s="86"/>
      <c r="DB14" s="329">
        <f>CZ14-DA14</f>
        <v>7.39</v>
      </c>
      <c r="DC14" s="86">
        <v>4.0999999999999996</v>
      </c>
      <c r="DD14" s="88">
        <f>SUM((DB14*0.7),(DC14*0.3))</f>
        <v>6.4029999999999987</v>
      </c>
      <c r="DE14" s="82"/>
      <c r="DF14" s="80">
        <v>7</v>
      </c>
      <c r="DG14" s="80">
        <v>6</v>
      </c>
      <c r="DH14" s="80">
        <v>6</v>
      </c>
      <c r="DI14" s="80">
        <v>6</v>
      </c>
      <c r="DJ14" s="21">
        <f>SUM((DF14*0.2),(DG14*0.15),(DH14*0.35),(DI14*0.3))</f>
        <v>6.1999999999999993</v>
      </c>
      <c r="DK14" s="90"/>
      <c r="DL14" s="81">
        <f>DJ14-DK14</f>
        <v>6.1999999999999993</v>
      </c>
      <c r="DM14" s="89"/>
      <c r="DN14" s="85">
        <v>7.11</v>
      </c>
      <c r="DO14" s="86"/>
      <c r="DP14" s="329">
        <f>DN14-DO14</f>
        <v>7.11</v>
      </c>
      <c r="DQ14" s="86">
        <v>2.6</v>
      </c>
      <c r="DR14" s="88">
        <f>SUM((DP14*0.7),(DQ14*0.3))</f>
        <v>5.7570000000000006</v>
      </c>
      <c r="DS14" s="82"/>
      <c r="DT14" s="100">
        <f>S14</f>
        <v>6.9</v>
      </c>
      <c r="DU14" s="100">
        <f>AD14</f>
        <v>6.35</v>
      </c>
      <c r="DV14" s="100">
        <f>AO14</f>
        <v>5.6875</v>
      </c>
      <c r="DW14" s="100">
        <f>AZ14</f>
        <v>6.35</v>
      </c>
      <c r="DX14" s="340">
        <f>SUM((S14*0.25)+(AD14*0.25)+(AO14*0.25)+(AZ14*0.25))</f>
        <v>6.3218750000000004</v>
      </c>
      <c r="DY14" s="151"/>
      <c r="DZ14" s="100">
        <f>BO14</f>
        <v>5.1750000000000007</v>
      </c>
      <c r="EA14" s="100">
        <f>BU14</f>
        <v>5.8599999999999994</v>
      </c>
      <c r="EB14" s="100">
        <f>CC14</f>
        <v>5.0999999999999996</v>
      </c>
      <c r="EC14" s="100">
        <f>CI14</f>
        <v>5.4630000000000001</v>
      </c>
      <c r="ED14" s="340">
        <f>SUM((BO14*0.25)+(BU14*0.25)+(CC14*0.25)+(CI14*0.25))</f>
        <v>5.3994999999999997</v>
      </c>
      <c r="EE14" s="412">
        <f>(DX14+ED14)/2</f>
        <v>5.8606875</v>
      </c>
      <c r="EF14" s="147"/>
      <c r="EG14" s="100">
        <f>CX14</f>
        <v>6.8650000000000002</v>
      </c>
      <c r="EH14" s="100">
        <f>DD14</f>
        <v>6.4029999999999987</v>
      </c>
      <c r="EI14" s="100">
        <f>DL14</f>
        <v>6.1999999999999993</v>
      </c>
      <c r="EJ14" s="100">
        <f>DR14</f>
        <v>5.7570000000000006</v>
      </c>
      <c r="EK14" s="340">
        <f>SUM((CX14*0.25)+(DD14*0.25)+(DL14*0.25)+(DR14*0.25))</f>
        <v>6.3062499999999995</v>
      </c>
      <c r="EL14" s="82"/>
      <c r="EM14" s="81">
        <f>DX14</f>
        <v>6.3218750000000004</v>
      </c>
      <c r="EN14" s="81">
        <f>ED14</f>
        <v>5.3994999999999997</v>
      </c>
      <c r="EO14" s="81">
        <f>EK14</f>
        <v>6.3062499999999995</v>
      </c>
      <c r="EP14" s="91">
        <f>(EE14+EO14)/2</f>
        <v>6.0834687499999998</v>
      </c>
      <c r="EQ14" s="32">
        <f>RANK(EP14,EP$12:EP$16)</f>
        <v>3</v>
      </c>
    </row>
    <row r="15" spans="1:147" ht="14.4" customHeight="1" x14ac:dyDescent="0.3">
      <c r="A15" s="414">
        <v>83</v>
      </c>
      <c r="B15" s="415" t="s">
        <v>147</v>
      </c>
      <c r="C15" s="414" t="s">
        <v>257</v>
      </c>
      <c r="D15" s="414" t="s">
        <v>139</v>
      </c>
      <c r="E15" s="414" t="s">
        <v>176</v>
      </c>
      <c r="F15" s="161">
        <v>6.8</v>
      </c>
      <c r="G15" s="161">
        <v>7.2</v>
      </c>
      <c r="H15" s="161">
        <v>7.2</v>
      </c>
      <c r="I15" s="161">
        <v>6.5</v>
      </c>
      <c r="J15" s="161">
        <v>7</v>
      </c>
      <c r="K15" s="161">
        <v>6.5</v>
      </c>
      <c r="L15" s="181">
        <f>SUM(F15:K15)/6</f>
        <v>6.8666666666666671</v>
      </c>
      <c r="M15" s="161">
        <v>6.5</v>
      </c>
      <c r="N15" s="161"/>
      <c r="O15" s="181">
        <f>M15-N15</f>
        <v>6.5</v>
      </c>
      <c r="P15" s="161">
        <v>7.5</v>
      </c>
      <c r="Q15" s="161"/>
      <c r="R15" s="181">
        <f>P15-Q15</f>
        <v>7.5</v>
      </c>
      <c r="S15" s="21">
        <f>SUM((L15*0.6),(O15*0.25),(R15*0.15))</f>
        <v>6.87</v>
      </c>
      <c r="T15" s="83"/>
      <c r="U15" s="80">
        <v>6</v>
      </c>
      <c r="V15" s="80">
        <v>5.8</v>
      </c>
      <c r="W15" s="80">
        <v>5.8</v>
      </c>
      <c r="X15" s="80">
        <v>6</v>
      </c>
      <c r="Y15" s="80">
        <v>6.8</v>
      </c>
      <c r="Z15" s="80">
        <v>5</v>
      </c>
      <c r="AA15" s="80">
        <v>5.8</v>
      </c>
      <c r="AB15" s="80">
        <v>6.5</v>
      </c>
      <c r="AC15" s="84">
        <f>SUM(U15:AB15)</f>
        <v>47.7</v>
      </c>
      <c r="AD15" s="81">
        <f>AC15/8</f>
        <v>5.9625000000000004</v>
      </c>
      <c r="AE15" s="82"/>
      <c r="AF15" s="80">
        <v>6</v>
      </c>
      <c r="AG15" s="80">
        <v>6.5</v>
      </c>
      <c r="AH15" s="80">
        <v>6.5</v>
      </c>
      <c r="AI15" s="80">
        <v>5.5</v>
      </c>
      <c r="AJ15" s="80">
        <v>5</v>
      </c>
      <c r="AK15" s="80">
        <v>3</v>
      </c>
      <c r="AL15" s="80">
        <v>5.5</v>
      </c>
      <c r="AM15" s="80">
        <v>6</v>
      </c>
      <c r="AN15" s="84">
        <f>SUM(AF15:AM15)</f>
        <v>44</v>
      </c>
      <c r="AO15" s="81">
        <f>AN15/8</f>
        <v>5.5</v>
      </c>
      <c r="AP15" s="82"/>
      <c r="AQ15" s="80">
        <v>6</v>
      </c>
      <c r="AR15" s="80">
        <v>5</v>
      </c>
      <c r="AS15" s="80">
        <v>6</v>
      </c>
      <c r="AT15" s="80">
        <v>5.5</v>
      </c>
      <c r="AU15" s="80">
        <v>6</v>
      </c>
      <c r="AV15" s="80">
        <v>3</v>
      </c>
      <c r="AW15" s="80">
        <v>6.5</v>
      </c>
      <c r="AX15" s="80">
        <v>6.5</v>
      </c>
      <c r="AY15" s="84">
        <f>SUM(AQ15:AX15)</f>
        <v>44.5</v>
      </c>
      <c r="AZ15" s="81">
        <f>AY15/8</f>
        <v>5.5625</v>
      </c>
      <c r="BA15" s="74"/>
      <c r="BB15" s="161">
        <v>6</v>
      </c>
      <c r="BC15" s="161">
        <v>5.5</v>
      </c>
      <c r="BD15" s="161">
        <v>5.5</v>
      </c>
      <c r="BE15" s="161">
        <v>7</v>
      </c>
      <c r="BF15" s="161">
        <v>7</v>
      </c>
      <c r="BG15" s="161">
        <v>5</v>
      </c>
      <c r="BH15" s="181">
        <f>SUM(BB15:BG15)/6</f>
        <v>6</v>
      </c>
      <c r="BI15" s="161">
        <v>5.5</v>
      </c>
      <c r="BJ15" s="161"/>
      <c r="BK15" s="181">
        <f>BI15-BJ15</f>
        <v>5.5</v>
      </c>
      <c r="BL15" s="161">
        <v>6</v>
      </c>
      <c r="BM15" s="161"/>
      <c r="BN15" s="181">
        <f>BL15-BM15</f>
        <v>6</v>
      </c>
      <c r="BO15" s="21">
        <f>SUM((BH15*0.6),(BK15*0.25),(BN15*0.15))</f>
        <v>5.875</v>
      </c>
      <c r="BP15" s="82"/>
      <c r="BQ15" s="85">
        <v>7.6</v>
      </c>
      <c r="BR15" s="86"/>
      <c r="BS15" s="87">
        <f>BQ15-BR15</f>
        <v>7.6</v>
      </c>
      <c r="BT15" s="86">
        <v>2.4</v>
      </c>
      <c r="BU15" s="88">
        <f>SUM((BS15*0.7),(BT15*0.3))</f>
        <v>6.0399999999999991</v>
      </c>
      <c r="BV15" s="83"/>
      <c r="BW15" s="80">
        <v>6.5</v>
      </c>
      <c r="BX15" s="80">
        <v>6</v>
      </c>
      <c r="BY15" s="80">
        <v>6.8</v>
      </c>
      <c r="BZ15" s="80">
        <v>5.5</v>
      </c>
      <c r="CA15" s="21">
        <f>SUM((BW15*0.2),(BX15*0.15),(BY15*0.35),(BZ15*0.3))</f>
        <v>6.23</v>
      </c>
      <c r="CB15" s="90"/>
      <c r="CC15" s="81">
        <f>CA15-CB15</f>
        <v>6.23</v>
      </c>
      <c r="CD15" s="82"/>
      <c r="CE15" s="85">
        <v>7</v>
      </c>
      <c r="CF15" s="86"/>
      <c r="CG15" s="88">
        <f>CE15-CF15</f>
        <v>7</v>
      </c>
      <c r="CH15" s="86">
        <v>2.5</v>
      </c>
      <c r="CI15" s="88">
        <f>SUM((CG15*0.7),(CH15*0.3))</f>
        <v>5.6499999999999995</v>
      </c>
      <c r="CJ15" s="82"/>
      <c r="CK15" s="161">
        <v>6.6</v>
      </c>
      <c r="CL15" s="161">
        <v>6.8</v>
      </c>
      <c r="CM15" s="161">
        <v>5</v>
      </c>
      <c r="CN15" s="161">
        <v>6</v>
      </c>
      <c r="CO15" s="161">
        <v>7</v>
      </c>
      <c r="CP15" s="161">
        <v>5.5</v>
      </c>
      <c r="CQ15" s="181">
        <f>SUM(CK15:CP15)/6</f>
        <v>6.1499999999999995</v>
      </c>
      <c r="CR15" s="161">
        <v>7.5</v>
      </c>
      <c r="CS15" s="161"/>
      <c r="CT15" s="181">
        <f>CR15-CS15</f>
        <v>7.5</v>
      </c>
      <c r="CU15" s="161">
        <v>8</v>
      </c>
      <c r="CV15" s="161"/>
      <c r="CW15" s="181">
        <f>CU15-CV15</f>
        <v>8</v>
      </c>
      <c r="CX15" s="21">
        <f>SUM((CQ15*0.6),(CT15*0.25),(CW15*0.15))</f>
        <v>6.7649999999999997</v>
      </c>
      <c r="CY15" s="89"/>
      <c r="CZ15" s="85">
        <v>7</v>
      </c>
      <c r="DA15" s="86"/>
      <c r="DB15" s="329">
        <f>CZ15-DA15</f>
        <v>7</v>
      </c>
      <c r="DC15" s="86">
        <v>2</v>
      </c>
      <c r="DD15" s="88">
        <f>SUM((DB15*0.7),(DC15*0.3))</f>
        <v>5.4999999999999991</v>
      </c>
      <c r="DE15" s="82"/>
      <c r="DF15" s="80">
        <v>5</v>
      </c>
      <c r="DG15" s="80">
        <v>7</v>
      </c>
      <c r="DH15" s="80">
        <v>6</v>
      </c>
      <c r="DI15" s="80">
        <v>6.5</v>
      </c>
      <c r="DJ15" s="21">
        <f>SUM((DF15*0.2),(DG15*0.15),(DH15*0.35),(DI15*0.3))</f>
        <v>6.1</v>
      </c>
      <c r="DK15" s="90"/>
      <c r="DL15" s="81">
        <f>DJ15-DK15</f>
        <v>6.1</v>
      </c>
      <c r="DM15" s="89"/>
      <c r="DN15" s="85">
        <v>7.4</v>
      </c>
      <c r="DO15" s="86"/>
      <c r="DP15" s="329">
        <f>DN15-DO15</f>
        <v>7.4</v>
      </c>
      <c r="DQ15" s="86">
        <v>3.8</v>
      </c>
      <c r="DR15" s="88">
        <f>SUM((DP15*0.7),(DQ15*0.3))</f>
        <v>6.3199999999999994</v>
      </c>
      <c r="DS15" s="82"/>
      <c r="DT15" s="100">
        <f>S15</f>
        <v>6.87</v>
      </c>
      <c r="DU15" s="100">
        <f>AD15</f>
        <v>5.9625000000000004</v>
      </c>
      <c r="DV15" s="100">
        <f>AO15</f>
        <v>5.5</v>
      </c>
      <c r="DW15" s="100">
        <f>AZ15</f>
        <v>5.5625</v>
      </c>
      <c r="DX15" s="340">
        <f>SUM((S15*0.25)+(AD15*0.25)+(AO15*0.25)+(AZ15*0.25))</f>
        <v>5.9737499999999999</v>
      </c>
      <c r="DY15" s="151"/>
      <c r="DZ15" s="100">
        <f>BO15</f>
        <v>5.875</v>
      </c>
      <c r="EA15" s="100">
        <f>BU15</f>
        <v>6.0399999999999991</v>
      </c>
      <c r="EB15" s="100">
        <f>CC15</f>
        <v>6.23</v>
      </c>
      <c r="EC15" s="100">
        <f>CI15</f>
        <v>5.6499999999999995</v>
      </c>
      <c r="ED15" s="340">
        <f>SUM((BO15*0.25)+(BU15*0.25)+(CC15*0.25)+(CI15*0.25))</f>
        <v>5.9487499999999995</v>
      </c>
      <c r="EE15" s="412">
        <f>(DX15+ED15)/2</f>
        <v>5.9612499999999997</v>
      </c>
      <c r="EF15" s="147"/>
      <c r="EG15" s="100">
        <f>CX15</f>
        <v>6.7649999999999997</v>
      </c>
      <c r="EH15" s="100">
        <f>DD15</f>
        <v>5.4999999999999991</v>
      </c>
      <c r="EI15" s="100">
        <f>DL15</f>
        <v>6.1</v>
      </c>
      <c r="EJ15" s="100">
        <f>DR15</f>
        <v>6.3199999999999994</v>
      </c>
      <c r="EK15" s="340">
        <f>SUM((CX15*0.25)+(DD15*0.25)+(DL15*0.25)+(DR15*0.25))</f>
        <v>6.1712499999999997</v>
      </c>
      <c r="EL15" s="82"/>
      <c r="EM15" s="81">
        <f>DX15</f>
        <v>5.9737499999999999</v>
      </c>
      <c r="EN15" s="81">
        <f>ED15</f>
        <v>5.9487499999999995</v>
      </c>
      <c r="EO15" s="81">
        <f>EK15</f>
        <v>6.1712499999999997</v>
      </c>
      <c r="EP15" s="91">
        <f>(EE15+EO15)/2</f>
        <v>6.0662500000000001</v>
      </c>
      <c r="EQ15" s="32">
        <f>RANK(EP15,EP$12:EP$16)</f>
        <v>4</v>
      </c>
    </row>
    <row r="16" spans="1:147" ht="14.4" customHeight="1" x14ac:dyDescent="0.3">
      <c r="A16" s="414">
        <v>32</v>
      </c>
      <c r="B16" s="414" t="s">
        <v>225</v>
      </c>
      <c r="C16" s="414" t="s">
        <v>260</v>
      </c>
      <c r="D16" s="414" t="s">
        <v>207</v>
      </c>
      <c r="E16" s="414" t="s">
        <v>183</v>
      </c>
      <c r="F16" s="161">
        <v>6.5</v>
      </c>
      <c r="G16" s="161">
        <v>7</v>
      </c>
      <c r="H16" s="161">
        <v>6</v>
      </c>
      <c r="I16" s="161">
        <v>6</v>
      </c>
      <c r="J16" s="161">
        <v>7.5</v>
      </c>
      <c r="K16" s="161">
        <v>6.5</v>
      </c>
      <c r="L16" s="181">
        <f>SUM(F16:K16)/6</f>
        <v>6.583333333333333</v>
      </c>
      <c r="M16" s="161">
        <v>7.5</v>
      </c>
      <c r="N16" s="161"/>
      <c r="O16" s="181">
        <f>M16-N16</f>
        <v>7.5</v>
      </c>
      <c r="P16" s="161">
        <v>7</v>
      </c>
      <c r="Q16" s="161"/>
      <c r="R16" s="181">
        <f>P16-Q16</f>
        <v>7</v>
      </c>
      <c r="S16" s="21">
        <f>SUM((L16*0.6),(O16*0.25),(R16*0.15))</f>
        <v>6.8749999999999991</v>
      </c>
      <c r="T16" s="83"/>
      <c r="U16" s="80">
        <v>6</v>
      </c>
      <c r="V16" s="80">
        <v>6.8</v>
      </c>
      <c r="W16" s="80">
        <v>6.5</v>
      </c>
      <c r="X16" s="80">
        <v>6</v>
      </c>
      <c r="Y16" s="80">
        <v>5.8</v>
      </c>
      <c r="Z16" s="80">
        <v>6</v>
      </c>
      <c r="AA16" s="80">
        <v>7</v>
      </c>
      <c r="AB16" s="80">
        <v>7</v>
      </c>
      <c r="AC16" s="84">
        <f>SUM(U16:AB16)</f>
        <v>51.1</v>
      </c>
      <c r="AD16" s="81">
        <f>AC16/8</f>
        <v>6.3875000000000002</v>
      </c>
      <c r="AE16" s="82"/>
      <c r="AF16" s="80">
        <v>5</v>
      </c>
      <c r="AG16" s="80">
        <v>6</v>
      </c>
      <c r="AH16" s="80">
        <v>6</v>
      </c>
      <c r="AI16" s="80">
        <v>5.5</v>
      </c>
      <c r="AJ16" s="80">
        <v>6</v>
      </c>
      <c r="AK16" s="80">
        <v>4</v>
      </c>
      <c r="AL16" s="80">
        <v>5.5</v>
      </c>
      <c r="AM16" s="80">
        <v>6</v>
      </c>
      <c r="AN16" s="84">
        <f>SUM(AF16:AM16)</f>
        <v>44</v>
      </c>
      <c r="AO16" s="81">
        <f>AN16/8</f>
        <v>5.5</v>
      </c>
      <c r="AP16" s="82"/>
      <c r="AQ16" s="80">
        <v>5.5</v>
      </c>
      <c r="AR16" s="80">
        <v>6.5</v>
      </c>
      <c r="AS16" s="80">
        <v>6.5</v>
      </c>
      <c r="AT16" s="80">
        <v>5.7</v>
      </c>
      <c r="AU16" s="80">
        <v>5</v>
      </c>
      <c r="AV16" s="80">
        <v>5</v>
      </c>
      <c r="AW16" s="80">
        <v>7.5</v>
      </c>
      <c r="AX16" s="80">
        <v>6</v>
      </c>
      <c r="AY16" s="84">
        <f>SUM(AQ16:AX16)</f>
        <v>47.7</v>
      </c>
      <c r="AZ16" s="81">
        <f>AY16/8</f>
        <v>5.9625000000000004</v>
      </c>
      <c r="BA16" s="74"/>
      <c r="BB16" s="161">
        <v>6</v>
      </c>
      <c r="BC16" s="161">
        <v>7</v>
      </c>
      <c r="BD16" s="161">
        <v>6</v>
      </c>
      <c r="BE16" s="161">
        <v>4</v>
      </c>
      <c r="BF16" s="161">
        <v>6</v>
      </c>
      <c r="BG16" s="161">
        <v>5.5</v>
      </c>
      <c r="BH16" s="181">
        <f>SUM(BB16:BG16)/6</f>
        <v>5.75</v>
      </c>
      <c r="BI16" s="161">
        <v>7</v>
      </c>
      <c r="BJ16" s="161"/>
      <c r="BK16" s="181">
        <f>BI16-BJ16</f>
        <v>7</v>
      </c>
      <c r="BL16" s="161">
        <v>7</v>
      </c>
      <c r="BM16" s="161"/>
      <c r="BN16" s="181">
        <f>BL16-BM16</f>
        <v>7</v>
      </c>
      <c r="BO16" s="21">
        <f>SUM((BH16*0.6),(BK16*0.25),(BN16*0.15))</f>
        <v>6.2499999999999991</v>
      </c>
      <c r="BP16" s="82"/>
      <c r="BQ16" s="85">
        <v>6.5</v>
      </c>
      <c r="BR16" s="86">
        <v>2.4</v>
      </c>
      <c r="BS16" s="87">
        <f>BQ16-BR16</f>
        <v>4.0999999999999996</v>
      </c>
      <c r="BT16" s="86">
        <v>8</v>
      </c>
      <c r="BU16" s="88">
        <f>SUM((BS16*0.7),(BT16*0.3))</f>
        <v>5.27</v>
      </c>
      <c r="BV16" s="83"/>
      <c r="BW16" s="80">
        <v>7</v>
      </c>
      <c r="BX16" s="80">
        <v>6.8</v>
      </c>
      <c r="BY16" s="80">
        <v>6.5</v>
      </c>
      <c r="BZ16" s="80">
        <v>6.5</v>
      </c>
      <c r="CA16" s="21">
        <f>SUM((BW16*0.2),(BX16*0.15),(BY16*0.35),(BZ16*0.3))</f>
        <v>6.6450000000000005</v>
      </c>
      <c r="CB16" s="90">
        <v>1.2</v>
      </c>
      <c r="CC16" s="81">
        <f>CA16-CB16</f>
        <v>5.4450000000000003</v>
      </c>
      <c r="CD16" s="82"/>
      <c r="CE16" s="85">
        <v>5.82</v>
      </c>
      <c r="CF16" s="86">
        <v>1.4</v>
      </c>
      <c r="CG16" s="88">
        <f>CE16-CF16</f>
        <v>4.42</v>
      </c>
      <c r="CH16" s="86">
        <v>6</v>
      </c>
      <c r="CI16" s="88">
        <f>SUM((CG16*0.7),(CH16*0.3))</f>
        <v>4.8940000000000001</v>
      </c>
      <c r="CJ16" s="82"/>
      <c r="CK16" s="161">
        <v>6.8</v>
      </c>
      <c r="CL16" s="161">
        <v>6.8</v>
      </c>
      <c r="CM16" s="161">
        <v>6</v>
      </c>
      <c r="CN16" s="161">
        <v>6</v>
      </c>
      <c r="CO16" s="161">
        <v>7</v>
      </c>
      <c r="CP16" s="161">
        <v>6</v>
      </c>
      <c r="CQ16" s="181">
        <f>SUM(CK16:CP16)/6</f>
        <v>6.4333333333333336</v>
      </c>
      <c r="CR16" s="161">
        <v>7</v>
      </c>
      <c r="CS16" s="161"/>
      <c r="CT16" s="181">
        <f>CR16-CS16</f>
        <v>7</v>
      </c>
      <c r="CU16" s="161">
        <v>8</v>
      </c>
      <c r="CV16" s="161"/>
      <c r="CW16" s="181">
        <f>CU16-CV16</f>
        <v>8</v>
      </c>
      <c r="CX16" s="21">
        <f>SUM((CQ16*0.6),(CT16*0.25),(CW16*0.15))</f>
        <v>6.81</v>
      </c>
      <c r="CY16" s="89"/>
      <c r="CZ16" s="85">
        <v>5.46</v>
      </c>
      <c r="DA16" s="86">
        <v>1</v>
      </c>
      <c r="DB16" s="329">
        <f>CZ16-DA16</f>
        <v>4.46</v>
      </c>
      <c r="DC16" s="86">
        <v>4.3</v>
      </c>
      <c r="DD16" s="88">
        <f>SUM((DB16*0.7),(DC16*0.3))</f>
        <v>4.4119999999999999</v>
      </c>
      <c r="DE16" s="82"/>
      <c r="DF16" s="80">
        <v>5</v>
      </c>
      <c r="DG16" s="80">
        <v>6</v>
      </c>
      <c r="DH16" s="80">
        <v>4</v>
      </c>
      <c r="DI16" s="80">
        <v>5</v>
      </c>
      <c r="DJ16" s="21">
        <f>SUM((DF16*0.2),(DG16*0.15),(DH16*0.35),(DI16*0.3))</f>
        <v>4.8</v>
      </c>
      <c r="DK16" s="90"/>
      <c r="DL16" s="81">
        <f>DJ16-DK16</f>
        <v>4.8</v>
      </c>
      <c r="DM16" s="89"/>
      <c r="DN16" s="85">
        <v>8.69</v>
      </c>
      <c r="DO16" s="86">
        <v>2.4</v>
      </c>
      <c r="DP16" s="329">
        <f>DN16-DO16</f>
        <v>6.2899999999999991</v>
      </c>
      <c r="DQ16" s="86">
        <v>3.9</v>
      </c>
      <c r="DR16" s="88">
        <f>SUM((DP16*0.7),(DQ16*0.3))</f>
        <v>5.5729999999999986</v>
      </c>
      <c r="DS16" s="82"/>
      <c r="DT16" s="100">
        <f>S16</f>
        <v>6.8749999999999991</v>
      </c>
      <c r="DU16" s="100">
        <f>AD16</f>
        <v>6.3875000000000002</v>
      </c>
      <c r="DV16" s="100">
        <f>AO16</f>
        <v>5.5</v>
      </c>
      <c r="DW16" s="100">
        <f>AZ16</f>
        <v>5.9625000000000004</v>
      </c>
      <c r="DX16" s="340">
        <f>SUM((S16*0.25)+(AD16*0.25)+(AO16*0.25)+(AZ16*0.25))</f>
        <v>6.1812500000000004</v>
      </c>
      <c r="DY16" s="151"/>
      <c r="DZ16" s="100">
        <f>BO16</f>
        <v>6.2499999999999991</v>
      </c>
      <c r="EA16" s="100">
        <f>BU16</f>
        <v>5.27</v>
      </c>
      <c r="EB16" s="100">
        <f>CC16</f>
        <v>5.4450000000000003</v>
      </c>
      <c r="EC16" s="100">
        <f>CI16</f>
        <v>4.8940000000000001</v>
      </c>
      <c r="ED16" s="340">
        <f>SUM((BO16*0.25)+(BU16*0.25)+(CC16*0.25)+(CI16*0.25))</f>
        <v>5.4647500000000004</v>
      </c>
      <c r="EE16" s="412">
        <f>(DX16+ED16)/2</f>
        <v>5.8230000000000004</v>
      </c>
      <c r="EF16" s="147"/>
      <c r="EG16" s="100">
        <f>CX16</f>
        <v>6.81</v>
      </c>
      <c r="EH16" s="100">
        <f>DD16</f>
        <v>4.4119999999999999</v>
      </c>
      <c r="EI16" s="100">
        <f>DL16</f>
        <v>4.8</v>
      </c>
      <c r="EJ16" s="100">
        <f>DR16</f>
        <v>5.5729999999999986</v>
      </c>
      <c r="EK16" s="340">
        <f>SUM((CX16*0.25)+(DD16*0.25)+(DL16*0.25)+(DR16*0.25))</f>
        <v>5.3987499999999997</v>
      </c>
      <c r="EL16" s="82"/>
      <c r="EM16" s="81">
        <f>DX16</f>
        <v>6.1812500000000004</v>
      </c>
      <c r="EN16" s="81">
        <f>ED16</f>
        <v>5.4647500000000004</v>
      </c>
      <c r="EO16" s="81">
        <f>EK16</f>
        <v>5.3987499999999997</v>
      </c>
      <c r="EP16" s="91">
        <f>(EE16+EO16)/2</f>
        <v>5.6108750000000001</v>
      </c>
      <c r="EQ16" s="32">
        <f>RANK(EP16,EP$12:EP$16)</f>
        <v>5</v>
      </c>
    </row>
    <row r="19" spans="1:145" x14ac:dyDescent="0.3">
      <c r="EK19" s="412"/>
      <c r="EO19" s="94"/>
    </row>
    <row r="20" spans="1:145" x14ac:dyDescent="0.3">
      <c r="EC20" s="412"/>
      <c r="EK20" s="412"/>
      <c r="EO20" s="94"/>
    </row>
    <row r="22" spans="1:145" ht="15.6" x14ac:dyDescent="0.3">
      <c r="A22" s="56"/>
      <c r="B22" s="67"/>
    </row>
    <row r="23" spans="1:145" ht="15.6" x14ac:dyDescent="0.3">
      <c r="A23" s="60"/>
      <c r="B23" s="92"/>
    </row>
    <row r="25" spans="1:145" x14ac:dyDescent="0.3">
      <c r="A25" s="69"/>
      <c r="B25" s="69"/>
      <c r="C25" s="69"/>
      <c r="D25" s="69"/>
      <c r="E25" s="69"/>
    </row>
    <row r="26" spans="1:145" x14ac:dyDescent="0.3">
      <c r="A26" s="69"/>
      <c r="B26" s="69"/>
      <c r="C26" s="69"/>
      <c r="D26" s="69"/>
      <c r="E26" s="69"/>
    </row>
    <row r="27" spans="1:145" x14ac:dyDescent="0.3">
      <c r="A27" s="93"/>
      <c r="B27" s="93"/>
      <c r="C27" s="93"/>
      <c r="D27" s="93"/>
      <c r="E27" s="93"/>
    </row>
    <row r="28" spans="1:145" x14ac:dyDescent="0.3">
      <c r="A28" s="93"/>
      <c r="B28" s="93"/>
      <c r="C28" s="93"/>
      <c r="D28" s="93"/>
      <c r="E28" s="93"/>
    </row>
    <row r="29" spans="1:145" x14ac:dyDescent="0.3">
      <c r="A29" s="93"/>
      <c r="B29" s="93"/>
      <c r="C29" s="93"/>
      <c r="D29" s="93"/>
      <c r="E29" s="93"/>
    </row>
    <row r="30" spans="1:145" x14ac:dyDescent="0.3">
      <c r="A30" s="93"/>
      <c r="B30" s="93"/>
      <c r="C30" s="93"/>
      <c r="D30" s="93"/>
      <c r="E30" s="93"/>
    </row>
    <row r="31" spans="1:145" x14ac:dyDescent="0.3">
      <c r="A31" s="95"/>
      <c r="B31" s="95"/>
      <c r="C31" s="95"/>
      <c r="D31" s="95"/>
      <c r="E31" s="95"/>
    </row>
    <row r="32" spans="1:145" x14ac:dyDescent="0.3">
      <c r="C32" s="93"/>
      <c r="D32" s="93"/>
      <c r="E32" s="93"/>
    </row>
    <row r="33" spans="3:5" x14ac:dyDescent="0.3">
      <c r="C33" s="93"/>
      <c r="D33" s="93"/>
      <c r="E33" s="93"/>
    </row>
    <row r="34" spans="3:5" x14ac:dyDescent="0.3">
      <c r="C34" s="93"/>
      <c r="D34" s="93"/>
      <c r="E34" s="93"/>
    </row>
    <row r="35" spans="3:5" x14ac:dyDescent="0.3">
      <c r="C35" s="93"/>
      <c r="D35" s="93"/>
      <c r="E35" s="93"/>
    </row>
  </sheetData>
  <sortState xmlns:xlrd2="http://schemas.microsoft.com/office/spreadsheetml/2017/richdata2" ref="A12:EQ16">
    <sortCondition descending="1" ref="EP12:EP16"/>
  </sortState>
  <mergeCells count="4">
    <mergeCell ref="A3:B3"/>
    <mergeCell ref="DT8:DV8"/>
    <mergeCell ref="DZ8:EB8"/>
    <mergeCell ref="EG8:EI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BCA6-89FF-4E56-B790-5517BE88086B}">
  <sheetPr>
    <pageSetUpPr fitToPage="1"/>
  </sheetPr>
  <dimension ref="A1:CS17"/>
  <sheetViews>
    <sheetView zoomScaleNormal="100" workbookViewId="0">
      <selection activeCell="B13" sqref="B13"/>
    </sheetView>
  </sheetViews>
  <sheetFormatPr defaultRowHeight="13.2" x14ac:dyDescent="0.25"/>
  <cols>
    <col min="1" max="1" width="5.6640625" customWidth="1"/>
    <col min="2" max="2" width="15.5546875" customWidth="1"/>
    <col min="3" max="3" width="25.5546875" customWidth="1"/>
    <col min="4" max="4" width="16.6640625" customWidth="1"/>
    <col min="5" max="5" width="16.10937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50" max="50" width="2.6640625" customWidth="1"/>
    <col min="51" max="51" width="7.5546875" customWidth="1"/>
    <col min="52" max="52" width="10.6640625" customWidth="1"/>
    <col min="53" max="53" width="10.33203125" customWidth="1"/>
    <col min="54" max="54" width="9.33203125" customWidth="1"/>
    <col min="55" max="55" width="11" customWidth="1"/>
    <col min="56" max="56" width="9" customWidth="1"/>
    <col min="65" max="65" width="2.88671875" customWidth="1"/>
    <col min="70" max="70" width="2.88671875" customWidth="1"/>
    <col min="78" max="78" width="2.88671875" customWidth="1"/>
    <col min="83" max="83" width="2.88671875" customWidth="1"/>
    <col min="84" max="85" width="6.6640625" customWidth="1"/>
    <col min="86" max="86" width="6.44140625" customWidth="1"/>
    <col min="87" max="87" width="6.6640625" customWidth="1"/>
    <col min="88" max="88" width="13" customWidth="1"/>
    <col min="89" max="89" width="3.6640625" customWidth="1"/>
    <col min="90" max="91" width="6.6640625" customWidth="1"/>
    <col min="92" max="92" width="6.44140625" customWidth="1"/>
    <col min="93" max="93" width="6.6640625" customWidth="1"/>
    <col min="95" max="95" width="2.44140625" customWidth="1"/>
    <col min="97" max="97" width="13.109375" customWidth="1"/>
  </cols>
  <sheetData>
    <row r="1" spans="1:97" ht="15.6" x14ac:dyDescent="0.3">
      <c r="A1" s="97" t="str">
        <f>'Comp Detail'!A1</f>
        <v>Vaulting NSW State Championships</v>
      </c>
      <c r="B1" s="3"/>
      <c r="C1" s="103"/>
      <c r="D1" s="163" t="s">
        <v>71</v>
      </c>
      <c r="E1" s="342" t="s">
        <v>341</v>
      </c>
      <c r="F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Y1" s="1"/>
      <c r="AZ1" s="1"/>
      <c r="BA1" s="1"/>
      <c r="BB1" s="1"/>
      <c r="BC1" s="1"/>
      <c r="BD1" s="1"/>
      <c r="BE1" s="103"/>
      <c r="BF1" s="103"/>
      <c r="BG1" s="103"/>
      <c r="BH1" s="103"/>
      <c r="BI1" s="103"/>
      <c r="BJ1" s="103"/>
      <c r="BK1" s="103"/>
      <c r="BL1" s="103"/>
      <c r="BM1" s="103"/>
      <c r="BN1" s="21"/>
      <c r="BO1" s="21"/>
      <c r="BP1" s="21"/>
      <c r="BQ1" s="21"/>
      <c r="BR1" s="103"/>
      <c r="BS1" s="103"/>
      <c r="BT1" s="103"/>
      <c r="BU1" s="103"/>
      <c r="BV1" s="103"/>
      <c r="BW1" s="103"/>
      <c r="BX1" s="103"/>
      <c r="BY1" s="103"/>
      <c r="BZ1" s="103"/>
      <c r="CA1" s="21"/>
      <c r="CB1" s="21"/>
      <c r="CC1" s="21"/>
      <c r="CD1" s="21"/>
      <c r="CE1" s="103"/>
      <c r="CF1" s="103"/>
      <c r="CG1" s="103"/>
      <c r="CH1" s="103"/>
      <c r="CI1" s="103"/>
      <c r="CJ1" s="196"/>
      <c r="CL1" s="103"/>
      <c r="CM1" s="103"/>
      <c r="CN1" s="103"/>
      <c r="CO1" s="103"/>
      <c r="CP1" s="103"/>
      <c r="CQ1" s="103"/>
      <c r="CR1" s="103"/>
      <c r="CS1" s="196">
        <f ca="1">NOW()</f>
        <v>45089.380972685183</v>
      </c>
    </row>
    <row r="2" spans="1:97" ht="15.6" x14ac:dyDescent="0.3">
      <c r="A2" s="28"/>
      <c r="B2" s="3"/>
      <c r="C2" s="103"/>
      <c r="E2" s="342" t="s">
        <v>342</v>
      </c>
      <c r="F2" s="1"/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Y2" s="1"/>
      <c r="AZ2" s="1"/>
      <c r="BA2" s="1"/>
      <c r="BB2" s="1"/>
      <c r="BC2" s="1"/>
      <c r="BD2" s="1"/>
      <c r="BE2" s="103"/>
      <c r="BF2" s="103"/>
      <c r="BG2" s="103"/>
      <c r="BH2" s="103"/>
      <c r="BI2" s="103"/>
      <c r="BJ2" s="103"/>
      <c r="BK2" s="103"/>
      <c r="BL2" s="103"/>
      <c r="BM2" s="103"/>
      <c r="BN2" s="21"/>
      <c r="BO2" s="21"/>
      <c r="BP2" s="21"/>
      <c r="BQ2" s="21"/>
      <c r="BR2" s="103"/>
      <c r="BS2" s="103"/>
      <c r="BT2" s="103"/>
      <c r="BU2" s="103"/>
      <c r="BV2" s="103"/>
      <c r="BW2" s="103"/>
      <c r="BX2" s="103"/>
      <c r="BY2" s="103"/>
      <c r="BZ2" s="103"/>
      <c r="CA2" s="21"/>
      <c r="CB2" s="21"/>
      <c r="CC2" s="21"/>
      <c r="CD2" s="21"/>
      <c r="CE2" s="103"/>
      <c r="CF2" s="103"/>
      <c r="CG2" s="103"/>
      <c r="CH2" s="103"/>
      <c r="CI2" s="103"/>
      <c r="CJ2" s="197"/>
      <c r="CL2" s="103"/>
      <c r="CM2" s="103"/>
      <c r="CN2" s="103"/>
      <c r="CO2" s="103"/>
      <c r="CP2" s="103"/>
      <c r="CQ2" s="103"/>
      <c r="CR2" s="103"/>
      <c r="CS2" s="197">
        <f ca="1">NOW()</f>
        <v>45089.380972685183</v>
      </c>
    </row>
    <row r="3" spans="1:97" ht="15.6" x14ac:dyDescent="0.3">
      <c r="A3" s="456" t="str">
        <f>'Comp Detail'!A3</f>
        <v>9th to 11th June 2023</v>
      </c>
      <c r="B3" s="457"/>
      <c r="C3" s="103"/>
      <c r="D3" s="163"/>
      <c r="E3" s="342" t="s">
        <v>344</v>
      </c>
      <c r="AX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</row>
    <row r="4" spans="1:97" ht="15.6" x14ac:dyDescent="0.3">
      <c r="A4" s="105"/>
      <c r="B4" s="103"/>
      <c r="C4" s="103"/>
      <c r="D4" s="163"/>
      <c r="E4" s="342" t="s">
        <v>348</v>
      </c>
      <c r="AX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</row>
    <row r="5" spans="1:97" ht="15.6" x14ac:dyDescent="0.3">
      <c r="A5" s="105"/>
      <c r="B5" s="103"/>
      <c r="C5" s="103"/>
      <c r="D5" s="163"/>
      <c r="E5" s="41"/>
      <c r="AX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</row>
    <row r="6" spans="1:97" ht="15.6" x14ac:dyDescent="0.3">
      <c r="A6" s="105"/>
      <c r="B6" s="103"/>
      <c r="C6" s="163"/>
      <c r="D6" s="103"/>
      <c r="E6" s="103"/>
      <c r="F6" s="175" t="s">
        <v>79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83"/>
      <c r="U6" s="175"/>
      <c r="V6" s="183"/>
      <c r="W6" s="183"/>
      <c r="X6" s="183"/>
      <c r="Y6" s="183"/>
      <c r="Z6" s="183"/>
      <c r="AA6" s="183"/>
      <c r="AB6" s="183"/>
      <c r="AC6" s="183"/>
      <c r="AD6" s="183"/>
      <c r="AE6" s="175"/>
      <c r="AF6" s="183"/>
      <c r="AG6" s="183"/>
      <c r="AH6" s="183"/>
      <c r="AI6" s="183"/>
      <c r="AJ6" s="183"/>
      <c r="AK6" s="183"/>
      <c r="AL6" s="183"/>
      <c r="AM6" s="183"/>
      <c r="AN6" s="183"/>
      <c r="AO6" s="175"/>
      <c r="AP6" s="183"/>
      <c r="AQ6" s="183"/>
      <c r="AR6" s="183"/>
      <c r="AS6" s="183"/>
      <c r="AT6" s="183"/>
      <c r="AU6" s="183"/>
      <c r="AV6" s="183"/>
      <c r="AW6" s="183"/>
      <c r="AX6" s="103"/>
      <c r="AY6" s="182" t="s">
        <v>51</v>
      </c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6"/>
      <c r="BN6" s="214" t="s">
        <v>51</v>
      </c>
      <c r="BO6" s="215"/>
      <c r="BP6" s="215"/>
      <c r="BQ6" s="215"/>
      <c r="BR6" s="186"/>
      <c r="BS6" s="186"/>
      <c r="BT6" s="186"/>
      <c r="BU6" s="186"/>
      <c r="BV6" s="186"/>
      <c r="BW6" s="186"/>
      <c r="BX6" s="186"/>
      <c r="BY6" s="186"/>
      <c r="BZ6" s="186"/>
      <c r="CA6" s="214" t="s">
        <v>51</v>
      </c>
      <c r="CB6" s="215"/>
      <c r="CC6" s="215"/>
      <c r="CD6" s="215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</row>
    <row r="7" spans="1:97" ht="15.6" x14ac:dyDescent="0.3">
      <c r="A7" s="105" t="s">
        <v>102</v>
      </c>
      <c r="B7" s="164"/>
      <c r="C7" s="103"/>
      <c r="D7" s="103"/>
      <c r="E7" s="103"/>
      <c r="F7" s="164" t="s">
        <v>47</v>
      </c>
      <c r="G7" s="103" t="str">
        <f>E1</f>
        <v>Tristyn Lowe</v>
      </c>
      <c r="H7" s="103"/>
      <c r="I7" s="103"/>
      <c r="J7" s="103"/>
      <c r="K7" s="103"/>
      <c r="M7" s="164"/>
      <c r="N7" s="164"/>
      <c r="O7" s="164"/>
      <c r="P7" s="103"/>
      <c r="Q7" s="103"/>
      <c r="R7" s="103"/>
      <c r="S7" s="103"/>
      <c r="T7" s="103"/>
      <c r="U7" s="164" t="s">
        <v>46</v>
      </c>
      <c r="V7" s="103" t="str">
        <f>E2</f>
        <v>Janet Leadbeater</v>
      </c>
      <c r="W7" s="103"/>
      <c r="X7" s="103"/>
      <c r="Y7" s="103"/>
      <c r="Z7" s="103"/>
      <c r="AA7" s="103"/>
      <c r="AB7" s="103"/>
      <c r="AC7" s="103"/>
      <c r="AD7" s="103"/>
      <c r="AE7" s="164" t="s">
        <v>48</v>
      </c>
      <c r="AF7" s="103" t="str">
        <f>E3</f>
        <v>Emily Leadbeater</v>
      </c>
      <c r="AG7" s="103"/>
      <c r="AH7" s="103"/>
      <c r="AI7" s="103"/>
      <c r="AJ7" s="103"/>
      <c r="AK7" s="103"/>
      <c r="AL7" s="103"/>
      <c r="AM7" s="103"/>
      <c r="AN7" s="103"/>
      <c r="AO7" s="164" t="s">
        <v>103</v>
      </c>
      <c r="AP7" s="103" t="str">
        <f>E4</f>
        <v>Chris Wicks</v>
      </c>
      <c r="AQ7" s="103"/>
      <c r="AR7" s="103"/>
      <c r="AS7" s="103"/>
      <c r="AT7" s="103"/>
      <c r="AU7" s="103"/>
      <c r="AV7" s="103"/>
      <c r="AW7" s="103"/>
      <c r="AX7" s="216"/>
      <c r="AY7" s="164" t="s">
        <v>47</v>
      </c>
      <c r="AZ7" s="103" t="str">
        <f>E2</f>
        <v>Janet Leadbeater</v>
      </c>
      <c r="BA7" s="103"/>
      <c r="BB7" s="103"/>
      <c r="BC7" s="103"/>
      <c r="BD7" s="103"/>
      <c r="BF7" s="164"/>
      <c r="BG7" s="164"/>
      <c r="BH7" s="164"/>
      <c r="BI7" s="103"/>
      <c r="BJ7" s="103"/>
      <c r="BK7" s="103"/>
      <c r="BL7" s="103"/>
      <c r="BM7" s="103"/>
      <c r="BN7" s="207" t="s">
        <v>46</v>
      </c>
      <c r="BO7" s="21" t="str">
        <f>E1</f>
        <v>Tristyn Lowe</v>
      </c>
      <c r="BP7" s="21"/>
      <c r="BQ7" s="21"/>
      <c r="BR7" s="103"/>
      <c r="BS7" s="164" t="s">
        <v>48</v>
      </c>
      <c r="BT7" s="103" t="str">
        <f>E4</f>
        <v>Chris Wicks</v>
      </c>
      <c r="BU7" s="103"/>
      <c r="BV7" s="103"/>
      <c r="BW7" s="103"/>
      <c r="BX7" s="164"/>
      <c r="BY7" s="164"/>
      <c r="BZ7" s="103"/>
      <c r="CA7" s="207" t="s">
        <v>103</v>
      </c>
      <c r="CB7" s="21" t="str">
        <f>E3</f>
        <v>Emily Leadbeater</v>
      </c>
      <c r="CC7" s="21"/>
      <c r="CD7" s="21"/>
      <c r="CE7" s="198"/>
      <c r="CF7" s="217"/>
      <c r="CG7" s="217"/>
      <c r="CH7" s="217"/>
      <c r="CI7" s="217"/>
      <c r="CK7" s="218"/>
      <c r="CL7" s="217"/>
      <c r="CM7" s="217"/>
      <c r="CN7" s="217"/>
      <c r="CO7" s="217"/>
      <c r="CP7" s="103"/>
      <c r="CQ7" s="218"/>
      <c r="CR7" s="164" t="s">
        <v>12</v>
      </c>
      <c r="CS7" s="103"/>
    </row>
    <row r="8" spans="1:97" ht="15.6" x14ac:dyDescent="0.3">
      <c r="A8" s="105" t="s">
        <v>85</v>
      </c>
      <c r="B8" s="200">
        <v>5</v>
      </c>
      <c r="C8" s="103"/>
      <c r="D8" s="103"/>
      <c r="E8" s="103"/>
      <c r="F8" s="164" t="s">
        <v>26</v>
      </c>
      <c r="G8" s="103"/>
      <c r="H8" s="103"/>
      <c r="I8" s="103"/>
      <c r="J8" s="103"/>
      <c r="K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219"/>
      <c r="AY8" s="164" t="s">
        <v>26</v>
      </c>
      <c r="AZ8" s="103"/>
      <c r="BA8" s="103"/>
      <c r="BB8" s="103"/>
      <c r="BC8" s="103"/>
      <c r="BD8" s="103"/>
      <c r="BF8" s="103"/>
      <c r="BG8" s="103"/>
      <c r="BH8" s="103"/>
      <c r="BI8" s="103"/>
      <c r="BJ8" s="103"/>
      <c r="BK8" s="103"/>
      <c r="BL8" s="103"/>
      <c r="BM8" s="103"/>
      <c r="BN8" s="21"/>
      <c r="BO8" s="21"/>
      <c r="BP8" s="21"/>
      <c r="BQ8" s="21"/>
      <c r="BR8" s="103"/>
      <c r="BS8" s="103"/>
      <c r="BT8" s="103"/>
      <c r="BU8" s="103"/>
      <c r="BV8" s="103"/>
      <c r="BW8" s="103"/>
      <c r="BX8" s="103"/>
      <c r="BY8" s="103"/>
      <c r="BZ8" s="103"/>
      <c r="CA8" s="21"/>
      <c r="CB8" s="21"/>
      <c r="CC8" s="21"/>
      <c r="CD8" s="21"/>
      <c r="CE8" s="198"/>
      <c r="CF8" s="217"/>
      <c r="CG8" s="217"/>
      <c r="CH8" s="217"/>
      <c r="CI8" s="217"/>
      <c r="CJ8" s="103"/>
      <c r="CK8" s="218"/>
      <c r="CL8" s="217"/>
      <c r="CM8" s="217"/>
      <c r="CN8" s="217"/>
      <c r="CO8" s="217"/>
      <c r="CP8" s="103"/>
      <c r="CQ8" s="218"/>
      <c r="CR8" s="103"/>
      <c r="CS8" s="103"/>
    </row>
    <row r="9" spans="1:97" ht="14.4" x14ac:dyDescent="0.3">
      <c r="A9" s="103"/>
      <c r="B9" s="103"/>
      <c r="C9" s="103"/>
      <c r="D9" s="103"/>
      <c r="E9" s="103"/>
      <c r="F9" s="164" t="s">
        <v>1</v>
      </c>
      <c r="G9" s="103"/>
      <c r="H9" s="103"/>
      <c r="I9" s="103"/>
      <c r="J9" s="103"/>
      <c r="K9" s="103"/>
      <c r="L9" s="176" t="s">
        <v>1</v>
      </c>
      <c r="M9" s="177"/>
      <c r="N9" s="177"/>
      <c r="O9" s="177" t="s">
        <v>2</v>
      </c>
      <c r="Q9" s="177"/>
      <c r="R9" s="177" t="s">
        <v>3</v>
      </c>
      <c r="S9" s="177" t="s">
        <v>86</v>
      </c>
      <c r="T9" s="128"/>
      <c r="U9" s="103"/>
      <c r="V9" s="103"/>
      <c r="W9" s="103"/>
      <c r="X9" s="103"/>
      <c r="Y9" s="103"/>
      <c r="Z9" s="103"/>
      <c r="AA9" s="103"/>
      <c r="AB9" s="103"/>
      <c r="AC9" s="103"/>
      <c r="AD9" s="128"/>
      <c r="AE9" s="103"/>
      <c r="AF9" s="103"/>
      <c r="AG9" s="103"/>
      <c r="AH9" s="103"/>
      <c r="AI9" s="103"/>
      <c r="AJ9" s="103"/>
      <c r="AK9" s="103"/>
      <c r="AL9" s="103"/>
      <c r="AM9" s="103"/>
      <c r="AN9" s="128"/>
      <c r="AO9" s="103"/>
      <c r="AP9" s="103"/>
      <c r="AQ9" s="103"/>
      <c r="AR9" s="103"/>
      <c r="AS9" s="103"/>
      <c r="AT9" s="103"/>
      <c r="AU9" s="103"/>
      <c r="AV9" s="103"/>
      <c r="AW9" s="103"/>
      <c r="AX9" s="220"/>
      <c r="AY9" s="164" t="s">
        <v>1</v>
      </c>
      <c r="AZ9" s="103"/>
      <c r="BA9" s="103"/>
      <c r="BB9" s="103"/>
      <c r="BC9" s="103"/>
      <c r="BD9" s="103"/>
      <c r="BE9" s="176" t="s">
        <v>1</v>
      </c>
      <c r="BF9" s="177"/>
      <c r="BG9" s="177"/>
      <c r="BH9" s="177" t="s">
        <v>2</v>
      </c>
      <c r="BJ9" s="177"/>
      <c r="BK9" s="177" t="s">
        <v>3</v>
      </c>
      <c r="BL9" s="177" t="s">
        <v>86</v>
      </c>
      <c r="BM9" s="103"/>
      <c r="BN9" s="207"/>
      <c r="BO9" s="21"/>
      <c r="BP9" s="21" t="s">
        <v>10</v>
      </c>
      <c r="BQ9" s="21" t="s">
        <v>13</v>
      </c>
      <c r="BR9" s="103"/>
      <c r="BS9" s="103" t="s">
        <v>14</v>
      </c>
      <c r="BT9" s="103"/>
      <c r="BU9" s="103"/>
      <c r="BV9" s="103"/>
      <c r="BW9" s="103"/>
      <c r="BX9" s="103"/>
      <c r="BY9" s="128" t="s">
        <v>14</v>
      </c>
      <c r="BZ9" s="103"/>
      <c r="CA9" s="207"/>
      <c r="CB9" s="21"/>
      <c r="CC9" s="21" t="s">
        <v>10</v>
      </c>
      <c r="CD9" s="21" t="s">
        <v>13</v>
      </c>
      <c r="CE9" s="198"/>
      <c r="CF9" s="139"/>
      <c r="CG9" s="217"/>
      <c r="CH9" s="217"/>
      <c r="CI9" s="217"/>
      <c r="CJ9" s="177" t="s">
        <v>50</v>
      </c>
      <c r="CK9" s="218"/>
      <c r="CL9" s="139"/>
      <c r="CM9" s="217"/>
      <c r="CN9" s="217"/>
      <c r="CO9" s="217"/>
      <c r="CP9" s="177" t="s">
        <v>51</v>
      </c>
      <c r="CQ9" s="218"/>
      <c r="CR9" s="212" t="s">
        <v>52</v>
      </c>
      <c r="CS9" s="180"/>
    </row>
    <row r="10" spans="1:97" ht="14.4" x14ac:dyDescent="0.3">
      <c r="A10" s="166" t="s">
        <v>24</v>
      </c>
      <c r="B10" s="166" t="s">
        <v>25</v>
      </c>
      <c r="C10" s="166" t="s">
        <v>26</v>
      </c>
      <c r="D10" s="166" t="s">
        <v>27</v>
      </c>
      <c r="E10" s="166" t="s">
        <v>28</v>
      </c>
      <c r="F10" s="166" t="s">
        <v>87</v>
      </c>
      <c r="G10" s="166" t="s">
        <v>88</v>
      </c>
      <c r="H10" s="166" t="s">
        <v>89</v>
      </c>
      <c r="I10" s="166" t="s">
        <v>90</v>
      </c>
      <c r="J10" s="166" t="s">
        <v>91</v>
      </c>
      <c r="K10" s="166" t="s">
        <v>92</v>
      </c>
      <c r="L10" s="178" t="s">
        <v>34</v>
      </c>
      <c r="M10" s="160" t="s">
        <v>2</v>
      </c>
      <c r="N10" s="160" t="s">
        <v>93</v>
      </c>
      <c r="O10" s="178" t="s">
        <v>34</v>
      </c>
      <c r="P10" s="179" t="s">
        <v>3</v>
      </c>
      <c r="Q10" s="160" t="s">
        <v>93</v>
      </c>
      <c r="R10" s="178" t="s">
        <v>34</v>
      </c>
      <c r="S10" s="178" t="s">
        <v>34</v>
      </c>
      <c r="T10" s="184"/>
      <c r="U10" s="130" t="s">
        <v>29</v>
      </c>
      <c r="V10" s="130" t="s">
        <v>30</v>
      </c>
      <c r="W10" s="130" t="s">
        <v>42</v>
      </c>
      <c r="X10" s="130" t="s">
        <v>39</v>
      </c>
      <c r="Y10" s="130" t="s">
        <v>100</v>
      </c>
      <c r="Z10" s="130" t="s">
        <v>43</v>
      </c>
      <c r="AA10" s="130" t="s">
        <v>101</v>
      </c>
      <c r="AB10" s="130" t="s">
        <v>38</v>
      </c>
      <c r="AC10" s="130" t="s">
        <v>37</v>
      </c>
      <c r="AD10" s="184"/>
      <c r="AE10" s="130" t="s">
        <v>29</v>
      </c>
      <c r="AF10" s="130" t="s">
        <v>30</v>
      </c>
      <c r="AG10" s="130" t="s">
        <v>42</v>
      </c>
      <c r="AH10" s="130" t="s">
        <v>39</v>
      </c>
      <c r="AI10" s="130" t="s">
        <v>100</v>
      </c>
      <c r="AJ10" s="130" t="s">
        <v>43</v>
      </c>
      <c r="AK10" s="130" t="s">
        <v>101</v>
      </c>
      <c r="AL10" s="130" t="s">
        <v>38</v>
      </c>
      <c r="AM10" s="130" t="s">
        <v>37</v>
      </c>
      <c r="AN10" s="184"/>
      <c r="AO10" s="130" t="s">
        <v>29</v>
      </c>
      <c r="AP10" s="130" t="s">
        <v>30</v>
      </c>
      <c r="AQ10" s="130" t="s">
        <v>42</v>
      </c>
      <c r="AR10" s="130" t="s">
        <v>39</v>
      </c>
      <c r="AS10" s="130" t="s">
        <v>100</v>
      </c>
      <c r="AT10" s="130" t="s">
        <v>43</v>
      </c>
      <c r="AU10" s="130" t="s">
        <v>101</v>
      </c>
      <c r="AV10" s="130" t="s">
        <v>38</v>
      </c>
      <c r="AW10" s="130" t="s">
        <v>37</v>
      </c>
      <c r="AX10" s="221"/>
      <c r="AY10" s="166" t="s">
        <v>87</v>
      </c>
      <c r="AZ10" s="166" t="s">
        <v>88</v>
      </c>
      <c r="BA10" s="166" t="s">
        <v>89</v>
      </c>
      <c r="BB10" s="166" t="s">
        <v>90</v>
      </c>
      <c r="BC10" s="166" t="s">
        <v>91</v>
      </c>
      <c r="BD10" s="166" t="s">
        <v>92</v>
      </c>
      <c r="BE10" s="178" t="s">
        <v>34</v>
      </c>
      <c r="BF10" s="160" t="s">
        <v>2</v>
      </c>
      <c r="BG10" s="160" t="s">
        <v>93</v>
      </c>
      <c r="BH10" s="178" t="s">
        <v>34</v>
      </c>
      <c r="BI10" s="179" t="s">
        <v>3</v>
      </c>
      <c r="BJ10" s="160" t="s">
        <v>93</v>
      </c>
      <c r="BK10" s="178" t="s">
        <v>34</v>
      </c>
      <c r="BL10" s="178" t="s">
        <v>34</v>
      </c>
      <c r="BM10" s="188"/>
      <c r="BN10" s="208" t="s">
        <v>36</v>
      </c>
      <c r="BO10" s="208" t="s">
        <v>13</v>
      </c>
      <c r="BP10" s="208" t="s">
        <v>9</v>
      </c>
      <c r="BQ10" s="208" t="s">
        <v>15</v>
      </c>
      <c r="BR10" s="188"/>
      <c r="BS10" s="160" t="s">
        <v>4</v>
      </c>
      <c r="BT10" s="160" t="s">
        <v>5</v>
      </c>
      <c r="BU10" s="160" t="s">
        <v>6</v>
      </c>
      <c r="BV10" s="160" t="s">
        <v>7</v>
      </c>
      <c r="BW10" s="160" t="s">
        <v>33</v>
      </c>
      <c r="BX10" s="130" t="s">
        <v>21</v>
      </c>
      <c r="BY10" s="130" t="s">
        <v>15</v>
      </c>
      <c r="BZ10" s="188"/>
      <c r="CA10" s="208" t="s">
        <v>36</v>
      </c>
      <c r="CB10" s="208" t="s">
        <v>13</v>
      </c>
      <c r="CC10" s="208" t="s">
        <v>9</v>
      </c>
      <c r="CD10" s="208" t="s">
        <v>15</v>
      </c>
      <c r="CE10" s="201"/>
      <c r="CF10" s="222" t="s">
        <v>68</v>
      </c>
      <c r="CG10" s="222" t="s">
        <v>69</v>
      </c>
      <c r="CH10" s="222" t="s">
        <v>70</v>
      </c>
      <c r="CI10" s="222" t="s">
        <v>104</v>
      </c>
      <c r="CJ10" s="205" t="s">
        <v>32</v>
      </c>
      <c r="CK10" s="218"/>
      <c r="CL10" s="222" t="s">
        <v>68</v>
      </c>
      <c r="CM10" s="222" t="s">
        <v>69</v>
      </c>
      <c r="CN10" s="222" t="s">
        <v>70</v>
      </c>
      <c r="CO10" s="222" t="s">
        <v>104</v>
      </c>
      <c r="CP10" s="205" t="s">
        <v>32</v>
      </c>
      <c r="CQ10" s="223"/>
      <c r="CR10" s="178" t="s">
        <v>32</v>
      </c>
      <c r="CS10" s="178" t="s">
        <v>35</v>
      </c>
    </row>
    <row r="11" spans="1:97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80"/>
      <c r="M11" s="180"/>
      <c r="N11" s="180"/>
      <c r="O11" s="180"/>
      <c r="P11" s="180"/>
      <c r="Q11" s="180"/>
      <c r="R11" s="180"/>
      <c r="S11" s="180"/>
      <c r="T11" s="184"/>
      <c r="U11" s="128"/>
      <c r="V11" s="128"/>
      <c r="W11" s="128"/>
      <c r="X11" s="128"/>
      <c r="Y11" s="128"/>
      <c r="Z11" s="128"/>
      <c r="AA11" s="128"/>
      <c r="AB11" s="128"/>
      <c r="AC11" s="128"/>
      <c r="AD11" s="184"/>
      <c r="AE11" s="128"/>
      <c r="AF11" s="128"/>
      <c r="AG11" s="128"/>
      <c r="AH11" s="128"/>
      <c r="AI11" s="128"/>
      <c r="AJ11" s="128"/>
      <c r="AK11" s="128"/>
      <c r="AL11" s="128"/>
      <c r="AM11" s="128"/>
      <c r="AN11" s="184"/>
      <c r="AO11" s="128"/>
      <c r="AP11" s="128"/>
      <c r="AQ11" s="128"/>
      <c r="AR11" s="128"/>
      <c r="AS11" s="128"/>
      <c r="AT11" s="128"/>
      <c r="AU11" s="128"/>
      <c r="AV11" s="128"/>
      <c r="AW11" s="128"/>
      <c r="AX11" s="220"/>
      <c r="AY11" s="41"/>
      <c r="AZ11" s="41"/>
      <c r="BA11" s="41"/>
      <c r="BB11" s="41"/>
      <c r="BC11" s="41"/>
      <c r="BD11" s="41"/>
      <c r="BE11" s="180"/>
      <c r="BF11" s="180"/>
      <c r="BG11" s="180"/>
      <c r="BH11" s="180"/>
      <c r="BI11" s="180"/>
      <c r="BJ11" s="180"/>
      <c r="BK11" s="180"/>
      <c r="BL11" s="180"/>
      <c r="BM11" s="188"/>
      <c r="BN11" s="224"/>
      <c r="BO11" s="224"/>
      <c r="BP11" s="224"/>
      <c r="BQ11" s="224"/>
      <c r="BR11" s="188"/>
      <c r="BS11" s="180"/>
      <c r="BT11" s="180"/>
      <c r="BU11" s="180"/>
      <c r="BV11" s="180"/>
      <c r="BW11" s="180"/>
      <c r="BX11" s="128"/>
      <c r="BY11" s="128"/>
      <c r="BZ11" s="188"/>
      <c r="CA11" s="224"/>
      <c r="CB11" s="224"/>
      <c r="CC11" s="224"/>
      <c r="CD11" s="224"/>
      <c r="CE11" s="201"/>
      <c r="CF11" s="225"/>
      <c r="CG11" s="225"/>
      <c r="CH11" s="225"/>
      <c r="CI11" s="225"/>
      <c r="CJ11" s="177"/>
      <c r="CK11" s="218"/>
      <c r="CL11" s="225"/>
      <c r="CM11" s="225"/>
      <c r="CN11" s="225"/>
      <c r="CO11" s="225"/>
      <c r="CP11" s="177"/>
      <c r="CQ11" s="226"/>
      <c r="CR11" s="212"/>
      <c r="CS11" s="212"/>
    </row>
    <row r="12" spans="1:97" ht="14.4" customHeight="1" x14ac:dyDescent="0.3">
      <c r="A12" s="414">
        <v>45</v>
      </c>
      <c r="B12" s="414" t="s">
        <v>222</v>
      </c>
      <c r="C12" s="414" t="s">
        <v>258</v>
      </c>
      <c r="D12" s="414" t="s">
        <v>226</v>
      </c>
      <c r="E12" s="414" t="s">
        <v>248</v>
      </c>
      <c r="F12" s="161">
        <v>7</v>
      </c>
      <c r="G12" s="161">
        <v>7.5</v>
      </c>
      <c r="H12" s="161">
        <v>6.2</v>
      </c>
      <c r="I12" s="161">
        <v>6.2</v>
      </c>
      <c r="J12" s="161">
        <v>7</v>
      </c>
      <c r="K12" s="161">
        <v>6</v>
      </c>
      <c r="L12" s="181">
        <f t="shared" ref="L12:L17" si="0">SUM(F12:K12)/6</f>
        <v>6.6499999999999995</v>
      </c>
      <c r="M12" s="161">
        <v>7.5</v>
      </c>
      <c r="N12" s="161"/>
      <c r="O12" s="181">
        <f t="shared" ref="O12:O17" si="1">M12-N12</f>
        <v>7.5</v>
      </c>
      <c r="P12" s="161">
        <v>7.5</v>
      </c>
      <c r="Q12" s="161"/>
      <c r="R12" s="181">
        <f t="shared" ref="R12:R17" si="2">P12-Q12</f>
        <v>7.5</v>
      </c>
      <c r="S12" s="21">
        <f t="shared" ref="S12:S17" si="3">SUM((L12*0.6),(O12*0.25),(R12*0.15))</f>
        <v>6.9899999999999993</v>
      </c>
      <c r="T12" s="43"/>
      <c r="U12" s="185">
        <v>5.8</v>
      </c>
      <c r="V12" s="185">
        <v>7</v>
      </c>
      <c r="W12" s="185">
        <v>5</v>
      </c>
      <c r="X12" s="185">
        <v>5</v>
      </c>
      <c r="Y12" s="185">
        <v>6</v>
      </c>
      <c r="Z12" s="185">
        <v>6</v>
      </c>
      <c r="AA12" s="185">
        <v>6</v>
      </c>
      <c r="AB12" s="22">
        <f t="shared" ref="AB12:AB17" si="4">SUM(U12:AA12)</f>
        <v>40.799999999999997</v>
      </c>
      <c r="AC12" s="21">
        <f t="shared" ref="AC12:AC17" si="5">AB12/7</f>
        <v>5.8285714285714283</v>
      </c>
      <c r="AD12" s="43"/>
      <c r="AE12" s="185">
        <v>5.6</v>
      </c>
      <c r="AF12" s="185">
        <v>6.5</v>
      </c>
      <c r="AG12" s="185">
        <v>6</v>
      </c>
      <c r="AH12" s="185">
        <v>4</v>
      </c>
      <c r="AI12" s="185">
        <v>4.5</v>
      </c>
      <c r="AJ12" s="185">
        <v>5.8</v>
      </c>
      <c r="AK12" s="185">
        <v>6</v>
      </c>
      <c r="AL12" s="22">
        <f t="shared" ref="AL12:AL17" si="6">SUM(AE12:AK12)</f>
        <v>38.4</v>
      </c>
      <c r="AM12" s="21">
        <f t="shared" ref="AM12:AM17" si="7">AL12/7</f>
        <v>5.4857142857142858</v>
      </c>
      <c r="AN12" s="43"/>
      <c r="AO12" s="185">
        <v>5.5</v>
      </c>
      <c r="AP12" s="185">
        <v>6.8</v>
      </c>
      <c r="AQ12" s="185">
        <v>7.8</v>
      </c>
      <c r="AR12" s="185">
        <v>7</v>
      </c>
      <c r="AS12" s="185">
        <v>6</v>
      </c>
      <c r="AT12" s="185">
        <v>6</v>
      </c>
      <c r="AU12" s="185">
        <v>5</v>
      </c>
      <c r="AV12" s="22">
        <f t="shared" ref="AV12:AV17" si="8">SUM(AO12:AU12)</f>
        <v>44.1</v>
      </c>
      <c r="AW12" s="21">
        <f t="shared" ref="AW12:AW17" si="9">AV12/7</f>
        <v>6.3</v>
      </c>
      <c r="AX12" s="227"/>
      <c r="AY12" s="161">
        <v>6.8</v>
      </c>
      <c r="AZ12" s="161">
        <v>6.8</v>
      </c>
      <c r="BA12" s="161">
        <v>5</v>
      </c>
      <c r="BB12" s="161">
        <v>6</v>
      </c>
      <c r="BC12" s="161">
        <v>6.5</v>
      </c>
      <c r="BD12" s="161">
        <v>5</v>
      </c>
      <c r="BE12" s="181">
        <f t="shared" ref="BE12:BE17" si="10">SUM(AY12:BD12)/6</f>
        <v>6.0166666666666666</v>
      </c>
      <c r="BF12" s="161">
        <v>8</v>
      </c>
      <c r="BG12" s="161"/>
      <c r="BH12" s="181">
        <f t="shared" ref="BH12:BH17" si="11">BF12-BG12</f>
        <v>8</v>
      </c>
      <c r="BI12" s="161">
        <v>8</v>
      </c>
      <c r="BJ12" s="161"/>
      <c r="BK12" s="181">
        <f t="shared" ref="BK12:BK17" si="12">BI12-BJ12</f>
        <v>8</v>
      </c>
      <c r="BL12" s="21">
        <f t="shared" ref="BL12:BL17" si="13">SUM((BE12*0.6),(BH12*0.25),(BK12*0.15))</f>
        <v>6.81</v>
      </c>
      <c r="BM12" s="27"/>
      <c r="BN12" s="228">
        <v>6.6</v>
      </c>
      <c r="BO12" s="21">
        <f t="shared" ref="BO12:BO17" si="14">BN12</f>
        <v>6.6</v>
      </c>
      <c r="BP12" s="229"/>
      <c r="BQ12" s="21">
        <f t="shared" ref="BQ12:BQ17" si="15">SUM(BN12-BP12)</f>
        <v>6.6</v>
      </c>
      <c r="BR12" s="27"/>
      <c r="BS12" s="185">
        <v>6</v>
      </c>
      <c r="BT12" s="185">
        <v>6</v>
      </c>
      <c r="BU12" s="185">
        <v>6</v>
      </c>
      <c r="BV12" s="185">
        <v>6</v>
      </c>
      <c r="BW12" s="21">
        <f t="shared" ref="BW12:BW17" si="16">SUM((BS12*0.3),(BT12*0.25),(BU12*0.35),(BV12*0.1))</f>
        <v>6</v>
      </c>
      <c r="BX12" s="190"/>
      <c r="BY12" s="21">
        <f t="shared" ref="BY12:BY17" si="17">BW12-BX12</f>
        <v>6</v>
      </c>
      <c r="BZ12" s="27"/>
      <c r="CA12" s="228">
        <v>8.84</v>
      </c>
      <c r="CB12" s="21">
        <f t="shared" ref="CB12:CB17" si="18">CA12</f>
        <v>8.84</v>
      </c>
      <c r="CC12" s="229"/>
      <c r="CD12" s="21">
        <f t="shared" ref="CD12:CD17" si="19">SUM(CB12-CC12)</f>
        <v>8.84</v>
      </c>
      <c r="CE12" s="209"/>
      <c r="CF12" s="230">
        <f t="shared" ref="CF12:CF17" si="20">S12</f>
        <v>6.9899999999999993</v>
      </c>
      <c r="CG12" s="230">
        <f t="shared" ref="CG12:CG17" si="21">AC12</f>
        <v>5.8285714285714283</v>
      </c>
      <c r="CH12" s="230">
        <f t="shared" ref="CH12:CH17" si="22">AM12</f>
        <v>5.4857142857142858</v>
      </c>
      <c r="CI12" s="230">
        <f t="shared" ref="CI12:CI17" si="23">AW12</f>
        <v>6.3</v>
      </c>
      <c r="CJ12" s="21">
        <f t="shared" ref="CJ12:CJ17" si="24">SUM((S12*0.25)+(AC12*0.25)+(AM12*0.25)+(AW12*0.25))</f>
        <v>6.1510714285714281</v>
      </c>
      <c r="CK12" s="218"/>
      <c r="CL12" s="230">
        <f t="shared" ref="CL12:CL17" si="25">BL12</f>
        <v>6.81</v>
      </c>
      <c r="CM12" s="230">
        <f t="shared" ref="CM12:CM17" si="26">BQ12</f>
        <v>6.6</v>
      </c>
      <c r="CN12" s="230">
        <f t="shared" ref="CN12:CN17" si="27">BY12</f>
        <v>6</v>
      </c>
      <c r="CO12" s="230">
        <f t="shared" ref="CO12:CO17" si="28">CD12</f>
        <v>8.84</v>
      </c>
      <c r="CP12" s="21">
        <f t="shared" ref="CP12:CP17" si="29">SUM((BL12*0.25),(BQ12*0.25),(BY12*0.25),(CD12*0.25))</f>
        <v>7.0625</v>
      </c>
      <c r="CQ12" s="231"/>
      <c r="CR12" s="207">
        <f t="shared" ref="CR12:CR17" si="30">(CJ12+CP12)/2</f>
        <v>6.6067857142857136</v>
      </c>
      <c r="CS12" s="232">
        <v>1</v>
      </c>
    </row>
    <row r="13" spans="1:97" ht="14.4" customHeight="1" x14ac:dyDescent="0.3">
      <c r="A13" s="414">
        <v>72</v>
      </c>
      <c r="B13" s="414" t="s">
        <v>196</v>
      </c>
      <c r="C13" s="414" t="s">
        <v>197</v>
      </c>
      <c r="D13" s="414" t="s">
        <v>195</v>
      </c>
      <c r="E13" s="414" t="s">
        <v>198</v>
      </c>
      <c r="F13" s="161">
        <v>7.8</v>
      </c>
      <c r="G13" s="161">
        <v>7.8</v>
      </c>
      <c r="H13" s="161">
        <v>8</v>
      </c>
      <c r="I13" s="161">
        <v>8.5</v>
      </c>
      <c r="J13" s="161">
        <v>7.5</v>
      </c>
      <c r="K13" s="161">
        <v>8</v>
      </c>
      <c r="L13" s="181">
        <f t="shared" si="0"/>
        <v>7.9333333333333336</v>
      </c>
      <c r="M13" s="161">
        <v>7.5</v>
      </c>
      <c r="N13" s="161"/>
      <c r="O13" s="181">
        <f t="shared" si="1"/>
        <v>7.5</v>
      </c>
      <c r="P13" s="161">
        <v>7.5</v>
      </c>
      <c r="Q13" s="161"/>
      <c r="R13" s="181">
        <f t="shared" si="2"/>
        <v>7.5</v>
      </c>
      <c r="S13" s="21">
        <f t="shared" si="3"/>
        <v>7.76</v>
      </c>
      <c r="T13" s="43"/>
      <c r="U13" s="185">
        <v>5</v>
      </c>
      <c r="V13" s="185">
        <v>6</v>
      </c>
      <c r="W13" s="185">
        <v>5.8</v>
      </c>
      <c r="X13" s="185">
        <v>0</v>
      </c>
      <c r="Y13" s="185">
        <v>6</v>
      </c>
      <c r="Z13" s="185">
        <v>5</v>
      </c>
      <c r="AA13" s="185">
        <v>5.5</v>
      </c>
      <c r="AB13" s="22">
        <f t="shared" si="4"/>
        <v>33.299999999999997</v>
      </c>
      <c r="AC13" s="21">
        <f t="shared" si="5"/>
        <v>4.7571428571428571</v>
      </c>
      <c r="AD13" s="43"/>
      <c r="AE13" s="185">
        <v>5.2</v>
      </c>
      <c r="AF13" s="185">
        <v>5.5</v>
      </c>
      <c r="AG13" s="185">
        <v>5.8</v>
      </c>
      <c r="AH13" s="185">
        <v>0</v>
      </c>
      <c r="AI13" s="185">
        <v>5</v>
      </c>
      <c r="AJ13" s="185">
        <v>5.6</v>
      </c>
      <c r="AK13" s="185">
        <v>5.5</v>
      </c>
      <c r="AL13" s="22">
        <f t="shared" si="6"/>
        <v>32.6</v>
      </c>
      <c r="AM13" s="21">
        <f t="shared" si="7"/>
        <v>4.6571428571428575</v>
      </c>
      <c r="AN13" s="43"/>
      <c r="AO13" s="185">
        <v>4.9000000000000004</v>
      </c>
      <c r="AP13" s="185">
        <v>6</v>
      </c>
      <c r="AQ13" s="185">
        <v>5.5</v>
      </c>
      <c r="AR13" s="185">
        <v>2</v>
      </c>
      <c r="AS13" s="185">
        <v>5</v>
      </c>
      <c r="AT13" s="185">
        <v>5</v>
      </c>
      <c r="AU13" s="185">
        <v>5.5</v>
      </c>
      <c r="AV13" s="22">
        <f t="shared" si="8"/>
        <v>33.9</v>
      </c>
      <c r="AW13" s="21">
        <f t="shared" si="9"/>
        <v>4.8428571428571425</v>
      </c>
      <c r="AX13" s="227"/>
      <c r="AY13" s="161">
        <v>8.9</v>
      </c>
      <c r="AZ13" s="161">
        <v>9</v>
      </c>
      <c r="BA13" s="161">
        <v>7.5</v>
      </c>
      <c r="BB13" s="161">
        <v>8</v>
      </c>
      <c r="BC13" s="161">
        <v>9</v>
      </c>
      <c r="BD13" s="161">
        <v>8</v>
      </c>
      <c r="BE13" s="181">
        <f t="shared" si="10"/>
        <v>8.4</v>
      </c>
      <c r="BF13" s="161">
        <v>9.5</v>
      </c>
      <c r="BG13" s="161"/>
      <c r="BH13" s="181">
        <f t="shared" si="11"/>
        <v>9.5</v>
      </c>
      <c r="BI13" s="161">
        <v>9.5</v>
      </c>
      <c r="BJ13" s="161"/>
      <c r="BK13" s="181">
        <f t="shared" si="12"/>
        <v>9.5</v>
      </c>
      <c r="BL13" s="21">
        <f t="shared" si="13"/>
        <v>8.84</v>
      </c>
      <c r="BM13" s="27"/>
      <c r="BN13" s="228">
        <v>6.83</v>
      </c>
      <c r="BO13" s="21">
        <f t="shared" si="14"/>
        <v>6.83</v>
      </c>
      <c r="BP13" s="229"/>
      <c r="BQ13" s="21">
        <f t="shared" si="15"/>
        <v>6.83</v>
      </c>
      <c r="BR13" s="27"/>
      <c r="BS13" s="185">
        <v>7</v>
      </c>
      <c r="BT13" s="185">
        <v>7</v>
      </c>
      <c r="BU13" s="185">
        <v>6.5</v>
      </c>
      <c r="BV13" s="185">
        <v>6</v>
      </c>
      <c r="BW13" s="21">
        <f t="shared" si="16"/>
        <v>6.7249999999999996</v>
      </c>
      <c r="BX13" s="190"/>
      <c r="BY13" s="21">
        <f t="shared" si="17"/>
        <v>6.7249999999999996</v>
      </c>
      <c r="BZ13" s="27"/>
      <c r="CA13" s="228">
        <v>7.85</v>
      </c>
      <c r="CB13" s="21">
        <f t="shared" si="18"/>
        <v>7.85</v>
      </c>
      <c r="CC13" s="229"/>
      <c r="CD13" s="21">
        <f t="shared" si="19"/>
        <v>7.85</v>
      </c>
      <c r="CE13" s="209"/>
      <c r="CF13" s="230">
        <f t="shared" si="20"/>
        <v>7.76</v>
      </c>
      <c r="CG13" s="230">
        <f t="shared" si="21"/>
        <v>4.7571428571428571</v>
      </c>
      <c r="CH13" s="230">
        <f t="shared" si="22"/>
        <v>4.6571428571428575</v>
      </c>
      <c r="CI13" s="230">
        <f t="shared" si="23"/>
        <v>4.8428571428571425</v>
      </c>
      <c r="CJ13" s="21">
        <f t="shared" si="24"/>
        <v>5.5042857142857144</v>
      </c>
      <c r="CK13" s="218"/>
      <c r="CL13" s="230">
        <f t="shared" si="25"/>
        <v>8.84</v>
      </c>
      <c r="CM13" s="230">
        <f t="shared" si="26"/>
        <v>6.83</v>
      </c>
      <c r="CN13" s="230">
        <f t="shared" si="27"/>
        <v>6.7249999999999996</v>
      </c>
      <c r="CO13" s="230">
        <f t="shared" si="28"/>
        <v>7.85</v>
      </c>
      <c r="CP13" s="21">
        <f t="shared" si="29"/>
        <v>7.5612499999999994</v>
      </c>
      <c r="CQ13" s="231"/>
      <c r="CR13" s="207">
        <f t="shared" si="30"/>
        <v>6.5327678571428569</v>
      </c>
      <c r="CS13" s="232">
        <v>2</v>
      </c>
    </row>
    <row r="14" spans="1:97" ht="14.4" customHeight="1" x14ac:dyDescent="0.3">
      <c r="A14" s="414">
        <v>79</v>
      </c>
      <c r="B14" s="414" t="s">
        <v>182</v>
      </c>
      <c r="C14" s="414" t="s">
        <v>197</v>
      </c>
      <c r="D14" s="414" t="s">
        <v>195</v>
      </c>
      <c r="E14" s="414" t="s">
        <v>176</v>
      </c>
      <c r="F14" s="161">
        <v>8</v>
      </c>
      <c r="G14" s="161">
        <v>7.8</v>
      </c>
      <c r="H14" s="161">
        <v>8.1999999999999993</v>
      </c>
      <c r="I14" s="161">
        <v>8.5</v>
      </c>
      <c r="J14" s="161">
        <v>7.5</v>
      </c>
      <c r="K14" s="161">
        <v>8</v>
      </c>
      <c r="L14" s="181">
        <f t="shared" si="0"/>
        <v>8</v>
      </c>
      <c r="M14" s="161">
        <v>7.5</v>
      </c>
      <c r="N14" s="161"/>
      <c r="O14" s="181">
        <f t="shared" si="1"/>
        <v>7.5</v>
      </c>
      <c r="P14" s="161">
        <v>7.5</v>
      </c>
      <c r="Q14" s="161"/>
      <c r="R14" s="181">
        <f t="shared" si="2"/>
        <v>7.5</v>
      </c>
      <c r="S14" s="21">
        <f t="shared" si="3"/>
        <v>7.8</v>
      </c>
      <c r="T14" s="43"/>
      <c r="U14" s="185">
        <v>6.5</v>
      </c>
      <c r="V14" s="185">
        <v>7</v>
      </c>
      <c r="W14" s="185">
        <v>5</v>
      </c>
      <c r="X14" s="185">
        <v>0</v>
      </c>
      <c r="Y14" s="185">
        <v>6</v>
      </c>
      <c r="Z14" s="185">
        <v>4</v>
      </c>
      <c r="AA14" s="185">
        <v>6</v>
      </c>
      <c r="AB14" s="22">
        <f t="shared" si="4"/>
        <v>34.5</v>
      </c>
      <c r="AC14" s="21">
        <f t="shared" si="5"/>
        <v>4.9285714285714288</v>
      </c>
      <c r="AD14" s="43"/>
      <c r="AE14" s="185">
        <v>5</v>
      </c>
      <c r="AF14" s="185">
        <v>5.8</v>
      </c>
      <c r="AG14" s="185">
        <v>5.5</v>
      </c>
      <c r="AH14" s="185">
        <v>0</v>
      </c>
      <c r="AI14" s="185">
        <v>5.6</v>
      </c>
      <c r="AJ14" s="185">
        <v>5.6</v>
      </c>
      <c r="AK14" s="185">
        <v>5.8</v>
      </c>
      <c r="AL14" s="22">
        <f t="shared" si="6"/>
        <v>33.299999999999997</v>
      </c>
      <c r="AM14" s="21">
        <f t="shared" si="7"/>
        <v>4.7571428571428571</v>
      </c>
      <c r="AN14" s="43"/>
      <c r="AO14" s="185">
        <v>5.5</v>
      </c>
      <c r="AP14" s="185">
        <v>5</v>
      </c>
      <c r="AQ14" s="185">
        <v>4.2</v>
      </c>
      <c r="AR14" s="185">
        <v>0</v>
      </c>
      <c r="AS14" s="185">
        <v>5.2</v>
      </c>
      <c r="AT14" s="185">
        <v>5</v>
      </c>
      <c r="AU14" s="185">
        <v>5.5</v>
      </c>
      <c r="AV14" s="22">
        <f t="shared" si="8"/>
        <v>30.4</v>
      </c>
      <c r="AW14" s="21">
        <f t="shared" si="9"/>
        <v>4.3428571428571425</v>
      </c>
      <c r="AX14" s="227"/>
      <c r="AY14" s="161">
        <v>9</v>
      </c>
      <c r="AZ14" s="161">
        <v>9</v>
      </c>
      <c r="BA14" s="161">
        <v>7.5</v>
      </c>
      <c r="BB14" s="161">
        <v>8</v>
      </c>
      <c r="BC14" s="161">
        <v>9</v>
      </c>
      <c r="BD14" s="161">
        <v>8</v>
      </c>
      <c r="BE14" s="181">
        <f t="shared" si="10"/>
        <v>8.4166666666666661</v>
      </c>
      <c r="BF14" s="161">
        <v>9.5</v>
      </c>
      <c r="BG14" s="161"/>
      <c r="BH14" s="181">
        <f t="shared" si="11"/>
        <v>9.5</v>
      </c>
      <c r="BI14" s="161">
        <v>9.5</v>
      </c>
      <c r="BJ14" s="161"/>
      <c r="BK14" s="181">
        <f t="shared" si="12"/>
        <v>9.5</v>
      </c>
      <c r="BL14" s="21">
        <f t="shared" si="13"/>
        <v>8.85</v>
      </c>
      <c r="BM14" s="27"/>
      <c r="BN14" s="228">
        <v>7</v>
      </c>
      <c r="BO14" s="21">
        <f t="shared" si="14"/>
        <v>7</v>
      </c>
      <c r="BP14" s="229"/>
      <c r="BQ14" s="21">
        <f t="shared" si="15"/>
        <v>7</v>
      </c>
      <c r="BR14" s="27"/>
      <c r="BS14" s="185">
        <v>6</v>
      </c>
      <c r="BT14" s="185">
        <v>5</v>
      </c>
      <c r="BU14" s="185">
        <v>6</v>
      </c>
      <c r="BV14" s="185">
        <v>5</v>
      </c>
      <c r="BW14" s="21">
        <f t="shared" si="16"/>
        <v>5.6499999999999995</v>
      </c>
      <c r="BX14" s="190"/>
      <c r="BY14" s="21">
        <f t="shared" si="17"/>
        <v>5.6499999999999995</v>
      </c>
      <c r="BZ14" s="27"/>
      <c r="CA14" s="228">
        <v>8.23</v>
      </c>
      <c r="CB14" s="21">
        <f t="shared" si="18"/>
        <v>8.23</v>
      </c>
      <c r="CC14" s="229"/>
      <c r="CD14" s="21">
        <f t="shared" si="19"/>
        <v>8.23</v>
      </c>
      <c r="CE14" s="209"/>
      <c r="CF14" s="230">
        <f t="shared" si="20"/>
        <v>7.8</v>
      </c>
      <c r="CG14" s="230">
        <f t="shared" si="21"/>
        <v>4.9285714285714288</v>
      </c>
      <c r="CH14" s="230">
        <f t="shared" si="22"/>
        <v>4.7571428571428571</v>
      </c>
      <c r="CI14" s="230">
        <f t="shared" si="23"/>
        <v>4.3428571428571425</v>
      </c>
      <c r="CJ14" s="21">
        <f t="shared" si="24"/>
        <v>5.4571428571428564</v>
      </c>
      <c r="CK14" s="218"/>
      <c r="CL14" s="230">
        <f t="shared" si="25"/>
        <v>8.85</v>
      </c>
      <c r="CM14" s="230">
        <f t="shared" si="26"/>
        <v>7</v>
      </c>
      <c r="CN14" s="230">
        <f t="shared" si="27"/>
        <v>5.6499999999999995</v>
      </c>
      <c r="CO14" s="230">
        <f t="shared" si="28"/>
        <v>8.23</v>
      </c>
      <c r="CP14" s="21">
        <f t="shared" si="29"/>
        <v>7.4325000000000001</v>
      </c>
      <c r="CQ14" s="231"/>
      <c r="CR14" s="207">
        <f t="shared" si="30"/>
        <v>6.4448214285714283</v>
      </c>
      <c r="CS14" s="232">
        <v>3</v>
      </c>
    </row>
    <row r="15" spans="1:97" ht="14.4" customHeight="1" x14ac:dyDescent="0.3">
      <c r="A15" s="414">
        <v>34</v>
      </c>
      <c r="B15" s="414" t="s">
        <v>187</v>
      </c>
      <c r="C15" s="414" t="s">
        <v>206</v>
      </c>
      <c r="D15" s="414" t="s">
        <v>207</v>
      </c>
      <c r="E15" s="414" t="s">
        <v>183</v>
      </c>
      <c r="F15" s="161">
        <v>6.5</v>
      </c>
      <c r="G15" s="161">
        <v>7.5</v>
      </c>
      <c r="H15" s="161">
        <v>7</v>
      </c>
      <c r="I15" s="161">
        <v>6</v>
      </c>
      <c r="J15" s="161">
        <v>6.5</v>
      </c>
      <c r="K15" s="161">
        <v>6.5</v>
      </c>
      <c r="L15" s="181">
        <f t="shared" si="0"/>
        <v>6.666666666666667</v>
      </c>
      <c r="M15" s="161">
        <v>7</v>
      </c>
      <c r="N15" s="161"/>
      <c r="O15" s="181">
        <f t="shared" si="1"/>
        <v>7</v>
      </c>
      <c r="P15" s="161">
        <v>6.8</v>
      </c>
      <c r="Q15" s="161"/>
      <c r="R15" s="181">
        <f t="shared" si="2"/>
        <v>6.8</v>
      </c>
      <c r="S15" s="21">
        <f t="shared" si="3"/>
        <v>6.77</v>
      </c>
      <c r="T15" s="43"/>
      <c r="U15" s="185">
        <v>4.5</v>
      </c>
      <c r="V15" s="185">
        <v>6.5</v>
      </c>
      <c r="W15" s="185">
        <v>6.5</v>
      </c>
      <c r="X15" s="185">
        <v>6.8</v>
      </c>
      <c r="Y15" s="185">
        <v>6</v>
      </c>
      <c r="Z15" s="185">
        <v>7</v>
      </c>
      <c r="AA15" s="185">
        <v>5.5</v>
      </c>
      <c r="AB15" s="22">
        <f t="shared" si="4"/>
        <v>42.8</v>
      </c>
      <c r="AC15" s="21">
        <f t="shared" si="5"/>
        <v>6.1142857142857139</v>
      </c>
      <c r="AD15" s="43"/>
      <c r="AE15" s="185">
        <v>5</v>
      </c>
      <c r="AF15" s="185">
        <v>5.8</v>
      </c>
      <c r="AG15" s="185">
        <v>6</v>
      </c>
      <c r="AH15" s="185">
        <v>5.8</v>
      </c>
      <c r="AI15" s="185">
        <v>5.8</v>
      </c>
      <c r="AJ15" s="185">
        <v>5.6</v>
      </c>
      <c r="AK15" s="185">
        <v>5.8</v>
      </c>
      <c r="AL15" s="22">
        <f t="shared" si="6"/>
        <v>39.799999999999997</v>
      </c>
      <c r="AM15" s="21">
        <f t="shared" si="7"/>
        <v>5.6857142857142851</v>
      </c>
      <c r="AN15" s="43"/>
      <c r="AO15" s="185">
        <v>5.5</v>
      </c>
      <c r="AP15" s="185">
        <v>6.5</v>
      </c>
      <c r="AQ15" s="185">
        <v>7.5</v>
      </c>
      <c r="AR15" s="185">
        <v>8</v>
      </c>
      <c r="AS15" s="185">
        <v>4.5</v>
      </c>
      <c r="AT15" s="185">
        <v>5.5</v>
      </c>
      <c r="AU15" s="185">
        <v>5.8</v>
      </c>
      <c r="AV15" s="22">
        <f t="shared" si="8"/>
        <v>43.3</v>
      </c>
      <c r="AW15" s="21">
        <f t="shared" si="9"/>
        <v>6.1857142857142851</v>
      </c>
      <c r="AX15" s="227"/>
      <c r="AY15" s="161">
        <v>5.8</v>
      </c>
      <c r="AZ15" s="161">
        <v>6</v>
      </c>
      <c r="BA15" s="161">
        <v>5.8</v>
      </c>
      <c r="BB15" s="161">
        <v>5</v>
      </c>
      <c r="BC15" s="161">
        <v>6.8</v>
      </c>
      <c r="BD15" s="161">
        <v>5</v>
      </c>
      <c r="BE15" s="181">
        <f t="shared" si="10"/>
        <v>5.7333333333333343</v>
      </c>
      <c r="BF15" s="161">
        <v>8</v>
      </c>
      <c r="BG15" s="161"/>
      <c r="BH15" s="181">
        <f t="shared" si="11"/>
        <v>8</v>
      </c>
      <c r="BI15" s="161">
        <v>9</v>
      </c>
      <c r="BJ15" s="161"/>
      <c r="BK15" s="181">
        <f t="shared" si="12"/>
        <v>9</v>
      </c>
      <c r="BL15" s="21">
        <f t="shared" si="13"/>
        <v>6.79</v>
      </c>
      <c r="BM15" s="27"/>
      <c r="BN15" s="228">
        <v>6.73</v>
      </c>
      <c r="BO15" s="21">
        <f t="shared" si="14"/>
        <v>6.73</v>
      </c>
      <c r="BP15" s="229"/>
      <c r="BQ15" s="21">
        <f t="shared" si="15"/>
        <v>6.73</v>
      </c>
      <c r="BR15" s="27"/>
      <c r="BS15" s="185">
        <v>6</v>
      </c>
      <c r="BT15" s="185">
        <v>5</v>
      </c>
      <c r="BU15" s="185">
        <v>6</v>
      </c>
      <c r="BV15" s="185">
        <v>7</v>
      </c>
      <c r="BW15" s="21">
        <f t="shared" si="16"/>
        <v>5.85</v>
      </c>
      <c r="BX15" s="190"/>
      <c r="BY15" s="21">
        <f t="shared" si="17"/>
        <v>5.85</v>
      </c>
      <c r="BZ15" s="27"/>
      <c r="CA15" s="228">
        <v>7</v>
      </c>
      <c r="CB15" s="21">
        <f t="shared" si="18"/>
        <v>7</v>
      </c>
      <c r="CC15" s="229"/>
      <c r="CD15" s="21">
        <f t="shared" si="19"/>
        <v>7</v>
      </c>
      <c r="CE15" s="209"/>
      <c r="CF15" s="230">
        <f t="shared" si="20"/>
        <v>6.77</v>
      </c>
      <c r="CG15" s="230">
        <f t="shared" si="21"/>
        <v>6.1142857142857139</v>
      </c>
      <c r="CH15" s="230">
        <f t="shared" si="22"/>
        <v>5.6857142857142851</v>
      </c>
      <c r="CI15" s="230">
        <f t="shared" si="23"/>
        <v>6.1857142857142851</v>
      </c>
      <c r="CJ15" s="21">
        <f t="shared" si="24"/>
        <v>6.1889285714285709</v>
      </c>
      <c r="CK15" s="218"/>
      <c r="CL15" s="230">
        <f t="shared" si="25"/>
        <v>6.79</v>
      </c>
      <c r="CM15" s="230">
        <f t="shared" si="26"/>
        <v>6.73</v>
      </c>
      <c r="CN15" s="230">
        <f t="shared" si="27"/>
        <v>5.85</v>
      </c>
      <c r="CO15" s="230">
        <f t="shared" si="28"/>
        <v>7</v>
      </c>
      <c r="CP15" s="21">
        <f t="shared" si="29"/>
        <v>6.5924999999999994</v>
      </c>
      <c r="CQ15" s="231"/>
      <c r="CR15" s="207">
        <f t="shared" si="30"/>
        <v>6.3907142857142851</v>
      </c>
      <c r="CS15" s="232">
        <v>4</v>
      </c>
    </row>
    <row r="16" spans="1:97" ht="14.4" customHeight="1" x14ac:dyDescent="0.3">
      <c r="A16" s="414">
        <v>5</v>
      </c>
      <c r="B16" s="414" t="s">
        <v>138</v>
      </c>
      <c r="C16" s="414" t="s">
        <v>257</v>
      </c>
      <c r="D16" s="414" t="s">
        <v>139</v>
      </c>
      <c r="E16" s="414" t="s">
        <v>259</v>
      </c>
      <c r="F16" s="161">
        <v>6.5</v>
      </c>
      <c r="G16" s="161">
        <v>6.5</v>
      </c>
      <c r="H16" s="161">
        <v>6.5</v>
      </c>
      <c r="I16" s="161">
        <v>6.5</v>
      </c>
      <c r="J16" s="161">
        <v>7</v>
      </c>
      <c r="K16" s="161">
        <v>6.2</v>
      </c>
      <c r="L16" s="181">
        <f t="shared" si="0"/>
        <v>6.5333333333333341</v>
      </c>
      <c r="M16" s="161">
        <v>7</v>
      </c>
      <c r="N16" s="161"/>
      <c r="O16" s="181">
        <f t="shared" si="1"/>
        <v>7</v>
      </c>
      <c r="P16" s="161">
        <v>7.5</v>
      </c>
      <c r="Q16" s="161"/>
      <c r="R16" s="181">
        <f t="shared" si="2"/>
        <v>7.5</v>
      </c>
      <c r="S16" s="21">
        <f t="shared" si="3"/>
        <v>6.7949999999999999</v>
      </c>
      <c r="T16" s="43"/>
      <c r="U16" s="185">
        <v>4.5</v>
      </c>
      <c r="V16" s="185">
        <v>5</v>
      </c>
      <c r="W16" s="185">
        <v>4.5</v>
      </c>
      <c r="X16" s="185">
        <v>6</v>
      </c>
      <c r="Y16" s="185">
        <v>6</v>
      </c>
      <c r="Z16" s="185">
        <v>5.5</v>
      </c>
      <c r="AA16" s="185">
        <v>6</v>
      </c>
      <c r="AB16" s="22">
        <f t="shared" si="4"/>
        <v>37.5</v>
      </c>
      <c r="AC16" s="21">
        <f t="shared" si="5"/>
        <v>5.3571428571428568</v>
      </c>
      <c r="AD16" s="43"/>
      <c r="AE16" s="185">
        <v>5</v>
      </c>
      <c r="AF16" s="185">
        <v>5.8</v>
      </c>
      <c r="AG16" s="185">
        <v>5.8</v>
      </c>
      <c r="AH16" s="185">
        <v>6.3</v>
      </c>
      <c r="AI16" s="185">
        <v>5</v>
      </c>
      <c r="AJ16" s="185">
        <v>5.3</v>
      </c>
      <c r="AK16" s="185">
        <v>5.8</v>
      </c>
      <c r="AL16" s="22">
        <f t="shared" si="6"/>
        <v>39</v>
      </c>
      <c r="AM16" s="21">
        <f t="shared" si="7"/>
        <v>5.5714285714285712</v>
      </c>
      <c r="AN16" s="43"/>
      <c r="AO16" s="185">
        <v>4.2</v>
      </c>
      <c r="AP16" s="185">
        <v>7</v>
      </c>
      <c r="AQ16" s="185">
        <v>5</v>
      </c>
      <c r="AR16" s="185">
        <v>7.5</v>
      </c>
      <c r="AS16" s="185">
        <v>6</v>
      </c>
      <c r="AT16" s="185">
        <v>4.5</v>
      </c>
      <c r="AU16" s="185">
        <v>5.5</v>
      </c>
      <c r="AV16" s="22">
        <f t="shared" si="8"/>
        <v>39.700000000000003</v>
      </c>
      <c r="AW16" s="21">
        <f t="shared" si="9"/>
        <v>5.6714285714285717</v>
      </c>
      <c r="AX16" s="227"/>
      <c r="AY16" s="161">
        <v>6</v>
      </c>
      <c r="AZ16" s="161">
        <v>7</v>
      </c>
      <c r="BA16" s="161">
        <v>5</v>
      </c>
      <c r="BB16" s="161">
        <v>5.5</v>
      </c>
      <c r="BC16" s="161">
        <v>6.6</v>
      </c>
      <c r="BD16" s="161">
        <v>5</v>
      </c>
      <c r="BE16" s="181">
        <f t="shared" si="10"/>
        <v>5.8500000000000005</v>
      </c>
      <c r="BF16" s="161">
        <v>7.5</v>
      </c>
      <c r="BG16" s="161"/>
      <c r="BH16" s="181">
        <f t="shared" si="11"/>
        <v>7.5</v>
      </c>
      <c r="BI16" s="161">
        <v>7.5</v>
      </c>
      <c r="BJ16" s="161"/>
      <c r="BK16" s="181">
        <f t="shared" si="12"/>
        <v>7.5</v>
      </c>
      <c r="BL16" s="21">
        <f t="shared" si="13"/>
        <v>6.51</v>
      </c>
      <c r="BM16" s="27"/>
      <c r="BN16" s="228">
        <v>7</v>
      </c>
      <c r="BO16" s="21">
        <f t="shared" si="14"/>
        <v>7</v>
      </c>
      <c r="BP16" s="229"/>
      <c r="BQ16" s="21">
        <f t="shared" si="15"/>
        <v>7</v>
      </c>
      <c r="BR16" s="27"/>
      <c r="BS16" s="185">
        <v>5</v>
      </c>
      <c r="BT16" s="185">
        <v>5</v>
      </c>
      <c r="BU16" s="185">
        <v>5.5</v>
      </c>
      <c r="BV16" s="185">
        <v>6</v>
      </c>
      <c r="BW16" s="21">
        <f t="shared" si="16"/>
        <v>5.2750000000000004</v>
      </c>
      <c r="BX16" s="190"/>
      <c r="BY16" s="21">
        <f t="shared" si="17"/>
        <v>5.2750000000000004</v>
      </c>
      <c r="BZ16" s="27"/>
      <c r="CA16" s="228">
        <v>8</v>
      </c>
      <c r="CB16" s="21">
        <f t="shared" si="18"/>
        <v>8</v>
      </c>
      <c r="CC16" s="229"/>
      <c r="CD16" s="21">
        <f t="shared" si="19"/>
        <v>8</v>
      </c>
      <c r="CE16" s="209"/>
      <c r="CF16" s="230">
        <f t="shared" si="20"/>
        <v>6.7949999999999999</v>
      </c>
      <c r="CG16" s="230">
        <f t="shared" si="21"/>
        <v>5.3571428571428568</v>
      </c>
      <c r="CH16" s="230">
        <f t="shared" si="22"/>
        <v>5.5714285714285712</v>
      </c>
      <c r="CI16" s="230">
        <f t="shared" si="23"/>
        <v>5.6714285714285717</v>
      </c>
      <c r="CJ16" s="21">
        <f t="shared" si="24"/>
        <v>5.848749999999999</v>
      </c>
      <c r="CK16" s="218"/>
      <c r="CL16" s="230">
        <f t="shared" si="25"/>
        <v>6.51</v>
      </c>
      <c r="CM16" s="230">
        <f t="shared" si="26"/>
        <v>7</v>
      </c>
      <c r="CN16" s="230">
        <f t="shared" si="27"/>
        <v>5.2750000000000004</v>
      </c>
      <c r="CO16" s="230">
        <f t="shared" si="28"/>
        <v>8</v>
      </c>
      <c r="CP16" s="21">
        <f t="shared" si="29"/>
        <v>6.69625</v>
      </c>
      <c r="CQ16" s="231"/>
      <c r="CR16" s="207">
        <f t="shared" si="30"/>
        <v>6.2724999999999991</v>
      </c>
      <c r="CS16" s="232">
        <v>5</v>
      </c>
    </row>
    <row r="17" spans="1:97" ht="14.4" customHeight="1" x14ac:dyDescent="0.3">
      <c r="A17" s="414">
        <v>10</v>
      </c>
      <c r="B17" s="414" t="s">
        <v>141</v>
      </c>
      <c r="C17" s="414" t="s">
        <v>202</v>
      </c>
      <c r="D17" s="414" t="s">
        <v>142</v>
      </c>
      <c r="E17" s="414" t="s">
        <v>143</v>
      </c>
      <c r="F17" s="161">
        <v>6</v>
      </c>
      <c r="G17" s="161">
        <v>5</v>
      </c>
      <c r="H17" s="161">
        <v>4</v>
      </c>
      <c r="I17" s="161">
        <v>5</v>
      </c>
      <c r="J17" s="161">
        <v>5.5</v>
      </c>
      <c r="K17" s="161">
        <v>5.5</v>
      </c>
      <c r="L17" s="181">
        <f t="shared" si="0"/>
        <v>5.166666666666667</v>
      </c>
      <c r="M17" s="161">
        <v>5.5</v>
      </c>
      <c r="N17" s="161"/>
      <c r="O17" s="181">
        <f t="shared" si="1"/>
        <v>5.5</v>
      </c>
      <c r="P17" s="161">
        <v>6</v>
      </c>
      <c r="Q17" s="161">
        <v>0.1</v>
      </c>
      <c r="R17" s="181">
        <f t="shared" si="2"/>
        <v>5.9</v>
      </c>
      <c r="S17" s="21">
        <f t="shared" si="3"/>
        <v>5.3599999999999994</v>
      </c>
      <c r="T17" s="43"/>
      <c r="U17" s="185">
        <v>5.5</v>
      </c>
      <c r="V17" s="185">
        <v>6</v>
      </c>
      <c r="W17" s="185">
        <v>5</v>
      </c>
      <c r="X17" s="185">
        <v>6</v>
      </c>
      <c r="Y17" s="185">
        <v>6</v>
      </c>
      <c r="Z17" s="185">
        <v>5</v>
      </c>
      <c r="AA17" s="185">
        <v>6</v>
      </c>
      <c r="AB17" s="22">
        <f t="shared" si="4"/>
        <v>39.5</v>
      </c>
      <c r="AC17" s="21">
        <f t="shared" si="5"/>
        <v>5.6428571428571432</v>
      </c>
      <c r="AD17" s="43"/>
      <c r="AE17" s="185">
        <v>5</v>
      </c>
      <c r="AF17" s="185">
        <v>5.8</v>
      </c>
      <c r="AG17" s="185">
        <v>5</v>
      </c>
      <c r="AH17" s="185">
        <v>5.5</v>
      </c>
      <c r="AI17" s="185">
        <v>5.8</v>
      </c>
      <c r="AJ17" s="185">
        <v>5.6</v>
      </c>
      <c r="AK17" s="185">
        <v>5.8</v>
      </c>
      <c r="AL17" s="22">
        <f t="shared" si="6"/>
        <v>38.5</v>
      </c>
      <c r="AM17" s="21">
        <f t="shared" si="7"/>
        <v>5.5</v>
      </c>
      <c r="AN17" s="43"/>
      <c r="AO17" s="185">
        <v>5</v>
      </c>
      <c r="AP17" s="185">
        <v>6</v>
      </c>
      <c r="AQ17" s="185">
        <v>5</v>
      </c>
      <c r="AR17" s="185">
        <v>6</v>
      </c>
      <c r="AS17" s="185">
        <v>6</v>
      </c>
      <c r="AT17" s="185">
        <v>5</v>
      </c>
      <c r="AU17" s="185">
        <v>5.5</v>
      </c>
      <c r="AV17" s="22">
        <f t="shared" si="8"/>
        <v>38.5</v>
      </c>
      <c r="AW17" s="21">
        <f t="shared" si="9"/>
        <v>5.5</v>
      </c>
      <c r="AX17" s="227"/>
      <c r="AY17" s="161">
        <v>5.5</v>
      </c>
      <c r="AZ17" s="161">
        <v>5</v>
      </c>
      <c r="BA17" s="161">
        <v>5</v>
      </c>
      <c r="BB17" s="161">
        <v>5.5</v>
      </c>
      <c r="BC17" s="161">
        <v>6</v>
      </c>
      <c r="BD17" s="161">
        <v>5</v>
      </c>
      <c r="BE17" s="181">
        <f t="shared" si="10"/>
        <v>5.333333333333333</v>
      </c>
      <c r="BF17" s="161">
        <v>7</v>
      </c>
      <c r="BG17" s="161"/>
      <c r="BH17" s="181">
        <f t="shared" si="11"/>
        <v>7</v>
      </c>
      <c r="BI17" s="161">
        <v>7</v>
      </c>
      <c r="BJ17" s="161"/>
      <c r="BK17" s="181">
        <f t="shared" si="12"/>
        <v>7</v>
      </c>
      <c r="BL17" s="21">
        <f t="shared" si="13"/>
        <v>5.9999999999999991</v>
      </c>
      <c r="BM17" s="27"/>
      <c r="BN17" s="228">
        <v>7.09</v>
      </c>
      <c r="BO17" s="21">
        <f t="shared" si="14"/>
        <v>7.09</v>
      </c>
      <c r="BP17" s="229"/>
      <c r="BQ17" s="21">
        <f t="shared" si="15"/>
        <v>7.09</v>
      </c>
      <c r="BR17" s="27"/>
      <c r="BS17" s="185">
        <v>5</v>
      </c>
      <c r="BT17" s="185">
        <v>4</v>
      </c>
      <c r="BU17" s="185">
        <v>6</v>
      </c>
      <c r="BV17" s="185">
        <v>6</v>
      </c>
      <c r="BW17" s="21">
        <f t="shared" si="16"/>
        <v>5.1999999999999993</v>
      </c>
      <c r="BX17" s="190"/>
      <c r="BY17" s="21">
        <f t="shared" si="17"/>
        <v>5.1999999999999993</v>
      </c>
      <c r="BZ17" s="27"/>
      <c r="CA17" s="228">
        <v>8.4</v>
      </c>
      <c r="CB17" s="21">
        <f t="shared" si="18"/>
        <v>8.4</v>
      </c>
      <c r="CC17" s="229"/>
      <c r="CD17" s="21">
        <f t="shared" si="19"/>
        <v>8.4</v>
      </c>
      <c r="CE17" s="209"/>
      <c r="CF17" s="230">
        <f t="shared" si="20"/>
        <v>5.3599999999999994</v>
      </c>
      <c r="CG17" s="230">
        <f t="shared" si="21"/>
        <v>5.6428571428571432</v>
      </c>
      <c r="CH17" s="230">
        <f t="shared" si="22"/>
        <v>5.5</v>
      </c>
      <c r="CI17" s="230">
        <f t="shared" si="23"/>
        <v>5.5</v>
      </c>
      <c r="CJ17" s="21">
        <f t="shared" si="24"/>
        <v>5.5007142857142854</v>
      </c>
      <c r="CK17" s="218"/>
      <c r="CL17" s="230">
        <f t="shared" si="25"/>
        <v>5.9999999999999991</v>
      </c>
      <c r="CM17" s="230">
        <f t="shared" si="26"/>
        <v>7.09</v>
      </c>
      <c r="CN17" s="230">
        <f t="shared" si="27"/>
        <v>5.1999999999999993</v>
      </c>
      <c r="CO17" s="230">
        <f t="shared" si="28"/>
        <v>8.4</v>
      </c>
      <c r="CP17" s="21">
        <f t="shared" si="29"/>
        <v>6.6724999999999994</v>
      </c>
      <c r="CQ17" s="231"/>
      <c r="CR17" s="207">
        <f t="shared" si="30"/>
        <v>6.086607142857142</v>
      </c>
      <c r="CS17" s="232">
        <v>6</v>
      </c>
    </row>
  </sheetData>
  <sortState xmlns:xlrd2="http://schemas.microsoft.com/office/spreadsheetml/2017/richdata2" ref="A12:CS17">
    <sortCondition descending="1" ref="CR12:CR17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C4A0-5776-4899-863A-18A4FE08EA45}">
  <sheetPr>
    <pageSetUpPr fitToPage="1"/>
  </sheetPr>
  <dimension ref="A1:CP20"/>
  <sheetViews>
    <sheetView workbookViewId="0">
      <selection activeCell="B15" sqref="B15"/>
    </sheetView>
  </sheetViews>
  <sheetFormatPr defaultRowHeight="13.2" x14ac:dyDescent="0.25"/>
  <cols>
    <col min="1" max="1" width="5.6640625" customWidth="1"/>
    <col min="2" max="2" width="20" customWidth="1"/>
    <col min="3" max="3" width="17.109375" customWidth="1"/>
    <col min="4" max="4" width="20" customWidth="1"/>
    <col min="5" max="5" width="16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33" max="33" width="2.88671875" customWidth="1"/>
    <col min="43" max="43" width="2.88671875" customWidth="1"/>
    <col min="48" max="48" width="2.88671875" customWidth="1"/>
    <col min="58" max="58" width="2.88671875" customWidth="1"/>
    <col min="66" max="66" width="2.88671875" customWidth="1"/>
    <col min="76" max="76" width="2.88671875" customWidth="1"/>
    <col min="81" max="81" width="2.88671875" customWidth="1"/>
    <col min="82" max="82" width="7.6640625" customWidth="1"/>
    <col min="83" max="83" width="9.6640625" customWidth="1"/>
    <col min="84" max="85" width="9" customWidth="1"/>
    <col min="86" max="86" width="11.44140625" customWidth="1"/>
    <col min="87" max="87" width="2.88671875" customWidth="1"/>
    <col min="88" max="88" width="10" customWidth="1"/>
    <col min="89" max="89" width="2.6640625" customWidth="1"/>
    <col min="91" max="91" width="12.33203125" customWidth="1"/>
    <col min="94" max="94" width="10.5546875" bestFit="1" customWidth="1"/>
  </cols>
  <sheetData>
    <row r="1" spans="1:94" ht="15.6" x14ac:dyDescent="0.3">
      <c r="A1" s="97" t="str">
        <f>'Comp Detail'!A1</f>
        <v>Vaulting NSW State Championships</v>
      </c>
      <c r="B1" s="3"/>
      <c r="C1" s="103"/>
      <c r="D1" s="163" t="s">
        <v>82</v>
      </c>
      <c r="E1" s="342" t="s">
        <v>342</v>
      </c>
      <c r="F1" s="1"/>
      <c r="G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T1" s="103"/>
      <c r="U1" s="1"/>
      <c r="V1" s="1"/>
      <c r="W1" s="1"/>
      <c r="X1" s="1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21"/>
      <c r="AS1" s="21"/>
      <c r="AT1" s="21"/>
      <c r="AU1" s="21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21"/>
      <c r="BZ1" s="21"/>
      <c r="CA1" s="21"/>
      <c r="CB1" s="21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96">
        <f ca="1">NOW()</f>
        <v>45089.380972685183</v>
      </c>
    </row>
    <row r="2" spans="1:94" ht="15.6" x14ac:dyDescent="0.3">
      <c r="A2" s="28"/>
      <c r="B2" s="3"/>
      <c r="C2" s="103"/>
      <c r="D2" s="163" t="s">
        <v>83</v>
      </c>
      <c r="E2" s="342" t="s">
        <v>341</v>
      </c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T2" s="103"/>
      <c r="U2" s="1"/>
      <c r="V2" s="1"/>
      <c r="W2" s="1"/>
      <c r="X2" s="1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21"/>
      <c r="AS2" s="21"/>
      <c r="AT2" s="21"/>
      <c r="AU2" s="21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21"/>
      <c r="BZ2" s="21"/>
      <c r="CA2" s="21"/>
      <c r="CB2" s="21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97">
        <f ca="1">NOW()</f>
        <v>45089.380972685183</v>
      </c>
    </row>
    <row r="3" spans="1:94" ht="15.6" x14ac:dyDescent="0.3">
      <c r="A3" s="456" t="str">
        <f>'Comp Detail'!A3</f>
        <v>9th to 11th June 2023</v>
      </c>
      <c r="B3" s="457"/>
      <c r="C3" s="103"/>
      <c r="D3" s="163" t="s">
        <v>84</v>
      </c>
      <c r="E3" s="342" t="s">
        <v>348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</row>
    <row r="4" spans="1:94" ht="15.6" x14ac:dyDescent="0.3">
      <c r="A4" s="105"/>
      <c r="B4" s="103"/>
      <c r="C4" s="103"/>
      <c r="D4" s="163" t="s">
        <v>263</v>
      </c>
      <c r="E4" s="342" t="s">
        <v>344</v>
      </c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</row>
    <row r="5" spans="1:94" ht="15.6" x14ac:dyDescent="0.3">
      <c r="A5" s="105"/>
      <c r="B5" s="103"/>
      <c r="C5" s="103"/>
      <c r="D5" s="163"/>
      <c r="E5" s="41"/>
      <c r="CC5" s="124"/>
      <c r="CD5" s="103"/>
      <c r="CE5" s="103"/>
      <c r="CF5" s="103"/>
      <c r="CG5" s="103"/>
      <c r="CH5" s="103"/>
      <c r="CI5" s="103"/>
      <c r="CJ5" s="103"/>
      <c r="CK5" s="103"/>
      <c r="CL5" s="103"/>
      <c r="CM5" s="103"/>
    </row>
    <row r="6" spans="1:94" ht="15.6" x14ac:dyDescent="0.3">
      <c r="A6" s="105"/>
      <c r="B6" s="103"/>
      <c r="C6" s="163"/>
      <c r="D6" s="103"/>
      <c r="E6" s="103"/>
      <c r="F6" s="175" t="s">
        <v>79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03"/>
      <c r="U6" s="182" t="s">
        <v>51</v>
      </c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03"/>
      <c r="AH6" s="175" t="s">
        <v>79</v>
      </c>
      <c r="AI6" s="183"/>
      <c r="AJ6" s="183"/>
      <c r="AK6" s="183"/>
      <c r="AL6" s="183"/>
      <c r="AM6" s="183"/>
      <c r="AN6" s="183"/>
      <c r="AO6" s="183"/>
      <c r="AP6" s="183"/>
      <c r="AQ6" s="103"/>
      <c r="AR6" s="214" t="s">
        <v>51</v>
      </c>
      <c r="AS6" s="215"/>
      <c r="AT6" s="215"/>
      <c r="AU6" s="215"/>
      <c r="AV6" s="103"/>
      <c r="AW6" s="175" t="s">
        <v>79</v>
      </c>
      <c r="AX6" s="183"/>
      <c r="AY6" s="183"/>
      <c r="AZ6" s="183"/>
      <c r="BA6" s="183"/>
      <c r="BB6" s="183"/>
      <c r="BC6" s="183"/>
      <c r="BD6" s="183"/>
      <c r="BE6" s="183"/>
      <c r="BF6" s="103"/>
      <c r="BG6" s="214" t="s">
        <v>51</v>
      </c>
      <c r="BH6" s="186"/>
      <c r="BI6" s="186"/>
      <c r="BJ6" s="186"/>
      <c r="BK6" s="186"/>
      <c r="BL6" s="186"/>
      <c r="BM6" s="186"/>
      <c r="BN6" s="103"/>
      <c r="BO6" s="175" t="s">
        <v>79</v>
      </c>
      <c r="BP6" s="183"/>
      <c r="BQ6" s="183"/>
      <c r="BR6" s="183"/>
      <c r="BS6" s="183"/>
      <c r="BT6" s="183"/>
      <c r="BU6" s="183"/>
      <c r="BV6" s="183"/>
      <c r="BW6" s="183"/>
      <c r="BX6" s="103"/>
      <c r="BY6" s="214" t="s">
        <v>51</v>
      </c>
      <c r="BZ6" s="215"/>
      <c r="CA6" s="215"/>
      <c r="CB6" s="215"/>
      <c r="CC6" s="124"/>
      <c r="CD6" s="103"/>
      <c r="CE6" s="103"/>
      <c r="CF6" s="103"/>
      <c r="CG6" s="103"/>
      <c r="CH6" s="103"/>
      <c r="CI6" s="103"/>
      <c r="CJ6" s="103"/>
      <c r="CK6" s="103"/>
      <c r="CL6" s="103"/>
      <c r="CM6" s="103"/>
    </row>
    <row r="7" spans="1:94" ht="15.6" x14ac:dyDescent="0.3">
      <c r="A7" s="105" t="s">
        <v>44</v>
      </c>
      <c r="B7" s="164"/>
      <c r="C7" s="103"/>
      <c r="D7" s="103"/>
      <c r="E7" s="103"/>
      <c r="F7" s="164" t="s">
        <v>47</v>
      </c>
      <c r="G7" s="103" t="str">
        <f>E1</f>
        <v>Janet Leadbeater</v>
      </c>
      <c r="H7" s="103"/>
      <c r="I7" s="103"/>
      <c r="J7" s="103"/>
      <c r="K7" s="103"/>
      <c r="M7" s="164"/>
      <c r="N7" s="164"/>
      <c r="O7" s="164"/>
      <c r="P7" s="103"/>
      <c r="Q7" s="103"/>
      <c r="R7" s="103"/>
      <c r="S7" s="103"/>
      <c r="T7" s="164"/>
      <c r="U7" s="164" t="s">
        <v>47</v>
      </c>
      <c r="V7" s="103" t="str">
        <f>E1</f>
        <v>Janet Leadbeater</v>
      </c>
      <c r="W7" s="103"/>
      <c r="X7" s="103"/>
      <c r="Z7" s="164"/>
      <c r="AA7" s="164"/>
      <c r="AB7" s="164"/>
      <c r="AC7" s="103"/>
      <c r="AD7" s="103"/>
      <c r="AE7" s="103"/>
      <c r="AF7" s="103"/>
      <c r="AG7" s="103"/>
      <c r="AH7" s="164" t="s">
        <v>46</v>
      </c>
      <c r="AI7" s="103" t="str">
        <f>E2</f>
        <v>Tristyn Lowe</v>
      </c>
      <c r="AJ7" s="103"/>
      <c r="AK7" s="103"/>
      <c r="AL7" s="103"/>
      <c r="AM7" s="103"/>
      <c r="AN7" s="103"/>
      <c r="AO7" s="103"/>
      <c r="AP7" s="103"/>
      <c r="AQ7" s="103"/>
      <c r="AR7" s="207" t="s">
        <v>46</v>
      </c>
      <c r="AS7" s="21" t="str">
        <f>E2</f>
        <v>Tristyn Lowe</v>
      </c>
      <c r="AT7" s="21"/>
      <c r="AU7" s="21"/>
      <c r="AV7" s="103"/>
      <c r="AW7" s="164" t="s">
        <v>48</v>
      </c>
      <c r="AX7" s="103" t="str">
        <f>E3</f>
        <v>Chris Wicks</v>
      </c>
      <c r="AY7" s="103"/>
      <c r="AZ7" s="103"/>
      <c r="BA7" s="103"/>
      <c r="BB7" s="103"/>
      <c r="BC7" s="103"/>
      <c r="BD7" s="103"/>
      <c r="BE7" s="103"/>
      <c r="BF7" s="103"/>
      <c r="BG7" s="164" t="s">
        <v>48</v>
      </c>
      <c r="BH7" s="103" t="str">
        <f>E3</f>
        <v>Chris Wicks</v>
      </c>
      <c r="BI7" s="103"/>
      <c r="BJ7" s="103"/>
      <c r="BK7" s="103"/>
      <c r="BL7" s="164"/>
      <c r="BM7" s="164"/>
      <c r="BN7" s="103"/>
      <c r="BO7" s="164" t="s">
        <v>103</v>
      </c>
      <c r="BP7" s="103" t="str">
        <f>E4</f>
        <v>Emily Leadbeater</v>
      </c>
      <c r="BQ7" s="103"/>
      <c r="BR7" s="103"/>
      <c r="BS7" s="103"/>
      <c r="BT7" s="103"/>
      <c r="BU7" s="103"/>
      <c r="BV7" s="103"/>
      <c r="BW7" s="103"/>
      <c r="BX7" s="103"/>
      <c r="BY7" s="207" t="s">
        <v>103</v>
      </c>
      <c r="BZ7" s="21" t="str">
        <f>E4</f>
        <v>Emily Leadbeater</v>
      </c>
      <c r="CA7" s="21"/>
      <c r="CB7" s="21"/>
      <c r="CC7" s="395"/>
      <c r="CD7" s="217"/>
      <c r="CE7" s="217"/>
      <c r="CF7" s="217"/>
      <c r="CG7" s="217"/>
      <c r="CH7" s="164" t="s">
        <v>12</v>
      </c>
      <c r="CI7" s="103"/>
      <c r="CJ7" s="103"/>
      <c r="CK7" s="103"/>
      <c r="CL7" s="103"/>
      <c r="CM7" s="103"/>
    </row>
    <row r="8" spans="1:94" ht="15.6" x14ac:dyDescent="0.3">
      <c r="A8" s="105" t="s">
        <v>85</v>
      </c>
      <c r="B8" s="200">
        <v>6</v>
      </c>
      <c r="C8" s="103"/>
      <c r="D8" s="103"/>
      <c r="E8" s="103"/>
      <c r="F8" s="164" t="s">
        <v>26</v>
      </c>
      <c r="G8" s="103"/>
      <c r="H8" s="103"/>
      <c r="I8" s="103"/>
      <c r="J8" s="103"/>
      <c r="K8" s="103"/>
      <c r="M8" s="103"/>
      <c r="N8" s="103"/>
      <c r="O8" s="103"/>
      <c r="P8" s="103"/>
      <c r="Q8" s="103"/>
      <c r="R8" s="103"/>
      <c r="S8" s="103"/>
      <c r="T8" s="103"/>
      <c r="U8" s="164" t="s">
        <v>26</v>
      </c>
      <c r="V8" s="103"/>
      <c r="W8" s="103"/>
      <c r="X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S8" s="21"/>
      <c r="AT8" s="21"/>
      <c r="AU8" s="21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Z8" s="21"/>
      <c r="CA8" s="21"/>
      <c r="CB8" s="21"/>
      <c r="CC8" s="395"/>
      <c r="CD8" s="217"/>
      <c r="CE8" s="217"/>
      <c r="CF8" s="217"/>
      <c r="CG8" s="217"/>
      <c r="CH8" s="103"/>
      <c r="CI8" s="103"/>
      <c r="CJ8" s="103"/>
      <c r="CK8" s="103"/>
      <c r="CL8" s="103"/>
      <c r="CM8" s="103"/>
    </row>
    <row r="9" spans="1:94" ht="14.4" x14ac:dyDescent="0.3">
      <c r="A9" s="103"/>
      <c r="B9" s="103"/>
      <c r="C9" s="103"/>
      <c r="D9" s="103"/>
      <c r="E9" s="103"/>
      <c r="F9" s="164" t="s">
        <v>1</v>
      </c>
      <c r="G9" s="103"/>
      <c r="H9" s="103"/>
      <c r="I9" s="103"/>
      <c r="J9" s="103"/>
      <c r="K9" s="103"/>
      <c r="L9" s="176" t="s">
        <v>1</v>
      </c>
      <c r="M9" s="177"/>
      <c r="N9" s="177"/>
      <c r="O9" s="177" t="s">
        <v>2</v>
      </c>
      <c r="Q9" s="177"/>
      <c r="R9" s="177" t="s">
        <v>3</v>
      </c>
      <c r="S9" s="177" t="s">
        <v>86</v>
      </c>
      <c r="T9" s="128"/>
      <c r="U9" s="164" t="s">
        <v>1</v>
      </c>
      <c r="V9" s="103"/>
      <c r="X9" s="103"/>
      <c r="Y9" s="176" t="s">
        <v>1</v>
      </c>
      <c r="Z9" s="177"/>
      <c r="AA9" s="177"/>
      <c r="AB9" s="177" t="s">
        <v>2</v>
      </c>
      <c r="AD9" s="177"/>
      <c r="AE9" s="177" t="s">
        <v>3</v>
      </c>
      <c r="AF9" s="177" t="s">
        <v>86</v>
      </c>
      <c r="AG9" s="128"/>
      <c r="AH9" s="103"/>
      <c r="AI9" s="103"/>
      <c r="AJ9" s="103"/>
      <c r="AK9" s="103"/>
      <c r="AL9" s="103"/>
      <c r="AM9" s="103"/>
      <c r="AN9" s="103"/>
      <c r="AO9" s="103"/>
      <c r="AP9" s="103"/>
      <c r="AQ9" s="128"/>
      <c r="AR9" s="207"/>
      <c r="AS9" s="21"/>
      <c r="AT9" s="21" t="s">
        <v>10</v>
      </c>
      <c r="AU9" s="21" t="s">
        <v>13</v>
      </c>
      <c r="AV9" s="128"/>
      <c r="AW9" s="103"/>
      <c r="AX9" s="103"/>
      <c r="AY9" s="103"/>
      <c r="AZ9" s="103"/>
      <c r="BA9" s="103"/>
      <c r="BB9" s="103"/>
      <c r="BC9" s="103"/>
      <c r="BD9" s="103"/>
      <c r="BE9" s="103"/>
      <c r="BF9" s="128"/>
      <c r="BG9" s="103" t="s">
        <v>14</v>
      </c>
      <c r="BH9" s="103"/>
      <c r="BI9" s="103"/>
      <c r="BJ9" s="103"/>
      <c r="BK9" s="103"/>
      <c r="BL9" s="103"/>
      <c r="BM9" s="128" t="s">
        <v>14</v>
      </c>
      <c r="BN9" s="128"/>
      <c r="BO9" s="103"/>
      <c r="BP9" s="103"/>
      <c r="BQ9" s="103"/>
      <c r="BR9" s="103"/>
      <c r="BS9" s="103"/>
      <c r="BT9" s="103"/>
      <c r="BU9" s="103"/>
      <c r="BV9" s="103"/>
      <c r="BW9" s="103"/>
      <c r="BX9" s="128"/>
      <c r="BY9" s="207"/>
      <c r="BZ9" s="21"/>
      <c r="CA9" s="21" t="s">
        <v>10</v>
      </c>
      <c r="CB9" s="21" t="s">
        <v>13</v>
      </c>
      <c r="CC9" s="395"/>
      <c r="CD9" s="217"/>
      <c r="CE9" s="217"/>
      <c r="CF9" s="217"/>
      <c r="CG9" s="217"/>
      <c r="CH9" s="177" t="s">
        <v>50</v>
      </c>
      <c r="CI9" s="103"/>
      <c r="CJ9" s="177" t="s">
        <v>51</v>
      </c>
      <c r="CK9" s="233"/>
      <c r="CL9" s="212" t="s">
        <v>52</v>
      </c>
      <c r="CM9" s="180"/>
    </row>
    <row r="10" spans="1:94" ht="14.4" x14ac:dyDescent="0.3">
      <c r="A10" s="166" t="s">
        <v>24</v>
      </c>
      <c r="B10" s="166" t="s">
        <v>25</v>
      </c>
      <c r="C10" s="166" t="s">
        <v>26</v>
      </c>
      <c r="D10" s="166" t="s">
        <v>27</v>
      </c>
      <c r="E10" s="166" t="s">
        <v>28</v>
      </c>
      <c r="F10" s="166" t="s">
        <v>87</v>
      </c>
      <c r="G10" s="166" t="s">
        <v>88</v>
      </c>
      <c r="H10" s="166" t="s">
        <v>89</v>
      </c>
      <c r="I10" s="166" t="s">
        <v>90</v>
      </c>
      <c r="J10" s="166" t="s">
        <v>91</v>
      </c>
      <c r="K10" s="166" t="s">
        <v>92</v>
      </c>
      <c r="L10" s="178" t="s">
        <v>34</v>
      </c>
      <c r="M10" s="160" t="s">
        <v>2</v>
      </c>
      <c r="N10" s="160" t="s">
        <v>93</v>
      </c>
      <c r="O10" s="178" t="s">
        <v>34</v>
      </c>
      <c r="P10" s="179" t="s">
        <v>3</v>
      </c>
      <c r="Q10" s="160" t="s">
        <v>93</v>
      </c>
      <c r="R10" s="178" t="s">
        <v>34</v>
      </c>
      <c r="S10" s="178" t="s">
        <v>34</v>
      </c>
      <c r="T10" s="184"/>
      <c r="U10" s="166" t="s">
        <v>87</v>
      </c>
      <c r="V10" s="166" t="s">
        <v>88</v>
      </c>
      <c r="W10" s="166" t="s">
        <v>90</v>
      </c>
      <c r="X10" s="166" t="s">
        <v>91</v>
      </c>
      <c r="Y10" s="178" t="s">
        <v>34</v>
      </c>
      <c r="Z10" s="160" t="s">
        <v>2</v>
      </c>
      <c r="AA10" s="160" t="s">
        <v>93</v>
      </c>
      <c r="AB10" s="178" t="s">
        <v>34</v>
      </c>
      <c r="AC10" s="179" t="s">
        <v>3</v>
      </c>
      <c r="AD10" s="160" t="s">
        <v>93</v>
      </c>
      <c r="AE10" s="178" t="s">
        <v>34</v>
      </c>
      <c r="AF10" s="178" t="s">
        <v>34</v>
      </c>
      <c r="AG10" s="184"/>
      <c r="AH10" s="130" t="s">
        <v>29</v>
      </c>
      <c r="AI10" s="130" t="s">
        <v>30</v>
      </c>
      <c r="AJ10" s="130" t="s">
        <v>42</v>
      </c>
      <c r="AK10" s="130" t="s">
        <v>39</v>
      </c>
      <c r="AL10" s="130" t="s">
        <v>100</v>
      </c>
      <c r="AM10" s="130" t="s">
        <v>43</v>
      </c>
      <c r="AN10" s="130" t="s">
        <v>101</v>
      </c>
      <c r="AO10" s="130" t="s">
        <v>38</v>
      </c>
      <c r="AP10" s="130" t="s">
        <v>37</v>
      </c>
      <c r="AQ10" s="184"/>
      <c r="AR10" s="208" t="s">
        <v>36</v>
      </c>
      <c r="AS10" s="208" t="s">
        <v>13</v>
      </c>
      <c r="AT10" s="208" t="s">
        <v>9</v>
      </c>
      <c r="AU10" s="208" t="s">
        <v>15</v>
      </c>
      <c r="AV10" s="184"/>
      <c r="AW10" s="130" t="s">
        <v>29</v>
      </c>
      <c r="AX10" s="130" t="s">
        <v>30</v>
      </c>
      <c r="AY10" s="130" t="s">
        <v>42</v>
      </c>
      <c r="AZ10" s="130" t="s">
        <v>39</v>
      </c>
      <c r="BA10" s="130" t="s">
        <v>100</v>
      </c>
      <c r="BB10" s="130" t="s">
        <v>43</v>
      </c>
      <c r="BC10" s="130" t="s">
        <v>101</v>
      </c>
      <c r="BD10" s="130" t="s">
        <v>38</v>
      </c>
      <c r="BE10" s="130" t="s">
        <v>37</v>
      </c>
      <c r="BF10" s="184"/>
      <c r="BG10" s="160" t="s">
        <v>4</v>
      </c>
      <c r="BH10" s="160" t="s">
        <v>5</v>
      </c>
      <c r="BI10" s="160" t="s">
        <v>6</v>
      </c>
      <c r="BJ10" s="160" t="s">
        <v>7</v>
      </c>
      <c r="BK10" s="160" t="s">
        <v>33</v>
      </c>
      <c r="BL10" s="130" t="s">
        <v>21</v>
      </c>
      <c r="BM10" s="130" t="s">
        <v>15</v>
      </c>
      <c r="BN10" s="184"/>
      <c r="BO10" s="130" t="s">
        <v>29</v>
      </c>
      <c r="BP10" s="130" t="s">
        <v>30</v>
      </c>
      <c r="BQ10" s="130" t="s">
        <v>42</v>
      </c>
      <c r="BR10" s="130" t="s">
        <v>39</v>
      </c>
      <c r="BS10" s="130" t="s">
        <v>100</v>
      </c>
      <c r="BT10" s="130" t="s">
        <v>43</v>
      </c>
      <c r="BU10" s="130" t="s">
        <v>101</v>
      </c>
      <c r="BV10" s="130" t="s">
        <v>38</v>
      </c>
      <c r="BW10" s="130" t="s">
        <v>37</v>
      </c>
      <c r="BX10" s="184"/>
      <c r="BY10" s="208" t="s">
        <v>36</v>
      </c>
      <c r="BZ10" s="208" t="s">
        <v>13</v>
      </c>
      <c r="CA10" s="208" t="s">
        <v>9</v>
      </c>
      <c r="CB10" s="208" t="s">
        <v>15</v>
      </c>
      <c r="CC10" s="396"/>
      <c r="CD10" s="222" t="s">
        <v>68</v>
      </c>
      <c r="CE10" s="222" t="s">
        <v>69</v>
      </c>
      <c r="CF10" s="222" t="s">
        <v>70</v>
      </c>
      <c r="CG10" s="222" t="s">
        <v>104</v>
      </c>
      <c r="CH10" s="205" t="s">
        <v>32</v>
      </c>
      <c r="CI10" s="130"/>
      <c r="CJ10" s="205" t="s">
        <v>32</v>
      </c>
      <c r="CK10" s="234"/>
      <c r="CL10" s="178" t="s">
        <v>32</v>
      </c>
      <c r="CM10" s="178" t="s">
        <v>35</v>
      </c>
    </row>
    <row r="11" spans="1:94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80"/>
      <c r="M11" s="180"/>
      <c r="N11" s="180"/>
      <c r="O11" s="180"/>
      <c r="P11" s="180"/>
      <c r="Q11" s="180"/>
      <c r="R11" s="180"/>
      <c r="S11" s="180"/>
      <c r="T11" s="184"/>
      <c r="U11" s="41"/>
      <c r="V11" s="41"/>
      <c r="W11" s="41"/>
      <c r="X11" s="41"/>
      <c r="Y11" s="180"/>
      <c r="Z11" s="180"/>
      <c r="AA11" s="180"/>
      <c r="AB11" s="180"/>
      <c r="AC11" s="180"/>
      <c r="AD11" s="180"/>
      <c r="AE11" s="180"/>
      <c r="AF11" s="180"/>
      <c r="AG11" s="184"/>
      <c r="AH11" s="128"/>
      <c r="AI11" s="128"/>
      <c r="AJ11" s="128"/>
      <c r="AK11" s="128"/>
      <c r="AL11" s="128"/>
      <c r="AM11" s="128"/>
      <c r="AN11" s="128"/>
      <c r="AO11" s="128"/>
      <c r="AP11" s="128"/>
      <c r="AQ11" s="184"/>
      <c r="AR11" s="224"/>
      <c r="AS11" s="224"/>
      <c r="AT11" s="224"/>
      <c r="AU11" s="224"/>
      <c r="AV11" s="184"/>
      <c r="AW11" s="128"/>
      <c r="AX11" s="128"/>
      <c r="AY11" s="128"/>
      <c r="AZ11" s="128"/>
      <c r="BA11" s="128"/>
      <c r="BB11" s="128"/>
      <c r="BC11" s="128"/>
      <c r="BD11" s="128"/>
      <c r="BE11" s="128"/>
      <c r="BF11" s="184"/>
      <c r="BG11" s="180"/>
      <c r="BH11" s="180"/>
      <c r="BI11" s="180"/>
      <c r="BJ11" s="180"/>
      <c r="BK11" s="180"/>
      <c r="BL11" s="128"/>
      <c r="BM11" s="128"/>
      <c r="BN11" s="184"/>
      <c r="BO11" s="128"/>
      <c r="BP11" s="128"/>
      <c r="BQ11" s="128"/>
      <c r="BR11" s="128"/>
      <c r="BS11" s="128"/>
      <c r="BT11" s="128"/>
      <c r="BU11" s="128"/>
      <c r="BV11" s="128"/>
      <c r="BW11" s="128"/>
      <c r="BX11" s="184"/>
      <c r="BY11" s="224"/>
      <c r="BZ11" s="224"/>
      <c r="CA11" s="224"/>
      <c r="CB11" s="224"/>
      <c r="CC11" s="396"/>
      <c r="CD11" s="225"/>
      <c r="CE11" s="225"/>
      <c r="CF11" s="225"/>
      <c r="CG11" s="225"/>
      <c r="CH11" s="177"/>
      <c r="CI11" s="128"/>
      <c r="CJ11" s="177"/>
      <c r="CK11" s="235"/>
      <c r="CL11" s="212"/>
      <c r="CM11" s="212"/>
      <c r="CP11" s="236"/>
    </row>
    <row r="12" spans="1:94" ht="14.4" x14ac:dyDescent="0.3">
      <c r="A12" s="414">
        <v>8</v>
      </c>
      <c r="B12" s="414" t="s">
        <v>251</v>
      </c>
      <c r="C12" s="414" t="s">
        <v>202</v>
      </c>
      <c r="D12" s="414" t="s">
        <v>142</v>
      </c>
      <c r="E12" s="414" t="s">
        <v>143</v>
      </c>
      <c r="F12" s="161">
        <v>5.5</v>
      </c>
      <c r="G12" s="161">
        <v>5.5</v>
      </c>
      <c r="H12" s="161">
        <v>5</v>
      </c>
      <c r="I12" s="161">
        <v>5</v>
      </c>
      <c r="J12" s="161">
        <v>5.8</v>
      </c>
      <c r="K12" s="161">
        <v>4.8</v>
      </c>
      <c r="L12" s="181">
        <f t="shared" ref="L12:L20" si="0">SUM(F12:K12)/6</f>
        <v>5.2666666666666666</v>
      </c>
      <c r="M12" s="161">
        <v>6.5</v>
      </c>
      <c r="N12" s="161"/>
      <c r="O12" s="181">
        <f t="shared" ref="O12:O20" si="1">M12-N12</f>
        <v>6.5</v>
      </c>
      <c r="P12" s="161">
        <v>7</v>
      </c>
      <c r="Q12" s="161"/>
      <c r="R12" s="181">
        <f t="shared" ref="R12:R20" si="2">P12-Q12</f>
        <v>7</v>
      </c>
      <c r="S12" s="21">
        <f t="shared" ref="S12:S20" si="3">SUM((L12*0.6),(O12*0.25),(R12*0.15))</f>
        <v>5.835</v>
      </c>
      <c r="T12" s="43"/>
      <c r="U12" s="161">
        <v>4.8</v>
      </c>
      <c r="V12" s="161">
        <v>5.5</v>
      </c>
      <c r="W12" s="161">
        <v>5</v>
      </c>
      <c r="X12" s="161">
        <v>5.8</v>
      </c>
      <c r="Y12" s="181">
        <f t="shared" ref="Y12:Y20" si="4">(U12+V12+W12+X12)/4</f>
        <v>5.2750000000000004</v>
      </c>
      <c r="Z12" s="161">
        <v>6.8</v>
      </c>
      <c r="AA12" s="161"/>
      <c r="AB12" s="181">
        <f t="shared" ref="AB12:AB20" si="5">Z12-AA12</f>
        <v>6.8</v>
      </c>
      <c r="AC12" s="161">
        <v>7</v>
      </c>
      <c r="AD12" s="161"/>
      <c r="AE12" s="181">
        <f t="shared" ref="AE12:AE20" si="6">AC12-AD12</f>
        <v>7</v>
      </c>
      <c r="AF12" s="21">
        <f t="shared" ref="AF12:AF20" si="7">((Y12*0.4)+(AB12*0.4)+(AE12*0.2))</f>
        <v>6.23</v>
      </c>
      <c r="AG12" s="43"/>
      <c r="AH12" s="185">
        <v>4.8</v>
      </c>
      <c r="AI12" s="185">
        <v>6.2</v>
      </c>
      <c r="AJ12" s="185">
        <v>5.6</v>
      </c>
      <c r="AK12" s="185">
        <v>6</v>
      </c>
      <c r="AL12" s="185">
        <v>5.2</v>
      </c>
      <c r="AM12" s="185">
        <v>5.5</v>
      </c>
      <c r="AN12" s="185">
        <v>5.5</v>
      </c>
      <c r="AO12" s="22">
        <f t="shared" ref="AO12:AO20" si="8">SUM(AH12:AN12)</f>
        <v>38.799999999999997</v>
      </c>
      <c r="AP12" s="21">
        <f t="shared" ref="AP12:AP20" si="9">AO12/7</f>
        <v>5.5428571428571427</v>
      </c>
      <c r="AQ12" s="43"/>
      <c r="AR12" s="228">
        <v>7.64</v>
      </c>
      <c r="AS12" s="21">
        <f t="shared" ref="AS12:AS20" si="10">AR12</f>
        <v>7.64</v>
      </c>
      <c r="AT12" s="229"/>
      <c r="AU12" s="21">
        <f t="shared" ref="AU12:AU20" si="11">SUM(AS12-AT12)</f>
        <v>7.64</v>
      </c>
      <c r="AV12" s="43"/>
      <c r="AW12" s="185">
        <v>5.5</v>
      </c>
      <c r="AX12" s="185">
        <v>7</v>
      </c>
      <c r="AY12" s="185">
        <v>6.5</v>
      </c>
      <c r="AZ12" s="185">
        <v>6.8</v>
      </c>
      <c r="BA12" s="185">
        <v>5</v>
      </c>
      <c r="BB12" s="185">
        <v>5</v>
      </c>
      <c r="BC12" s="185">
        <v>6</v>
      </c>
      <c r="BD12" s="22">
        <f t="shared" ref="BD12:BD20" si="12">SUM(AW12:BC12)</f>
        <v>41.8</v>
      </c>
      <c r="BE12" s="21">
        <f t="shared" ref="BE12:BE20" si="13">BD12/7</f>
        <v>5.9714285714285706</v>
      </c>
      <c r="BF12" s="43"/>
      <c r="BG12" s="185">
        <v>5</v>
      </c>
      <c r="BH12" s="185">
        <v>6</v>
      </c>
      <c r="BI12" s="185">
        <v>5</v>
      </c>
      <c r="BJ12" s="185">
        <v>6.5</v>
      </c>
      <c r="BK12" s="21">
        <f t="shared" ref="BK12:BK20" si="14">SUM((BG12*0.3),(BH12*0.25),(BI12*0.35),(BJ12*0.1))</f>
        <v>5.4</v>
      </c>
      <c r="BL12" s="190"/>
      <c r="BM12" s="21">
        <f t="shared" ref="BM12:BM20" si="15">BK12-BL12</f>
        <v>5.4</v>
      </c>
      <c r="BN12" s="43"/>
      <c r="BO12" s="185">
        <v>5</v>
      </c>
      <c r="BP12" s="185">
        <v>5.5</v>
      </c>
      <c r="BQ12" s="185">
        <v>6</v>
      </c>
      <c r="BR12" s="185">
        <v>5.6</v>
      </c>
      <c r="BS12" s="185">
        <v>5.5</v>
      </c>
      <c r="BT12" s="185">
        <v>5.5</v>
      </c>
      <c r="BU12" s="185">
        <v>5.5</v>
      </c>
      <c r="BV12" s="22">
        <f t="shared" ref="BV12:BV20" si="16">SUM(BO12:BU12)</f>
        <v>38.6</v>
      </c>
      <c r="BW12" s="21">
        <f t="shared" ref="BW12:BW20" si="17">BV12/7</f>
        <v>5.5142857142857142</v>
      </c>
      <c r="BX12" s="43"/>
      <c r="BY12" s="228">
        <v>8.73</v>
      </c>
      <c r="BZ12" s="21">
        <f t="shared" ref="BZ12:BZ20" si="18">BY12</f>
        <v>8.73</v>
      </c>
      <c r="CA12" s="229"/>
      <c r="CB12" s="21">
        <f t="shared" ref="CB12:CB20" si="19">SUM(BZ12-CA12)</f>
        <v>8.73</v>
      </c>
      <c r="CC12" s="397"/>
      <c r="CD12" s="293">
        <f t="shared" ref="CD12:CD20" si="20">(S12+AF12)/2</f>
        <v>6.0325000000000006</v>
      </c>
      <c r="CE12" s="293">
        <f t="shared" ref="CE12:CE20" si="21">(AP12+AU12)/2</f>
        <v>6.5914285714285707</v>
      </c>
      <c r="CF12" s="293">
        <f t="shared" ref="CF12:CF20" si="22">(BE12+BM12)/2</f>
        <v>5.6857142857142851</v>
      </c>
      <c r="CG12" s="417">
        <f t="shared" ref="CG12:CG20" si="23">(BW12+CB12)/2</f>
        <v>7.1221428571428573</v>
      </c>
      <c r="CH12" s="21">
        <f t="shared" ref="CH12:CH20" si="24">SUM((S12*0.25)+(AP12*0.25)+(BE12*0.25+(BW12*0.25)))</f>
        <v>5.7158928571428564</v>
      </c>
      <c r="CI12" s="103"/>
      <c r="CJ12" s="21">
        <f t="shared" ref="CJ12:CJ20" si="25">SUM((AF12*0.25)+(AU12*0.25)+(BM12*0.25)+(CB12*0.25))</f>
        <v>7.0000000000000009</v>
      </c>
      <c r="CK12" s="294"/>
      <c r="CL12" s="207">
        <f t="shared" ref="CL12:CL20" si="26">AVERAGE(CH12:CJ12)</f>
        <v>6.3579464285714291</v>
      </c>
      <c r="CM12" s="232">
        <v>1</v>
      </c>
    </row>
    <row r="13" spans="1:94" ht="14.4" x14ac:dyDescent="0.3">
      <c r="A13" s="414">
        <v>19</v>
      </c>
      <c r="B13" s="414" t="s">
        <v>181</v>
      </c>
      <c r="C13" s="414" t="s">
        <v>322</v>
      </c>
      <c r="D13" s="414" t="s">
        <v>228</v>
      </c>
      <c r="E13" s="414" t="s">
        <v>146</v>
      </c>
      <c r="F13" s="161">
        <v>6</v>
      </c>
      <c r="G13" s="161">
        <v>6.8</v>
      </c>
      <c r="H13" s="161">
        <v>5</v>
      </c>
      <c r="I13" s="161">
        <v>5.8</v>
      </c>
      <c r="J13" s="161">
        <v>5.8</v>
      </c>
      <c r="K13" s="161">
        <v>5</v>
      </c>
      <c r="L13" s="181">
        <f t="shared" si="0"/>
        <v>5.7333333333333343</v>
      </c>
      <c r="M13" s="161">
        <v>6.8</v>
      </c>
      <c r="N13" s="161"/>
      <c r="O13" s="181">
        <f t="shared" si="1"/>
        <v>6.8</v>
      </c>
      <c r="P13" s="161">
        <v>7.5</v>
      </c>
      <c r="Q13" s="161"/>
      <c r="R13" s="181">
        <f t="shared" si="2"/>
        <v>7.5</v>
      </c>
      <c r="S13" s="21">
        <f t="shared" si="3"/>
        <v>6.2650000000000006</v>
      </c>
      <c r="T13" s="43"/>
      <c r="U13" s="161">
        <v>6.5</v>
      </c>
      <c r="V13" s="161">
        <v>6.8</v>
      </c>
      <c r="W13" s="161">
        <v>6</v>
      </c>
      <c r="X13" s="161">
        <v>5.8</v>
      </c>
      <c r="Y13" s="181">
        <f t="shared" si="4"/>
        <v>6.2750000000000004</v>
      </c>
      <c r="Z13" s="161">
        <v>6.8</v>
      </c>
      <c r="AA13" s="161"/>
      <c r="AB13" s="181">
        <f t="shared" si="5"/>
        <v>6.8</v>
      </c>
      <c r="AC13" s="161">
        <v>7.5</v>
      </c>
      <c r="AD13" s="161"/>
      <c r="AE13" s="181">
        <f t="shared" si="6"/>
        <v>7.5</v>
      </c>
      <c r="AF13" s="21">
        <f t="shared" si="7"/>
        <v>6.73</v>
      </c>
      <c r="AG13" s="43"/>
      <c r="AH13" s="185">
        <v>4</v>
      </c>
      <c r="AI13" s="185">
        <v>5.4</v>
      </c>
      <c r="AJ13" s="185">
        <v>2</v>
      </c>
      <c r="AK13" s="185">
        <v>4.5</v>
      </c>
      <c r="AL13" s="185">
        <v>5</v>
      </c>
      <c r="AM13" s="185">
        <v>6</v>
      </c>
      <c r="AN13" s="185">
        <v>5.5</v>
      </c>
      <c r="AO13" s="22">
        <f t="shared" si="8"/>
        <v>32.4</v>
      </c>
      <c r="AP13" s="21">
        <f t="shared" si="9"/>
        <v>4.6285714285714281</v>
      </c>
      <c r="AQ13" s="43"/>
      <c r="AR13" s="228">
        <v>8.36</v>
      </c>
      <c r="AS13" s="21">
        <f t="shared" si="10"/>
        <v>8.36</v>
      </c>
      <c r="AT13" s="229"/>
      <c r="AU13" s="21">
        <f t="shared" si="11"/>
        <v>8.36</v>
      </c>
      <c r="AV13" s="43"/>
      <c r="AW13" s="185">
        <v>3.5</v>
      </c>
      <c r="AX13" s="185">
        <v>4.5</v>
      </c>
      <c r="AY13" s="185">
        <v>3.5</v>
      </c>
      <c r="AZ13" s="185">
        <v>5</v>
      </c>
      <c r="BA13" s="185">
        <v>4</v>
      </c>
      <c r="BB13" s="185">
        <v>5</v>
      </c>
      <c r="BC13" s="185">
        <v>5.5</v>
      </c>
      <c r="BD13" s="22">
        <f t="shared" si="12"/>
        <v>31</v>
      </c>
      <c r="BE13" s="21">
        <f t="shared" si="13"/>
        <v>4.4285714285714288</v>
      </c>
      <c r="BF13" s="43"/>
      <c r="BG13" s="185">
        <v>5.5</v>
      </c>
      <c r="BH13" s="185">
        <v>6</v>
      </c>
      <c r="BI13" s="185">
        <v>6.5</v>
      </c>
      <c r="BJ13" s="185">
        <v>6.5</v>
      </c>
      <c r="BK13" s="21">
        <f t="shared" si="14"/>
        <v>6.0750000000000002</v>
      </c>
      <c r="BL13" s="190"/>
      <c r="BM13" s="21">
        <f t="shared" si="15"/>
        <v>6.0750000000000002</v>
      </c>
      <c r="BN13" s="43"/>
      <c r="BO13" s="185">
        <v>4.5</v>
      </c>
      <c r="BP13" s="185">
        <v>4.8</v>
      </c>
      <c r="BQ13" s="185">
        <v>2.5</v>
      </c>
      <c r="BR13" s="185">
        <v>4.8</v>
      </c>
      <c r="BS13" s="185">
        <v>5</v>
      </c>
      <c r="BT13" s="185">
        <v>5.8</v>
      </c>
      <c r="BU13" s="185">
        <v>5.8</v>
      </c>
      <c r="BV13" s="22">
        <f t="shared" si="16"/>
        <v>33.200000000000003</v>
      </c>
      <c r="BW13" s="21">
        <f t="shared" si="17"/>
        <v>4.7428571428571429</v>
      </c>
      <c r="BX13" s="43"/>
      <c r="BY13" s="228">
        <v>9.4499999999999993</v>
      </c>
      <c r="BZ13" s="21">
        <f t="shared" si="18"/>
        <v>9.4499999999999993</v>
      </c>
      <c r="CA13" s="229"/>
      <c r="CB13" s="21">
        <f t="shared" si="19"/>
        <v>9.4499999999999993</v>
      </c>
      <c r="CC13" s="397"/>
      <c r="CD13" s="293">
        <f t="shared" si="20"/>
        <v>6.4975000000000005</v>
      </c>
      <c r="CE13" s="293">
        <f t="shared" si="21"/>
        <v>6.4942857142857138</v>
      </c>
      <c r="CF13" s="293">
        <f t="shared" si="22"/>
        <v>5.2517857142857149</v>
      </c>
      <c r="CG13" s="417">
        <f t="shared" si="23"/>
        <v>7.0964285714285715</v>
      </c>
      <c r="CH13" s="21">
        <f t="shared" si="24"/>
        <v>5.0162499999999994</v>
      </c>
      <c r="CI13" s="103"/>
      <c r="CJ13" s="21">
        <f t="shared" si="25"/>
        <v>7.6537499999999996</v>
      </c>
      <c r="CK13" s="294"/>
      <c r="CL13" s="207">
        <f t="shared" si="26"/>
        <v>6.3349999999999991</v>
      </c>
      <c r="CM13" s="232">
        <v>2</v>
      </c>
    </row>
    <row r="14" spans="1:94" ht="14.4" x14ac:dyDescent="0.3">
      <c r="A14" s="414">
        <v>4</v>
      </c>
      <c r="B14" s="414" t="s">
        <v>212</v>
      </c>
      <c r="C14" s="414" t="s">
        <v>295</v>
      </c>
      <c r="D14" s="414" t="s">
        <v>213</v>
      </c>
      <c r="E14" s="414" t="s">
        <v>214</v>
      </c>
      <c r="F14" s="161">
        <v>6.8</v>
      </c>
      <c r="G14" s="161">
        <v>6</v>
      </c>
      <c r="H14" s="161">
        <v>5</v>
      </c>
      <c r="I14" s="161">
        <v>5.5</v>
      </c>
      <c r="J14" s="161">
        <v>5</v>
      </c>
      <c r="K14" s="161">
        <v>5</v>
      </c>
      <c r="L14" s="181">
        <f t="shared" si="0"/>
        <v>5.55</v>
      </c>
      <c r="M14" s="161">
        <v>6.8</v>
      </c>
      <c r="N14" s="161"/>
      <c r="O14" s="181">
        <f t="shared" si="1"/>
        <v>6.8</v>
      </c>
      <c r="P14" s="161">
        <v>7.5</v>
      </c>
      <c r="Q14" s="161"/>
      <c r="R14" s="181">
        <f t="shared" si="2"/>
        <v>7.5</v>
      </c>
      <c r="S14" s="21">
        <f t="shared" si="3"/>
        <v>6.1549999999999994</v>
      </c>
      <c r="T14" s="43"/>
      <c r="U14" s="161">
        <v>6.8</v>
      </c>
      <c r="V14" s="161">
        <v>6.5</v>
      </c>
      <c r="W14" s="161">
        <v>6</v>
      </c>
      <c r="X14" s="161">
        <v>5</v>
      </c>
      <c r="Y14" s="181">
        <f t="shared" si="4"/>
        <v>6.0750000000000002</v>
      </c>
      <c r="Z14" s="161">
        <v>6.8</v>
      </c>
      <c r="AA14" s="161"/>
      <c r="AB14" s="181">
        <f t="shared" si="5"/>
        <v>6.8</v>
      </c>
      <c r="AC14" s="161">
        <v>7.5</v>
      </c>
      <c r="AD14" s="161"/>
      <c r="AE14" s="181">
        <f t="shared" si="6"/>
        <v>7.5</v>
      </c>
      <c r="AF14" s="21">
        <f t="shared" si="7"/>
        <v>6.65</v>
      </c>
      <c r="AG14" s="43"/>
      <c r="AH14" s="185">
        <v>5</v>
      </c>
      <c r="AI14" s="185">
        <v>5.5</v>
      </c>
      <c r="AJ14" s="185">
        <v>5.2</v>
      </c>
      <c r="AK14" s="185">
        <v>7</v>
      </c>
      <c r="AL14" s="185">
        <v>5.4</v>
      </c>
      <c r="AM14" s="185">
        <v>5.4</v>
      </c>
      <c r="AN14" s="185">
        <v>5.5</v>
      </c>
      <c r="AO14" s="22">
        <f t="shared" si="8"/>
        <v>39</v>
      </c>
      <c r="AP14" s="21">
        <f t="shared" si="9"/>
        <v>5.5714285714285712</v>
      </c>
      <c r="AQ14" s="43"/>
      <c r="AR14" s="228">
        <v>7</v>
      </c>
      <c r="AS14" s="21">
        <f t="shared" si="10"/>
        <v>7</v>
      </c>
      <c r="AT14" s="229"/>
      <c r="AU14" s="21">
        <f t="shared" si="11"/>
        <v>7</v>
      </c>
      <c r="AV14" s="43"/>
      <c r="AW14" s="185">
        <v>5.5</v>
      </c>
      <c r="AX14" s="185">
        <v>5.5</v>
      </c>
      <c r="AY14" s="185">
        <v>5</v>
      </c>
      <c r="AZ14" s="185">
        <v>6</v>
      </c>
      <c r="BA14" s="185">
        <v>5</v>
      </c>
      <c r="BB14" s="185">
        <v>5.5</v>
      </c>
      <c r="BC14" s="185">
        <v>5.2</v>
      </c>
      <c r="BD14" s="22">
        <f t="shared" si="12"/>
        <v>37.700000000000003</v>
      </c>
      <c r="BE14" s="21">
        <f t="shared" si="13"/>
        <v>5.3857142857142861</v>
      </c>
      <c r="BF14" s="43"/>
      <c r="BG14" s="185">
        <v>6</v>
      </c>
      <c r="BH14" s="185">
        <v>6</v>
      </c>
      <c r="BI14" s="185">
        <v>5</v>
      </c>
      <c r="BJ14" s="185">
        <v>5</v>
      </c>
      <c r="BK14" s="21">
        <f t="shared" si="14"/>
        <v>5.55</v>
      </c>
      <c r="BL14" s="190"/>
      <c r="BM14" s="21">
        <f t="shared" si="15"/>
        <v>5.55</v>
      </c>
      <c r="BN14" s="43"/>
      <c r="BO14" s="185">
        <v>5.5</v>
      </c>
      <c r="BP14" s="185">
        <v>5.8</v>
      </c>
      <c r="BQ14" s="185">
        <v>5.6</v>
      </c>
      <c r="BR14" s="185">
        <v>5.8</v>
      </c>
      <c r="BS14" s="185">
        <v>5.5</v>
      </c>
      <c r="BT14" s="185">
        <v>5.6</v>
      </c>
      <c r="BU14" s="185">
        <v>5.6</v>
      </c>
      <c r="BV14" s="22">
        <f t="shared" si="16"/>
        <v>39.4</v>
      </c>
      <c r="BW14" s="21">
        <f t="shared" si="17"/>
        <v>5.6285714285714281</v>
      </c>
      <c r="BX14" s="43"/>
      <c r="BY14" s="228">
        <v>8.58</v>
      </c>
      <c r="BZ14" s="21">
        <f t="shared" si="18"/>
        <v>8.58</v>
      </c>
      <c r="CA14" s="229"/>
      <c r="CB14" s="21">
        <f t="shared" si="19"/>
        <v>8.58</v>
      </c>
      <c r="CC14" s="397"/>
      <c r="CD14" s="293">
        <f t="shared" si="20"/>
        <v>6.4024999999999999</v>
      </c>
      <c r="CE14" s="293">
        <f t="shared" si="21"/>
        <v>6.2857142857142856</v>
      </c>
      <c r="CF14" s="293">
        <f t="shared" si="22"/>
        <v>5.4678571428571434</v>
      </c>
      <c r="CG14" s="417">
        <f t="shared" si="23"/>
        <v>7.1042857142857141</v>
      </c>
      <c r="CH14" s="21">
        <f t="shared" si="24"/>
        <v>5.6851785714285707</v>
      </c>
      <c r="CI14" s="103"/>
      <c r="CJ14" s="21">
        <f t="shared" si="25"/>
        <v>6.9450000000000003</v>
      </c>
      <c r="CK14" s="294"/>
      <c r="CL14" s="207">
        <f t="shared" si="26"/>
        <v>6.3150892857142855</v>
      </c>
      <c r="CM14" s="232">
        <v>3</v>
      </c>
    </row>
    <row r="15" spans="1:94" ht="14.4" x14ac:dyDescent="0.3">
      <c r="A15" s="414">
        <v>36</v>
      </c>
      <c r="B15" s="414" t="s">
        <v>246</v>
      </c>
      <c r="C15" s="414" t="s">
        <v>206</v>
      </c>
      <c r="D15" s="414" t="s">
        <v>207</v>
      </c>
      <c r="E15" s="414" t="s">
        <v>183</v>
      </c>
      <c r="F15" s="161">
        <v>5.8</v>
      </c>
      <c r="G15" s="161">
        <v>6</v>
      </c>
      <c r="H15" s="161">
        <v>5.8</v>
      </c>
      <c r="I15" s="161">
        <v>5</v>
      </c>
      <c r="J15" s="161">
        <v>6.8</v>
      </c>
      <c r="K15" s="161">
        <v>5</v>
      </c>
      <c r="L15" s="181">
        <f t="shared" si="0"/>
        <v>5.7333333333333343</v>
      </c>
      <c r="M15" s="161">
        <v>7.5</v>
      </c>
      <c r="N15" s="161"/>
      <c r="O15" s="181">
        <f t="shared" si="1"/>
        <v>7.5</v>
      </c>
      <c r="P15" s="161">
        <v>9</v>
      </c>
      <c r="Q15" s="161"/>
      <c r="R15" s="181">
        <f t="shared" si="2"/>
        <v>9</v>
      </c>
      <c r="S15" s="21">
        <f t="shared" si="3"/>
        <v>6.665</v>
      </c>
      <c r="T15" s="43"/>
      <c r="U15" s="161">
        <v>6</v>
      </c>
      <c r="V15" s="161">
        <v>6</v>
      </c>
      <c r="W15" s="161">
        <v>5.5</v>
      </c>
      <c r="X15" s="161">
        <v>6.8</v>
      </c>
      <c r="Y15" s="181">
        <f t="shared" si="4"/>
        <v>6.0750000000000002</v>
      </c>
      <c r="Z15" s="161">
        <v>7.5</v>
      </c>
      <c r="AA15" s="161"/>
      <c r="AB15" s="181">
        <f t="shared" si="5"/>
        <v>7.5</v>
      </c>
      <c r="AC15" s="161">
        <v>9</v>
      </c>
      <c r="AD15" s="161"/>
      <c r="AE15" s="181">
        <f t="shared" si="6"/>
        <v>9</v>
      </c>
      <c r="AF15" s="21">
        <f t="shared" si="7"/>
        <v>7.2299999999999995</v>
      </c>
      <c r="AG15" s="43"/>
      <c r="AH15" s="185">
        <v>3.5</v>
      </c>
      <c r="AI15" s="185">
        <v>6.5</v>
      </c>
      <c r="AJ15" s="185">
        <v>5</v>
      </c>
      <c r="AK15" s="185">
        <v>7</v>
      </c>
      <c r="AL15" s="185">
        <v>5.5</v>
      </c>
      <c r="AM15" s="185">
        <v>6.5</v>
      </c>
      <c r="AN15" s="185">
        <v>6</v>
      </c>
      <c r="AO15" s="22">
        <f t="shared" si="8"/>
        <v>40</v>
      </c>
      <c r="AP15" s="21">
        <f t="shared" si="9"/>
        <v>5.7142857142857144</v>
      </c>
      <c r="AQ15" s="43"/>
      <c r="AR15" s="228">
        <v>5.75</v>
      </c>
      <c r="AS15" s="21">
        <f t="shared" si="10"/>
        <v>5.75</v>
      </c>
      <c r="AT15" s="229"/>
      <c r="AU15" s="21">
        <f t="shared" si="11"/>
        <v>5.75</v>
      </c>
      <c r="AV15" s="43"/>
      <c r="AW15" s="185">
        <v>5.5</v>
      </c>
      <c r="AX15" s="185">
        <v>6.5</v>
      </c>
      <c r="AY15" s="185">
        <v>5.2</v>
      </c>
      <c r="AZ15" s="185">
        <v>7.5</v>
      </c>
      <c r="BA15" s="185">
        <v>5</v>
      </c>
      <c r="BB15" s="185">
        <v>6</v>
      </c>
      <c r="BC15" s="185">
        <v>6</v>
      </c>
      <c r="BD15" s="22">
        <f t="shared" si="12"/>
        <v>41.7</v>
      </c>
      <c r="BE15" s="21">
        <f t="shared" si="13"/>
        <v>5.9571428571428573</v>
      </c>
      <c r="BF15" s="43"/>
      <c r="BG15" s="185">
        <v>6</v>
      </c>
      <c r="BH15" s="185">
        <v>5</v>
      </c>
      <c r="BI15" s="185">
        <v>5</v>
      </c>
      <c r="BJ15" s="185">
        <v>6.5</v>
      </c>
      <c r="BK15" s="21">
        <f t="shared" si="14"/>
        <v>5.45</v>
      </c>
      <c r="BL15" s="190"/>
      <c r="BM15" s="21">
        <f t="shared" si="15"/>
        <v>5.45</v>
      </c>
      <c r="BN15" s="43"/>
      <c r="BO15" s="185">
        <v>4.5</v>
      </c>
      <c r="BP15" s="185">
        <v>5</v>
      </c>
      <c r="BQ15" s="185">
        <v>5</v>
      </c>
      <c r="BR15" s="185">
        <v>5.5</v>
      </c>
      <c r="BS15" s="185">
        <v>5.8</v>
      </c>
      <c r="BT15" s="185">
        <v>5.8</v>
      </c>
      <c r="BU15" s="185">
        <v>5.8</v>
      </c>
      <c r="BV15" s="22">
        <f t="shared" si="16"/>
        <v>37.4</v>
      </c>
      <c r="BW15" s="21">
        <f t="shared" si="17"/>
        <v>5.3428571428571425</v>
      </c>
      <c r="BX15" s="43"/>
      <c r="BY15" s="228">
        <v>8</v>
      </c>
      <c r="BZ15" s="21">
        <f t="shared" si="18"/>
        <v>8</v>
      </c>
      <c r="CA15" s="229"/>
      <c r="CB15" s="21">
        <f t="shared" si="19"/>
        <v>8</v>
      </c>
      <c r="CC15" s="397"/>
      <c r="CD15" s="293">
        <f t="shared" si="20"/>
        <v>6.9474999999999998</v>
      </c>
      <c r="CE15" s="293">
        <f t="shared" si="21"/>
        <v>5.7321428571428577</v>
      </c>
      <c r="CF15" s="293">
        <f t="shared" si="22"/>
        <v>5.7035714285714292</v>
      </c>
      <c r="CG15" s="417">
        <f t="shared" si="23"/>
        <v>6.6714285714285708</v>
      </c>
      <c r="CH15" s="21">
        <f t="shared" si="24"/>
        <v>5.9198214285714288</v>
      </c>
      <c r="CI15" s="103"/>
      <c r="CJ15" s="21">
        <f t="shared" si="25"/>
        <v>6.6074999999999999</v>
      </c>
      <c r="CK15" s="294"/>
      <c r="CL15" s="207">
        <f t="shared" si="26"/>
        <v>6.2636607142857148</v>
      </c>
      <c r="CM15" s="232">
        <v>4</v>
      </c>
    </row>
    <row r="16" spans="1:94" ht="14.4" x14ac:dyDescent="0.3">
      <c r="A16" s="414">
        <v>6</v>
      </c>
      <c r="B16" s="414" t="s">
        <v>201</v>
      </c>
      <c r="C16" s="414" t="s">
        <v>202</v>
      </c>
      <c r="D16" s="414" t="s">
        <v>142</v>
      </c>
      <c r="E16" s="414" t="s">
        <v>143</v>
      </c>
      <c r="F16" s="161">
        <v>5.5</v>
      </c>
      <c r="G16" s="161">
        <v>5.5</v>
      </c>
      <c r="H16" s="161">
        <v>5</v>
      </c>
      <c r="I16" s="161">
        <v>5</v>
      </c>
      <c r="J16" s="161">
        <v>5.8</v>
      </c>
      <c r="K16" s="161">
        <v>4.8</v>
      </c>
      <c r="L16" s="181">
        <f t="shared" si="0"/>
        <v>5.2666666666666666</v>
      </c>
      <c r="M16" s="161">
        <v>6.5</v>
      </c>
      <c r="N16" s="161"/>
      <c r="O16" s="181">
        <f t="shared" si="1"/>
        <v>6.5</v>
      </c>
      <c r="P16" s="161">
        <v>7</v>
      </c>
      <c r="Q16" s="161"/>
      <c r="R16" s="181">
        <f t="shared" si="2"/>
        <v>7</v>
      </c>
      <c r="S16" s="21">
        <f t="shared" si="3"/>
        <v>5.835</v>
      </c>
      <c r="T16" s="43"/>
      <c r="U16" s="161">
        <v>4.8</v>
      </c>
      <c r="V16" s="161">
        <v>5.5</v>
      </c>
      <c r="W16" s="161">
        <v>5</v>
      </c>
      <c r="X16" s="161">
        <v>5.8</v>
      </c>
      <c r="Y16" s="181">
        <f t="shared" si="4"/>
        <v>5.2750000000000004</v>
      </c>
      <c r="Z16" s="161">
        <v>6.8</v>
      </c>
      <c r="AA16" s="161"/>
      <c r="AB16" s="181">
        <f t="shared" si="5"/>
        <v>6.8</v>
      </c>
      <c r="AC16" s="161">
        <v>7</v>
      </c>
      <c r="AD16" s="161"/>
      <c r="AE16" s="181">
        <f t="shared" si="6"/>
        <v>7</v>
      </c>
      <c r="AF16" s="21">
        <f t="shared" si="7"/>
        <v>6.23</v>
      </c>
      <c r="AG16" s="43"/>
      <c r="AH16" s="185">
        <v>4.2</v>
      </c>
      <c r="AI16" s="185">
        <v>6</v>
      </c>
      <c r="AJ16" s="185">
        <v>4.8</v>
      </c>
      <c r="AK16" s="185">
        <v>5.8</v>
      </c>
      <c r="AL16" s="185">
        <v>5</v>
      </c>
      <c r="AM16" s="185">
        <v>5.2</v>
      </c>
      <c r="AN16" s="185">
        <v>5</v>
      </c>
      <c r="AO16" s="22">
        <f t="shared" si="8"/>
        <v>36</v>
      </c>
      <c r="AP16" s="21">
        <f t="shared" si="9"/>
        <v>5.1428571428571432</v>
      </c>
      <c r="AQ16" s="43"/>
      <c r="AR16" s="228">
        <v>6.91</v>
      </c>
      <c r="AS16" s="21">
        <f t="shared" si="10"/>
        <v>6.91</v>
      </c>
      <c r="AT16" s="229"/>
      <c r="AU16" s="21">
        <f t="shared" si="11"/>
        <v>6.91</v>
      </c>
      <c r="AV16" s="43"/>
      <c r="AW16" s="185">
        <v>5.5</v>
      </c>
      <c r="AX16" s="185">
        <v>6</v>
      </c>
      <c r="AY16" s="185">
        <v>5.5</v>
      </c>
      <c r="AZ16" s="185">
        <v>4.5</v>
      </c>
      <c r="BA16" s="185">
        <v>5.8</v>
      </c>
      <c r="BB16" s="185">
        <v>5</v>
      </c>
      <c r="BC16" s="185">
        <v>5</v>
      </c>
      <c r="BD16" s="22">
        <f t="shared" si="12"/>
        <v>37.299999999999997</v>
      </c>
      <c r="BE16" s="21">
        <f t="shared" si="13"/>
        <v>5.3285714285714283</v>
      </c>
      <c r="BF16" s="43"/>
      <c r="BG16" s="185">
        <v>4</v>
      </c>
      <c r="BH16" s="185">
        <v>5</v>
      </c>
      <c r="BI16" s="185">
        <v>5</v>
      </c>
      <c r="BJ16" s="185">
        <v>6</v>
      </c>
      <c r="BK16" s="21">
        <f t="shared" si="14"/>
        <v>4.8000000000000007</v>
      </c>
      <c r="BL16" s="190"/>
      <c r="BM16" s="21">
        <f t="shared" si="15"/>
        <v>4.8000000000000007</v>
      </c>
      <c r="BN16" s="43"/>
      <c r="BO16" s="185">
        <v>3</v>
      </c>
      <c r="BP16" s="185">
        <v>4.8</v>
      </c>
      <c r="BQ16" s="185">
        <v>5</v>
      </c>
      <c r="BR16" s="185">
        <v>5</v>
      </c>
      <c r="BS16" s="185">
        <v>5.5</v>
      </c>
      <c r="BT16" s="185">
        <v>5.6</v>
      </c>
      <c r="BU16" s="185">
        <v>5.5</v>
      </c>
      <c r="BV16" s="22">
        <f t="shared" si="16"/>
        <v>34.4</v>
      </c>
      <c r="BW16" s="21">
        <f t="shared" si="17"/>
        <v>4.9142857142857137</v>
      </c>
      <c r="BX16" s="43"/>
      <c r="BY16" s="228">
        <v>8.5</v>
      </c>
      <c r="BZ16" s="21">
        <f t="shared" si="18"/>
        <v>8.5</v>
      </c>
      <c r="CA16" s="229"/>
      <c r="CB16" s="21">
        <f t="shared" si="19"/>
        <v>8.5</v>
      </c>
      <c r="CC16" s="397"/>
      <c r="CD16" s="293">
        <f t="shared" si="20"/>
        <v>6.0325000000000006</v>
      </c>
      <c r="CE16" s="293">
        <f t="shared" si="21"/>
        <v>6.0264285714285712</v>
      </c>
      <c r="CF16" s="293">
        <f t="shared" si="22"/>
        <v>5.0642857142857149</v>
      </c>
      <c r="CG16" s="417">
        <f t="shared" si="23"/>
        <v>6.7071428571428573</v>
      </c>
      <c r="CH16" s="21">
        <f t="shared" si="24"/>
        <v>5.3051785714285717</v>
      </c>
      <c r="CI16" s="103"/>
      <c r="CJ16" s="21">
        <f t="shared" si="25"/>
        <v>6.61</v>
      </c>
      <c r="CK16" s="294"/>
      <c r="CL16" s="207">
        <f t="shared" si="26"/>
        <v>5.9575892857142865</v>
      </c>
      <c r="CM16" s="232">
        <v>5</v>
      </c>
    </row>
    <row r="17" spans="1:91" ht="14.4" x14ac:dyDescent="0.3">
      <c r="A17" s="414">
        <v>58</v>
      </c>
      <c r="B17" s="414" t="s">
        <v>192</v>
      </c>
      <c r="C17" s="414" t="s">
        <v>210</v>
      </c>
      <c r="D17" s="414" t="s">
        <v>211</v>
      </c>
      <c r="E17" s="414" t="s">
        <v>177</v>
      </c>
      <c r="F17" s="161">
        <v>4.5</v>
      </c>
      <c r="G17" s="161">
        <v>5</v>
      </c>
      <c r="H17" s="161">
        <v>4.5</v>
      </c>
      <c r="I17" s="161">
        <v>5</v>
      </c>
      <c r="J17" s="161">
        <v>4</v>
      </c>
      <c r="K17" s="161">
        <v>4.5</v>
      </c>
      <c r="L17" s="181">
        <f t="shared" si="0"/>
        <v>4.583333333333333</v>
      </c>
      <c r="M17" s="161">
        <v>4</v>
      </c>
      <c r="N17" s="161"/>
      <c r="O17" s="181">
        <f t="shared" si="1"/>
        <v>4</v>
      </c>
      <c r="P17" s="161">
        <v>6.5</v>
      </c>
      <c r="Q17" s="161"/>
      <c r="R17" s="181">
        <f t="shared" si="2"/>
        <v>6.5</v>
      </c>
      <c r="S17" s="21">
        <f t="shared" si="3"/>
        <v>4.7249999999999996</v>
      </c>
      <c r="T17" s="43"/>
      <c r="U17" s="161">
        <v>5.5</v>
      </c>
      <c r="V17" s="161">
        <v>5.5</v>
      </c>
      <c r="W17" s="161">
        <v>5</v>
      </c>
      <c r="X17" s="161">
        <v>5</v>
      </c>
      <c r="Y17" s="181">
        <f t="shared" si="4"/>
        <v>5.25</v>
      </c>
      <c r="Z17" s="161">
        <v>5.8</v>
      </c>
      <c r="AA17" s="161"/>
      <c r="AB17" s="181">
        <f t="shared" si="5"/>
        <v>5.8</v>
      </c>
      <c r="AC17" s="161">
        <v>7</v>
      </c>
      <c r="AD17" s="161"/>
      <c r="AE17" s="181">
        <f t="shared" si="6"/>
        <v>7</v>
      </c>
      <c r="AF17" s="21">
        <f t="shared" si="7"/>
        <v>5.82</v>
      </c>
      <c r="AG17" s="43"/>
      <c r="AH17" s="185">
        <v>5.4</v>
      </c>
      <c r="AI17" s="185">
        <v>7</v>
      </c>
      <c r="AJ17" s="185">
        <v>5.4</v>
      </c>
      <c r="AK17" s="185">
        <v>6.5</v>
      </c>
      <c r="AL17" s="185">
        <v>5</v>
      </c>
      <c r="AM17" s="185">
        <v>4.8</v>
      </c>
      <c r="AN17" s="185">
        <v>5</v>
      </c>
      <c r="AO17" s="22">
        <f t="shared" si="8"/>
        <v>39.1</v>
      </c>
      <c r="AP17" s="21">
        <f t="shared" si="9"/>
        <v>5.5857142857142863</v>
      </c>
      <c r="AQ17" s="43"/>
      <c r="AR17" s="228">
        <v>6.73</v>
      </c>
      <c r="AS17" s="21">
        <f t="shared" si="10"/>
        <v>6.73</v>
      </c>
      <c r="AT17" s="229"/>
      <c r="AU17" s="21">
        <f t="shared" si="11"/>
        <v>6.73</v>
      </c>
      <c r="AV17" s="43"/>
      <c r="AW17" s="185">
        <v>6.2</v>
      </c>
      <c r="AX17" s="185">
        <v>7.8</v>
      </c>
      <c r="AY17" s="185">
        <v>6</v>
      </c>
      <c r="AZ17" s="185">
        <v>5.8</v>
      </c>
      <c r="BA17" s="185">
        <v>4.8</v>
      </c>
      <c r="BB17" s="185">
        <v>5</v>
      </c>
      <c r="BC17" s="185">
        <v>4</v>
      </c>
      <c r="BD17" s="22">
        <f t="shared" si="12"/>
        <v>39.6</v>
      </c>
      <c r="BE17" s="21">
        <f t="shared" si="13"/>
        <v>5.6571428571428575</v>
      </c>
      <c r="BF17" s="43"/>
      <c r="BG17" s="185">
        <v>6.5</v>
      </c>
      <c r="BH17" s="185">
        <v>6</v>
      </c>
      <c r="BI17" s="185">
        <v>6</v>
      </c>
      <c r="BJ17" s="185">
        <v>6</v>
      </c>
      <c r="BK17" s="21">
        <f t="shared" si="14"/>
        <v>6.15</v>
      </c>
      <c r="BL17" s="190"/>
      <c r="BM17" s="21">
        <f t="shared" si="15"/>
        <v>6.15</v>
      </c>
      <c r="BN17" s="43"/>
      <c r="BO17" s="185">
        <v>5</v>
      </c>
      <c r="BP17" s="185">
        <v>5</v>
      </c>
      <c r="BQ17" s="185">
        <v>5.8</v>
      </c>
      <c r="BR17" s="185">
        <v>5.6</v>
      </c>
      <c r="BS17" s="185">
        <v>4.8</v>
      </c>
      <c r="BT17" s="185">
        <v>5</v>
      </c>
      <c r="BU17" s="185">
        <v>5</v>
      </c>
      <c r="BV17" s="22">
        <f t="shared" si="16"/>
        <v>36.200000000000003</v>
      </c>
      <c r="BW17" s="21">
        <f t="shared" si="17"/>
        <v>5.1714285714285717</v>
      </c>
      <c r="BX17" s="43"/>
      <c r="BY17" s="228">
        <v>7.67</v>
      </c>
      <c r="BZ17" s="21">
        <f t="shared" si="18"/>
        <v>7.67</v>
      </c>
      <c r="CA17" s="229"/>
      <c r="CB17" s="21">
        <f t="shared" si="19"/>
        <v>7.67</v>
      </c>
      <c r="CC17" s="397"/>
      <c r="CD17" s="293">
        <f t="shared" si="20"/>
        <v>5.2725</v>
      </c>
      <c r="CE17" s="293">
        <f t="shared" si="21"/>
        <v>6.1578571428571429</v>
      </c>
      <c r="CF17" s="293">
        <f t="shared" si="22"/>
        <v>5.9035714285714285</v>
      </c>
      <c r="CG17" s="417">
        <f t="shared" si="23"/>
        <v>6.4207142857142863</v>
      </c>
      <c r="CH17" s="21">
        <f t="shared" si="24"/>
        <v>5.284821428571429</v>
      </c>
      <c r="CI17" s="103"/>
      <c r="CJ17" s="21">
        <f t="shared" si="25"/>
        <v>6.5925000000000011</v>
      </c>
      <c r="CK17" s="294"/>
      <c r="CL17" s="207">
        <f t="shared" si="26"/>
        <v>5.9386607142857155</v>
      </c>
      <c r="CM17" s="232">
        <v>6</v>
      </c>
    </row>
    <row r="18" spans="1:91" ht="14.4" x14ac:dyDescent="0.3">
      <c r="A18" s="414">
        <v>63</v>
      </c>
      <c r="B18" s="414" t="s">
        <v>193</v>
      </c>
      <c r="C18" s="414" t="s">
        <v>216</v>
      </c>
      <c r="D18" s="414" t="s">
        <v>217</v>
      </c>
      <c r="E18" s="414" t="s">
        <v>177</v>
      </c>
      <c r="F18" s="161">
        <v>4.8</v>
      </c>
      <c r="G18" s="161">
        <v>3</v>
      </c>
      <c r="H18" s="161">
        <v>5</v>
      </c>
      <c r="I18" s="161">
        <v>6</v>
      </c>
      <c r="J18" s="161">
        <v>5.8</v>
      </c>
      <c r="K18" s="161">
        <v>6</v>
      </c>
      <c r="L18" s="181">
        <f t="shared" si="0"/>
        <v>5.1000000000000005</v>
      </c>
      <c r="M18" s="161">
        <v>5.5</v>
      </c>
      <c r="N18" s="161"/>
      <c r="O18" s="181">
        <f t="shared" si="1"/>
        <v>5.5</v>
      </c>
      <c r="P18" s="161">
        <v>6.8</v>
      </c>
      <c r="Q18" s="161"/>
      <c r="R18" s="181">
        <f t="shared" si="2"/>
        <v>6.8</v>
      </c>
      <c r="S18" s="21">
        <f t="shared" si="3"/>
        <v>5.4550000000000001</v>
      </c>
      <c r="T18" s="43"/>
      <c r="U18" s="161">
        <v>6</v>
      </c>
      <c r="V18" s="161">
        <v>5</v>
      </c>
      <c r="W18" s="161">
        <v>6</v>
      </c>
      <c r="X18" s="161">
        <v>5.8</v>
      </c>
      <c r="Y18" s="181">
        <f t="shared" si="4"/>
        <v>5.7</v>
      </c>
      <c r="Z18" s="161">
        <v>6.5</v>
      </c>
      <c r="AA18" s="161"/>
      <c r="AB18" s="181">
        <f t="shared" si="5"/>
        <v>6.5</v>
      </c>
      <c r="AC18" s="161">
        <v>7</v>
      </c>
      <c r="AD18" s="161"/>
      <c r="AE18" s="181">
        <f t="shared" si="6"/>
        <v>7</v>
      </c>
      <c r="AF18" s="21">
        <f t="shared" si="7"/>
        <v>6.2800000000000011</v>
      </c>
      <c r="AG18" s="43"/>
      <c r="AH18" s="185">
        <v>4.5</v>
      </c>
      <c r="AI18" s="185">
        <v>5.8</v>
      </c>
      <c r="AJ18" s="185">
        <v>4.5</v>
      </c>
      <c r="AK18" s="185">
        <v>3</v>
      </c>
      <c r="AL18" s="185">
        <v>5</v>
      </c>
      <c r="AM18" s="185">
        <v>4</v>
      </c>
      <c r="AN18" s="185">
        <v>5.5</v>
      </c>
      <c r="AO18" s="22">
        <f t="shared" si="8"/>
        <v>32.299999999999997</v>
      </c>
      <c r="AP18" s="21">
        <f t="shared" si="9"/>
        <v>4.6142857142857139</v>
      </c>
      <c r="AQ18" s="43"/>
      <c r="AR18" s="228">
        <v>8.14</v>
      </c>
      <c r="AS18" s="21">
        <f t="shared" si="10"/>
        <v>8.14</v>
      </c>
      <c r="AT18" s="229"/>
      <c r="AU18" s="21">
        <f t="shared" si="11"/>
        <v>8.14</v>
      </c>
      <c r="AV18" s="43"/>
      <c r="AW18" s="185">
        <v>3</v>
      </c>
      <c r="AX18" s="185">
        <v>5.5</v>
      </c>
      <c r="AY18" s="185">
        <v>4</v>
      </c>
      <c r="AZ18" s="185">
        <v>3</v>
      </c>
      <c r="BA18" s="185">
        <v>6</v>
      </c>
      <c r="BB18" s="185">
        <v>4.8</v>
      </c>
      <c r="BC18" s="185">
        <v>5.5</v>
      </c>
      <c r="BD18" s="22">
        <f t="shared" si="12"/>
        <v>31.8</v>
      </c>
      <c r="BE18" s="21">
        <f t="shared" si="13"/>
        <v>4.5428571428571427</v>
      </c>
      <c r="BF18" s="43"/>
      <c r="BG18" s="185">
        <v>5</v>
      </c>
      <c r="BH18" s="185">
        <v>6</v>
      </c>
      <c r="BI18" s="185">
        <v>6</v>
      </c>
      <c r="BJ18" s="185">
        <v>8</v>
      </c>
      <c r="BK18" s="21">
        <f t="shared" si="14"/>
        <v>5.8999999999999995</v>
      </c>
      <c r="BL18" s="190"/>
      <c r="BM18" s="21">
        <f t="shared" si="15"/>
        <v>5.8999999999999995</v>
      </c>
      <c r="BN18" s="43"/>
      <c r="BO18" s="185">
        <v>2</v>
      </c>
      <c r="BP18" s="185">
        <v>4.5</v>
      </c>
      <c r="BQ18" s="185">
        <v>4</v>
      </c>
      <c r="BR18" s="185">
        <v>2</v>
      </c>
      <c r="BS18" s="185">
        <v>5</v>
      </c>
      <c r="BT18" s="185">
        <v>4.8</v>
      </c>
      <c r="BU18" s="185">
        <v>5</v>
      </c>
      <c r="BV18" s="22">
        <f t="shared" si="16"/>
        <v>27.3</v>
      </c>
      <c r="BW18" s="21">
        <f t="shared" si="17"/>
        <v>3.9</v>
      </c>
      <c r="BX18" s="43"/>
      <c r="BY18" s="228">
        <v>8.4700000000000006</v>
      </c>
      <c r="BZ18" s="21">
        <f t="shared" si="18"/>
        <v>8.4700000000000006</v>
      </c>
      <c r="CA18" s="229"/>
      <c r="CB18" s="21">
        <f t="shared" si="19"/>
        <v>8.4700000000000006</v>
      </c>
      <c r="CC18" s="397"/>
      <c r="CD18" s="293">
        <f t="shared" si="20"/>
        <v>5.8675000000000006</v>
      </c>
      <c r="CE18" s="293">
        <f t="shared" si="21"/>
        <v>6.3771428571428572</v>
      </c>
      <c r="CF18" s="293">
        <f t="shared" si="22"/>
        <v>5.2214285714285715</v>
      </c>
      <c r="CG18" s="417">
        <f t="shared" si="23"/>
        <v>6.1850000000000005</v>
      </c>
      <c r="CH18" s="21">
        <f t="shared" si="24"/>
        <v>4.6280357142857138</v>
      </c>
      <c r="CI18" s="103"/>
      <c r="CJ18" s="21">
        <f t="shared" si="25"/>
        <v>7.1974999999999998</v>
      </c>
      <c r="CK18" s="294"/>
      <c r="CL18" s="207">
        <f t="shared" si="26"/>
        <v>5.9127678571428568</v>
      </c>
      <c r="CM18" s="232">
        <v>7</v>
      </c>
    </row>
    <row r="19" spans="1:91" ht="14.4" x14ac:dyDescent="0.3">
      <c r="A19" s="414">
        <v>55</v>
      </c>
      <c r="B19" s="414" t="s">
        <v>199</v>
      </c>
      <c r="C19" s="414" t="s">
        <v>210</v>
      </c>
      <c r="D19" s="414" t="s">
        <v>211</v>
      </c>
      <c r="E19" s="414" t="s">
        <v>177</v>
      </c>
      <c r="F19" s="161">
        <v>4.5</v>
      </c>
      <c r="G19" s="161">
        <v>5</v>
      </c>
      <c r="H19" s="161">
        <v>4.5</v>
      </c>
      <c r="I19" s="161">
        <v>5</v>
      </c>
      <c r="J19" s="161">
        <v>4</v>
      </c>
      <c r="K19" s="161">
        <v>4.5</v>
      </c>
      <c r="L19" s="181">
        <f t="shared" si="0"/>
        <v>4.583333333333333</v>
      </c>
      <c r="M19" s="161">
        <v>4</v>
      </c>
      <c r="N19" s="161"/>
      <c r="O19" s="181">
        <f t="shared" si="1"/>
        <v>4</v>
      </c>
      <c r="P19" s="161">
        <v>6.5</v>
      </c>
      <c r="Q19" s="161"/>
      <c r="R19" s="181">
        <f t="shared" si="2"/>
        <v>6.5</v>
      </c>
      <c r="S19" s="21">
        <f t="shared" si="3"/>
        <v>4.7249999999999996</v>
      </c>
      <c r="T19" s="43"/>
      <c r="U19" s="161">
        <v>5.5</v>
      </c>
      <c r="V19" s="161">
        <v>5.5</v>
      </c>
      <c r="W19" s="161">
        <v>5</v>
      </c>
      <c r="X19" s="161">
        <v>5</v>
      </c>
      <c r="Y19" s="181">
        <f t="shared" si="4"/>
        <v>5.25</v>
      </c>
      <c r="Z19" s="161">
        <v>5.8</v>
      </c>
      <c r="AA19" s="161"/>
      <c r="AB19" s="181">
        <f t="shared" si="5"/>
        <v>5.8</v>
      </c>
      <c r="AC19" s="161">
        <v>7</v>
      </c>
      <c r="AD19" s="161"/>
      <c r="AE19" s="181">
        <f t="shared" si="6"/>
        <v>7</v>
      </c>
      <c r="AF19" s="21">
        <f t="shared" si="7"/>
        <v>5.82</v>
      </c>
      <c r="AG19" s="43"/>
      <c r="AH19" s="185">
        <v>4.5</v>
      </c>
      <c r="AI19" s="185">
        <v>6.5</v>
      </c>
      <c r="AJ19" s="185">
        <v>4.8</v>
      </c>
      <c r="AK19" s="185">
        <v>5</v>
      </c>
      <c r="AL19" s="185">
        <v>4.8</v>
      </c>
      <c r="AM19" s="185">
        <v>5.5</v>
      </c>
      <c r="AN19" s="185">
        <v>5</v>
      </c>
      <c r="AO19" s="22">
        <f t="shared" si="8"/>
        <v>36.1</v>
      </c>
      <c r="AP19" s="21">
        <f t="shared" si="9"/>
        <v>5.1571428571428575</v>
      </c>
      <c r="AQ19" s="43"/>
      <c r="AR19" s="228">
        <v>7.08</v>
      </c>
      <c r="AS19" s="21">
        <f t="shared" si="10"/>
        <v>7.08</v>
      </c>
      <c r="AT19" s="229"/>
      <c r="AU19" s="21">
        <f t="shared" si="11"/>
        <v>7.08</v>
      </c>
      <c r="AV19" s="43"/>
      <c r="AW19" s="185">
        <v>5.5</v>
      </c>
      <c r="AX19" s="185">
        <v>6.5</v>
      </c>
      <c r="AY19" s="185">
        <v>5.5</v>
      </c>
      <c r="AZ19" s="185">
        <v>3</v>
      </c>
      <c r="BA19" s="185">
        <v>3.5</v>
      </c>
      <c r="BB19" s="185">
        <v>5</v>
      </c>
      <c r="BC19" s="185">
        <v>5</v>
      </c>
      <c r="BD19" s="22">
        <f t="shared" si="12"/>
        <v>34</v>
      </c>
      <c r="BE19" s="21">
        <f t="shared" si="13"/>
        <v>4.8571428571428568</v>
      </c>
      <c r="BF19" s="43"/>
      <c r="BG19" s="185">
        <v>5</v>
      </c>
      <c r="BH19" s="185">
        <v>5</v>
      </c>
      <c r="BI19" s="185">
        <v>6</v>
      </c>
      <c r="BJ19" s="185">
        <v>5</v>
      </c>
      <c r="BK19" s="21">
        <f t="shared" si="14"/>
        <v>5.35</v>
      </c>
      <c r="BL19" s="190"/>
      <c r="BM19" s="21">
        <f t="shared" si="15"/>
        <v>5.35</v>
      </c>
      <c r="BN19" s="43"/>
      <c r="BO19" s="185">
        <v>2</v>
      </c>
      <c r="BP19" s="185">
        <v>5</v>
      </c>
      <c r="BQ19" s="185">
        <v>0</v>
      </c>
      <c r="BR19" s="185">
        <v>3.5</v>
      </c>
      <c r="BS19" s="185">
        <v>4.8</v>
      </c>
      <c r="BT19" s="185">
        <v>5</v>
      </c>
      <c r="BU19" s="185">
        <v>5</v>
      </c>
      <c r="BV19" s="22">
        <f t="shared" si="16"/>
        <v>25.3</v>
      </c>
      <c r="BW19" s="21">
        <f t="shared" si="17"/>
        <v>3.6142857142857143</v>
      </c>
      <c r="BX19" s="43"/>
      <c r="BY19" s="228">
        <v>7.7</v>
      </c>
      <c r="BZ19" s="21">
        <f t="shared" si="18"/>
        <v>7.7</v>
      </c>
      <c r="CA19" s="229"/>
      <c r="CB19" s="21">
        <f t="shared" si="19"/>
        <v>7.7</v>
      </c>
      <c r="CC19" s="397"/>
      <c r="CD19" s="293">
        <f t="shared" si="20"/>
        <v>5.2725</v>
      </c>
      <c r="CE19" s="293">
        <f t="shared" si="21"/>
        <v>6.1185714285714283</v>
      </c>
      <c r="CF19" s="293">
        <f t="shared" si="22"/>
        <v>5.1035714285714278</v>
      </c>
      <c r="CG19" s="417">
        <f t="shared" si="23"/>
        <v>5.6571428571428575</v>
      </c>
      <c r="CH19" s="21">
        <f t="shared" si="24"/>
        <v>4.5883928571428569</v>
      </c>
      <c r="CI19" s="103"/>
      <c r="CJ19" s="21">
        <f t="shared" si="25"/>
        <v>6.4874999999999998</v>
      </c>
      <c r="CK19" s="294"/>
      <c r="CL19" s="207">
        <f t="shared" si="26"/>
        <v>5.5379464285714288</v>
      </c>
      <c r="CM19" s="232">
        <v>8</v>
      </c>
    </row>
    <row r="20" spans="1:91" ht="14.4" x14ac:dyDescent="0.3">
      <c r="A20" s="414">
        <v>41</v>
      </c>
      <c r="B20" s="414" t="s">
        <v>162</v>
      </c>
      <c r="C20" s="414" t="s">
        <v>321</v>
      </c>
      <c r="D20" s="414" t="s">
        <v>164</v>
      </c>
      <c r="E20" s="414" t="s">
        <v>148</v>
      </c>
      <c r="F20" s="161">
        <v>5.8</v>
      </c>
      <c r="G20" s="161">
        <v>5</v>
      </c>
      <c r="H20" s="161">
        <v>4.5</v>
      </c>
      <c r="I20" s="161">
        <v>6.5</v>
      </c>
      <c r="J20" s="161">
        <v>4</v>
      </c>
      <c r="K20" s="161">
        <v>4.5</v>
      </c>
      <c r="L20" s="181">
        <f t="shared" si="0"/>
        <v>5.05</v>
      </c>
      <c r="M20" s="161">
        <v>6</v>
      </c>
      <c r="N20" s="161"/>
      <c r="O20" s="181">
        <f t="shared" si="1"/>
        <v>6</v>
      </c>
      <c r="P20" s="161">
        <v>6.5</v>
      </c>
      <c r="Q20" s="161"/>
      <c r="R20" s="181">
        <f t="shared" si="2"/>
        <v>6.5</v>
      </c>
      <c r="S20" s="21">
        <f t="shared" si="3"/>
        <v>5.504999999999999</v>
      </c>
      <c r="T20" s="43"/>
      <c r="U20" s="161">
        <v>6.8</v>
      </c>
      <c r="V20" s="161">
        <v>6</v>
      </c>
      <c r="W20" s="161">
        <v>7</v>
      </c>
      <c r="X20" s="161">
        <v>4</v>
      </c>
      <c r="Y20" s="181">
        <f t="shared" si="4"/>
        <v>5.95</v>
      </c>
      <c r="Z20" s="161">
        <v>6.5</v>
      </c>
      <c r="AA20" s="161"/>
      <c r="AB20" s="181">
        <f t="shared" si="5"/>
        <v>6.5</v>
      </c>
      <c r="AC20" s="161">
        <v>6.5</v>
      </c>
      <c r="AD20" s="161"/>
      <c r="AE20" s="181">
        <f t="shared" si="6"/>
        <v>6.5</v>
      </c>
      <c r="AF20" s="21">
        <f t="shared" si="7"/>
        <v>6.28</v>
      </c>
      <c r="AG20" s="43"/>
      <c r="AH20" s="185">
        <v>4.2</v>
      </c>
      <c r="AI20" s="185">
        <v>4.5</v>
      </c>
      <c r="AJ20" s="185">
        <v>3.8</v>
      </c>
      <c r="AK20" s="185">
        <v>1</v>
      </c>
      <c r="AL20" s="185">
        <v>4</v>
      </c>
      <c r="AM20" s="185">
        <v>3.5</v>
      </c>
      <c r="AN20" s="185">
        <v>4.8</v>
      </c>
      <c r="AO20" s="22">
        <f t="shared" si="8"/>
        <v>25.8</v>
      </c>
      <c r="AP20" s="21">
        <f t="shared" si="9"/>
        <v>3.6857142857142859</v>
      </c>
      <c r="AQ20" s="43"/>
      <c r="AR20" s="228">
        <v>7.17</v>
      </c>
      <c r="AS20" s="21">
        <f t="shared" si="10"/>
        <v>7.17</v>
      </c>
      <c r="AT20" s="229"/>
      <c r="AU20" s="21">
        <f t="shared" si="11"/>
        <v>7.17</v>
      </c>
      <c r="AV20" s="43"/>
      <c r="AW20" s="185">
        <v>4</v>
      </c>
      <c r="AX20" s="185">
        <v>6.5</v>
      </c>
      <c r="AY20" s="185">
        <v>4</v>
      </c>
      <c r="AZ20" s="185">
        <v>0.5</v>
      </c>
      <c r="BA20" s="185">
        <v>3.5</v>
      </c>
      <c r="BB20" s="185">
        <v>5</v>
      </c>
      <c r="BC20" s="185">
        <v>5</v>
      </c>
      <c r="BD20" s="22">
        <f t="shared" si="12"/>
        <v>28.5</v>
      </c>
      <c r="BE20" s="21">
        <f t="shared" si="13"/>
        <v>4.0714285714285712</v>
      </c>
      <c r="BF20" s="43"/>
      <c r="BG20" s="185">
        <v>5</v>
      </c>
      <c r="BH20" s="185">
        <v>5.5</v>
      </c>
      <c r="BI20" s="185">
        <v>4.5</v>
      </c>
      <c r="BJ20" s="185">
        <v>5</v>
      </c>
      <c r="BK20" s="21">
        <f t="shared" si="14"/>
        <v>4.95</v>
      </c>
      <c r="BL20" s="190"/>
      <c r="BM20" s="21">
        <f t="shared" si="15"/>
        <v>4.95</v>
      </c>
      <c r="BN20" s="43"/>
      <c r="BO20" s="185">
        <v>3.5</v>
      </c>
      <c r="BP20" s="185">
        <v>5</v>
      </c>
      <c r="BQ20" s="185">
        <v>5.3</v>
      </c>
      <c r="BR20" s="185">
        <v>0</v>
      </c>
      <c r="BS20" s="185">
        <v>5</v>
      </c>
      <c r="BT20" s="185">
        <v>5</v>
      </c>
      <c r="BU20" s="185">
        <v>5.5</v>
      </c>
      <c r="BV20" s="22">
        <f t="shared" si="16"/>
        <v>29.3</v>
      </c>
      <c r="BW20" s="21">
        <f t="shared" si="17"/>
        <v>4.1857142857142859</v>
      </c>
      <c r="BX20" s="43"/>
      <c r="BY20" s="228">
        <v>7.34</v>
      </c>
      <c r="BZ20" s="21">
        <f t="shared" si="18"/>
        <v>7.34</v>
      </c>
      <c r="CA20" s="229"/>
      <c r="CB20" s="21">
        <f t="shared" si="19"/>
        <v>7.34</v>
      </c>
      <c r="CC20" s="397"/>
      <c r="CD20" s="293">
        <f t="shared" si="20"/>
        <v>5.8925000000000001</v>
      </c>
      <c r="CE20" s="293">
        <f t="shared" si="21"/>
        <v>5.4278571428571425</v>
      </c>
      <c r="CF20" s="293">
        <f t="shared" si="22"/>
        <v>4.5107142857142861</v>
      </c>
      <c r="CG20" s="417">
        <f t="shared" si="23"/>
        <v>5.7628571428571433</v>
      </c>
      <c r="CH20" s="21">
        <f t="shared" si="24"/>
        <v>4.3619642857142855</v>
      </c>
      <c r="CI20" s="103"/>
      <c r="CJ20" s="21">
        <f t="shared" si="25"/>
        <v>6.4349999999999996</v>
      </c>
      <c r="CK20" s="294"/>
      <c r="CL20" s="207">
        <f t="shared" si="26"/>
        <v>5.3984821428571426</v>
      </c>
      <c r="CM20" s="232">
        <v>9</v>
      </c>
    </row>
  </sheetData>
  <sortState xmlns:xlrd2="http://schemas.microsoft.com/office/spreadsheetml/2017/richdata2" ref="A12:CP20">
    <sortCondition descending="1" ref="CL12:CL2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26"/>
  <sheetViews>
    <sheetView workbookViewId="0">
      <pane xSplit="2" ySplit="8" topLeftCell="C11" activePane="bottomRight" state="frozen"/>
      <selection activeCell="U17" sqref="U17"/>
      <selection pane="topRight" activeCell="U17" sqref="U17"/>
      <selection pane="bottomLeft" activeCell="U17" sqref="U17"/>
      <selection pane="bottomRight" activeCell="BZ27" sqref="BZ27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6.5546875" style="3" customWidth="1"/>
    <col min="4" max="4" width="16.5546875" style="3" customWidth="1"/>
    <col min="5" max="5" width="18.44140625" style="3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25" max="25" width="5.6640625" customWidth="1"/>
    <col min="34" max="34" width="2.88671875" customWidth="1"/>
    <col min="45" max="45" width="3.33203125" style="3" customWidth="1"/>
    <col min="46" max="49" width="9.109375" style="174"/>
    <col min="50" max="50" width="2.6640625" customWidth="1"/>
    <col min="61" max="61" width="2.6640625" customWidth="1"/>
    <col min="62" max="68" width="8.88671875"/>
    <col min="69" max="69" width="2.6640625" customWidth="1"/>
    <col min="70" max="72" width="7.6640625" style="98" customWidth="1"/>
    <col min="73" max="73" width="12.109375" style="3" customWidth="1"/>
    <col min="74" max="74" width="2.6640625" style="3" customWidth="1"/>
    <col min="75" max="75" width="10.44140625" style="3" customWidth="1"/>
    <col min="76" max="76" width="2.6640625" style="3" customWidth="1"/>
    <col min="77" max="77" width="11.5546875" style="3" bestFit="1" customWidth="1"/>
    <col min="78" max="78" width="13.33203125" style="3" customWidth="1"/>
    <col min="79" max="79" width="10.5546875" style="3" bestFit="1" customWidth="1"/>
    <col min="80" max="16384" width="9.109375" style="3"/>
  </cols>
  <sheetData>
    <row r="1" spans="1:79" ht="15.6" x14ac:dyDescent="0.3">
      <c r="A1" s="97" t="str">
        <f>'Comp Detail'!A1</f>
        <v>Vaulting NSW State Championships</v>
      </c>
      <c r="D1" s="163" t="s">
        <v>82</v>
      </c>
      <c r="E1" s="342" t="s">
        <v>342</v>
      </c>
      <c r="F1" s="1"/>
      <c r="G1" s="1"/>
      <c r="H1" s="1"/>
      <c r="I1" s="1"/>
      <c r="J1" s="1"/>
      <c r="K1" s="1"/>
      <c r="L1" s="103"/>
      <c r="M1" s="103"/>
      <c r="N1" s="103"/>
      <c r="O1" s="103"/>
      <c r="P1" s="103"/>
      <c r="Q1" s="103"/>
      <c r="R1" s="103"/>
      <c r="S1" s="103"/>
      <c r="T1" s="103"/>
      <c r="U1" s="1"/>
      <c r="V1" s="1"/>
      <c r="W1" s="1"/>
      <c r="X1" s="1"/>
      <c r="Y1" s="1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T1" s="24"/>
      <c r="AU1" s="24"/>
      <c r="AV1" s="24"/>
      <c r="AW1" s="24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Z1" s="5">
        <f ca="1">NOW()</f>
        <v>45089.380972685183</v>
      </c>
    </row>
    <row r="2" spans="1:79" ht="15.6" x14ac:dyDescent="0.3">
      <c r="A2" s="28"/>
      <c r="D2" s="163" t="s">
        <v>83</v>
      </c>
      <c r="E2" s="3" t="s">
        <v>344</v>
      </c>
      <c r="F2" s="1"/>
      <c r="G2" s="1"/>
      <c r="H2" s="1"/>
      <c r="I2" s="1"/>
      <c r="J2" s="1"/>
      <c r="K2" s="1"/>
      <c r="L2" s="103"/>
      <c r="M2" s="103"/>
      <c r="N2" s="103"/>
      <c r="O2" s="103"/>
      <c r="P2" s="103"/>
      <c r="Q2" s="103"/>
      <c r="R2" s="103"/>
      <c r="S2" s="103"/>
      <c r="T2" s="103"/>
      <c r="U2" s="1"/>
      <c r="V2" s="1"/>
      <c r="W2" s="1"/>
      <c r="X2" s="1"/>
      <c r="Y2" s="1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T2" s="24"/>
      <c r="AU2" s="24"/>
      <c r="AV2" s="24"/>
      <c r="AW2" s="24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Z2" s="7">
        <f ca="1">NOW()</f>
        <v>45089.380972685183</v>
      </c>
    </row>
    <row r="3" spans="1:79" ht="15.6" x14ac:dyDescent="0.3">
      <c r="A3" s="456" t="str">
        <f>'Comp Detail'!A3</f>
        <v>9th to 11th June 2023</v>
      </c>
      <c r="B3" s="457"/>
      <c r="D3" s="163" t="s">
        <v>84</v>
      </c>
      <c r="E3" s="3" t="s">
        <v>348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3"/>
      <c r="AH3" s="103"/>
      <c r="AI3" s="164"/>
      <c r="AJ3" s="103"/>
      <c r="AK3" s="103"/>
      <c r="AL3" s="103"/>
      <c r="AM3" s="103"/>
      <c r="AN3" s="103"/>
      <c r="AO3" s="103"/>
      <c r="AP3" s="103"/>
      <c r="AQ3" s="103"/>
      <c r="AR3" s="103"/>
      <c r="AU3" s="26"/>
      <c r="AV3" s="26"/>
      <c r="AW3" s="26"/>
      <c r="AY3" s="164"/>
      <c r="AZ3" s="103"/>
      <c r="BA3" s="103"/>
      <c r="BB3" s="103"/>
      <c r="BC3" s="103"/>
      <c r="BD3" s="103"/>
      <c r="BE3" s="103"/>
      <c r="BF3" s="103"/>
      <c r="BG3" s="103"/>
      <c r="BH3" s="103"/>
      <c r="BJ3" s="103"/>
      <c r="BK3" s="103"/>
      <c r="BL3" s="103"/>
      <c r="BM3" s="103"/>
      <c r="BN3" s="103"/>
      <c r="BO3" s="103"/>
      <c r="BP3" s="103"/>
    </row>
    <row r="4" spans="1:79" ht="15.6" x14ac:dyDescent="0.3">
      <c r="A4" s="173"/>
      <c r="B4" s="174"/>
      <c r="D4" s="163"/>
      <c r="E4" s="342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03"/>
      <c r="AH4" s="103"/>
      <c r="AI4" s="164"/>
      <c r="AJ4" s="103"/>
      <c r="AK4" s="103"/>
      <c r="AL4" s="103"/>
      <c r="AM4" s="103"/>
      <c r="AN4" s="103"/>
      <c r="AO4" s="103"/>
      <c r="AP4" s="103"/>
      <c r="AQ4" s="103"/>
      <c r="AR4" s="103"/>
      <c r="AU4" s="26"/>
      <c r="AV4" s="26"/>
      <c r="AW4" s="26"/>
      <c r="AY4" s="164"/>
      <c r="AZ4" s="103"/>
      <c r="BA4" s="103"/>
      <c r="BB4" s="103"/>
      <c r="BC4" s="103"/>
      <c r="BD4" s="103"/>
      <c r="BE4" s="103"/>
      <c r="BF4" s="103"/>
      <c r="BG4" s="103"/>
      <c r="BH4" s="103"/>
      <c r="BJ4" s="103"/>
      <c r="BK4" s="103"/>
      <c r="BL4" s="103"/>
      <c r="BM4" s="103"/>
      <c r="BN4" s="103"/>
      <c r="BO4" s="103"/>
      <c r="BP4" s="103"/>
    </row>
    <row r="5" spans="1:79" ht="15.6" x14ac:dyDescent="0.3">
      <c r="A5" s="173"/>
      <c r="B5" s="174"/>
      <c r="D5" s="4"/>
      <c r="E5" s="4"/>
      <c r="F5" s="175" t="s">
        <v>79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4"/>
      <c r="U5" s="182" t="s">
        <v>51</v>
      </c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03"/>
      <c r="AI5" s="175" t="s">
        <v>79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64"/>
      <c r="AT5" s="187"/>
      <c r="AU5" s="187"/>
      <c r="AV5" s="187"/>
      <c r="AW5" s="187"/>
      <c r="AX5" s="105"/>
      <c r="AY5" s="175" t="s">
        <v>79</v>
      </c>
      <c r="AZ5" s="183"/>
      <c r="BA5" s="183"/>
      <c r="BB5" s="183"/>
      <c r="BC5" s="183"/>
      <c r="BD5" s="183"/>
      <c r="BE5" s="183"/>
      <c r="BF5" s="183"/>
      <c r="BG5" s="183"/>
      <c r="BH5" s="183"/>
      <c r="BI5" s="105"/>
      <c r="BJ5" s="326" t="s">
        <v>51</v>
      </c>
      <c r="BK5" s="186"/>
      <c r="BL5" s="186"/>
      <c r="BM5" s="186"/>
      <c r="BN5" s="186"/>
      <c r="BO5" s="186"/>
      <c r="BP5" s="186"/>
      <c r="BQ5" s="105"/>
    </row>
    <row r="6" spans="1:79" ht="15.6" x14ac:dyDescent="0.3">
      <c r="A6" s="34"/>
      <c r="B6" s="35"/>
      <c r="D6" s="4"/>
      <c r="E6" s="4"/>
      <c r="F6" s="103"/>
      <c r="G6" s="103"/>
      <c r="H6" s="103"/>
      <c r="I6" s="103"/>
      <c r="J6" s="103"/>
      <c r="K6" s="103"/>
      <c r="M6" s="103"/>
      <c r="N6" s="103"/>
      <c r="O6" s="103"/>
      <c r="P6" s="103"/>
      <c r="Q6" s="103"/>
      <c r="R6" s="103"/>
      <c r="S6" s="103"/>
      <c r="T6" s="103"/>
      <c r="W6" s="103"/>
      <c r="X6" s="103"/>
      <c r="Y6" s="103"/>
      <c r="AA6" s="164"/>
      <c r="AB6" s="164"/>
      <c r="AC6" s="164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T6" s="24"/>
      <c r="AU6" s="24"/>
      <c r="AV6" s="24"/>
      <c r="AW6" s="24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</row>
    <row r="7" spans="1:79" ht="15.6" x14ac:dyDescent="0.3">
      <c r="A7" s="28"/>
      <c r="D7" s="4"/>
      <c r="F7" s="164" t="s">
        <v>47</v>
      </c>
      <c r="G7" s="103" t="str">
        <f>E1</f>
        <v>Janet Leadbeater</v>
      </c>
      <c r="H7" s="103"/>
      <c r="I7" s="103"/>
      <c r="J7" s="103"/>
      <c r="K7" s="103"/>
      <c r="M7" s="164"/>
      <c r="N7" s="164"/>
      <c r="O7" s="164"/>
      <c r="P7" s="103"/>
      <c r="Q7" s="103"/>
      <c r="R7" s="103"/>
      <c r="S7" s="103"/>
      <c r="T7" s="164"/>
      <c r="U7" s="164" t="s">
        <v>47</v>
      </c>
      <c r="V7" s="103" t="str">
        <f>E1</f>
        <v>Janet Leadbeater</v>
      </c>
      <c r="W7" s="103"/>
      <c r="X7" s="103"/>
      <c r="Y7" s="103"/>
      <c r="AA7" s="103"/>
      <c r="AB7" s="103"/>
      <c r="AC7" s="103"/>
      <c r="AD7" s="103"/>
      <c r="AE7" s="103"/>
      <c r="AF7" s="103"/>
      <c r="AG7" s="103"/>
      <c r="AH7" s="103"/>
      <c r="AI7" s="164" t="s">
        <v>46</v>
      </c>
      <c r="AJ7" s="103" t="str">
        <f>E2</f>
        <v>Emily Leadbeater</v>
      </c>
      <c r="AL7" s="103"/>
      <c r="AM7" s="103"/>
      <c r="AN7" s="103"/>
      <c r="AO7" s="103"/>
      <c r="AP7" s="103"/>
      <c r="AQ7" s="103"/>
      <c r="AR7" s="103"/>
      <c r="AT7" s="164" t="s">
        <v>46</v>
      </c>
      <c r="AU7" s="103" t="str">
        <f>E2</f>
        <v>Emily Leadbeater</v>
      </c>
      <c r="AV7" s="103"/>
      <c r="AW7" s="24"/>
      <c r="AX7" s="103"/>
      <c r="AY7" s="164" t="s">
        <v>48</v>
      </c>
      <c r="AZ7" s="103" t="str">
        <f>E3</f>
        <v>Chris Wicks</v>
      </c>
      <c r="BA7" s="103"/>
      <c r="BB7" s="103"/>
      <c r="BC7" s="103"/>
      <c r="BD7" s="103"/>
      <c r="BE7" s="103"/>
      <c r="BF7" s="103"/>
      <c r="BG7" s="103"/>
      <c r="BH7" s="103"/>
      <c r="BI7" s="103"/>
      <c r="BJ7" s="164" t="s">
        <v>48</v>
      </c>
      <c r="BK7" s="103" t="str">
        <f>E3</f>
        <v>Chris Wicks</v>
      </c>
      <c r="BL7" s="103"/>
      <c r="BM7" s="103"/>
      <c r="BN7" s="103"/>
      <c r="BO7" s="164"/>
      <c r="BP7" s="164"/>
      <c r="BQ7" s="103"/>
    </row>
    <row r="8" spans="1:79" ht="15.6" x14ac:dyDescent="0.3">
      <c r="A8" s="28" t="s">
        <v>55</v>
      </c>
      <c r="B8" s="6"/>
      <c r="F8" s="164" t="s">
        <v>26</v>
      </c>
      <c r="G8" s="103"/>
      <c r="H8" s="103"/>
      <c r="I8" s="103"/>
      <c r="J8" s="103"/>
      <c r="K8" s="103"/>
      <c r="M8" s="103"/>
      <c r="N8" s="103"/>
      <c r="O8" s="103"/>
      <c r="P8" s="103"/>
      <c r="Q8" s="103"/>
      <c r="R8" s="103"/>
      <c r="S8" s="103"/>
      <c r="T8" s="103"/>
      <c r="U8" s="164" t="s">
        <v>26</v>
      </c>
      <c r="V8" s="103"/>
      <c r="AH8" s="103"/>
      <c r="AJ8" s="103"/>
      <c r="AK8" s="103"/>
      <c r="AL8" s="103"/>
      <c r="AM8" s="103"/>
      <c r="AN8" s="103"/>
      <c r="AO8" s="103"/>
      <c r="AP8" s="103"/>
      <c r="AQ8" s="103"/>
      <c r="AR8" s="103"/>
      <c r="AU8" s="193"/>
      <c r="AV8" s="24"/>
      <c r="AW8" s="24"/>
      <c r="AZ8" s="103"/>
      <c r="BA8" s="103"/>
      <c r="BB8" s="103"/>
      <c r="BC8" s="103"/>
      <c r="BD8" s="103"/>
      <c r="BE8" s="103"/>
      <c r="BF8" s="103"/>
      <c r="BG8" s="103"/>
      <c r="BH8" s="103"/>
      <c r="BJ8" s="103"/>
      <c r="BK8" s="103"/>
      <c r="BL8" s="103"/>
      <c r="BM8" s="103"/>
      <c r="BN8" s="103"/>
      <c r="BO8" s="103"/>
      <c r="BP8" s="103"/>
      <c r="BY8" s="6"/>
    </row>
    <row r="9" spans="1:79" ht="15.6" x14ac:dyDescent="0.3">
      <c r="A9" s="28" t="s">
        <v>53</v>
      </c>
      <c r="B9" s="6">
        <v>7</v>
      </c>
      <c r="F9" s="164" t="s">
        <v>1</v>
      </c>
      <c r="G9" s="103"/>
      <c r="H9" s="103"/>
      <c r="I9" s="103"/>
      <c r="J9" s="103"/>
      <c r="K9" s="103"/>
      <c r="L9" s="176" t="s">
        <v>1</v>
      </c>
      <c r="M9" s="177"/>
      <c r="N9" s="177"/>
      <c r="O9" s="177" t="s">
        <v>2</v>
      </c>
      <c r="Q9" s="177"/>
      <c r="R9" s="177" t="s">
        <v>3</v>
      </c>
      <c r="S9" s="177" t="s">
        <v>86</v>
      </c>
      <c r="T9" s="128"/>
      <c r="U9" s="164" t="s">
        <v>1</v>
      </c>
      <c r="V9" s="103"/>
      <c r="W9" s="103"/>
      <c r="X9" s="103"/>
      <c r="Y9" s="103"/>
      <c r="Z9" s="176" t="s">
        <v>1</v>
      </c>
      <c r="AA9" s="177"/>
      <c r="AB9" s="177"/>
      <c r="AC9" s="177" t="s">
        <v>2</v>
      </c>
      <c r="AE9" s="177"/>
      <c r="AF9" s="177" t="s">
        <v>3</v>
      </c>
      <c r="AG9" s="177" t="s">
        <v>86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T9" s="26"/>
      <c r="AU9" s="24"/>
      <c r="AV9" s="24" t="s">
        <v>10</v>
      </c>
      <c r="AW9" s="24" t="s">
        <v>13</v>
      </c>
      <c r="AX9" s="188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88"/>
      <c r="BJ9" s="103" t="s">
        <v>14</v>
      </c>
      <c r="BK9" s="103"/>
      <c r="BL9" s="103"/>
      <c r="BM9" s="103"/>
      <c r="BN9" s="103"/>
      <c r="BO9" s="103"/>
      <c r="BP9" s="128" t="s">
        <v>14</v>
      </c>
      <c r="BQ9" s="188"/>
      <c r="BR9" s="99"/>
      <c r="BS9" s="99"/>
      <c r="BT9" s="99"/>
    </row>
    <row r="10" spans="1:79" x14ac:dyDescent="0.3">
      <c r="F10" s="166" t="s">
        <v>87</v>
      </c>
      <c r="G10" s="166" t="s">
        <v>88</v>
      </c>
      <c r="H10" s="166" t="s">
        <v>89</v>
      </c>
      <c r="I10" s="166" t="s">
        <v>90</v>
      </c>
      <c r="J10" s="166" t="s">
        <v>91</v>
      </c>
      <c r="K10" s="166" t="s">
        <v>92</v>
      </c>
      <c r="L10" s="178" t="s">
        <v>34</v>
      </c>
      <c r="M10" s="160" t="s">
        <v>2</v>
      </c>
      <c r="N10" s="160" t="s">
        <v>93</v>
      </c>
      <c r="O10" s="178" t="s">
        <v>34</v>
      </c>
      <c r="P10" s="179" t="s">
        <v>3</v>
      </c>
      <c r="Q10" s="160" t="s">
        <v>93</v>
      </c>
      <c r="R10" s="178" t="s">
        <v>34</v>
      </c>
      <c r="S10" s="178" t="s">
        <v>34</v>
      </c>
      <c r="T10" s="184"/>
      <c r="U10" s="166" t="s">
        <v>87</v>
      </c>
      <c r="V10" s="166" t="s">
        <v>88</v>
      </c>
      <c r="W10" s="166" t="s">
        <v>90</v>
      </c>
      <c r="X10" s="166" t="s">
        <v>91</v>
      </c>
      <c r="Y10" s="166"/>
      <c r="Z10" s="178" t="s">
        <v>34</v>
      </c>
      <c r="AA10" s="160" t="s">
        <v>2</v>
      </c>
      <c r="AB10" s="160" t="s">
        <v>93</v>
      </c>
      <c r="AC10" s="178" t="s">
        <v>34</v>
      </c>
      <c r="AD10" s="179" t="s">
        <v>3</v>
      </c>
      <c r="AE10" s="160" t="s">
        <v>93</v>
      </c>
      <c r="AF10" s="178" t="s">
        <v>34</v>
      </c>
      <c r="AG10" s="178" t="s">
        <v>34</v>
      </c>
      <c r="AH10" s="188"/>
      <c r="AI10" s="130" t="s">
        <v>29</v>
      </c>
      <c r="AJ10" s="130" t="s">
        <v>30</v>
      </c>
      <c r="AK10" s="130" t="s">
        <v>96</v>
      </c>
      <c r="AL10" s="130" t="s">
        <v>57</v>
      </c>
      <c r="AM10" s="130" t="s">
        <v>97</v>
      </c>
      <c r="AN10" s="130" t="s">
        <v>98</v>
      </c>
      <c r="AO10" s="130" t="s">
        <v>31</v>
      </c>
      <c r="AP10" s="130" t="s">
        <v>99</v>
      </c>
      <c r="AQ10" s="130" t="s">
        <v>38</v>
      </c>
      <c r="AR10" s="130" t="s">
        <v>37</v>
      </c>
      <c r="AS10" s="12"/>
      <c r="AT10" s="189" t="s">
        <v>36</v>
      </c>
      <c r="AU10" s="189" t="s">
        <v>13</v>
      </c>
      <c r="AV10" s="189" t="s">
        <v>9</v>
      </c>
      <c r="AW10" s="189" t="s">
        <v>15</v>
      </c>
      <c r="AX10" s="188"/>
      <c r="AY10" s="130" t="s">
        <v>29</v>
      </c>
      <c r="AZ10" s="130" t="s">
        <v>30</v>
      </c>
      <c r="BA10" s="130" t="s">
        <v>96</v>
      </c>
      <c r="BB10" s="130" t="s">
        <v>57</v>
      </c>
      <c r="BC10" s="130" t="s">
        <v>97</v>
      </c>
      <c r="BD10" s="130" t="s">
        <v>98</v>
      </c>
      <c r="BE10" s="130" t="s">
        <v>31</v>
      </c>
      <c r="BF10" s="130" t="s">
        <v>99</v>
      </c>
      <c r="BG10" s="130" t="s">
        <v>38</v>
      </c>
      <c r="BH10" s="130" t="s">
        <v>37</v>
      </c>
      <c r="BI10" s="188"/>
      <c r="BJ10" s="160" t="s">
        <v>4</v>
      </c>
      <c r="BK10" s="160" t="s">
        <v>5</v>
      </c>
      <c r="BL10" s="160" t="s">
        <v>6</v>
      </c>
      <c r="BM10" s="160" t="s">
        <v>7</v>
      </c>
      <c r="BN10" s="160" t="s">
        <v>33</v>
      </c>
      <c r="BO10" s="130" t="s">
        <v>21</v>
      </c>
      <c r="BP10" s="130" t="s">
        <v>15</v>
      </c>
      <c r="BQ10" s="188"/>
      <c r="BU10" s="13" t="s">
        <v>50</v>
      </c>
      <c r="BV10" s="14"/>
      <c r="BW10" s="13" t="s">
        <v>51</v>
      </c>
      <c r="BX10" s="14"/>
      <c r="BY10" s="15" t="s">
        <v>52</v>
      </c>
      <c r="BZ10" s="16"/>
    </row>
    <row r="11" spans="1:79" s="12" customFormat="1" x14ac:dyDescent="0.3">
      <c r="A11" s="12" t="s">
        <v>24</v>
      </c>
      <c r="B11" s="12" t="s">
        <v>25</v>
      </c>
      <c r="C11" s="12" t="s">
        <v>26</v>
      </c>
      <c r="D11" s="12" t="s">
        <v>27</v>
      </c>
      <c r="E11" s="12" t="s">
        <v>28</v>
      </c>
      <c r="F11" s="41"/>
      <c r="G11" s="41"/>
      <c r="H11" s="41"/>
      <c r="I11" s="41"/>
      <c r="J11" s="41"/>
      <c r="K11" s="41"/>
      <c r="L11" s="180"/>
      <c r="M11" s="180"/>
      <c r="N11" s="180"/>
      <c r="O11" s="180"/>
      <c r="P11" s="180"/>
      <c r="Q11" s="180"/>
      <c r="R11" s="180"/>
      <c r="S11" s="180"/>
      <c r="T11" s="184"/>
      <c r="U11" s="41"/>
      <c r="V11" s="41"/>
      <c r="W11" s="41"/>
      <c r="X11" s="41"/>
      <c r="Y11" s="41"/>
      <c r="Z11" s="180"/>
      <c r="AA11" s="180"/>
      <c r="AB11" s="180"/>
      <c r="AC11" s="180"/>
      <c r="AD11" s="180"/>
      <c r="AE11" s="180"/>
      <c r="AF11" s="180"/>
      <c r="AG11" s="180"/>
      <c r="AH11" s="18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7"/>
      <c r="AT11" s="24"/>
      <c r="AU11" s="24"/>
      <c r="AV11" s="24"/>
      <c r="AW11" s="24"/>
      <c r="AX11" s="18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88"/>
      <c r="BJ11" s="180"/>
      <c r="BK11" s="180"/>
      <c r="BL11" s="180"/>
      <c r="BM11" s="180"/>
      <c r="BN11" s="180"/>
      <c r="BO11" s="128"/>
      <c r="BP11" s="128"/>
      <c r="BQ11" s="188"/>
      <c r="BR11" s="99" t="s">
        <v>68</v>
      </c>
      <c r="BS11" s="99" t="s">
        <v>69</v>
      </c>
      <c r="BT11" s="99" t="s">
        <v>70</v>
      </c>
      <c r="BU11" s="13" t="s">
        <v>32</v>
      </c>
      <c r="BV11" s="14"/>
      <c r="BW11" s="15" t="s">
        <v>32</v>
      </c>
      <c r="BX11" s="40"/>
      <c r="BY11" s="15" t="s">
        <v>32</v>
      </c>
      <c r="BZ11" s="18" t="s">
        <v>35</v>
      </c>
    </row>
    <row r="12" spans="1:79" s="12" customFormat="1" x14ac:dyDescent="0.3">
      <c r="F12" s="41"/>
      <c r="G12" s="41"/>
      <c r="H12" s="41"/>
      <c r="I12" s="41"/>
      <c r="J12" s="41"/>
      <c r="K12" s="41"/>
      <c r="L12" s="180"/>
      <c r="M12" s="180"/>
      <c r="N12" s="180"/>
      <c r="O12" s="180"/>
      <c r="P12" s="180"/>
      <c r="Q12" s="180"/>
      <c r="R12" s="180"/>
      <c r="S12" s="180"/>
      <c r="T12" s="184"/>
      <c r="U12" s="41"/>
      <c r="V12" s="41"/>
      <c r="W12" s="41"/>
      <c r="X12" s="41"/>
      <c r="Y12" s="41"/>
      <c r="Z12" s="180"/>
      <c r="AA12" s="180"/>
      <c r="AB12" s="180"/>
      <c r="AC12" s="180"/>
      <c r="AD12" s="180"/>
      <c r="AE12" s="180"/>
      <c r="AF12" s="180"/>
      <c r="AG12" s="180"/>
      <c r="AH12" s="18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7"/>
      <c r="AT12" s="24"/>
      <c r="AU12" s="24"/>
      <c r="AV12" s="24"/>
      <c r="AW12" s="24"/>
      <c r="AX12" s="18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88"/>
      <c r="BJ12" s="180"/>
      <c r="BK12" s="180"/>
      <c r="BL12" s="180"/>
      <c r="BM12" s="180"/>
      <c r="BN12" s="180"/>
      <c r="BO12" s="128"/>
      <c r="BP12" s="128"/>
      <c r="BQ12" s="188"/>
      <c r="BR12" s="99"/>
      <c r="BS12" s="99"/>
      <c r="BT12" s="99"/>
      <c r="BU12" s="13"/>
      <c r="BV12" s="14"/>
      <c r="BW12" s="15"/>
      <c r="BX12" s="40"/>
      <c r="BY12" s="15"/>
      <c r="BZ12" s="18"/>
    </row>
    <row r="13" spans="1:79" s="12" customFormat="1" x14ac:dyDescent="0.3">
      <c r="A13" s="414">
        <v>47</v>
      </c>
      <c r="B13" s="414" t="s">
        <v>230</v>
      </c>
      <c r="C13" s="414" t="s">
        <v>258</v>
      </c>
      <c r="D13" s="414" t="s">
        <v>226</v>
      </c>
      <c r="E13" s="414" t="s">
        <v>248</v>
      </c>
      <c r="F13" s="161">
        <v>7</v>
      </c>
      <c r="G13" s="161">
        <v>7</v>
      </c>
      <c r="H13" s="161">
        <v>6.5</v>
      </c>
      <c r="I13" s="161">
        <v>6.5</v>
      </c>
      <c r="J13" s="161">
        <v>7.5</v>
      </c>
      <c r="K13" s="161">
        <v>6</v>
      </c>
      <c r="L13" s="181">
        <f t="shared" ref="L13:L26" si="0">SUM(F13:K13)/6</f>
        <v>6.75</v>
      </c>
      <c r="M13" s="161">
        <v>7.8</v>
      </c>
      <c r="N13" s="161"/>
      <c r="O13" s="181">
        <f t="shared" ref="O13:O26" si="1">M13-N13</f>
        <v>7.8</v>
      </c>
      <c r="P13" s="161">
        <v>8</v>
      </c>
      <c r="Q13" s="161"/>
      <c r="R13" s="181">
        <f t="shared" ref="R13:R26" si="2">P13-Q13</f>
        <v>8</v>
      </c>
      <c r="S13" s="21">
        <f t="shared" ref="S13:S26" si="3">SUM((L13*0.6),(O13*0.25),(R13*0.15))</f>
        <v>7.2</v>
      </c>
      <c r="T13" s="43"/>
      <c r="U13" s="161">
        <v>7</v>
      </c>
      <c r="V13" s="161">
        <v>6.8</v>
      </c>
      <c r="W13" s="161">
        <v>6.2</v>
      </c>
      <c r="X13" s="161">
        <v>7.5</v>
      </c>
      <c r="Y13" s="181">
        <f t="shared" ref="Y13:Y26" si="4">(U13+V13+W13+X13)/4</f>
        <v>6.875</v>
      </c>
      <c r="Z13" s="181">
        <f t="shared" ref="Z13:Z26" si="5">(U13+V13+W13+X13)/4</f>
        <v>6.875</v>
      </c>
      <c r="AA13" s="161">
        <v>8</v>
      </c>
      <c r="AB13" s="161"/>
      <c r="AC13" s="181">
        <f t="shared" ref="AC13:AC26" si="6">AA13-AB13</f>
        <v>8</v>
      </c>
      <c r="AD13" s="161">
        <v>8</v>
      </c>
      <c r="AE13" s="161"/>
      <c r="AF13" s="181">
        <f t="shared" ref="AF13:AF26" si="7">AD13-AE13</f>
        <v>8</v>
      </c>
      <c r="AG13" s="21">
        <f t="shared" ref="AG13:AG26" si="8">((Z13*0.4)+(AC13*0.4)+(AF13*0.2))</f>
        <v>7.5500000000000007</v>
      </c>
      <c r="AH13" s="27"/>
      <c r="AI13" s="185">
        <v>4</v>
      </c>
      <c r="AJ13" s="185">
        <v>5.6</v>
      </c>
      <c r="AK13" s="185">
        <v>5.6</v>
      </c>
      <c r="AL13" s="185">
        <v>6.3</v>
      </c>
      <c r="AM13" s="185">
        <v>6</v>
      </c>
      <c r="AN13" s="185">
        <v>6.5</v>
      </c>
      <c r="AO13" s="185">
        <v>6</v>
      </c>
      <c r="AP13" s="185">
        <v>6</v>
      </c>
      <c r="AQ13" s="22">
        <f t="shared" ref="AQ13:AQ26" si="9">SUM(AI13:AP13)</f>
        <v>46</v>
      </c>
      <c r="AR13" s="21">
        <f t="shared" ref="AR13:AR26" si="10">AQ13/8</f>
        <v>5.75</v>
      </c>
      <c r="AS13" s="17"/>
      <c r="AT13" s="191">
        <v>8.75</v>
      </c>
      <c r="AU13" s="24">
        <f t="shared" ref="AU13:AU26" si="11">AT13</f>
        <v>8.75</v>
      </c>
      <c r="AV13" s="192"/>
      <c r="AW13" s="24">
        <f t="shared" ref="AW13:AW26" si="12">SUM(AU13-AV13)</f>
        <v>8.75</v>
      </c>
      <c r="AX13" s="188"/>
      <c r="AY13" s="185">
        <v>3.5</v>
      </c>
      <c r="AZ13" s="185">
        <v>5</v>
      </c>
      <c r="BA13" s="185">
        <v>5.5</v>
      </c>
      <c r="BB13" s="185">
        <v>6.5</v>
      </c>
      <c r="BC13" s="185">
        <v>6</v>
      </c>
      <c r="BD13" s="185">
        <v>5.8</v>
      </c>
      <c r="BE13" s="185">
        <v>5.8</v>
      </c>
      <c r="BF13" s="185">
        <v>5</v>
      </c>
      <c r="BG13" s="22">
        <f t="shared" ref="BG13:BG26" si="13">SUM(AY13:BF13)</f>
        <v>43.099999999999994</v>
      </c>
      <c r="BH13" s="21">
        <f t="shared" ref="BH13:BH26" si="14">BG13/8</f>
        <v>5.3874999999999993</v>
      </c>
      <c r="BI13" s="188"/>
      <c r="BJ13" s="185">
        <v>6.5</v>
      </c>
      <c r="BK13" s="185">
        <v>6</v>
      </c>
      <c r="BL13" s="185">
        <v>7</v>
      </c>
      <c r="BM13" s="185">
        <v>6.5</v>
      </c>
      <c r="BN13" s="21">
        <f t="shared" ref="BN13:BN26" si="15">SUM((BJ13*0.3),(BK13*0.25),(BL13*0.35),(BM13*0.1))</f>
        <v>6.5500000000000007</v>
      </c>
      <c r="BO13" s="190"/>
      <c r="BP13" s="21">
        <f t="shared" ref="BP13:BP26" si="16">BN13-BO13</f>
        <v>6.5500000000000007</v>
      </c>
      <c r="BQ13" s="188"/>
      <c r="BR13" s="100">
        <f t="shared" ref="BR13:BR26" si="17">(S13+AG13)/2</f>
        <v>7.375</v>
      </c>
      <c r="BS13" s="100">
        <f t="shared" ref="BS13:BS26" si="18">(AR13+AW13)/2</f>
        <v>7.25</v>
      </c>
      <c r="BT13" s="100">
        <f t="shared" ref="BT13:BT26" si="19">(BH13+BP13)/2</f>
        <v>5.96875</v>
      </c>
      <c r="BU13" s="194">
        <f t="shared" ref="BU13:BU26" si="20">((S13*0.25)+(AR13*0.375)+(BH13*0.375))</f>
        <v>5.9765625</v>
      </c>
      <c r="BW13" s="195">
        <f t="shared" ref="BW13:BW26" si="21">((AG13*0.25)+(BP13*0.25)+(AW13*0.5))</f>
        <v>7.9</v>
      </c>
      <c r="BX13" s="16"/>
      <c r="BY13" s="195">
        <f t="shared" ref="BY13:BY26" si="22">(BU13+BW13)/2</f>
        <v>6.9382812500000002</v>
      </c>
      <c r="BZ13" s="18">
        <v>1</v>
      </c>
      <c r="CA13" s="337"/>
    </row>
    <row r="14" spans="1:79" s="12" customFormat="1" x14ac:dyDescent="0.3">
      <c r="A14" s="414">
        <v>9</v>
      </c>
      <c r="B14" s="414" t="s">
        <v>185</v>
      </c>
      <c r="C14" s="414" t="s">
        <v>202</v>
      </c>
      <c r="D14" s="414" t="s">
        <v>142</v>
      </c>
      <c r="E14" s="414" t="s">
        <v>143</v>
      </c>
      <c r="F14" s="161">
        <v>6.5</v>
      </c>
      <c r="G14" s="161">
        <v>6</v>
      </c>
      <c r="H14" s="161">
        <v>5</v>
      </c>
      <c r="I14" s="161">
        <v>5.8</v>
      </c>
      <c r="J14" s="161">
        <v>5.8</v>
      </c>
      <c r="K14" s="161">
        <v>5</v>
      </c>
      <c r="L14" s="181">
        <f t="shared" si="0"/>
        <v>5.6833333333333336</v>
      </c>
      <c r="M14" s="161">
        <v>6.8</v>
      </c>
      <c r="N14" s="161"/>
      <c r="O14" s="181">
        <f t="shared" si="1"/>
        <v>6.8</v>
      </c>
      <c r="P14" s="161">
        <v>6.8</v>
      </c>
      <c r="Q14" s="161"/>
      <c r="R14" s="181">
        <f t="shared" si="2"/>
        <v>6.8</v>
      </c>
      <c r="S14" s="21">
        <f t="shared" si="3"/>
        <v>6.1300000000000008</v>
      </c>
      <c r="T14" s="43"/>
      <c r="U14" s="161">
        <v>6.8</v>
      </c>
      <c r="V14" s="161">
        <v>6.5</v>
      </c>
      <c r="W14" s="161">
        <v>5.8</v>
      </c>
      <c r="X14" s="161">
        <v>5.8</v>
      </c>
      <c r="Y14" s="181">
        <f t="shared" si="4"/>
        <v>6.2250000000000005</v>
      </c>
      <c r="Z14" s="181">
        <f t="shared" si="5"/>
        <v>6.2250000000000005</v>
      </c>
      <c r="AA14" s="161">
        <v>6.8</v>
      </c>
      <c r="AB14" s="161"/>
      <c r="AC14" s="181">
        <f t="shared" si="6"/>
        <v>6.8</v>
      </c>
      <c r="AD14" s="161">
        <v>6.8</v>
      </c>
      <c r="AE14" s="161"/>
      <c r="AF14" s="181">
        <f t="shared" si="7"/>
        <v>6.8</v>
      </c>
      <c r="AG14" s="21">
        <f t="shared" si="8"/>
        <v>6.5700000000000012</v>
      </c>
      <c r="AH14" s="27"/>
      <c r="AI14" s="185">
        <v>5</v>
      </c>
      <c r="AJ14" s="185">
        <v>4.8</v>
      </c>
      <c r="AK14" s="185">
        <v>5</v>
      </c>
      <c r="AL14" s="185">
        <v>5.5</v>
      </c>
      <c r="AM14" s="185">
        <v>5.5</v>
      </c>
      <c r="AN14" s="185">
        <v>5.3</v>
      </c>
      <c r="AO14" s="185">
        <v>5</v>
      </c>
      <c r="AP14" s="185">
        <v>6</v>
      </c>
      <c r="AQ14" s="22">
        <f t="shared" si="9"/>
        <v>42.1</v>
      </c>
      <c r="AR14" s="21">
        <f t="shared" si="10"/>
        <v>5.2625000000000002</v>
      </c>
      <c r="AS14" s="17"/>
      <c r="AT14" s="191">
        <v>9.8000000000000007</v>
      </c>
      <c r="AU14" s="24">
        <f t="shared" si="11"/>
        <v>9.8000000000000007</v>
      </c>
      <c r="AV14" s="192"/>
      <c r="AW14" s="24">
        <f t="shared" si="12"/>
        <v>9.8000000000000007</v>
      </c>
      <c r="AX14" s="188"/>
      <c r="AY14" s="185">
        <v>6</v>
      </c>
      <c r="AZ14" s="185">
        <v>5</v>
      </c>
      <c r="BA14" s="185">
        <v>4.8</v>
      </c>
      <c r="BB14" s="185">
        <v>5</v>
      </c>
      <c r="BC14" s="185">
        <v>5.5</v>
      </c>
      <c r="BD14" s="185">
        <v>5.2</v>
      </c>
      <c r="BE14" s="185">
        <v>6</v>
      </c>
      <c r="BF14" s="185">
        <v>5.2</v>
      </c>
      <c r="BG14" s="22">
        <f t="shared" si="13"/>
        <v>42.7</v>
      </c>
      <c r="BH14" s="21">
        <f t="shared" si="14"/>
        <v>5.3375000000000004</v>
      </c>
      <c r="BI14" s="188"/>
      <c r="BJ14" s="185">
        <v>5</v>
      </c>
      <c r="BK14" s="185">
        <v>6</v>
      </c>
      <c r="BL14" s="185">
        <v>6.8</v>
      </c>
      <c r="BM14" s="185">
        <v>6.5</v>
      </c>
      <c r="BN14" s="21">
        <f t="shared" si="15"/>
        <v>6.03</v>
      </c>
      <c r="BO14" s="190"/>
      <c r="BP14" s="21">
        <f t="shared" si="16"/>
        <v>6.03</v>
      </c>
      <c r="BQ14" s="188"/>
      <c r="BR14" s="100">
        <f t="shared" si="17"/>
        <v>6.3500000000000014</v>
      </c>
      <c r="BS14" s="100">
        <f t="shared" si="18"/>
        <v>7.53125</v>
      </c>
      <c r="BT14" s="100">
        <f t="shared" si="19"/>
        <v>5.6837499999999999</v>
      </c>
      <c r="BU14" s="194">
        <f t="shared" si="20"/>
        <v>5.5075000000000003</v>
      </c>
      <c r="BW14" s="195">
        <f t="shared" si="21"/>
        <v>8.0500000000000007</v>
      </c>
      <c r="BX14" s="16"/>
      <c r="BY14" s="195">
        <f t="shared" si="22"/>
        <v>6.7787500000000005</v>
      </c>
      <c r="BZ14" s="18">
        <v>2</v>
      </c>
      <c r="CA14" s="337"/>
    </row>
    <row r="15" spans="1:79" s="12" customFormat="1" x14ac:dyDescent="0.3">
      <c r="A15" s="414">
        <v>80</v>
      </c>
      <c r="B15" s="414" t="s">
        <v>208</v>
      </c>
      <c r="C15" s="414" t="s">
        <v>149</v>
      </c>
      <c r="D15" s="414" t="s">
        <v>139</v>
      </c>
      <c r="E15" s="414" t="s">
        <v>176</v>
      </c>
      <c r="F15" s="161">
        <v>5.8</v>
      </c>
      <c r="G15" s="161">
        <v>5.8</v>
      </c>
      <c r="H15" s="161">
        <v>5</v>
      </c>
      <c r="I15" s="161">
        <v>6</v>
      </c>
      <c r="J15" s="161">
        <v>5.8</v>
      </c>
      <c r="K15" s="161">
        <v>4.8</v>
      </c>
      <c r="L15" s="181">
        <f t="shared" si="0"/>
        <v>5.5333333333333341</v>
      </c>
      <c r="M15" s="161">
        <v>6.5</v>
      </c>
      <c r="N15" s="161">
        <v>1</v>
      </c>
      <c r="O15" s="181">
        <f t="shared" si="1"/>
        <v>5.5</v>
      </c>
      <c r="P15" s="161">
        <v>6.5</v>
      </c>
      <c r="Q15" s="161"/>
      <c r="R15" s="181">
        <f t="shared" si="2"/>
        <v>6.5</v>
      </c>
      <c r="S15" s="21">
        <f t="shared" si="3"/>
        <v>5.67</v>
      </c>
      <c r="T15" s="43"/>
      <c r="U15" s="161">
        <v>6.8</v>
      </c>
      <c r="V15" s="161">
        <v>6.8</v>
      </c>
      <c r="W15" s="161">
        <v>6.5</v>
      </c>
      <c r="X15" s="161">
        <v>6</v>
      </c>
      <c r="Y15" s="181">
        <f t="shared" si="4"/>
        <v>6.5250000000000004</v>
      </c>
      <c r="Z15" s="181">
        <f t="shared" si="5"/>
        <v>6.5250000000000004</v>
      </c>
      <c r="AA15" s="161">
        <v>6.5</v>
      </c>
      <c r="AB15" s="161"/>
      <c r="AC15" s="181">
        <f t="shared" si="6"/>
        <v>6.5</v>
      </c>
      <c r="AD15" s="161">
        <v>7</v>
      </c>
      <c r="AE15" s="161"/>
      <c r="AF15" s="181">
        <f t="shared" si="7"/>
        <v>7</v>
      </c>
      <c r="AG15" s="21">
        <f t="shared" si="8"/>
        <v>6.6100000000000012</v>
      </c>
      <c r="AH15" s="27"/>
      <c r="AI15" s="185">
        <v>3</v>
      </c>
      <c r="AJ15" s="185">
        <v>5.3</v>
      </c>
      <c r="AK15" s="185">
        <v>5.5</v>
      </c>
      <c r="AL15" s="185">
        <v>6</v>
      </c>
      <c r="AM15" s="185">
        <v>5.6</v>
      </c>
      <c r="AN15" s="185">
        <v>4.8</v>
      </c>
      <c r="AO15" s="185">
        <v>4</v>
      </c>
      <c r="AP15" s="185">
        <v>5</v>
      </c>
      <c r="AQ15" s="22">
        <f t="shared" si="9"/>
        <v>39.200000000000003</v>
      </c>
      <c r="AR15" s="21">
        <f t="shared" si="10"/>
        <v>4.9000000000000004</v>
      </c>
      <c r="AS15" s="17"/>
      <c r="AT15" s="191">
        <v>8.4</v>
      </c>
      <c r="AU15" s="24">
        <f t="shared" si="11"/>
        <v>8.4</v>
      </c>
      <c r="AV15" s="192"/>
      <c r="AW15" s="24">
        <f t="shared" si="12"/>
        <v>8.4</v>
      </c>
      <c r="AX15" s="188"/>
      <c r="AY15" s="185">
        <v>5.2</v>
      </c>
      <c r="AZ15" s="185">
        <v>7.5</v>
      </c>
      <c r="BA15" s="185">
        <v>6.5</v>
      </c>
      <c r="BB15" s="185">
        <v>6</v>
      </c>
      <c r="BC15" s="185">
        <v>7</v>
      </c>
      <c r="BD15" s="185">
        <v>7.5</v>
      </c>
      <c r="BE15" s="185">
        <v>4.5</v>
      </c>
      <c r="BF15" s="185">
        <v>5</v>
      </c>
      <c r="BG15" s="22">
        <f t="shared" si="13"/>
        <v>49.2</v>
      </c>
      <c r="BH15" s="21">
        <f t="shared" si="14"/>
        <v>6.15</v>
      </c>
      <c r="BI15" s="188"/>
      <c r="BJ15" s="185">
        <v>7</v>
      </c>
      <c r="BK15" s="185">
        <v>7</v>
      </c>
      <c r="BL15" s="185">
        <v>7.5</v>
      </c>
      <c r="BM15" s="185">
        <v>7</v>
      </c>
      <c r="BN15" s="21">
        <f t="shared" si="15"/>
        <v>7.1749999999999998</v>
      </c>
      <c r="BO15" s="190"/>
      <c r="BP15" s="21">
        <f t="shared" si="16"/>
        <v>7.1749999999999998</v>
      </c>
      <c r="BQ15" s="188"/>
      <c r="BR15" s="100">
        <f t="shared" si="17"/>
        <v>6.1400000000000006</v>
      </c>
      <c r="BS15" s="100">
        <f t="shared" si="18"/>
        <v>6.65</v>
      </c>
      <c r="BT15" s="100">
        <f t="shared" si="19"/>
        <v>6.6624999999999996</v>
      </c>
      <c r="BU15" s="194">
        <f t="shared" si="20"/>
        <v>5.5612500000000002</v>
      </c>
      <c r="BW15" s="195">
        <f t="shared" si="21"/>
        <v>7.6462500000000002</v>
      </c>
      <c r="BX15" s="16"/>
      <c r="BY15" s="195">
        <f t="shared" si="22"/>
        <v>6.6037499999999998</v>
      </c>
      <c r="BZ15" s="18">
        <v>3</v>
      </c>
      <c r="CA15" s="337"/>
    </row>
    <row r="16" spans="1:79" s="12" customFormat="1" x14ac:dyDescent="0.3">
      <c r="A16" s="414">
        <v>31</v>
      </c>
      <c r="B16" s="414" t="s">
        <v>203</v>
      </c>
      <c r="C16" s="414" t="s">
        <v>293</v>
      </c>
      <c r="D16" s="414" t="s">
        <v>207</v>
      </c>
      <c r="E16" s="414" t="s">
        <v>183</v>
      </c>
      <c r="F16" s="161">
        <v>6.8</v>
      </c>
      <c r="G16" s="161">
        <v>7</v>
      </c>
      <c r="H16" s="161">
        <v>5.5</v>
      </c>
      <c r="I16" s="161">
        <v>5.8</v>
      </c>
      <c r="J16" s="161">
        <v>6.8</v>
      </c>
      <c r="K16" s="161">
        <v>5.5</v>
      </c>
      <c r="L16" s="181">
        <f t="shared" si="0"/>
        <v>6.2333333333333343</v>
      </c>
      <c r="M16" s="161">
        <v>6.8</v>
      </c>
      <c r="N16" s="161"/>
      <c r="O16" s="181">
        <f t="shared" si="1"/>
        <v>6.8</v>
      </c>
      <c r="P16" s="161">
        <v>8</v>
      </c>
      <c r="Q16" s="161">
        <v>0.5</v>
      </c>
      <c r="R16" s="181">
        <f t="shared" si="2"/>
        <v>7.5</v>
      </c>
      <c r="S16" s="21">
        <f t="shared" si="3"/>
        <v>6.5650000000000004</v>
      </c>
      <c r="T16" s="43"/>
      <c r="U16" s="161">
        <v>6.8</v>
      </c>
      <c r="V16" s="161">
        <v>7.5</v>
      </c>
      <c r="W16" s="161">
        <v>6.5</v>
      </c>
      <c r="X16" s="161">
        <v>6.8</v>
      </c>
      <c r="Y16" s="181">
        <f t="shared" si="4"/>
        <v>6.9</v>
      </c>
      <c r="Z16" s="181">
        <f t="shared" si="5"/>
        <v>6.9</v>
      </c>
      <c r="AA16" s="161">
        <v>7</v>
      </c>
      <c r="AB16" s="161"/>
      <c r="AC16" s="181">
        <f t="shared" si="6"/>
        <v>7</v>
      </c>
      <c r="AD16" s="161">
        <v>8</v>
      </c>
      <c r="AE16" s="161">
        <v>0.5</v>
      </c>
      <c r="AF16" s="181">
        <f t="shared" si="7"/>
        <v>7.5</v>
      </c>
      <c r="AG16" s="21">
        <f t="shared" si="8"/>
        <v>7.0600000000000005</v>
      </c>
      <c r="AH16" s="27"/>
      <c r="AI16" s="185">
        <v>0</v>
      </c>
      <c r="AJ16" s="185">
        <v>5.5</v>
      </c>
      <c r="AK16" s="185">
        <v>5.3</v>
      </c>
      <c r="AL16" s="185">
        <v>6</v>
      </c>
      <c r="AM16" s="185">
        <v>5.5</v>
      </c>
      <c r="AN16" s="185">
        <v>5.3</v>
      </c>
      <c r="AO16" s="185">
        <v>5.5</v>
      </c>
      <c r="AP16" s="185">
        <v>4</v>
      </c>
      <c r="AQ16" s="22">
        <f t="shared" si="9"/>
        <v>37.1</v>
      </c>
      <c r="AR16" s="21">
        <f t="shared" si="10"/>
        <v>4.6375000000000002</v>
      </c>
      <c r="AS16" s="17"/>
      <c r="AT16" s="191">
        <v>8.84</v>
      </c>
      <c r="AU16" s="24">
        <f t="shared" si="11"/>
        <v>8.84</v>
      </c>
      <c r="AV16" s="192"/>
      <c r="AW16" s="24">
        <f t="shared" si="12"/>
        <v>8.84</v>
      </c>
      <c r="AX16" s="188"/>
      <c r="AY16" s="185">
        <v>0</v>
      </c>
      <c r="AZ16" s="185">
        <v>6</v>
      </c>
      <c r="BA16" s="185">
        <v>6.5</v>
      </c>
      <c r="BB16" s="185">
        <v>6.2</v>
      </c>
      <c r="BC16" s="185">
        <v>5</v>
      </c>
      <c r="BD16" s="185">
        <v>5.8</v>
      </c>
      <c r="BE16" s="185">
        <v>6.5</v>
      </c>
      <c r="BF16" s="185">
        <v>4</v>
      </c>
      <c r="BG16" s="22">
        <f t="shared" si="13"/>
        <v>40</v>
      </c>
      <c r="BH16" s="21">
        <f t="shared" si="14"/>
        <v>5</v>
      </c>
      <c r="BI16" s="188"/>
      <c r="BJ16" s="185">
        <v>7</v>
      </c>
      <c r="BK16" s="185">
        <v>6</v>
      </c>
      <c r="BL16" s="185">
        <v>6</v>
      </c>
      <c r="BM16" s="185">
        <v>7.8</v>
      </c>
      <c r="BN16" s="21">
        <f t="shared" si="15"/>
        <v>6.4799999999999995</v>
      </c>
      <c r="BO16" s="190"/>
      <c r="BP16" s="21">
        <f t="shared" si="16"/>
        <v>6.4799999999999995</v>
      </c>
      <c r="BQ16" s="188"/>
      <c r="BR16" s="100">
        <f t="shared" si="17"/>
        <v>6.8125</v>
      </c>
      <c r="BS16" s="100">
        <f t="shared" si="18"/>
        <v>6.7387499999999996</v>
      </c>
      <c r="BT16" s="100">
        <f t="shared" si="19"/>
        <v>5.74</v>
      </c>
      <c r="BU16" s="194">
        <f t="shared" si="20"/>
        <v>5.2553125000000005</v>
      </c>
      <c r="BW16" s="195">
        <f t="shared" si="21"/>
        <v>7.8049999999999997</v>
      </c>
      <c r="BX16" s="16"/>
      <c r="BY16" s="195">
        <f t="shared" si="22"/>
        <v>6.5301562500000001</v>
      </c>
      <c r="BZ16" s="18">
        <v>4</v>
      </c>
      <c r="CA16" s="337"/>
    </row>
    <row r="17" spans="1:79" s="12" customFormat="1" x14ac:dyDescent="0.3">
      <c r="A17" s="414">
        <v>18</v>
      </c>
      <c r="B17" s="414" t="s">
        <v>154</v>
      </c>
      <c r="C17" s="414" t="s">
        <v>144</v>
      </c>
      <c r="D17" s="414" t="s">
        <v>145</v>
      </c>
      <c r="E17" s="414" t="s">
        <v>146</v>
      </c>
      <c r="F17" s="161">
        <v>6.8</v>
      </c>
      <c r="G17" s="161">
        <v>6</v>
      </c>
      <c r="H17" s="161">
        <v>6</v>
      </c>
      <c r="I17" s="161">
        <v>6.5</v>
      </c>
      <c r="J17" s="161">
        <v>6.5</v>
      </c>
      <c r="K17" s="161">
        <v>5</v>
      </c>
      <c r="L17" s="181">
        <f t="shared" si="0"/>
        <v>6.1333333333333329</v>
      </c>
      <c r="M17" s="161">
        <v>6.8</v>
      </c>
      <c r="N17" s="161">
        <v>1</v>
      </c>
      <c r="O17" s="181">
        <f t="shared" si="1"/>
        <v>5.8</v>
      </c>
      <c r="P17" s="161">
        <v>7.5</v>
      </c>
      <c r="Q17" s="161">
        <v>0.2</v>
      </c>
      <c r="R17" s="181">
        <f t="shared" si="2"/>
        <v>7.3</v>
      </c>
      <c r="S17" s="21">
        <f t="shared" si="3"/>
        <v>6.2249999999999996</v>
      </c>
      <c r="T17" s="43"/>
      <c r="U17" s="161">
        <v>6.5</v>
      </c>
      <c r="V17" s="161">
        <v>6.8</v>
      </c>
      <c r="W17" s="161">
        <v>6</v>
      </c>
      <c r="X17" s="161">
        <v>6.5</v>
      </c>
      <c r="Y17" s="181">
        <f t="shared" si="4"/>
        <v>6.45</v>
      </c>
      <c r="Z17" s="181">
        <f t="shared" si="5"/>
        <v>6.45</v>
      </c>
      <c r="AA17" s="161">
        <v>6.8</v>
      </c>
      <c r="AB17" s="161"/>
      <c r="AC17" s="181">
        <f t="shared" si="6"/>
        <v>6.8</v>
      </c>
      <c r="AD17" s="161">
        <v>7.5</v>
      </c>
      <c r="AE17" s="161"/>
      <c r="AF17" s="181">
        <f t="shared" si="7"/>
        <v>7.5</v>
      </c>
      <c r="AG17" s="21">
        <f t="shared" si="8"/>
        <v>6.8000000000000007</v>
      </c>
      <c r="AH17" s="27"/>
      <c r="AI17" s="185">
        <v>3</v>
      </c>
      <c r="AJ17" s="185">
        <v>5.6</v>
      </c>
      <c r="AK17" s="185">
        <v>5.8</v>
      </c>
      <c r="AL17" s="185">
        <v>3</v>
      </c>
      <c r="AM17" s="185">
        <v>5</v>
      </c>
      <c r="AN17" s="185">
        <v>5.3</v>
      </c>
      <c r="AO17" s="185">
        <v>3</v>
      </c>
      <c r="AP17" s="185">
        <v>5</v>
      </c>
      <c r="AQ17" s="22">
        <f t="shared" si="9"/>
        <v>35.700000000000003</v>
      </c>
      <c r="AR17" s="21">
        <f t="shared" si="10"/>
        <v>4.4625000000000004</v>
      </c>
      <c r="AS17" s="17"/>
      <c r="AT17" s="191">
        <v>8</v>
      </c>
      <c r="AU17" s="24">
        <f t="shared" si="11"/>
        <v>8</v>
      </c>
      <c r="AV17" s="192"/>
      <c r="AW17" s="24">
        <f t="shared" si="12"/>
        <v>8</v>
      </c>
      <c r="AX17" s="188"/>
      <c r="AY17" s="185">
        <v>6</v>
      </c>
      <c r="AZ17" s="185">
        <v>6.5</v>
      </c>
      <c r="BA17" s="185">
        <v>7.5</v>
      </c>
      <c r="BB17" s="185">
        <v>6</v>
      </c>
      <c r="BC17" s="185">
        <v>6.5</v>
      </c>
      <c r="BD17" s="185">
        <v>5</v>
      </c>
      <c r="BE17" s="185">
        <v>4</v>
      </c>
      <c r="BF17" s="185">
        <v>6</v>
      </c>
      <c r="BG17" s="22">
        <f t="shared" si="13"/>
        <v>47.5</v>
      </c>
      <c r="BH17" s="21">
        <f t="shared" si="14"/>
        <v>5.9375</v>
      </c>
      <c r="BI17" s="188"/>
      <c r="BJ17" s="185">
        <v>6.5</v>
      </c>
      <c r="BK17" s="185">
        <v>7</v>
      </c>
      <c r="BL17" s="185">
        <v>7</v>
      </c>
      <c r="BM17" s="185">
        <v>6</v>
      </c>
      <c r="BN17" s="21">
        <f t="shared" si="15"/>
        <v>6.75</v>
      </c>
      <c r="BO17" s="190"/>
      <c r="BP17" s="21">
        <f t="shared" si="16"/>
        <v>6.75</v>
      </c>
      <c r="BQ17" s="188"/>
      <c r="BR17" s="100">
        <f t="shared" si="17"/>
        <v>6.5125000000000002</v>
      </c>
      <c r="BS17" s="100">
        <f t="shared" si="18"/>
        <v>6.2312500000000002</v>
      </c>
      <c r="BT17" s="100">
        <f t="shared" si="19"/>
        <v>6.34375</v>
      </c>
      <c r="BU17" s="194">
        <f t="shared" si="20"/>
        <v>5.4562499999999998</v>
      </c>
      <c r="BW17" s="195">
        <f t="shared" si="21"/>
        <v>7.3875000000000002</v>
      </c>
      <c r="BX17" s="16"/>
      <c r="BY17" s="195">
        <f t="shared" si="22"/>
        <v>6.421875</v>
      </c>
      <c r="BZ17" s="18">
        <v>5</v>
      </c>
      <c r="CA17" s="337"/>
    </row>
    <row r="18" spans="1:79" s="12" customFormat="1" x14ac:dyDescent="0.3">
      <c r="A18" s="414">
        <v>26</v>
      </c>
      <c r="B18" s="414" t="s">
        <v>179</v>
      </c>
      <c r="C18" s="414" t="s">
        <v>329</v>
      </c>
      <c r="D18" s="414" t="s">
        <v>207</v>
      </c>
      <c r="E18" s="414" t="s">
        <v>183</v>
      </c>
      <c r="F18" s="161">
        <v>6.8</v>
      </c>
      <c r="G18" s="161">
        <v>7</v>
      </c>
      <c r="H18" s="161">
        <v>5.5</v>
      </c>
      <c r="I18" s="161">
        <v>5.8</v>
      </c>
      <c r="J18" s="161">
        <v>6.8</v>
      </c>
      <c r="K18" s="161">
        <v>5.5</v>
      </c>
      <c r="L18" s="181">
        <f t="shared" si="0"/>
        <v>6.2333333333333343</v>
      </c>
      <c r="M18" s="161">
        <v>6.8</v>
      </c>
      <c r="N18" s="161"/>
      <c r="O18" s="181">
        <f t="shared" si="1"/>
        <v>6.8</v>
      </c>
      <c r="P18" s="161">
        <v>8</v>
      </c>
      <c r="Q18" s="161">
        <v>0.5</v>
      </c>
      <c r="R18" s="181">
        <f t="shared" si="2"/>
        <v>7.5</v>
      </c>
      <c r="S18" s="21">
        <f t="shared" si="3"/>
        <v>6.5650000000000004</v>
      </c>
      <c r="T18" s="43"/>
      <c r="U18" s="161">
        <v>6.8</v>
      </c>
      <c r="V18" s="161">
        <v>7.5</v>
      </c>
      <c r="W18" s="161">
        <v>6.5</v>
      </c>
      <c r="X18" s="161">
        <v>6.8</v>
      </c>
      <c r="Y18" s="181">
        <f t="shared" si="4"/>
        <v>6.9</v>
      </c>
      <c r="Z18" s="181">
        <f t="shared" si="5"/>
        <v>6.9</v>
      </c>
      <c r="AA18" s="161">
        <v>7</v>
      </c>
      <c r="AB18" s="161"/>
      <c r="AC18" s="181">
        <f t="shared" si="6"/>
        <v>7</v>
      </c>
      <c r="AD18" s="161">
        <v>8</v>
      </c>
      <c r="AE18" s="161">
        <v>0.5</v>
      </c>
      <c r="AF18" s="181">
        <f t="shared" si="7"/>
        <v>7.5</v>
      </c>
      <c r="AG18" s="21">
        <f t="shared" si="8"/>
        <v>7.0600000000000005</v>
      </c>
      <c r="AH18" s="27"/>
      <c r="AI18" s="185">
        <v>0</v>
      </c>
      <c r="AJ18" s="185">
        <v>5.8</v>
      </c>
      <c r="AK18" s="185">
        <v>5.5</v>
      </c>
      <c r="AL18" s="185">
        <v>5.8</v>
      </c>
      <c r="AM18" s="185">
        <v>5.5</v>
      </c>
      <c r="AN18" s="185">
        <v>5</v>
      </c>
      <c r="AO18" s="185">
        <v>5.5</v>
      </c>
      <c r="AP18" s="185">
        <v>6.3</v>
      </c>
      <c r="AQ18" s="22">
        <f t="shared" si="9"/>
        <v>39.4</v>
      </c>
      <c r="AR18" s="21">
        <f t="shared" si="10"/>
        <v>4.9249999999999998</v>
      </c>
      <c r="AS18" s="17"/>
      <c r="AT18" s="191">
        <v>8.19</v>
      </c>
      <c r="AU18" s="24">
        <f t="shared" si="11"/>
        <v>8.19</v>
      </c>
      <c r="AV18" s="192"/>
      <c r="AW18" s="24">
        <f t="shared" si="12"/>
        <v>8.19</v>
      </c>
      <c r="AX18" s="188"/>
      <c r="AY18" s="185">
        <v>0</v>
      </c>
      <c r="AZ18" s="185">
        <v>7</v>
      </c>
      <c r="BA18" s="185">
        <v>6</v>
      </c>
      <c r="BB18" s="185">
        <v>6</v>
      </c>
      <c r="BC18" s="185">
        <v>6.5</v>
      </c>
      <c r="BD18" s="185">
        <v>4.8</v>
      </c>
      <c r="BE18" s="185">
        <v>5.5</v>
      </c>
      <c r="BF18" s="185">
        <v>5.5</v>
      </c>
      <c r="BG18" s="22">
        <f t="shared" si="13"/>
        <v>41.3</v>
      </c>
      <c r="BH18" s="21">
        <f t="shared" si="14"/>
        <v>5.1624999999999996</v>
      </c>
      <c r="BI18" s="188"/>
      <c r="BJ18" s="185">
        <v>5</v>
      </c>
      <c r="BK18" s="185">
        <v>5.5</v>
      </c>
      <c r="BL18" s="185">
        <v>6.5</v>
      </c>
      <c r="BM18" s="185">
        <v>6</v>
      </c>
      <c r="BN18" s="21">
        <f t="shared" si="15"/>
        <v>5.75</v>
      </c>
      <c r="BO18" s="190"/>
      <c r="BP18" s="21">
        <f t="shared" si="16"/>
        <v>5.75</v>
      </c>
      <c r="BQ18" s="188"/>
      <c r="BR18" s="100">
        <f t="shared" si="17"/>
        <v>6.8125</v>
      </c>
      <c r="BS18" s="100">
        <f t="shared" si="18"/>
        <v>6.5574999999999992</v>
      </c>
      <c r="BT18" s="100">
        <f t="shared" si="19"/>
        <v>5.4562499999999998</v>
      </c>
      <c r="BU18" s="194">
        <f t="shared" si="20"/>
        <v>5.4240624999999998</v>
      </c>
      <c r="BW18" s="195">
        <f t="shared" si="21"/>
        <v>7.2974999999999994</v>
      </c>
      <c r="BX18" s="16"/>
      <c r="BY18" s="195">
        <f t="shared" si="22"/>
        <v>6.3607812499999996</v>
      </c>
      <c r="BZ18" s="18">
        <v>6</v>
      </c>
      <c r="CA18" s="337"/>
    </row>
    <row r="19" spans="1:79" s="12" customFormat="1" x14ac:dyDescent="0.3">
      <c r="A19" s="414">
        <v>62</v>
      </c>
      <c r="B19" s="414" t="s">
        <v>200</v>
      </c>
      <c r="C19" s="414" t="s">
        <v>215</v>
      </c>
      <c r="D19" s="414" t="s">
        <v>211</v>
      </c>
      <c r="E19" s="414" t="s">
        <v>177</v>
      </c>
      <c r="F19" s="161">
        <v>6.5</v>
      </c>
      <c r="G19" s="161">
        <v>6</v>
      </c>
      <c r="H19" s="161">
        <v>5</v>
      </c>
      <c r="I19" s="161">
        <v>6.5</v>
      </c>
      <c r="J19" s="161">
        <v>5.8</v>
      </c>
      <c r="K19" s="161">
        <v>4.8</v>
      </c>
      <c r="L19" s="181">
        <f t="shared" si="0"/>
        <v>5.7666666666666666</v>
      </c>
      <c r="M19" s="161">
        <v>6.5</v>
      </c>
      <c r="N19" s="161"/>
      <c r="O19" s="181">
        <f t="shared" si="1"/>
        <v>6.5</v>
      </c>
      <c r="P19" s="161">
        <v>7.5</v>
      </c>
      <c r="Q19" s="161"/>
      <c r="R19" s="181">
        <f t="shared" si="2"/>
        <v>7.5</v>
      </c>
      <c r="S19" s="21">
        <f t="shared" si="3"/>
        <v>6.21</v>
      </c>
      <c r="T19" s="43"/>
      <c r="U19" s="161">
        <v>6</v>
      </c>
      <c r="V19" s="161">
        <v>6</v>
      </c>
      <c r="W19" s="161">
        <v>5.8</v>
      </c>
      <c r="X19" s="161">
        <v>5.8</v>
      </c>
      <c r="Y19" s="181">
        <f t="shared" si="4"/>
        <v>5.9</v>
      </c>
      <c r="Z19" s="181">
        <f t="shared" si="5"/>
        <v>5.9</v>
      </c>
      <c r="AA19" s="161">
        <v>6.5</v>
      </c>
      <c r="AB19" s="161">
        <v>1</v>
      </c>
      <c r="AC19" s="181">
        <f t="shared" si="6"/>
        <v>5.5</v>
      </c>
      <c r="AD19" s="161">
        <v>7.5</v>
      </c>
      <c r="AE19" s="161"/>
      <c r="AF19" s="181">
        <f t="shared" si="7"/>
        <v>7.5</v>
      </c>
      <c r="AG19" s="21">
        <f t="shared" si="8"/>
        <v>6.0600000000000005</v>
      </c>
      <c r="AH19" s="27"/>
      <c r="AI19" s="185">
        <v>3.5</v>
      </c>
      <c r="AJ19" s="185">
        <v>5.3</v>
      </c>
      <c r="AK19" s="185">
        <v>5</v>
      </c>
      <c r="AL19" s="185">
        <v>5.5</v>
      </c>
      <c r="AM19" s="185">
        <v>5.5</v>
      </c>
      <c r="AN19" s="185">
        <v>5.3</v>
      </c>
      <c r="AO19" s="185">
        <v>5</v>
      </c>
      <c r="AP19" s="185">
        <v>5</v>
      </c>
      <c r="AQ19" s="22">
        <f t="shared" si="9"/>
        <v>40.1</v>
      </c>
      <c r="AR19" s="21">
        <f t="shared" si="10"/>
        <v>5.0125000000000002</v>
      </c>
      <c r="AS19" s="17"/>
      <c r="AT19" s="191">
        <v>7.82</v>
      </c>
      <c r="AU19" s="24">
        <f t="shared" si="11"/>
        <v>7.82</v>
      </c>
      <c r="AV19" s="192"/>
      <c r="AW19" s="24">
        <f t="shared" si="12"/>
        <v>7.82</v>
      </c>
      <c r="AX19" s="188"/>
      <c r="AY19" s="185">
        <v>5.5</v>
      </c>
      <c r="AZ19" s="185">
        <v>6.5</v>
      </c>
      <c r="BA19" s="185">
        <v>6.5</v>
      </c>
      <c r="BB19" s="185">
        <v>6</v>
      </c>
      <c r="BC19" s="185">
        <v>6</v>
      </c>
      <c r="BD19" s="185">
        <v>6.5</v>
      </c>
      <c r="BE19" s="185">
        <v>6</v>
      </c>
      <c r="BF19" s="185">
        <v>6</v>
      </c>
      <c r="BG19" s="22">
        <f t="shared" si="13"/>
        <v>49</v>
      </c>
      <c r="BH19" s="21">
        <f t="shared" si="14"/>
        <v>6.125</v>
      </c>
      <c r="BI19" s="188"/>
      <c r="BJ19" s="185">
        <v>6</v>
      </c>
      <c r="BK19" s="185">
        <v>5</v>
      </c>
      <c r="BL19" s="185">
        <v>5.5</v>
      </c>
      <c r="BM19" s="185">
        <v>7.5</v>
      </c>
      <c r="BN19" s="21">
        <f t="shared" si="15"/>
        <v>5.7249999999999996</v>
      </c>
      <c r="BO19" s="190"/>
      <c r="BP19" s="21">
        <f t="shared" si="16"/>
        <v>5.7249999999999996</v>
      </c>
      <c r="BQ19" s="188"/>
      <c r="BR19" s="100">
        <f t="shared" si="17"/>
        <v>6.1349999999999998</v>
      </c>
      <c r="BS19" s="100">
        <f t="shared" si="18"/>
        <v>6.4162499999999998</v>
      </c>
      <c r="BT19" s="100">
        <f t="shared" si="19"/>
        <v>5.9249999999999998</v>
      </c>
      <c r="BU19" s="194">
        <f t="shared" si="20"/>
        <v>5.7290625000000004</v>
      </c>
      <c r="BW19" s="195">
        <f t="shared" si="21"/>
        <v>6.8562500000000002</v>
      </c>
      <c r="BX19" s="16"/>
      <c r="BY19" s="195">
        <f t="shared" si="22"/>
        <v>6.2926562500000003</v>
      </c>
      <c r="BZ19" s="18">
        <v>7</v>
      </c>
      <c r="CA19" s="337"/>
    </row>
    <row r="20" spans="1:79" s="12" customFormat="1" x14ac:dyDescent="0.3">
      <c r="A20" s="414">
        <v>67</v>
      </c>
      <c r="B20" s="414" t="s">
        <v>158</v>
      </c>
      <c r="C20" s="414" t="s">
        <v>144</v>
      </c>
      <c r="D20" s="414" t="s">
        <v>145</v>
      </c>
      <c r="E20" s="414" t="s">
        <v>247</v>
      </c>
      <c r="F20" s="161">
        <v>6.5</v>
      </c>
      <c r="G20" s="161">
        <v>7</v>
      </c>
      <c r="H20" s="161">
        <v>5</v>
      </c>
      <c r="I20" s="161">
        <v>6.5</v>
      </c>
      <c r="J20" s="161">
        <v>6.8</v>
      </c>
      <c r="K20" s="161">
        <v>5.5</v>
      </c>
      <c r="L20" s="181">
        <f t="shared" si="0"/>
        <v>6.2166666666666659</v>
      </c>
      <c r="M20" s="161">
        <v>6.8</v>
      </c>
      <c r="N20" s="161">
        <v>0.5</v>
      </c>
      <c r="O20" s="181">
        <f t="shared" si="1"/>
        <v>6.3</v>
      </c>
      <c r="P20" s="161">
        <v>7</v>
      </c>
      <c r="Q20" s="161"/>
      <c r="R20" s="181">
        <f t="shared" si="2"/>
        <v>7</v>
      </c>
      <c r="S20" s="21">
        <f t="shared" si="3"/>
        <v>6.3549999999999995</v>
      </c>
      <c r="T20" s="43"/>
      <c r="U20" s="161">
        <v>6.5</v>
      </c>
      <c r="V20" s="161">
        <v>6.8</v>
      </c>
      <c r="W20" s="161">
        <v>6.8</v>
      </c>
      <c r="X20" s="161">
        <v>6.5</v>
      </c>
      <c r="Y20" s="181">
        <f t="shared" si="4"/>
        <v>6.65</v>
      </c>
      <c r="Z20" s="181">
        <f t="shared" si="5"/>
        <v>6.65</v>
      </c>
      <c r="AA20" s="161">
        <v>7</v>
      </c>
      <c r="AB20" s="161"/>
      <c r="AC20" s="181">
        <f t="shared" si="6"/>
        <v>7</v>
      </c>
      <c r="AD20" s="161">
        <v>6.8</v>
      </c>
      <c r="AE20" s="161"/>
      <c r="AF20" s="181">
        <f t="shared" si="7"/>
        <v>6.8</v>
      </c>
      <c r="AG20" s="21">
        <f t="shared" si="8"/>
        <v>6.8200000000000012</v>
      </c>
      <c r="AH20" s="27"/>
      <c r="AI20" s="185">
        <v>0</v>
      </c>
      <c r="AJ20" s="185">
        <v>5</v>
      </c>
      <c r="AK20" s="185">
        <v>5.5</v>
      </c>
      <c r="AL20" s="185">
        <v>0</v>
      </c>
      <c r="AM20" s="185">
        <v>5.6</v>
      </c>
      <c r="AN20" s="185">
        <v>4</v>
      </c>
      <c r="AO20" s="185">
        <v>0</v>
      </c>
      <c r="AP20" s="185">
        <v>0</v>
      </c>
      <c r="AQ20" s="22">
        <f t="shared" si="9"/>
        <v>20.100000000000001</v>
      </c>
      <c r="AR20" s="21">
        <f t="shared" si="10"/>
        <v>2.5125000000000002</v>
      </c>
      <c r="AS20" s="17"/>
      <c r="AT20" s="191">
        <v>8.91</v>
      </c>
      <c r="AU20" s="24">
        <f t="shared" si="11"/>
        <v>8.91</v>
      </c>
      <c r="AV20" s="192"/>
      <c r="AW20" s="24">
        <f t="shared" si="12"/>
        <v>8.91</v>
      </c>
      <c r="AX20" s="188"/>
      <c r="AY20" s="185">
        <v>0</v>
      </c>
      <c r="AZ20" s="185">
        <v>7.5</v>
      </c>
      <c r="BA20" s="185">
        <v>6</v>
      </c>
      <c r="BB20" s="185">
        <v>6.5</v>
      </c>
      <c r="BC20" s="185">
        <v>6</v>
      </c>
      <c r="BD20" s="185">
        <v>5</v>
      </c>
      <c r="BE20" s="185">
        <v>4</v>
      </c>
      <c r="BF20" s="185">
        <v>5</v>
      </c>
      <c r="BG20" s="22">
        <f t="shared" si="13"/>
        <v>40</v>
      </c>
      <c r="BH20" s="21">
        <f t="shared" si="14"/>
        <v>5</v>
      </c>
      <c r="BI20" s="188"/>
      <c r="BJ20" s="185">
        <v>7</v>
      </c>
      <c r="BK20" s="185">
        <v>5</v>
      </c>
      <c r="BL20" s="185">
        <v>6.5</v>
      </c>
      <c r="BM20" s="185">
        <v>7</v>
      </c>
      <c r="BN20" s="21">
        <f t="shared" si="15"/>
        <v>6.3250000000000002</v>
      </c>
      <c r="BO20" s="190"/>
      <c r="BP20" s="21">
        <f t="shared" si="16"/>
        <v>6.3250000000000002</v>
      </c>
      <c r="BQ20" s="188"/>
      <c r="BR20" s="100">
        <f t="shared" si="17"/>
        <v>6.5875000000000004</v>
      </c>
      <c r="BS20" s="100">
        <f t="shared" si="18"/>
        <v>5.7112499999999997</v>
      </c>
      <c r="BT20" s="100">
        <f t="shared" si="19"/>
        <v>5.6624999999999996</v>
      </c>
      <c r="BU20" s="194">
        <f t="shared" si="20"/>
        <v>4.4059375000000003</v>
      </c>
      <c r="BW20" s="195">
        <f t="shared" si="21"/>
        <v>7.7412500000000009</v>
      </c>
      <c r="BX20" s="16"/>
      <c r="BY20" s="195">
        <f t="shared" si="22"/>
        <v>6.0735937500000006</v>
      </c>
      <c r="BZ20" s="18">
        <v>8</v>
      </c>
      <c r="CA20" s="337"/>
    </row>
    <row r="21" spans="1:79" s="12" customFormat="1" x14ac:dyDescent="0.3">
      <c r="A21" s="414">
        <v>40</v>
      </c>
      <c r="B21" s="414" t="s">
        <v>250</v>
      </c>
      <c r="C21" s="414" t="s">
        <v>329</v>
      </c>
      <c r="D21" s="414" t="s">
        <v>207</v>
      </c>
      <c r="E21" s="414" t="s">
        <v>183</v>
      </c>
      <c r="F21" s="161">
        <v>7</v>
      </c>
      <c r="G21" s="161">
        <v>6.8</v>
      </c>
      <c r="H21" s="161">
        <v>6</v>
      </c>
      <c r="I21" s="161">
        <v>6.8</v>
      </c>
      <c r="J21" s="161">
        <v>5.8</v>
      </c>
      <c r="K21" s="161">
        <v>5.8</v>
      </c>
      <c r="L21" s="181">
        <f t="shared" si="0"/>
        <v>6.3666666666666663</v>
      </c>
      <c r="M21" s="161">
        <v>7</v>
      </c>
      <c r="N21" s="161"/>
      <c r="O21" s="181">
        <f t="shared" si="1"/>
        <v>7</v>
      </c>
      <c r="P21" s="161">
        <v>7</v>
      </c>
      <c r="Q21" s="161">
        <v>1</v>
      </c>
      <c r="R21" s="181">
        <f t="shared" si="2"/>
        <v>6</v>
      </c>
      <c r="S21" s="21">
        <f t="shared" si="3"/>
        <v>6.4699999999999989</v>
      </c>
      <c r="T21" s="43"/>
      <c r="U21" s="161">
        <v>6.8</v>
      </c>
      <c r="V21" s="161">
        <v>7</v>
      </c>
      <c r="W21" s="161">
        <v>6.5</v>
      </c>
      <c r="X21" s="161">
        <v>6.8</v>
      </c>
      <c r="Y21" s="181">
        <f t="shared" si="4"/>
        <v>6.7750000000000004</v>
      </c>
      <c r="Z21" s="181">
        <f t="shared" si="5"/>
        <v>6.7750000000000004</v>
      </c>
      <c r="AA21" s="161">
        <v>7</v>
      </c>
      <c r="AB21" s="161"/>
      <c r="AC21" s="181">
        <f t="shared" si="6"/>
        <v>7</v>
      </c>
      <c r="AD21" s="161">
        <v>7.5</v>
      </c>
      <c r="AE21" s="161"/>
      <c r="AF21" s="181">
        <f t="shared" si="7"/>
        <v>7.5</v>
      </c>
      <c r="AG21" s="21">
        <f t="shared" si="8"/>
        <v>7.0100000000000007</v>
      </c>
      <c r="AH21" s="27"/>
      <c r="AI21" s="185">
        <v>0</v>
      </c>
      <c r="AJ21" s="185">
        <v>5.6</v>
      </c>
      <c r="AK21" s="185">
        <v>5.5</v>
      </c>
      <c r="AL21" s="185">
        <v>5.6</v>
      </c>
      <c r="AM21" s="185">
        <v>5</v>
      </c>
      <c r="AN21" s="185">
        <v>5</v>
      </c>
      <c r="AO21" s="185">
        <v>5</v>
      </c>
      <c r="AP21" s="185">
        <v>5</v>
      </c>
      <c r="AQ21" s="22">
        <f t="shared" si="9"/>
        <v>36.700000000000003</v>
      </c>
      <c r="AR21" s="21">
        <f t="shared" si="10"/>
        <v>4.5875000000000004</v>
      </c>
      <c r="AS21" s="17"/>
      <c r="AT21" s="191">
        <v>7.46</v>
      </c>
      <c r="AU21" s="24">
        <f t="shared" si="11"/>
        <v>7.46</v>
      </c>
      <c r="AV21" s="192"/>
      <c r="AW21" s="24">
        <f t="shared" si="12"/>
        <v>7.46</v>
      </c>
      <c r="AX21" s="188"/>
      <c r="AY21" s="185">
        <v>0</v>
      </c>
      <c r="AZ21" s="185">
        <v>7.5</v>
      </c>
      <c r="BA21" s="185">
        <v>7</v>
      </c>
      <c r="BB21" s="185">
        <v>6</v>
      </c>
      <c r="BC21" s="185">
        <v>6</v>
      </c>
      <c r="BD21" s="185">
        <v>6</v>
      </c>
      <c r="BE21" s="185">
        <v>4</v>
      </c>
      <c r="BF21" s="185">
        <v>5</v>
      </c>
      <c r="BG21" s="22">
        <f t="shared" si="13"/>
        <v>41.5</v>
      </c>
      <c r="BH21" s="21">
        <f t="shared" si="14"/>
        <v>5.1875</v>
      </c>
      <c r="BI21" s="188"/>
      <c r="BJ21" s="185">
        <v>5</v>
      </c>
      <c r="BK21" s="185">
        <v>5</v>
      </c>
      <c r="BL21" s="185">
        <v>5.5</v>
      </c>
      <c r="BM21" s="185">
        <v>5</v>
      </c>
      <c r="BN21" s="21">
        <f t="shared" si="15"/>
        <v>5.1749999999999998</v>
      </c>
      <c r="BO21" s="190"/>
      <c r="BP21" s="21">
        <f t="shared" si="16"/>
        <v>5.1749999999999998</v>
      </c>
      <c r="BQ21" s="188"/>
      <c r="BR21" s="100">
        <f t="shared" si="17"/>
        <v>6.74</v>
      </c>
      <c r="BS21" s="100">
        <f t="shared" si="18"/>
        <v>6.0237499999999997</v>
      </c>
      <c r="BT21" s="100">
        <f t="shared" si="19"/>
        <v>5.1812500000000004</v>
      </c>
      <c r="BU21" s="194">
        <f t="shared" si="20"/>
        <v>5.2831250000000001</v>
      </c>
      <c r="BW21" s="195">
        <f t="shared" si="21"/>
        <v>6.7762500000000001</v>
      </c>
      <c r="BX21" s="16"/>
      <c r="BY21" s="195">
        <f t="shared" si="22"/>
        <v>6.0296874999999996</v>
      </c>
      <c r="BZ21" s="18">
        <v>9</v>
      </c>
      <c r="CA21" s="337"/>
    </row>
    <row r="22" spans="1:79" s="12" customFormat="1" x14ac:dyDescent="0.3">
      <c r="A22" s="414">
        <v>37</v>
      </c>
      <c r="B22" s="414" t="s">
        <v>180</v>
      </c>
      <c r="C22" s="414" t="s">
        <v>329</v>
      </c>
      <c r="D22" s="414" t="s">
        <v>207</v>
      </c>
      <c r="E22" s="414" t="s">
        <v>183</v>
      </c>
      <c r="F22" s="161">
        <v>7</v>
      </c>
      <c r="G22" s="161">
        <v>6.8</v>
      </c>
      <c r="H22" s="161">
        <v>6</v>
      </c>
      <c r="I22" s="161">
        <v>6.8</v>
      </c>
      <c r="J22" s="161">
        <v>5.8</v>
      </c>
      <c r="K22" s="161">
        <v>5.8</v>
      </c>
      <c r="L22" s="181">
        <f t="shared" si="0"/>
        <v>6.3666666666666663</v>
      </c>
      <c r="M22" s="161">
        <v>7</v>
      </c>
      <c r="N22" s="161"/>
      <c r="O22" s="181">
        <f t="shared" si="1"/>
        <v>7</v>
      </c>
      <c r="P22" s="161">
        <v>7</v>
      </c>
      <c r="Q22" s="161">
        <v>1</v>
      </c>
      <c r="R22" s="181">
        <f t="shared" si="2"/>
        <v>6</v>
      </c>
      <c r="S22" s="21">
        <f t="shared" si="3"/>
        <v>6.4699999999999989</v>
      </c>
      <c r="T22" s="43"/>
      <c r="U22" s="161">
        <v>6.8</v>
      </c>
      <c r="V22" s="161">
        <v>7</v>
      </c>
      <c r="W22" s="161">
        <v>6.5</v>
      </c>
      <c r="X22" s="161">
        <v>6.8</v>
      </c>
      <c r="Y22" s="181">
        <f t="shared" si="4"/>
        <v>6.7750000000000004</v>
      </c>
      <c r="Z22" s="181">
        <f t="shared" si="5"/>
        <v>6.7750000000000004</v>
      </c>
      <c r="AA22" s="161">
        <v>7</v>
      </c>
      <c r="AB22" s="161"/>
      <c r="AC22" s="181">
        <f t="shared" si="6"/>
        <v>7</v>
      </c>
      <c r="AD22" s="161">
        <v>7.5</v>
      </c>
      <c r="AE22" s="161"/>
      <c r="AF22" s="181">
        <f t="shared" si="7"/>
        <v>7.5</v>
      </c>
      <c r="AG22" s="21">
        <f t="shared" si="8"/>
        <v>7.0100000000000007</v>
      </c>
      <c r="AH22" s="27"/>
      <c r="AI22" s="185">
        <v>0</v>
      </c>
      <c r="AJ22" s="185">
        <v>5.5</v>
      </c>
      <c r="AK22" s="185">
        <v>5.5</v>
      </c>
      <c r="AL22" s="185">
        <v>5</v>
      </c>
      <c r="AM22" s="185">
        <v>5.6</v>
      </c>
      <c r="AN22" s="185">
        <v>4</v>
      </c>
      <c r="AO22" s="185">
        <v>4</v>
      </c>
      <c r="AP22" s="185">
        <v>0</v>
      </c>
      <c r="AQ22" s="22">
        <f t="shared" si="9"/>
        <v>29.6</v>
      </c>
      <c r="AR22" s="21">
        <f t="shared" si="10"/>
        <v>3.7</v>
      </c>
      <c r="AS22" s="17"/>
      <c r="AT22" s="191">
        <v>8.19</v>
      </c>
      <c r="AU22" s="24">
        <f t="shared" si="11"/>
        <v>8.19</v>
      </c>
      <c r="AV22" s="192"/>
      <c r="AW22" s="24">
        <f t="shared" si="12"/>
        <v>8.19</v>
      </c>
      <c r="AX22" s="188"/>
      <c r="AY22" s="185">
        <v>0</v>
      </c>
      <c r="AZ22" s="185">
        <v>5.5</v>
      </c>
      <c r="BA22" s="185">
        <v>6</v>
      </c>
      <c r="BB22" s="185">
        <v>6.5</v>
      </c>
      <c r="BC22" s="185">
        <v>6</v>
      </c>
      <c r="BD22" s="185">
        <v>6.2</v>
      </c>
      <c r="BE22" s="185">
        <v>4</v>
      </c>
      <c r="BF22" s="185">
        <v>5.5</v>
      </c>
      <c r="BG22" s="22">
        <f t="shared" si="13"/>
        <v>39.700000000000003</v>
      </c>
      <c r="BH22" s="21">
        <f t="shared" si="14"/>
        <v>4.9625000000000004</v>
      </c>
      <c r="BI22" s="188"/>
      <c r="BJ22" s="185">
        <v>5</v>
      </c>
      <c r="BK22" s="185">
        <v>5</v>
      </c>
      <c r="BL22" s="185">
        <v>5.5</v>
      </c>
      <c r="BM22" s="185">
        <v>6</v>
      </c>
      <c r="BN22" s="21">
        <f t="shared" si="15"/>
        <v>5.2750000000000004</v>
      </c>
      <c r="BO22" s="190"/>
      <c r="BP22" s="21">
        <f t="shared" si="16"/>
        <v>5.2750000000000004</v>
      </c>
      <c r="BQ22" s="188"/>
      <c r="BR22" s="100">
        <f t="shared" si="17"/>
        <v>6.74</v>
      </c>
      <c r="BS22" s="100">
        <f t="shared" si="18"/>
        <v>5.9450000000000003</v>
      </c>
      <c r="BT22" s="100">
        <f t="shared" si="19"/>
        <v>5.1187500000000004</v>
      </c>
      <c r="BU22" s="194">
        <f t="shared" si="20"/>
        <v>4.8659375000000002</v>
      </c>
      <c r="BW22" s="195">
        <f t="shared" si="21"/>
        <v>7.1662499999999998</v>
      </c>
      <c r="BX22" s="16"/>
      <c r="BY22" s="195">
        <f t="shared" si="22"/>
        <v>6.0160937499999996</v>
      </c>
      <c r="BZ22" s="18">
        <v>10</v>
      </c>
      <c r="CA22" s="337"/>
    </row>
    <row r="23" spans="1:79" s="12" customFormat="1" x14ac:dyDescent="0.3">
      <c r="A23" s="414">
        <v>64</v>
      </c>
      <c r="B23" s="414" t="s">
        <v>190</v>
      </c>
      <c r="C23" s="414" t="s">
        <v>324</v>
      </c>
      <c r="D23" s="414" t="s">
        <v>217</v>
      </c>
      <c r="E23" s="414" t="s">
        <v>177</v>
      </c>
      <c r="F23" s="161">
        <v>6</v>
      </c>
      <c r="G23" s="161">
        <v>6</v>
      </c>
      <c r="H23" s="161">
        <v>6</v>
      </c>
      <c r="I23" s="161">
        <v>6.5</v>
      </c>
      <c r="J23" s="161">
        <v>6.5</v>
      </c>
      <c r="K23" s="161">
        <v>6</v>
      </c>
      <c r="L23" s="181">
        <f t="shared" si="0"/>
        <v>6.166666666666667</v>
      </c>
      <c r="M23" s="161">
        <v>7</v>
      </c>
      <c r="N23" s="161">
        <v>1</v>
      </c>
      <c r="O23" s="181">
        <f t="shared" si="1"/>
        <v>6</v>
      </c>
      <c r="P23" s="161">
        <v>7</v>
      </c>
      <c r="Q23" s="161"/>
      <c r="R23" s="181">
        <f t="shared" si="2"/>
        <v>7</v>
      </c>
      <c r="S23" s="21">
        <f t="shared" si="3"/>
        <v>6.25</v>
      </c>
      <c r="T23" s="43"/>
      <c r="U23" s="161">
        <v>6.5</v>
      </c>
      <c r="V23" s="161">
        <v>7</v>
      </c>
      <c r="W23" s="161">
        <v>6.5</v>
      </c>
      <c r="X23" s="161">
        <v>6.8</v>
      </c>
      <c r="Y23" s="181">
        <f t="shared" si="4"/>
        <v>6.7</v>
      </c>
      <c r="Z23" s="181">
        <f t="shared" si="5"/>
        <v>6.7</v>
      </c>
      <c r="AA23" s="161">
        <v>7</v>
      </c>
      <c r="AB23" s="161"/>
      <c r="AC23" s="181">
        <f t="shared" si="6"/>
        <v>7</v>
      </c>
      <c r="AD23" s="161">
        <v>7</v>
      </c>
      <c r="AE23" s="161"/>
      <c r="AF23" s="181">
        <f t="shared" si="7"/>
        <v>7</v>
      </c>
      <c r="AG23" s="21">
        <f t="shared" si="8"/>
        <v>6.8800000000000008</v>
      </c>
      <c r="AH23" s="27"/>
      <c r="AI23" s="185">
        <v>0</v>
      </c>
      <c r="AJ23" s="185">
        <v>5.6</v>
      </c>
      <c r="AK23" s="185">
        <v>5</v>
      </c>
      <c r="AL23" s="185">
        <v>5.5</v>
      </c>
      <c r="AM23" s="185">
        <v>4.5</v>
      </c>
      <c r="AN23" s="185">
        <v>4.5</v>
      </c>
      <c r="AO23" s="185">
        <v>1</v>
      </c>
      <c r="AP23" s="185">
        <v>5</v>
      </c>
      <c r="AQ23" s="22">
        <f t="shared" si="9"/>
        <v>31.1</v>
      </c>
      <c r="AR23" s="21">
        <f t="shared" si="10"/>
        <v>3.8875000000000002</v>
      </c>
      <c r="AS23" s="17"/>
      <c r="AT23" s="191">
        <v>8.34</v>
      </c>
      <c r="AU23" s="24">
        <f t="shared" si="11"/>
        <v>8.34</v>
      </c>
      <c r="AV23" s="192"/>
      <c r="AW23" s="24">
        <f t="shared" si="12"/>
        <v>8.34</v>
      </c>
      <c r="AX23" s="188"/>
      <c r="AY23" s="185">
        <v>0</v>
      </c>
      <c r="AZ23" s="185">
        <v>7</v>
      </c>
      <c r="BA23" s="185">
        <v>5</v>
      </c>
      <c r="BB23" s="185">
        <v>4</v>
      </c>
      <c r="BC23" s="185">
        <v>4</v>
      </c>
      <c r="BD23" s="185">
        <v>4.5</v>
      </c>
      <c r="BE23" s="185">
        <v>0</v>
      </c>
      <c r="BF23" s="185">
        <v>4</v>
      </c>
      <c r="BG23" s="22">
        <f t="shared" si="13"/>
        <v>28.5</v>
      </c>
      <c r="BH23" s="21">
        <f t="shared" si="14"/>
        <v>3.5625</v>
      </c>
      <c r="BI23" s="188"/>
      <c r="BJ23" s="185">
        <v>5</v>
      </c>
      <c r="BK23" s="185">
        <v>5.5</v>
      </c>
      <c r="BL23" s="185">
        <v>6</v>
      </c>
      <c r="BM23" s="185">
        <v>6.5</v>
      </c>
      <c r="BN23" s="21">
        <f t="shared" si="15"/>
        <v>5.625</v>
      </c>
      <c r="BO23" s="190"/>
      <c r="BP23" s="21">
        <f t="shared" si="16"/>
        <v>5.625</v>
      </c>
      <c r="BQ23" s="188"/>
      <c r="BR23" s="100">
        <f t="shared" si="17"/>
        <v>6.5650000000000004</v>
      </c>
      <c r="BS23" s="100">
        <f t="shared" si="18"/>
        <v>6.1137499999999996</v>
      </c>
      <c r="BT23" s="100">
        <f t="shared" si="19"/>
        <v>4.59375</v>
      </c>
      <c r="BU23" s="194">
        <f t="shared" si="20"/>
        <v>4.3562500000000002</v>
      </c>
      <c r="BW23" s="195">
        <f t="shared" si="21"/>
        <v>7.2962500000000006</v>
      </c>
      <c r="BX23" s="16"/>
      <c r="BY23" s="195">
        <f t="shared" si="22"/>
        <v>5.8262499999999999</v>
      </c>
      <c r="BZ23" s="18">
        <v>11</v>
      </c>
      <c r="CA23" s="337"/>
    </row>
    <row r="24" spans="1:79" s="12" customFormat="1" x14ac:dyDescent="0.3">
      <c r="A24" s="414">
        <v>81</v>
      </c>
      <c r="B24" s="414" t="s">
        <v>235</v>
      </c>
      <c r="C24" s="414" t="s">
        <v>257</v>
      </c>
      <c r="D24" s="414" t="s">
        <v>369</v>
      </c>
      <c r="E24" s="414" t="s">
        <v>176</v>
      </c>
      <c r="F24" s="161">
        <v>7</v>
      </c>
      <c r="G24" s="161">
        <v>6.8</v>
      </c>
      <c r="H24" s="161">
        <v>6</v>
      </c>
      <c r="I24" s="161">
        <v>6.8</v>
      </c>
      <c r="J24" s="161">
        <v>7</v>
      </c>
      <c r="K24" s="161">
        <v>6</v>
      </c>
      <c r="L24" s="181">
        <f t="shared" si="0"/>
        <v>6.6000000000000005</v>
      </c>
      <c r="M24" s="161">
        <v>7</v>
      </c>
      <c r="N24" s="161"/>
      <c r="O24" s="181">
        <f t="shared" si="1"/>
        <v>7</v>
      </c>
      <c r="P24" s="161">
        <v>7</v>
      </c>
      <c r="Q24" s="161"/>
      <c r="R24" s="181">
        <f t="shared" si="2"/>
        <v>7</v>
      </c>
      <c r="S24" s="21">
        <f t="shared" si="3"/>
        <v>6.76</v>
      </c>
      <c r="T24" s="43"/>
      <c r="U24" s="161">
        <v>6</v>
      </c>
      <c r="V24" s="161">
        <v>6.8</v>
      </c>
      <c r="W24" s="161">
        <v>6</v>
      </c>
      <c r="X24" s="161">
        <v>6.5</v>
      </c>
      <c r="Y24" s="181">
        <f t="shared" si="4"/>
        <v>6.3250000000000002</v>
      </c>
      <c r="Z24" s="181">
        <f t="shared" si="5"/>
        <v>6.3250000000000002</v>
      </c>
      <c r="AA24" s="161">
        <v>7</v>
      </c>
      <c r="AB24" s="161"/>
      <c r="AC24" s="181">
        <f t="shared" si="6"/>
        <v>7</v>
      </c>
      <c r="AD24" s="161">
        <v>7</v>
      </c>
      <c r="AE24" s="161"/>
      <c r="AF24" s="181">
        <f t="shared" si="7"/>
        <v>7</v>
      </c>
      <c r="AG24" s="21">
        <f t="shared" si="8"/>
        <v>6.73</v>
      </c>
      <c r="AH24" s="27"/>
      <c r="AI24" s="185">
        <v>0</v>
      </c>
      <c r="AJ24" s="185">
        <v>5.8</v>
      </c>
      <c r="AK24" s="185">
        <v>5.5</v>
      </c>
      <c r="AL24" s="185">
        <v>5.8</v>
      </c>
      <c r="AM24" s="185">
        <v>6</v>
      </c>
      <c r="AN24" s="185">
        <v>5.5</v>
      </c>
      <c r="AO24" s="185">
        <v>6</v>
      </c>
      <c r="AP24" s="185">
        <v>5.8</v>
      </c>
      <c r="AQ24" s="22">
        <f t="shared" si="9"/>
        <v>40.4</v>
      </c>
      <c r="AR24" s="21">
        <f t="shared" si="10"/>
        <v>5.05</v>
      </c>
      <c r="AS24" s="17"/>
      <c r="AT24" s="191">
        <v>7.2</v>
      </c>
      <c r="AU24" s="24">
        <f t="shared" si="11"/>
        <v>7.2</v>
      </c>
      <c r="AV24" s="192">
        <v>1</v>
      </c>
      <c r="AW24" s="24">
        <f t="shared" si="12"/>
        <v>6.2</v>
      </c>
      <c r="AX24" s="188"/>
      <c r="AY24" s="185">
        <v>0</v>
      </c>
      <c r="AZ24" s="185">
        <v>7.5</v>
      </c>
      <c r="BA24" s="185">
        <v>6</v>
      </c>
      <c r="BB24" s="185">
        <v>6.5</v>
      </c>
      <c r="BC24" s="185">
        <v>6.5</v>
      </c>
      <c r="BD24" s="185">
        <v>6</v>
      </c>
      <c r="BE24" s="185">
        <v>7.8</v>
      </c>
      <c r="BF24" s="185">
        <v>6</v>
      </c>
      <c r="BG24" s="22">
        <f t="shared" si="13"/>
        <v>46.3</v>
      </c>
      <c r="BH24" s="21">
        <f t="shared" si="14"/>
        <v>5.7874999999999996</v>
      </c>
      <c r="BI24" s="188"/>
      <c r="BJ24" s="185">
        <v>3</v>
      </c>
      <c r="BK24" s="185">
        <v>4</v>
      </c>
      <c r="BL24" s="185">
        <v>4</v>
      </c>
      <c r="BM24" s="185">
        <v>6</v>
      </c>
      <c r="BN24" s="21">
        <f t="shared" si="15"/>
        <v>3.9</v>
      </c>
      <c r="BO24" s="190"/>
      <c r="BP24" s="21">
        <f t="shared" si="16"/>
        <v>3.9</v>
      </c>
      <c r="BQ24" s="188"/>
      <c r="BR24" s="100">
        <f t="shared" si="17"/>
        <v>6.7450000000000001</v>
      </c>
      <c r="BS24" s="100">
        <f t="shared" si="18"/>
        <v>5.625</v>
      </c>
      <c r="BT24" s="100">
        <f t="shared" si="19"/>
        <v>4.84375</v>
      </c>
      <c r="BU24" s="194">
        <f t="shared" si="20"/>
        <v>5.7540624999999999</v>
      </c>
      <c r="BW24" s="195">
        <f t="shared" si="21"/>
        <v>5.7575000000000003</v>
      </c>
      <c r="BX24" s="16"/>
      <c r="BY24" s="195">
        <f t="shared" si="22"/>
        <v>5.7557812500000001</v>
      </c>
      <c r="BZ24" s="18">
        <v>12</v>
      </c>
      <c r="CA24" s="337"/>
    </row>
    <row r="25" spans="1:79" s="12" customFormat="1" x14ac:dyDescent="0.3">
      <c r="A25" s="414">
        <v>56</v>
      </c>
      <c r="B25" s="414" t="s">
        <v>191</v>
      </c>
      <c r="C25" s="414" t="s">
        <v>215</v>
      </c>
      <c r="D25" s="414" t="s">
        <v>211</v>
      </c>
      <c r="E25" s="414" t="s">
        <v>177</v>
      </c>
      <c r="F25" s="161">
        <v>6.5</v>
      </c>
      <c r="G25" s="161">
        <v>6</v>
      </c>
      <c r="H25" s="161">
        <v>5</v>
      </c>
      <c r="I25" s="161">
        <v>6.5</v>
      </c>
      <c r="J25" s="161">
        <v>5.8</v>
      </c>
      <c r="K25" s="161">
        <v>4.8</v>
      </c>
      <c r="L25" s="181">
        <f t="shared" si="0"/>
        <v>5.7666666666666666</v>
      </c>
      <c r="M25" s="161">
        <v>6.5</v>
      </c>
      <c r="N25" s="161"/>
      <c r="O25" s="181">
        <f t="shared" si="1"/>
        <v>6.5</v>
      </c>
      <c r="P25" s="161">
        <v>7.5</v>
      </c>
      <c r="Q25" s="161"/>
      <c r="R25" s="181">
        <f t="shared" si="2"/>
        <v>7.5</v>
      </c>
      <c r="S25" s="21">
        <f t="shared" si="3"/>
        <v>6.21</v>
      </c>
      <c r="T25" s="43"/>
      <c r="U25" s="161">
        <v>6</v>
      </c>
      <c r="V25" s="161">
        <v>6</v>
      </c>
      <c r="W25" s="161">
        <v>5.8</v>
      </c>
      <c r="X25" s="161">
        <v>5.8</v>
      </c>
      <c r="Y25" s="181">
        <f t="shared" si="4"/>
        <v>5.9</v>
      </c>
      <c r="Z25" s="181">
        <f t="shared" si="5"/>
        <v>5.9</v>
      </c>
      <c r="AA25" s="161">
        <v>6.5</v>
      </c>
      <c r="AB25" s="161">
        <v>1</v>
      </c>
      <c r="AC25" s="181">
        <f t="shared" si="6"/>
        <v>5.5</v>
      </c>
      <c r="AD25" s="161">
        <v>7.5</v>
      </c>
      <c r="AE25" s="161"/>
      <c r="AF25" s="181">
        <f t="shared" si="7"/>
        <v>7.5</v>
      </c>
      <c r="AG25" s="21">
        <f t="shared" si="8"/>
        <v>6.0600000000000005</v>
      </c>
      <c r="AH25" s="27"/>
      <c r="AI25" s="185">
        <v>3</v>
      </c>
      <c r="AJ25" s="185">
        <v>5</v>
      </c>
      <c r="AK25" s="185">
        <v>5.2</v>
      </c>
      <c r="AL25" s="185">
        <v>5.5</v>
      </c>
      <c r="AM25" s="185">
        <v>0</v>
      </c>
      <c r="AN25" s="185">
        <v>5</v>
      </c>
      <c r="AO25" s="185">
        <v>3</v>
      </c>
      <c r="AP25" s="185">
        <v>5</v>
      </c>
      <c r="AQ25" s="22">
        <f t="shared" si="9"/>
        <v>31.7</v>
      </c>
      <c r="AR25" s="21">
        <f t="shared" si="10"/>
        <v>3.9624999999999999</v>
      </c>
      <c r="AS25" s="17"/>
      <c r="AT25" s="191">
        <v>7.4</v>
      </c>
      <c r="AU25" s="24">
        <f t="shared" si="11"/>
        <v>7.4</v>
      </c>
      <c r="AV25" s="192"/>
      <c r="AW25" s="24">
        <f t="shared" si="12"/>
        <v>7.4</v>
      </c>
      <c r="AX25" s="188"/>
      <c r="AY25" s="185">
        <v>5.5</v>
      </c>
      <c r="AZ25" s="185">
        <v>6.5</v>
      </c>
      <c r="BA25" s="185">
        <v>6</v>
      </c>
      <c r="BB25" s="185">
        <v>6</v>
      </c>
      <c r="BC25" s="185">
        <v>0</v>
      </c>
      <c r="BD25" s="185">
        <v>5.5</v>
      </c>
      <c r="BE25" s="185">
        <v>4</v>
      </c>
      <c r="BF25" s="185">
        <v>5</v>
      </c>
      <c r="BG25" s="22">
        <f t="shared" si="13"/>
        <v>38.5</v>
      </c>
      <c r="BH25" s="21">
        <f t="shared" si="14"/>
        <v>4.8125</v>
      </c>
      <c r="BI25" s="188"/>
      <c r="BJ25" s="185">
        <v>5</v>
      </c>
      <c r="BK25" s="185">
        <v>5.5</v>
      </c>
      <c r="BL25" s="185">
        <v>5.5</v>
      </c>
      <c r="BM25" s="185">
        <v>5</v>
      </c>
      <c r="BN25" s="21">
        <f t="shared" si="15"/>
        <v>5.3</v>
      </c>
      <c r="BO25" s="190"/>
      <c r="BP25" s="21">
        <f t="shared" si="16"/>
        <v>5.3</v>
      </c>
      <c r="BQ25" s="188"/>
      <c r="BR25" s="100">
        <f t="shared" si="17"/>
        <v>6.1349999999999998</v>
      </c>
      <c r="BS25" s="100">
        <f t="shared" si="18"/>
        <v>5.6812500000000004</v>
      </c>
      <c r="BT25" s="100">
        <f t="shared" si="19"/>
        <v>5.0562500000000004</v>
      </c>
      <c r="BU25" s="194">
        <f t="shared" si="20"/>
        <v>4.8431249999999997</v>
      </c>
      <c r="BW25" s="195">
        <f t="shared" si="21"/>
        <v>6.54</v>
      </c>
      <c r="BX25" s="16"/>
      <c r="BY25" s="195">
        <f t="shared" si="22"/>
        <v>5.6915624999999999</v>
      </c>
      <c r="BZ25" s="18">
        <v>13</v>
      </c>
      <c r="CA25" s="337"/>
    </row>
    <row r="26" spans="1:79" s="12" customFormat="1" x14ac:dyDescent="0.3">
      <c r="A26" s="414">
        <v>85</v>
      </c>
      <c r="B26" s="415" t="s">
        <v>174</v>
      </c>
      <c r="C26" s="414" t="s">
        <v>149</v>
      </c>
      <c r="D26" s="414" t="s">
        <v>139</v>
      </c>
      <c r="E26" s="414" t="s">
        <v>176</v>
      </c>
      <c r="F26" s="161">
        <v>5.5</v>
      </c>
      <c r="G26" s="161">
        <v>5.5</v>
      </c>
      <c r="H26" s="161">
        <v>5</v>
      </c>
      <c r="I26" s="161">
        <v>5</v>
      </c>
      <c r="J26" s="161">
        <v>5</v>
      </c>
      <c r="K26" s="161">
        <v>4</v>
      </c>
      <c r="L26" s="181">
        <f t="shared" si="0"/>
        <v>5</v>
      </c>
      <c r="M26" s="161">
        <v>6.5</v>
      </c>
      <c r="N26" s="161">
        <v>1</v>
      </c>
      <c r="O26" s="181">
        <f t="shared" si="1"/>
        <v>5.5</v>
      </c>
      <c r="P26" s="161">
        <v>6.5</v>
      </c>
      <c r="Q26" s="161"/>
      <c r="R26" s="181">
        <f t="shared" si="2"/>
        <v>6.5</v>
      </c>
      <c r="S26" s="21">
        <f t="shared" si="3"/>
        <v>5.35</v>
      </c>
      <c r="T26" s="43"/>
      <c r="U26" s="161">
        <v>6.8</v>
      </c>
      <c r="V26" s="161">
        <v>6.8</v>
      </c>
      <c r="W26" s="161">
        <v>6.5</v>
      </c>
      <c r="X26" s="161">
        <v>6</v>
      </c>
      <c r="Y26" s="181">
        <f t="shared" si="4"/>
        <v>6.5250000000000004</v>
      </c>
      <c r="Z26" s="181">
        <f t="shared" si="5"/>
        <v>6.5250000000000004</v>
      </c>
      <c r="AA26" s="161">
        <v>6.5</v>
      </c>
      <c r="AB26" s="161"/>
      <c r="AC26" s="181">
        <f t="shared" si="6"/>
        <v>6.5</v>
      </c>
      <c r="AD26" s="161">
        <v>7</v>
      </c>
      <c r="AE26" s="161"/>
      <c r="AF26" s="181">
        <f t="shared" si="7"/>
        <v>7</v>
      </c>
      <c r="AG26" s="21">
        <f t="shared" si="8"/>
        <v>6.6100000000000012</v>
      </c>
      <c r="AH26" s="27"/>
      <c r="AI26" s="185">
        <v>0</v>
      </c>
      <c r="AJ26" s="185">
        <v>5</v>
      </c>
      <c r="AK26" s="185">
        <v>5</v>
      </c>
      <c r="AL26" s="185">
        <v>5.5</v>
      </c>
      <c r="AM26" s="185">
        <v>2</v>
      </c>
      <c r="AN26" s="185">
        <v>4</v>
      </c>
      <c r="AO26" s="185">
        <v>4.8</v>
      </c>
      <c r="AP26" s="185">
        <v>0</v>
      </c>
      <c r="AQ26" s="22">
        <f t="shared" si="9"/>
        <v>26.3</v>
      </c>
      <c r="AR26" s="21">
        <f t="shared" si="10"/>
        <v>3.2875000000000001</v>
      </c>
      <c r="AS26" s="17"/>
      <c r="AT26" s="191">
        <v>7.84</v>
      </c>
      <c r="AU26" s="24">
        <f t="shared" si="11"/>
        <v>7.84</v>
      </c>
      <c r="AV26" s="192"/>
      <c r="AW26" s="24">
        <f t="shared" si="12"/>
        <v>7.84</v>
      </c>
      <c r="AX26" s="188"/>
      <c r="AY26" s="185">
        <v>0</v>
      </c>
      <c r="AZ26" s="185">
        <v>5</v>
      </c>
      <c r="BA26" s="185">
        <v>5</v>
      </c>
      <c r="BB26" s="185">
        <v>5</v>
      </c>
      <c r="BC26" s="185">
        <v>0.5</v>
      </c>
      <c r="BD26" s="185">
        <v>5.5</v>
      </c>
      <c r="BE26" s="185">
        <v>6</v>
      </c>
      <c r="BF26" s="185">
        <v>6</v>
      </c>
      <c r="BG26" s="22">
        <f t="shared" si="13"/>
        <v>33</v>
      </c>
      <c r="BH26" s="21">
        <f t="shared" si="14"/>
        <v>4.125</v>
      </c>
      <c r="BI26" s="188"/>
      <c r="BJ26" s="185">
        <v>5</v>
      </c>
      <c r="BK26" s="185">
        <v>5</v>
      </c>
      <c r="BL26" s="185">
        <v>6</v>
      </c>
      <c r="BM26" s="185">
        <v>5</v>
      </c>
      <c r="BN26" s="21">
        <f t="shared" si="15"/>
        <v>5.35</v>
      </c>
      <c r="BO26" s="190"/>
      <c r="BP26" s="21">
        <f t="shared" si="16"/>
        <v>5.35</v>
      </c>
      <c r="BQ26" s="188"/>
      <c r="BR26" s="100">
        <f t="shared" si="17"/>
        <v>5.98</v>
      </c>
      <c r="BS26" s="100">
        <f t="shared" si="18"/>
        <v>5.5637499999999998</v>
      </c>
      <c r="BT26" s="100">
        <f t="shared" si="19"/>
        <v>4.7374999999999998</v>
      </c>
      <c r="BU26" s="194">
        <f t="shared" si="20"/>
        <v>4.1171875</v>
      </c>
      <c r="BW26" s="195">
        <f t="shared" si="21"/>
        <v>6.91</v>
      </c>
      <c r="BX26" s="16"/>
      <c r="BY26" s="195">
        <f t="shared" si="22"/>
        <v>5.5135937500000001</v>
      </c>
      <c r="BZ26" s="18">
        <v>14</v>
      </c>
      <c r="CA26" s="337"/>
    </row>
  </sheetData>
  <sortState xmlns:xlrd2="http://schemas.microsoft.com/office/spreadsheetml/2017/richdata2" ref="A13:CA26">
    <sortCondition descending="1" ref="BY13:BY26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94" fitToHeight="0" orientation="landscape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CA3A-CCCC-46C5-AC38-11B835EB1577}">
  <sheetPr>
    <pageSetUpPr fitToPage="1"/>
  </sheetPr>
  <dimension ref="A1:BY19"/>
  <sheetViews>
    <sheetView workbookViewId="0">
      <selection activeCell="BV11" sqref="BV11:BV19"/>
    </sheetView>
  </sheetViews>
  <sheetFormatPr defaultColWidth="9.109375" defaultRowHeight="14.4" x14ac:dyDescent="0.3"/>
  <cols>
    <col min="1" max="1" width="6.6640625" style="3" customWidth="1"/>
    <col min="2" max="2" width="17.77734375" style="3" customWidth="1"/>
    <col min="3" max="3" width="14.77734375" style="3" customWidth="1"/>
    <col min="4" max="4" width="16.44140625" style="3" customWidth="1"/>
    <col min="5" max="5" width="17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98" customWidth="1"/>
    <col min="67" max="68" width="7.6640625" style="98" customWidth="1"/>
    <col min="69" max="69" width="8" style="3" customWidth="1"/>
    <col min="70" max="70" width="2.6640625" style="3" customWidth="1"/>
    <col min="71" max="71" width="5.88671875" style="3" customWidth="1"/>
    <col min="72" max="72" width="6.33203125" style="3" customWidth="1"/>
    <col min="73" max="73" width="5.6640625" style="3" customWidth="1"/>
    <col min="74" max="74" width="8" style="3" customWidth="1"/>
    <col min="75" max="75" width="2.33203125" style="3" customWidth="1"/>
    <col min="76" max="76" width="9.109375" style="3"/>
    <col min="77" max="77" width="12.44140625" style="3" customWidth="1"/>
    <col min="78" max="16384" width="9.109375" style="3"/>
  </cols>
  <sheetData>
    <row r="1" spans="1:77" ht="15.6" x14ac:dyDescent="0.3">
      <c r="A1" s="97" t="str">
        <f>'Comp Detail'!A1</f>
        <v>Vaulting NSW State Championships</v>
      </c>
      <c r="D1" s="163" t="s">
        <v>82</v>
      </c>
      <c r="E1" s="342" t="s">
        <v>348</v>
      </c>
      <c r="G1" s="1"/>
      <c r="H1" s="1"/>
      <c r="I1" s="1"/>
      <c r="J1" s="103"/>
      <c r="K1" s="103"/>
      <c r="L1" s="103"/>
      <c r="M1" s="103"/>
      <c r="N1" s="103"/>
      <c r="O1" s="103"/>
      <c r="P1" s="103"/>
      <c r="Q1" s="103"/>
      <c r="S1" s="1"/>
      <c r="T1" s="1"/>
      <c r="U1" s="1"/>
      <c r="V1" s="1"/>
      <c r="W1" s="103"/>
      <c r="X1" s="103"/>
      <c r="Y1" s="103"/>
      <c r="Z1" s="103"/>
      <c r="AA1" s="103"/>
      <c r="AB1" s="103"/>
      <c r="AC1" s="103"/>
      <c r="AD1" s="103"/>
      <c r="BE1" s="5"/>
      <c r="BY1" s="5">
        <f ca="1">NOW()</f>
        <v>45089.380972685183</v>
      </c>
    </row>
    <row r="2" spans="1:77" ht="14.85" customHeight="1" x14ac:dyDescent="0.4">
      <c r="A2" s="28"/>
      <c r="D2" s="163" t="s">
        <v>83</v>
      </c>
      <c r="E2" s="342" t="s">
        <v>342</v>
      </c>
      <c r="F2" s="1"/>
      <c r="G2" s="1"/>
      <c r="H2" s="1"/>
      <c r="I2" s="1"/>
      <c r="J2" s="103"/>
      <c r="K2" s="103"/>
      <c r="L2" s="269"/>
      <c r="M2" s="103"/>
      <c r="N2" s="103"/>
      <c r="O2" s="103"/>
      <c r="P2" s="103"/>
      <c r="Q2" s="103"/>
      <c r="S2" s="1"/>
      <c r="T2" s="1"/>
      <c r="U2" s="1"/>
      <c r="V2" s="1"/>
      <c r="W2" s="103"/>
      <c r="X2" s="103"/>
      <c r="Y2" s="103"/>
      <c r="Z2" s="103"/>
      <c r="AA2" s="103"/>
      <c r="AB2" s="103"/>
      <c r="AC2" s="103"/>
      <c r="AD2" s="103"/>
      <c r="BE2" s="7"/>
      <c r="BY2" s="7">
        <f ca="1">NOW()</f>
        <v>45089.380972685183</v>
      </c>
    </row>
    <row r="3" spans="1:77" ht="15.6" x14ac:dyDescent="0.3">
      <c r="A3" s="456" t="str">
        <f>'Comp Detail'!A3</f>
        <v>9th to 11th June 2023</v>
      </c>
      <c r="B3" s="457"/>
      <c r="D3" s="163" t="s">
        <v>84</v>
      </c>
      <c r="E3" s="3" t="s">
        <v>344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7" ht="15.6" x14ac:dyDescent="0.3">
      <c r="A4" s="34"/>
      <c r="B4" s="35"/>
      <c r="D4" s="4"/>
      <c r="F4" s="175" t="s">
        <v>79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7" ht="15.6" x14ac:dyDescent="0.3">
      <c r="A5" s="28" t="s">
        <v>112</v>
      </c>
      <c r="B5" s="6"/>
      <c r="D5" s="4"/>
      <c r="H5" s="103"/>
      <c r="I5" s="103"/>
      <c r="K5" s="164"/>
      <c r="L5" s="164"/>
      <c r="M5" s="164"/>
      <c r="N5" s="103"/>
      <c r="O5" s="103"/>
      <c r="P5" s="103"/>
      <c r="Q5" s="103"/>
      <c r="U5" s="103"/>
      <c r="V5" s="103"/>
      <c r="X5" s="164"/>
      <c r="Y5" s="164"/>
      <c r="Z5" s="164"/>
      <c r="AA5" s="103"/>
      <c r="AB5" s="103"/>
      <c r="AC5" s="103"/>
      <c r="AD5" s="103"/>
    </row>
    <row r="6" spans="1:77" ht="15.6" x14ac:dyDescent="0.3">
      <c r="A6" s="28" t="s">
        <v>53</v>
      </c>
      <c r="B6" s="13" t="s">
        <v>285</v>
      </c>
      <c r="F6" s="164" t="s">
        <v>47</v>
      </c>
      <c r="G6" s="103" t="str">
        <f>E1</f>
        <v>Chris Wicks</v>
      </c>
      <c r="H6" s="103"/>
      <c r="I6" s="103"/>
      <c r="K6" s="103"/>
      <c r="L6" s="103"/>
      <c r="M6" s="103"/>
      <c r="N6" s="103"/>
      <c r="O6" s="103"/>
      <c r="P6" s="103"/>
      <c r="Q6" s="103"/>
      <c r="S6" s="164" t="s">
        <v>47</v>
      </c>
      <c r="T6" s="103" t="str">
        <f>E1</f>
        <v>Chris Wicks</v>
      </c>
      <c r="U6" s="103"/>
      <c r="V6" s="103"/>
      <c r="X6" s="103"/>
      <c r="Y6" s="103"/>
      <c r="Z6" s="103"/>
      <c r="AA6" s="103"/>
      <c r="AB6" s="103"/>
      <c r="AC6" s="103"/>
      <c r="AD6" s="103"/>
      <c r="AF6" s="6" t="s">
        <v>46</v>
      </c>
      <c r="AG6" s="3" t="str">
        <f>E2</f>
        <v>Janet Leadbeater</v>
      </c>
      <c r="AQ6" s="6" t="s">
        <v>46</v>
      </c>
      <c r="AR6" s="3" t="str">
        <f>E2</f>
        <v>Janet Leadbeater</v>
      </c>
      <c r="AU6" s="6" t="s">
        <v>48</v>
      </c>
      <c r="AV6" s="3" t="str">
        <f>E3</f>
        <v>Emily Leadbeater</v>
      </c>
      <c r="BF6" s="6" t="s">
        <v>48</v>
      </c>
      <c r="BG6" s="3" t="str">
        <f>E3</f>
        <v>Emily Leadbeater</v>
      </c>
      <c r="BK6" s="6"/>
      <c r="BL6" s="6"/>
      <c r="BQ6" s="6"/>
    </row>
    <row r="7" spans="1:77" x14ac:dyDescent="0.3">
      <c r="B7" s="6" t="s">
        <v>286</v>
      </c>
      <c r="F7" s="164" t="s">
        <v>26</v>
      </c>
      <c r="S7" s="164" t="s">
        <v>26</v>
      </c>
      <c r="T7" s="103"/>
      <c r="BN7" s="99"/>
      <c r="BO7" s="99"/>
      <c r="BP7" s="99"/>
    </row>
    <row r="8" spans="1:77" x14ac:dyDescent="0.3">
      <c r="F8" s="164" t="s">
        <v>1</v>
      </c>
      <c r="G8" s="103"/>
      <c r="H8" s="103"/>
      <c r="I8" s="103"/>
      <c r="J8" s="176" t="s">
        <v>1</v>
      </c>
      <c r="K8" s="177"/>
      <c r="L8" s="177"/>
      <c r="M8" s="177" t="s">
        <v>2</v>
      </c>
      <c r="O8" s="177"/>
      <c r="P8" s="177" t="s">
        <v>3</v>
      </c>
      <c r="Q8" s="177" t="s">
        <v>86</v>
      </c>
      <c r="S8" s="164" t="s">
        <v>1</v>
      </c>
      <c r="T8" s="103"/>
      <c r="U8" s="103"/>
      <c r="V8" s="103"/>
      <c r="W8" s="176" t="s">
        <v>1</v>
      </c>
      <c r="X8" s="177"/>
      <c r="Y8" s="177"/>
      <c r="Z8" s="177" t="s">
        <v>2</v>
      </c>
      <c r="AB8" s="177"/>
      <c r="AC8" s="177" t="s">
        <v>3</v>
      </c>
      <c r="AD8" s="177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62" t="s">
        <v>45</v>
      </c>
      <c r="BQ8" s="6" t="s">
        <v>8</v>
      </c>
      <c r="BV8" s="6" t="s">
        <v>340</v>
      </c>
      <c r="BX8" s="44" t="s">
        <v>52</v>
      </c>
      <c r="BY8" s="16"/>
    </row>
    <row r="9" spans="1:77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66" t="s">
        <v>87</v>
      </c>
      <c r="G9" s="166" t="s">
        <v>90</v>
      </c>
      <c r="H9" s="166" t="s">
        <v>88</v>
      </c>
      <c r="I9" s="166" t="s">
        <v>91</v>
      </c>
      <c r="J9" s="178" t="s">
        <v>34</v>
      </c>
      <c r="K9" s="160" t="s">
        <v>2</v>
      </c>
      <c r="L9" s="160" t="s">
        <v>93</v>
      </c>
      <c r="M9" s="178" t="s">
        <v>34</v>
      </c>
      <c r="N9" s="179" t="s">
        <v>3</v>
      </c>
      <c r="O9" s="160" t="s">
        <v>93</v>
      </c>
      <c r="P9" s="178" t="s">
        <v>34</v>
      </c>
      <c r="Q9" s="178" t="s">
        <v>34</v>
      </c>
      <c r="S9" s="166" t="s">
        <v>87</v>
      </c>
      <c r="T9" s="166" t="s">
        <v>90</v>
      </c>
      <c r="U9" s="166" t="s">
        <v>88</v>
      </c>
      <c r="V9" s="166" t="s">
        <v>91</v>
      </c>
      <c r="W9" s="178" t="s">
        <v>34</v>
      </c>
      <c r="X9" s="160" t="s">
        <v>2</v>
      </c>
      <c r="Y9" s="160" t="s">
        <v>93</v>
      </c>
      <c r="Z9" s="178" t="s">
        <v>34</v>
      </c>
      <c r="AA9" s="179" t="s">
        <v>3</v>
      </c>
      <c r="AB9" s="160" t="s">
        <v>93</v>
      </c>
      <c r="AC9" s="178" t="s">
        <v>34</v>
      </c>
      <c r="AD9" s="178" t="s">
        <v>34</v>
      </c>
      <c r="AE9" s="295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296"/>
      <c r="AQ9" s="36" t="s">
        <v>36</v>
      </c>
      <c r="AR9" s="36" t="s">
        <v>9</v>
      </c>
      <c r="AS9" s="38" t="s">
        <v>15</v>
      </c>
      <c r="AT9" s="297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297"/>
      <c r="BF9" s="298" t="s">
        <v>4</v>
      </c>
      <c r="BG9" s="298" t="s">
        <v>5</v>
      </c>
      <c r="BH9" s="298" t="s">
        <v>6</v>
      </c>
      <c r="BI9" s="298" t="s">
        <v>7</v>
      </c>
      <c r="BJ9" s="298" t="s">
        <v>33</v>
      </c>
      <c r="BK9" s="36" t="s">
        <v>10</v>
      </c>
      <c r="BL9" s="38" t="s">
        <v>15</v>
      </c>
      <c r="BM9" s="297"/>
      <c r="BN9" s="145" t="s">
        <v>68</v>
      </c>
      <c r="BO9" s="145" t="s">
        <v>69</v>
      </c>
      <c r="BP9" s="145" t="s">
        <v>70</v>
      </c>
      <c r="BQ9" s="299" t="s">
        <v>32</v>
      </c>
      <c r="BR9" s="300"/>
      <c r="BS9" s="300" t="s">
        <v>68</v>
      </c>
      <c r="BT9" s="300" t="s">
        <v>69</v>
      </c>
      <c r="BU9" s="300" t="s">
        <v>70</v>
      </c>
      <c r="BV9" s="301" t="s">
        <v>32</v>
      </c>
      <c r="BW9" s="302"/>
      <c r="BX9" s="301" t="s">
        <v>32</v>
      </c>
      <c r="BY9" s="303" t="s">
        <v>35</v>
      </c>
    </row>
    <row r="10" spans="1:77" s="12" customFormat="1" x14ac:dyDescent="0.3">
      <c r="F10" s="41"/>
      <c r="G10" s="41"/>
      <c r="H10" s="41"/>
      <c r="I10" s="41"/>
      <c r="J10" s="180"/>
      <c r="K10" s="180"/>
      <c r="L10" s="180"/>
      <c r="M10" s="180"/>
      <c r="N10" s="180"/>
      <c r="O10" s="180"/>
      <c r="P10" s="180"/>
      <c r="Q10" s="180"/>
      <c r="R10" s="17"/>
      <c r="S10" s="41"/>
      <c r="T10" s="41"/>
      <c r="U10" s="41"/>
      <c r="V10" s="41"/>
      <c r="W10" s="180"/>
      <c r="X10" s="180"/>
      <c r="Y10" s="180"/>
      <c r="Z10" s="180"/>
      <c r="AA10" s="180"/>
      <c r="AB10" s="180"/>
      <c r="AC10" s="180"/>
      <c r="AD10" s="18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99"/>
      <c r="BO10" s="99"/>
      <c r="BP10" s="99"/>
      <c r="BQ10" s="6"/>
      <c r="BR10" s="3"/>
      <c r="BS10" s="3"/>
      <c r="BT10" s="3"/>
      <c r="BU10" s="3"/>
      <c r="BV10" s="44"/>
      <c r="BW10" s="45"/>
      <c r="BX10" s="44"/>
      <c r="BY10" s="18"/>
    </row>
    <row r="11" spans="1:77" x14ac:dyDescent="0.3">
      <c r="A11" s="414">
        <v>25</v>
      </c>
      <c r="B11" s="414" t="s">
        <v>170</v>
      </c>
      <c r="C11" s="414" t="s">
        <v>275</v>
      </c>
      <c r="D11" s="414" t="s">
        <v>145</v>
      </c>
      <c r="E11" s="414" t="s">
        <v>146</v>
      </c>
      <c r="F11" s="161">
        <v>6</v>
      </c>
      <c r="G11" s="161">
        <v>6</v>
      </c>
      <c r="H11" s="161">
        <v>5.5</v>
      </c>
      <c r="I11" s="161">
        <v>5.5</v>
      </c>
      <c r="J11" s="181">
        <f t="shared" ref="J11:J19" si="0">(F11+G11+H11+I11)/4</f>
        <v>5.75</v>
      </c>
      <c r="K11" s="161">
        <v>7</v>
      </c>
      <c r="L11" s="161"/>
      <c r="M11" s="181">
        <f t="shared" ref="M11:M19" si="1">K11-L11</f>
        <v>7</v>
      </c>
      <c r="N11" s="161">
        <v>7</v>
      </c>
      <c r="O11" s="161"/>
      <c r="P11" s="181">
        <f t="shared" ref="P11:P19" si="2">N11-O11</f>
        <v>7</v>
      </c>
      <c r="Q11" s="21">
        <f t="shared" ref="Q11:Q19" si="3">((J11*0.4)+(M11*0.4)+(P11*0.2))</f>
        <v>6.5000000000000009</v>
      </c>
      <c r="R11" s="17"/>
      <c r="S11" s="161">
        <v>6</v>
      </c>
      <c r="T11" s="161">
        <v>6</v>
      </c>
      <c r="U11" s="161">
        <v>5.5</v>
      </c>
      <c r="V11" s="161">
        <v>5.5</v>
      </c>
      <c r="W11" s="181">
        <f t="shared" ref="W11:W19" si="4">(S11+T11+U11+V11)/4</f>
        <v>5.75</v>
      </c>
      <c r="X11" s="161">
        <v>7</v>
      </c>
      <c r="Y11" s="161"/>
      <c r="Z11" s="181">
        <f t="shared" ref="Z11:Z19" si="5">X11-Y11</f>
        <v>7</v>
      </c>
      <c r="AA11" s="161">
        <v>7</v>
      </c>
      <c r="AB11" s="161"/>
      <c r="AC11" s="181">
        <f t="shared" ref="AC11:AC19" si="6">AA11-AB11</f>
        <v>7</v>
      </c>
      <c r="AD11" s="21">
        <f t="shared" ref="AD11:AD19" si="7">((W11*0.4)+(Z11*0.4)+(AC11*0.2))</f>
        <v>6.5000000000000009</v>
      </c>
      <c r="AE11" s="23"/>
      <c r="AF11" s="19">
        <v>5</v>
      </c>
      <c r="AG11" s="19">
        <v>5.8</v>
      </c>
      <c r="AH11" s="19">
        <v>6</v>
      </c>
      <c r="AI11" s="19">
        <v>6.8</v>
      </c>
      <c r="AJ11" s="19">
        <v>7</v>
      </c>
      <c r="AK11" s="19">
        <v>6.8</v>
      </c>
      <c r="AL11" s="19">
        <v>5.8</v>
      </c>
      <c r="AM11" s="19">
        <v>3</v>
      </c>
      <c r="AN11" s="22">
        <f t="shared" ref="AN11:AN19" si="8">SUM(AF11:AM11)</f>
        <v>46.199999999999996</v>
      </c>
      <c r="AO11" s="21">
        <f t="shared" ref="AO11:AO19" si="9">AN11/8</f>
        <v>5.7749999999999995</v>
      </c>
      <c r="AP11" s="43"/>
      <c r="AQ11" s="19">
        <v>7.4</v>
      </c>
      <c r="AR11" s="20"/>
      <c r="AS11" s="21">
        <f t="shared" ref="AS11:AS19" si="10">AQ11-AR11</f>
        <v>7.4</v>
      </c>
      <c r="AT11" s="23"/>
      <c r="AU11" s="19">
        <v>5</v>
      </c>
      <c r="AV11" s="19">
        <v>5.3</v>
      </c>
      <c r="AW11" s="19">
        <v>5</v>
      </c>
      <c r="AX11" s="19">
        <v>6</v>
      </c>
      <c r="AY11" s="19">
        <v>5.8</v>
      </c>
      <c r="AZ11" s="19">
        <v>5.8</v>
      </c>
      <c r="BA11" s="19">
        <v>5.5</v>
      </c>
      <c r="BB11" s="19">
        <v>5</v>
      </c>
      <c r="BC11" s="22">
        <f t="shared" ref="BC11:BC19" si="11">SUM(AU11:BB11)</f>
        <v>43.4</v>
      </c>
      <c r="BD11" s="21">
        <f t="shared" ref="BD11:BD19" si="12">BC11/8</f>
        <v>5.4249999999999998</v>
      </c>
      <c r="BE11" s="23"/>
      <c r="BF11" s="19">
        <v>5</v>
      </c>
      <c r="BG11" s="19">
        <v>5.5</v>
      </c>
      <c r="BH11" s="19">
        <v>6</v>
      </c>
      <c r="BI11" s="19">
        <v>5.5</v>
      </c>
      <c r="BJ11" s="21">
        <f t="shared" ref="BJ11:BJ19" si="13">SUM((BF11*0.3),(BG11*0.25),(BH11*0.35),(BI11*0.1))</f>
        <v>5.5249999999999995</v>
      </c>
      <c r="BK11" s="20"/>
      <c r="BL11" s="21">
        <f t="shared" ref="BL11:BL19" si="14">BJ11-BK11</f>
        <v>5.5249999999999995</v>
      </c>
      <c r="BM11" s="23"/>
      <c r="BN11" s="100">
        <f t="shared" ref="BN11:BN19" si="15">(Q11+AD11)/2</f>
        <v>6.5000000000000009</v>
      </c>
      <c r="BO11" s="100">
        <f t="shared" ref="BO11:BO19" si="16">(AO11+AS11)/2</f>
        <v>6.5875000000000004</v>
      </c>
      <c r="BP11" s="100">
        <f t="shared" ref="BP11:BP19" si="17">(BD11+BL11)/2</f>
        <v>5.4749999999999996</v>
      </c>
      <c r="BQ11" s="26">
        <f t="shared" ref="BQ11:BQ19" si="18">SUM((Q11*0.25)+(AO11*0.375)+(BD11*0.375))</f>
        <v>5.8250000000000002</v>
      </c>
      <c r="BR11" s="431"/>
      <c r="BS11" s="24">
        <f>AD11</f>
        <v>6.5000000000000009</v>
      </c>
      <c r="BT11" s="24">
        <f>AS11</f>
        <v>7.4</v>
      </c>
      <c r="BU11" s="24">
        <f>BL11</f>
        <v>5.5249999999999995</v>
      </c>
      <c r="BV11" s="26">
        <f t="shared" ref="BV11:BV19" si="19">SUM((AD11*0.25),(AS11*0.5),(BL11*0.25))</f>
        <v>6.7062499999999998</v>
      </c>
      <c r="BW11" s="41"/>
      <c r="BX11" s="26">
        <f>(BQ11+BV11)/2</f>
        <v>6.265625</v>
      </c>
      <c r="BY11" s="32">
        <v>1</v>
      </c>
    </row>
    <row r="12" spans="1:77" x14ac:dyDescent="0.3">
      <c r="A12" s="414">
        <v>46</v>
      </c>
      <c r="B12" s="414" t="s">
        <v>280</v>
      </c>
      <c r="C12" s="414" t="s">
        <v>258</v>
      </c>
      <c r="D12" s="414" t="s">
        <v>226</v>
      </c>
      <c r="E12" s="414" t="s">
        <v>248</v>
      </c>
      <c r="F12" s="161">
        <v>6.5</v>
      </c>
      <c r="G12" s="161">
        <v>5.8</v>
      </c>
      <c r="H12" s="161">
        <v>6</v>
      </c>
      <c r="I12" s="161">
        <v>5</v>
      </c>
      <c r="J12" s="181">
        <f t="shared" si="0"/>
        <v>5.8250000000000002</v>
      </c>
      <c r="K12" s="161">
        <v>6.5</v>
      </c>
      <c r="L12" s="161"/>
      <c r="M12" s="181">
        <f t="shared" si="1"/>
        <v>6.5</v>
      </c>
      <c r="N12" s="161">
        <v>6</v>
      </c>
      <c r="O12" s="161"/>
      <c r="P12" s="181">
        <f t="shared" si="2"/>
        <v>6</v>
      </c>
      <c r="Q12" s="21">
        <f t="shared" si="3"/>
        <v>6.13</v>
      </c>
      <c r="R12" s="17"/>
      <c r="S12" s="161">
        <v>6.5</v>
      </c>
      <c r="T12" s="161">
        <v>5.8</v>
      </c>
      <c r="U12" s="161">
        <v>6</v>
      </c>
      <c r="V12" s="161">
        <v>5</v>
      </c>
      <c r="W12" s="181">
        <f t="shared" si="4"/>
        <v>5.8250000000000002</v>
      </c>
      <c r="X12" s="161">
        <v>6.5</v>
      </c>
      <c r="Y12" s="161"/>
      <c r="Z12" s="181">
        <f t="shared" si="5"/>
        <v>6.5</v>
      </c>
      <c r="AA12" s="161">
        <v>6</v>
      </c>
      <c r="AB12" s="161"/>
      <c r="AC12" s="181">
        <f t="shared" si="6"/>
        <v>6</v>
      </c>
      <c r="AD12" s="21">
        <f t="shared" si="7"/>
        <v>6.13</v>
      </c>
      <c r="AE12" s="23"/>
      <c r="AF12" s="19">
        <v>4.5</v>
      </c>
      <c r="AG12" s="19">
        <v>5.5</v>
      </c>
      <c r="AH12" s="19">
        <v>5</v>
      </c>
      <c r="AI12" s="19">
        <v>5</v>
      </c>
      <c r="AJ12" s="19">
        <v>6.8</v>
      </c>
      <c r="AK12" s="19">
        <v>6.5</v>
      </c>
      <c r="AL12" s="19">
        <v>5</v>
      </c>
      <c r="AM12" s="19">
        <v>5</v>
      </c>
      <c r="AN12" s="22">
        <f t="shared" si="8"/>
        <v>43.3</v>
      </c>
      <c r="AO12" s="21">
        <f t="shared" si="9"/>
        <v>5.4124999999999996</v>
      </c>
      <c r="AP12" s="43"/>
      <c r="AQ12" s="19">
        <v>7.2</v>
      </c>
      <c r="AR12" s="20"/>
      <c r="AS12" s="21">
        <f t="shared" si="10"/>
        <v>7.2</v>
      </c>
      <c r="AT12" s="23"/>
      <c r="AU12" s="19">
        <v>5</v>
      </c>
      <c r="AV12" s="19">
        <v>5.8</v>
      </c>
      <c r="AW12" s="19">
        <v>5</v>
      </c>
      <c r="AX12" s="19">
        <v>5.8</v>
      </c>
      <c r="AY12" s="19">
        <v>5.5</v>
      </c>
      <c r="AZ12" s="19">
        <v>5.5</v>
      </c>
      <c r="BA12" s="19">
        <v>5.8</v>
      </c>
      <c r="BB12" s="19">
        <v>5</v>
      </c>
      <c r="BC12" s="22">
        <f t="shared" si="11"/>
        <v>43.4</v>
      </c>
      <c r="BD12" s="21">
        <f t="shared" si="12"/>
        <v>5.4249999999999998</v>
      </c>
      <c r="BE12" s="23"/>
      <c r="BF12" s="19">
        <v>6</v>
      </c>
      <c r="BG12" s="19">
        <v>6</v>
      </c>
      <c r="BH12" s="19">
        <v>6.5</v>
      </c>
      <c r="BI12" s="19">
        <v>6.5</v>
      </c>
      <c r="BJ12" s="21">
        <f t="shared" si="13"/>
        <v>6.2249999999999996</v>
      </c>
      <c r="BK12" s="20"/>
      <c r="BL12" s="21">
        <f t="shared" si="14"/>
        <v>6.2249999999999996</v>
      </c>
      <c r="BM12" s="23"/>
      <c r="BN12" s="100">
        <f t="shared" si="15"/>
        <v>6.13</v>
      </c>
      <c r="BO12" s="100">
        <f t="shared" si="16"/>
        <v>6.3062500000000004</v>
      </c>
      <c r="BP12" s="100">
        <f t="shared" si="17"/>
        <v>5.8249999999999993</v>
      </c>
      <c r="BQ12" s="26">
        <f t="shared" si="18"/>
        <v>5.5965624999999992</v>
      </c>
      <c r="BR12" s="431"/>
      <c r="BS12" s="24">
        <f t="shared" ref="BS12:BS19" si="20">AD12</f>
        <v>6.13</v>
      </c>
      <c r="BT12" s="24">
        <f t="shared" ref="BT12:BT19" si="21">AS12</f>
        <v>7.2</v>
      </c>
      <c r="BU12" s="24">
        <f t="shared" ref="BU12:BU19" si="22">BL12</f>
        <v>6.2249999999999996</v>
      </c>
      <c r="BV12" s="26">
        <f t="shared" si="19"/>
        <v>6.6887500000000006</v>
      </c>
      <c r="BW12" s="41"/>
      <c r="BX12" s="26">
        <f t="shared" ref="BX12:BX19" si="23">(BQ12+BV12)/2</f>
        <v>6.1426562499999999</v>
      </c>
      <c r="BY12" s="32">
        <v>2</v>
      </c>
    </row>
    <row r="13" spans="1:77" x14ac:dyDescent="0.3">
      <c r="A13" s="414">
        <v>24</v>
      </c>
      <c r="B13" s="414" t="s">
        <v>169</v>
      </c>
      <c r="C13" s="414" t="s">
        <v>275</v>
      </c>
      <c r="D13" s="414" t="s">
        <v>145</v>
      </c>
      <c r="E13" s="414" t="s">
        <v>146</v>
      </c>
      <c r="F13" s="161">
        <v>5.8</v>
      </c>
      <c r="G13" s="161">
        <v>6</v>
      </c>
      <c r="H13" s="161">
        <v>6</v>
      </c>
      <c r="I13" s="161">
        <v>6</v>
      </c>
      <c r="J13" s="181">
        <f t="shared" si="0"/>
        <v>5.95</v>
      </c>
      <c r="K13" s="161">
        <v>7</v>
      </c>
      <c r="L13" s="161"/>
      <c r="M13" s="181">
        <f t="shared" si="1"/>
        <v>7</v>
      </c>
      <c r="N13" s="161">
        <v>7.5</v>
      </c>
      <c r="O13" s="161"/>
      <c r="P13" s="181">
        <f t="shared" si="2"/>
        <v>7.5</v>
      </c>
      <c r="Q13" s="21">
        <f t="shared" si="3"/>
        <v>6.6800000000000006</v>
      </c>
      <c r="R13" s="17"/>
      <c r="S13" s="161">
        <v>5.8</v>
      </c>
      <c r="T13" s="161">
        <v>6</v>
      </c>
      <c r="U13" s="161">
        <v>6</v>
      </c>
      <c r="V13" s="161">
        <v>6</v>
      </c>
      <c r="W13" s="181">
        <f t="shared" si="4"/>
        <v>5.95</v>
      </c>
      <c r="X13" s="161">
        <v>7</v>
      </c>
      <c r="Y13" s="161"/>
      <c r="Z13" s="181">
        <f t="shared" si="5"/>
        <v>7</v>
      </c>
      <c r="AA13" s="161">
        <v>7.5</v>
      </c>
      <c r="AB13" s="161"/>
      <c r="AC13" s="181">
        <f t="shared" si="6"/>
        <v>7.5</v>
      </c>
      <c r="AD13" s="21">
        <f t="shared" si="7"/>
        <v>6.6800000000000006</v>
      </c>
      <c r="AE13" s="23"/>
      <c r="AF13" s="19">
        <v>5.8</v>
      </c>
      <c r="AG13" s="19">
        <v>5</v>
      </c>
      <c r="AH13" s="19">
        <v>5</v>
      </c>
      <c r="AI13" s="19">
        <v>5</v>
      </c>
      <c r="AJ13" s="19">
        <v>5.8</v>
      </c>
      <c r="AK13" s="19">
        <v>5.8</v>
      </c>
      <c r="AL13" s="19">
        <v>6.5</v>
      </c>
      <c r="AM13" s="19">
        <v>5.8</v>
      </c>
      <c r="AN13" s="22">
        <f t="shared" si="8"/>
        <v>44.699999999999996</v>
      </c>
      <c r="AO13" s="21">
        <f t="shared" si="9"/>
        <v>5.5874999999999995</v>
      </c>
      <c r="AP13" s="43"/>
      <c r="AQ13" s="19">
        <v>6.2</v>
      </c>
      <c r="AR13" s="20"/>
      <c r="AS13" s="21">
        <f t="shared" si="10"/>
        <v>6.2</v>
      </c>
      <c r="AT13" s="23"/>
      <c r="AU13" s="19">
        <v>5</v>
      </c>
      <c r="AV13" s="19">
        <v>4.5</v>
      </c>
      <c r="AW13" s="19">
        <v>4.5</v>
      </c>
      <c r="AX13" s="19">
        <v>5.5</v>
      </c>
      <c r="AY13" s="19">
        <v>5.5</v>
      </c>
      <c r="AZ13" s="19">
        <v>5.5</v>
      </c>
      <c r="BA13" s="19">
        <v>5.3</v>
      </c>
      <c r="BB13" s="19">
        <v>5</v>
      </c>
      <c r="BC13" s="22">
        <f t="shared" si="11"/>
        <v>40.799999999999997</v>
      </c>
      <c r="BD13" s="21">
        <f t="shared" si="12"/>
        <v>5.0999999999999996</v>
      </c>
      <c r="BE13" s="23"/>
      <c r="BF13" s="19">
        <v>5</v>
      </c>
      <c r="BG13" s="19">
        <v>5</v>
      </c>
      <c r="BH13" s="19">
        <v>6</v>
      </c>
      <c r="BI13" s="19">
        <v>4</v>
      </c>
      <c r="BJ13" s="21">
        <f t="shared" si="13"/>
        <v>5.25</v>
      </c>
      <c r="BK13" s="20"/>
      <c r="BL13" s="21">
        <f t="shared" si="14"/>
        <v>5.25</v>
      </c>
      <c r="BM13" s="23"/>
      <c r="BN13" s="100">
        <f t="shared" si="15"/>
        <v>6.6800000000000006</v>
      </c>
      <c r="BO13" s="100">
        <f t="shared" si="16"/>
        <v>5.8937499999999998</v>
      </c>
      <c r="BP13" s="100">
        <f t="shared" si="17"/>
        <v>5.1749999999999998</v>
      </c>
      <c r="BQ13" s="26">
        <f t="shared" si="18"/>
        <v>5.6778124999999999</v>
      </c>
      <c r="BR13" s="431"/>
      <c r="BS13" s="24">
        <f t="shared" si="20"/>
        <v>6.6800000000000006</v>
      </c>
      <c r="BT13" s="24">
        <f t="shared" si="21"/>
        <v>6.2</v>
      </c>
      <c r="BU13" s="24">
        <f t="shared" si="22"/>
        <v>5.25</v>
      </c>
      <c r="BV13" s="26">
        <f t="shared" si="19"/>
        <v>6.0825000000000005</v>
      </c>
      <c r="BW13" s="41"/>
      <c r="BX13" s="26">
        <f t="shared" si="23"/>
        <v>5.8801562500000006</v>
      </c>
      <c r="BY13" s="32">
        <v>3</v>
      </c>
    </row>
    <row r="14" spans="1:77" x14ac:dyDescent="0.3">
      <c r="A14" s="414">
        <v>20</v>
      </c>
      <c r="B14" s="414" t="s">
        <v>156</v>
      </c>
      <c r="C14" s="414" t="s">
        <v>275</v>
      </c>
      <c r="D14" s="414" t="s">
        <v>145</v>
      </c>
      <c r="E14" s="414" t="s">
        <v>146</v>
      </c>
      <c r="F14" s="161">
        <v>5.8</v>
      </c>
      <c r="G14" s="161">
        <v>6</v>
      </c>
      <c r="H14" s="161">
        <v>6</v>
      </c>
      <c r="I14" s="161">
        <v>6</v>
      </c>
      <c r="J14" s="181">
        <f t="shared" si="0"/>
        <v>5.95</v>
      </c>
      <c r="K14" s="161">
        <v>7</v>
      </c>
      <c r="L14" s="161"/>
      <c r="M14" s="181">
        <f t="shared" si="1"/>
        <v>7</v>
      </c>
      <c r="N14" s="161">
        <v>7.5</v>
      </c>
      <c r="O14" s="161"/>
      <c r="P14" s="181">
        <f t="shared" si="2"/>
        <v>7.5</v>
      </c>
      <c r="Q14" s="21">
        <f t="shared" si="3"/>
        <v>6.6800000000000006</v>
      </c>
      <c r="R14" s="17"/>
      <c r="S14" s="161">
        <v>5.8</v>
      </c>
      <c r="T14" s="161">
        <v>6</v>
      </c>
      <c r="U14" s="161">
        <v>6</v>
      </c>
      <c r="V14" s="161">
        <v>6</v>
      </c>
      <c r="W14" s="181">
        <f t="shared" si="4"/>
        <v>5.95</v>
      </c>
      <c r="X14" s="161">
        <v>7</v>
      </c>
      <c r="Y14" s="161"/>
      <c r="Z14" s="181">
        <f t="shared" si="5"/>
        <v>7</v>
      </c>
      <c r="AA14" s="161">
        <v>7.5</v>
      </c>
      <c r="AB14" s="161"/>
      <c r="AC14" s="181">
        <f t="shared" si="6"/>
        <v>7.5</v>
      </c>
      <c r="AD14" s="21">
        <f t="shared" si="7"/>
        <v>6.6800000000000006</v>
      </c>
      <c r="AE14" s="23"/>
      <c r="AF14" s="19">
        <v>4.5</v>
      </c>
      <c r="AG14" s="19">
        <v>5.8</v>
      </c>
      <c r="AH14" s="19">
        <v>5</v>
      </c>
      <c r="AI14" s="19">
        <v>5.8</v>
      </c>
      <c r="AJ14" s="19">
        <v>5.8</v>
      </c>
      <c r="AK14" s="19">
        <v>5.8</v>
      </c>
      <c r="AL14" s="19">
        <v>5.5</v>
      </c>
      <c r="AM14" s="19">
        <v>5.5</v>
      </c>
      <c r="AN14" s="22">
        <f t="shared" si="8"/>
        <v>43.7</v>
      </c>
      <c r="AO14" s="21">
        <f t="shared" si="9"/>
        <v>5.4625000000000004</v>
      </c>
      <c r="AP14" s="43"/>
      <c r="AQ14" s="19">
        <v>5.8</v>
      </c>
      <c r="AR14" s="20">
        <v>0.2</v>
      </c>
      <c r="AS14" s="21">
        <f t="shared" si="10"/>
        <v>5.6</v>
      </c>
      <c r="AT14" s="23"/>
      <c r="AU14" s="19">
        <v>4.5</v>
      </c>
      <c r="AV14" s="19">
        <v>4.8</v>
      </c>
      <c r="AW14" s="19">
        <v>5</v>
      </c>
      <c r="AX14" s="19">
        <v>5</v>
      </c>
      <c r="AY14" s="19">
        <v>5.5</v>
      </c>
      <c r="AZ14" s="19">
        <v>5.5</v>
      </c>
      <c r="BA14" s="19">
        <v>5.5</v>
      </c>
      <c r="BB14" s="19">
        <v>5</v>
      </c>
      <c r="BC14" s="22">
        <f t="shared" si="11"/>
        <v>40.799999999999997</v>
      </c>
      <c r="BD14" s="21">
        <f t="shared" si="12"/>
        <v>5.0999999999999996</v>
      </c>
      <c r="BE14" s="23"/>
      <c r="BF14" s="19">
        <v>6</v>
      </c>
      <c r="BG14" s="19">
        <v>5.5</v>
      </c>
      <c r="BH14" s="19">
        <v>5</v>
      </c>
      <c r="BI14" s="19">
        <v>4</v>
      </c>
      <c r="BJ14" s="21">
        <f t="shared" si="13"/>
        <v>5.3250000000000002</v>
      </c>
      <c r="BK14" s="20"/>
      <c r="BL14" s="21">
        <f t="shared" si="14"/>
        <v>5.3250000000000002</v>
      </c>
      <c r="BM14" s="23"/>
      <c r="BN14" s="100">
        <f t="shared" si="15"/>
        <v>6.6800000000000006</v>
      </c>
      <c r="BO14" s="100">
        <f t="shared" si="16"/>
        <v>5.53125</v>
      </c>
      <c r="BP14" s="100">
        <f t="shared" si="17"/>
        <v>5.2125000000000004</v>
      </c>
      <c r="BQ14" s="26">
        <f t="shared" si="18"/>
        <v>5.6309374999999999</v>
      </c>
      <c r="BR14" s="431"/>
      <c r="BS14" s="24">
        <f t="shared" si="20"/>
        <v>6.6800000000000006</v>
      </c>
      <c r="BT14" s="24">
        <f t="shared" si="21"/>
        <v>5.6</v>
      </c>
      <c r="BU14" s="24">
        <f t="shared" si="22"/>
        <v>5.3250000000000002</v>
      </c>
      <c r="BV14" s="26">
        <f t="shared" si="19"/>
        <v>5.8012499999999996</v>
      </c>
      <c r="BW14" s="41"/>
      <c r="BX14" s="26">
        <f t="shared" si="23"/>
        <v>5.7160937499999998</v>
      </c>
      <c r="BY14" s="32">
        <v>4</v>
      </c>
    </row>
    <row r="15" spans="1:77" x14ac:dyDescent="0.3">
      <c r="A15" s="414">
        <v>84</v>
      </c>
      <c r="B15" s="414" t="s">
        <v>168</v>
      </c>
      <c r="C15" s="414" t="s">
        <v>282</v>
      </c>
      <c r="D15" s="414" t="s">
        <v>209</v>
      </c>
      <c r="E15" s="414" t="s">
        <v>176</v>
      </c>
      <c r="F15" s="161">
        <v>6</v>
      </c>
      <c r="G15" s="161">
        <v>6</v>
      </c>
      <c r="H15" s="161">
        <v>5.5</v>
      </c>
      <c r="I15" s="161">
        <v>5</v>
      </c>
      <c r="J15" s="181">
        <f t="shared" si="0"/>
        <v>5.625</v>
      </c>
      <c r="K15" s="161">
        <v>5</v>
      </c>
      <c r="L15" s="161"/>
      <c r="M15" s="181">
        <f t="shared" si="1"/>
        <v>5</v>
      </c>
      <c r="N15" s="161">
        <v>5</v>
      </c>
      <c r="O15" s="161"/>
      <c r="P15" s="181">
        <f t="shared" si="2"/>
        <v>5</v>
      </c>
      <c r="Q15" s="21">
        <f t="shared" si="3"/>
        <v>5.25</v>
      </c>
      <c r="R15" s="17"/>
      <c r="S15" s="161">
        <v>5</v>
      </c>
      <c r="T15" s="161">
        <v>6</v>
      </c>
      <c r="U15" s="161">
        <v>5.5</v>
      </c>
      <c r="V15" s="161">
        <v>5</v>
      </c>
      <c r="W15" s="181">
        <f t="shared" si="4"/>
        <v>5.375</v>
      </c>
      <c r="X15" s="161">
        <v>4.8</v>
      </c>
      <c r="Y15" s="161"/>
      <c r="Z15" s="181">
        <f t="shared" si="5"/>
        <v>4.8</v>
      </c>
      <c r="AA15" s="161">
        <v>5</v>
      </c>
      <c r="AB15" s="161"/>
      <c r="AC15" s="181">
        <f t="shared" si="6"/>
        <v>5</v>
      </c>
      <c r="AD15" s="21">
        <f t="shared" si="7"/>
        <v>5.07</v>
      </c>
      <c r="AE15" s="23"/>
      <c r="AF15" s="19">
        <v>4.5</v>
      </c>
      <c r="AG15" s="19">
        <v>5</v>
      </c>
      <c r="AH15" s="19">
        <v>5.5</v>
      </c>
      <c r="AI15" s="19">
        <v>6.8</v>
      </c>
      <c r="AJ15" s="19">
        <v>6.8</v>
      </c>
      <c r="AK15" s="19">
        <v>5.8</v>
      </c>
      <c r="AL15" s="19">
        <v>5.8</v>
      </c>
      <c r="AM15" s="19">
        <v>5</v>
      </c>
      <c r="AN15" s="22">
        <f t="shared" si="8"/>
        <v>45.199999999999996</v>
      </c>
      <c r="AO15" s="21">
        <f t="shared" si="9"/>
        <v>5.6499999999999995</v>
      </c>
      <c r="AP15" s="43"/>
      <c r="AQ15" s="19">
        <v>5.75</v>
      </c>
      <c r="AR15" s="20"/>
      <c r="AS15" s="21">
        <f t="shared" si="10"/>
        <v>5.75</v>
      </c>
      <c r="AT15" s="23"/>
      <c r="AU15" s="19">
        <v>4.8</v>
      </c>
      <c r="AV15" s="19">
        <v>5</v>
      </c>
      <c r="AW15" s="19">
        <v>6</v>
      </c>
      <c r="AX15" s="19">
        <v>6</v>
      </c>
      <c r="AY15" s="19">
        <v>6.3</v>
      </c>
      <c r="AZ15" s="19">
        <v>5.8</v>
      </c>
      <c r="BA15" s="19">
        <v>5.8</v>
      </c>
      <c r="BB15" s="19">
        <v>5</v>
      </c>
      <c r="BC15" s="22">
        <f t="shared" si="11"/>
        <v>44.699999999999996</v>
      </c>
      <c r="BD15" s="21">
        <f t="shared" si="12"/>
        <v>5.5874999999999995</v>
      </c>
      <c r="BE15" s="23"/>
      <c r="BF15" s="19">
        <v>6.5</v>
      </c>
      <c r="BG15" s="19">
        <v>5.5</v>
      </c>
      <c r="BH15" s="19">
        <v>5.8</v>
      </c>
      <c r="BI15" s="19">
        <v>6</v>
      </c>
      <c r="BJ15" s="21">
        <f t="shared" si="13"/>
        <v>5.9550000000000001</v>
      </c>
      <c r="BK15" s="20">
        <v>1</v>
      </c>
      <c r="BL15" s="21">
        <f t="shared" si="14"/>
        <v>4.9550000000000001</v>
      </c>
      <c r="BM15" s="23"/>
      <c r="BN15" s="100">
        <f t="shared" si="15"/>
        <v>5.16</v>
      </c>
      <c r="BO15" s="100">
        <f t="shared" si="16"/>
        <v>5.6999999999999993</v>
      </c>
      <c r="BP15" s="100">
        <f t="shared" si="17"/>
        <v>5.2712500000000002</v>
      </c>
      <c r="BQ15" s="26">
        <f t="shared" si="18"/>
        <v>5.5265624999999998</v>
      </c>
      <c r="BR15" s="431"/>
      <c r="BS15" s="24">
        <f t="shared" si="20"/>
        <v>5.07</v>
      </c>
      <c r="BT15" s="24">
        <f t="shared" si="21"/>
        <v>5.75</v>
      </c>
      <c r="BU15" s="24">
        <f t="shared" si="22"/>
        <v>4.9550000000000001</v>
      </c>
      <c r="BV15" s="26">
        <f t="shared" si="19"/>
        <v>5.3812499999999996</v>
      </c>
      <c r="BW15" s="41"/>
      <c r="BX15" s="26">
        <f t="shared" si="23"/>
        <v>5.4539062499999993</v>
      </c>
      <c r="BY15" s="32">
        <v>5</v>
      </c>
    </row>
    <row r="16" spans="1:77" x14ac:dyDescent="0.3">
      <c r="A16" s="414">
        <v>23</v>
      </c>
      <c r="B16" s="414" t="s">
        <v>155</v>
      </c>
      <c r="C16" s="414" t="s">
        <v>275</v>
      </c>
      <c r="D16" s="414" t="s">
        <v>145</v>
      </c>
      <c r="E16" s="414" t="s">
        <v>146</v>
      </c>
      <c r="F16" s="161">
        <v>6</v>
      </c>
      <c r="G16" s="161">
        <v>6</v>
      </c>
      <c r="H16" s="161">
        <v>5.5</v>
      </c>
      <c r="I16" s="161">
        <v>5.5</v>
      </c>
      <c r="J16" s="181">
        <f t="shared" si="0"/>
        <v>5.75</v>
      </c>
      <c r="K16" s="161">
        <v>7</v>
      </c>
      <c r="L16" s="161"/>
      <c r="M16" s="181">
        <f t="shared" si="1"/>
        <v>7</v>
      </c>
      <c r="N16" s="161">
        <v>7</v>
      </c>
      <c r="O16" s="161"/>
      <c r="P16" s="181">
        <f t="shared" si="2"/>
        <v>7</v>
      </c>
      <c r="Q16" s="21">
        <f t="shared" si="3"/>
        <v>6.5000000000000009</v>
      </c>
      <c r="R16" s="17"/>
      <c r="S16" s="161">
        <v>6</v>
      </c>
      <c r="T16" s="161">
        <v>6</v>
      </c>
      <c r="U16" s="161">
        <v>5.5</v>
      </c>
      <c r="V16" s="161">
        <v>5.5</v>
      </c>
      <c r="W16" s="181">
        <f t="shared" si="4"/>
        <v>5.75</v>
      </c>
      <c r="X16" s="161">
        <v>6</v>
      </c>
      <c r="Y16" s="161"/>
      <c r="Z16" s="181">
        <f t="shared" si="5"/>
        <v>6</v>
      </c>
      <c r="AA16" s="161">
        <v>7</v>
      </c>
      <c r="AB16" s="161"/>
      <c r="AC16" s="181">
        <f t="shared" si="6"/>
        <v>7</v>
      </c>
      <c r="AD16" s="21">
        <f t="shared" si="7"/>
        <v>6.1000000000000014</v>
      </c>
      <c r="AE16" s="23"/>
      <c r="AF16" s="19">
        <v>3.5</v>
      </c>
      <c r="AG16" s="19">
        <v>4.8</v>
      </c>
      <c r="AH16" s="19">
        <v>5</v>
      </c>
      <c r="AI16" s="19">
        <v>6</v>
      </c>
      <c r="AJ16" s="19">
        <v>6.8</v>
      </c>
      <c r="AK16" s="19">
        <v>6.8</v>
      </c>
      <c r="AL16" s="19">
        <v>5.8</v>
      </c>
      <c r="AM16" s="19">
        <v>5</v>
      </c>
      <c r="AN16" s="22">
        <f t="shared" si="8"/>
        <v>43.699999999999996</v>
      </c>
      <c r="AO16" s="21">
        <f t="shared" si="9"/>
        <v>5.4624999999999995</v>
      </c>
      <c r="AP16" s="43"/>
      <c r="AQ16" s="19">
        <v>5.3</v>
      </c>
      <c r="AR16" s="20"/>
      <c r="AS16" s="21">
        <f t="shared" si="10"/>
        <v>5.3</v>
      </c>
      <c r="AT16" s="23"/>
      <c r="AU16" s="19">
        <v>3</v>
      </c>
      <c r="AV16" s="19">
        <v>5</v>
      </c>
      <c r="AW16" s="19">
        <v>5.5</v>
      </c>
      <c r="AX16" s="19">
        <v>5.5</v>
      </c>
      <c r="AY16" s="19">
        <v>5.3</v>
      </c>
      <c r="AZ16" s="19">
        <v>5.3</v>
      </c>
      <c r="BA16" s="19">
        <v>5.5</v>
      </c>
      <c r="BB16" s="19">
        <v>5</v>
      </c>
      <c r="BC16" s="22">
        <f t="shared" si="11"/>
        <v>40.1</v>
      </c>
      <c r="BD16" s="21">
        <f t="shared" si="12"/>
        <v>5.0125000000000002</v>
      </c>
      <c r="BE16" s="23"/>
      <c r="BF16" s="19">
        <v>5.5</v>
      </c>
      <c r="BG16" s="19">
        <v>5</v>
      </c>
      <c r="BH16" s="19">
        <v>5</v>
      </c>
      <c r="BI16" s="19">
        <v>4.5</v>
      </c>
      <c r="BJ16" s="21">
        <f t="shared" si="13"/>
        <v>5.1000000000000005</v>
      </c>
      <c r="BK16" s="20">
        <v>1</v>
      </c>
      <c r="BL16" s="21">
        <f t="shared" si="14"/>
        <v>4.1000000000000005</v>
      </c>
      <c r="BM16" s="23"/>
      <c r="BN16" s="100">
        <f t="shared" si="15"/>
        <v>6.3000000000000007</v>
      </c>
      <c r="BO16" s="100">
        <f t="shared" si="16"/>
        <v>5.3812499999999996</v>
      </c>
      <c r="BP16" s="100">
        <f t="shared" si="17"/>
        <v>4.5562500000000004</v>
      </c>
      <c r="BQ16" s="26">
        <f t="shared" si="18"/>
        <v>5.5531250000000005</v>
      </c>
      <c r="BR16" s="431"/>
      <c r="BS16" s="24">
        <f t="shared" si="20"/>
        <v>6.1000000000000014</v>
      </c>
      <c r="BT16" s="24">
        <f t="shared" si="21"/>
        <v>5.3</v>
      </c>
      <c r="BU16" s="24">
        <f t="shared" si="22"/>
        <v>4.1000000000000005</v>
      </c>
      <c r="BV16" s="26">
        <f t="shared" si="19"/>
        <v>5.2000000000000011</v>
      </c>
      <c r="BW16" s="41"/>
      <c r="BX16" s="26">
        <f t="shared" si="23"/>
        <v>5.3765625000000004</v>
      </c>
      <c r="BY16" s="32">
        <v>6</v>
      </c>
    </row>
    <row r="17" spans="1:77" x14ac:dyDescent="0.3">
      <c r="A17" s="414">
        <v>89</v>
      </c>
      <c r="B17" s="414" t="s">
        <v>281</v>
      </c>
      <c r="C17" s="414" t="s">
        <v>282</v>
      </c>
      <c r="D17" s="414" t="s">
        <v>209</v>
      </c>
      <c r="E17" s="414" t="s">
        <v>176</v>
      </c>
      <c r="F17" s="161">
        <v>6</v>
      </c>
      <c r="G17" s="161">
        <v>6</v>
      </c>
      <c r="H17" s="161">
        <v>5.5</v>
      </c>
      <c r="I17" s="161">
        <v>5</v>
      </c>
      <c r="J17" s="181">
        <f t="shared" si="0"/>
        <v>5.625</v>
      </c>
      <c r="K17" s="161">
        <v>5</v>
      </c>
      <c r="L17" s="161"/>
      <c r="M17" s="181">
        <f t="shared" si="1"/>
        <v>5</v>
      </c>
      <c r="N17" s="161">
        <v>5</v>
      </c>
      <c r="O17" s="161"/>
      <c r="P17" s="181">
        <f t="shared" si="2"/>
        <v>5</v>
      </c>
      <c r="Q17" s="21">
        <f t="shared" si="3"/>
        <v>5.25</v>
      </c>
      <c r="R17" s="17"/>
      <c r="S17" s="161">
        <v>5</v>
      </c>
      <c r="T17" s="161">
        <v>6</v>
      </c>
      <c r="U17" s="161">
        <v>5.5</v>
      </c>
      <c r="V17" s="161">
        <v>5</v>
      </c>
      <c r="W17" s="181">
        <f t="shared" si="4"/>
        <v>5.375</v>
      </c>
      <c r="X17" s="161">
        <v>4.8</v>
      </c>
      <c r="Y17" s="161"/>
      <c r="Z17" s="181">
        <f t="shared" si="5"/>
        <v>4.8</v>
      </c>
      <c r="AA17" s="161">
        <v>5</v>
      </c>
      <c r="AB17" s="161"/>
      <c r="AC17" s="181">
        <f t="shared" si="6"/>
        <v>5</v>
      </c>
      <c r="AD17" s="21">
        <f t="shared" si="7"/>
        <v>5.07</v>
      </c>
      <c r="AE17" s="23"/>
      <c r="AF17" s="19">
        <v>3.3</v>
      </c>
      <c r="AG17" s="19">
        <v>4.8</v>
      </c>
      <c r="AH17" s="19">
        <v>4.8</v>
      </c>
      <c r="AI17" s="19">
        <v>5</v>
      </c>
      <c r="AJ17" s="19">
        <v>4</v>
      </c>
      <c r="AK17" s="19">
        <v>5.8</v>
      </c>
      <c r="AL17" s="19">
        <v>5</v>
      </c>
      <c r="AM17" s="19">
        <v>5</v>
      </c>
      <c r="AN17" s="22">
        <f t="shared" si="8"/>
        <v>37.700000000000003</v>
      </c>
      <c r="AO17" s="21">
        <f t="shared" si="9"/>
        <v>4.7125000000000004</v>
      </c>
      <c r="AP17" s="43"/>
      <c r="AQ17" s="19">
        <v>6.25</v>
      </c>
      <c r="AR17" s="20"/>
      <c r="AS17" s="21">
        <f t="shared" si="10"/>
        <v>6.25</v>
      </c>
      <c r="AT17" s="23"/>
      <c r="AU17" s="19">
        <v>4.5</v>
      </c>
      <c r="AV17" s="19">
        <v>5</v>
      </c>
      <c r="AW17" s="19">
        <v>5</v>
      </c>
      <c r="AX17" s="19">
        <v>5.5</v>
      </c>
      <c r="AY17" s="19">
        <v>5.3</v>
      </c>
      <c r="AZ17" s="19">
        <v>5.3</v>
      </c>
      <c r="BA17" s="19">
        <v>5.5</v>
      </c>
      <c r="BB17" s="19">
        <v>5</v>
      </c>
      <c r="BC17" s="22">
        <f t="shared" si="11"/>
        <v>41.1</v>
      </c>
      <c r="BD17" s="21">
        <f t="shared" si="12"/>
        <v>5.1375000000000002</v>
      </c>
      <c r="BE17" s="23"/>
      <c r="BF17" s="19">
        <v>5.5</v>
      </c>
      <c r="BG17" s="19">
        <v>5.5</v>
      </c>
      <c r="BH17" s="19">
        <v>5</v>
      </c>
      <c r="BI17" s="19">
        <v>5.5</v>
      </c>
      <c r="BJ17" s="21">
        <f t="shared" si="13"/>
        <v>5.3250000000000002</v>
      </c>
      <c r="BK17" s="20"/>
      <c r="BL17" s="21">
        <f t="shared" si="14"/>
        <v>5.3250000000000002</v>
      </c>
      <c r="BM17" s="23"/>
      <c r="BN17" s="100">
        <f t="shared" si="15"/>
        <v>5.16</v>
      </c>
      <c r="BO17" s="100">
        <f t="shared" si="16"/>
        <v>5.4812500000000002</v>
      </c>
      <c r="BP17" s="100">
        <f t="shared" si="17"/>
        <v>5.2312500000000002</v>
      </c>
      <c r="BQ17" s="26">
        <f t="shared" si="18"/>
        <v>5.0062500000000005</v>
      </c>
      <c r="BR17" s="431"/>
      <c r="BS17" s="24">
        <f t="shared" si="20"/>
        <v>5.07</v>
      </c>
      <c r="BT17" s="24">
        <f t="shared" si="21"/>
        <v>6.25</v>
      </c>
      <c r="BU17" s="24">
        <f t="shared" si="22"/>
        <v>5.3250000000000002</v>
      </c>
      <c r="BV17" s="26">
        <f t="shared" si="19"/>
        <v>5.7237499999999999</v>
      </c>
      <c r="BW17" s="41"/>
      <c r="BX17" s="26">
        <f t="shared" si="23"/>
        <v>5.3650000000000002</v>
      </c>
      <c r="BY17" s="32">
        <v>7</v>
      </c>
    </row>
    <row r="18" spans="1:77" x14ac:dyDescent="0.3">
      <c r="A18" s="414">
        <v>88</v>
      </c>
      <c r="B18" s="414" t="s">
        <v>283</v>
      </c>
      <c r="C18" s="414" t="s">
        <v>282</v>
      </c>
      <c r="D18" s="414" t="s">
        <v>209</v>
      </c>
      <c r="E18" s="414" t="s">
        <v>176</v>
      </c>
      <c r="F18" s="161">
        <v>4</v>
      </c>
      <c r="G18" s="161">
        <v>4.5</v>
      </c>
      <c r="H18" s="161">
        <v>4.5</v>
      </c>
      <c r="I18" s="161">
        <v>5</v>
      </c>
      <c r="J18" s="181">
        <f t="shared" si="0"/>
        <v>4.5</v>
      </c>
      <c r="K18" s="161">
        <v>4.5</v>
      </c>
      <c r="L18" s="161"/>
      <c r="M18" s="181">
        <f t="shared" si="1"/>
        <v>4.5</v>
      </c>
      <c r="N18" s="161">
        <v>5.5</v>
      </c>
      <c r="O18" s="161"/>
      <c r="P18" s="181">
        <f t="shared" si="2"/>
        <v>5.5</v>
      </c>
      <c r="Q18" s="21">
        <f t="shared" si="3"/>
        <v>4.7</v>
      </c>
      <c r="R18" s="17"/>
      <c r="S18" s="161">
        <v>4</v>
      </c>
      <c r="T18" s="161">
        <v>5</v>
      </c>
      <c r="U18" s="161">
        <v>4.5</v>
      </c>
      <c r="V18" s="161">
        <v>5</v>
      </c>
      <c r="W18" s="181">
        <f t="shared" si="4"/>
        <v>4.625</v>
      </c>
      <c r="X18" s="161">
        <v>5.5</v>
      </c>
      <c r="Y18" s="161"/>
      <c r="Z18" s="181">
        <f t="shared" si="5"/>
        <v>5.5</v>
      </c>
      <c r="AA18" s="161">
        <v>6</v>
      </c>
      <c r="AB18" s="161"/>
      <c r="AC18" s="181">
        <f t="shared" si="6"/>
        <v>6</v>
      </c>
      <c r="AD18" s="21">
        <f t="shared" si="7"/>
        <v>5.2500000000000009</v>
      </c>
      <c r="AE18" s="23"/>
      <c r="AF18" s="19">
        <v>3.5</v>
      </c>
      <c r="AG18" s="19">
        <v>4.5</v>
      </c>
      <c r="AH18" s="19">
        <v>4</v>
      </c>
      <c r="AI18" s="19">
        <v>5</v>
      </c>
      <c r="AJ18" s="19">
        <v>5.8</v>
      </c>
      <c r="AK18" s="19">
        <v>5.8</v>
      </c>
      <c r="AL18" s="19">
        <v>5.5</v>
      </c>
      <c r="AM18" s="19">
        <v>5.5</v>
      </c>
      <c r="AN18" s="22">
        <f t="shared" si="8"/>
        <v>39.6</v>
      </c>
      <c r="AO18" s="21">
        <f t="shared" si="9"/>
        <v>4.95</v>
      </c>
      <c r="AP18" s="43"/>
      <c r="AQ18" s="19">
        <v>5.3</v>
      </c>
      <c r="AR18" s="20"/>
      <c r="AS18" s="21">
        <f t="shared" si="10"/>
        <v>5.3</v>
      </c>
      <c r="AT18" s="23"/>
      <c r="AU18" s="19">
        <v>4</v>
      </c>
      <c r="AV18" s="19">
        <v>5</v>
      </c>
      <c r="AW18" s="19">
        <v>5.5</v>
      </c>
      <c r="AX18" s="19">
        <v>5.8</v>
      </c>
      <c r="AY18" s="19">
        <v>5.5</v>
      </c>
      <c r="AZ18" s="19">
        <v>5.3</v>
      </c>
      <c r="BA18" s="19">
        <v>5.5</v>
      </c>
      <c r="BB18" s="19">
        <v>5</v>
      </c>
      <c r="BC18" s="22">
        <f t="shared" si="11"/>
        <v>41.6</v>
      </c>
      <c r="BD18" s="21">
        <f t="shared" si="12"/>
        <v>5.2</v>
      </c>
      <c r="BE18" s="23"/>
      <c r="BF18" s="19">
        <v>7.5</v>
      </c>
      <c r="BG18" s="19">
        <v>6.5</v>
      </c>
      <c r="BH18" s="19">
        <v>6</v>
      </c>
      <c r="BI18" s="19">
        <v>5.8</v>
      </c>
      <c r="BJ18" s="21">
        <f t="shared" si="13"/>
        <v>6.5549999999999997</v>
      </c>
      <c r="BK18" s="20"/>
      <c r="BL18" s="21">
        <f t="shared" si="14"/>
        <v>6.5549999999999997</v>
      </c>
      <c r="BM18" s="23"/>
      <c r="BN18" s="100">
        <f t="shared" si="15"/>
        <v>4.9750000000000005</v>
      </c>
      <c r="BO18" s="100">
        <f t="shared" si="16"/>
        <v>5.125</v>
      </c>
      <c r="BP18" s="100">
        <f t="shared" si="17"/>
        <v>5.8774999999999995</v>
      </c>
      <c r="BQ18" s="26">
        <f t="shared" si="18"/>
        <v>4.9812500000000002</v>
      </c>
      <c r="BR18" s="431"/>
      <c r="BS18" s="24">
        <f t="shared" si="20"/>
        <v>5.2500000000000009</v>
      </c>
      <c r="BT18" s="24">
        <f t="shared" si="21"/>
        <v>5.3</v>
      </c>
      <c r="BU18" s="24">
        <f t="shared" si="22"/>
        <v>6.5549999999999997</v>
      </c>
      <c r="BV18" s="26">
        <f t="shared" si="19"/>
        <v>5.6012500000000003</v>
      </c>
      <c r="BW18" s="41"/>
      <c r="BX18" s="26">
        <f t="shared" si="23"/>
        <v>5.2912499999999998</v>
      </c>
      <c r="BY18" s="32">
        <v>8</v>
      </c>
    </row>
    <row r="19" spans="1:77" x14ac:dyDescent="0.3">
      <c r="A19" s="414">
        <v>86</v>
      </c>
      <c r="B19" s="414" t="s">
        <v>284</v>
      </c>
      <c r="C19" s="414" t="s">
        <v>282</v>
      </c>
      <c r="D19" s="414" t="s">
        <v>209</v>
      </c>
      <c r="E19" s="414" t="s">
        <v>176</v>
      </c>
      <c r="F19" s="161">
        <v>4</v>
      </c>
      <c r="G19" s="161">
        <v>5</v>
      </c>
      <c r="H19" s="161">
        <v>4.5</v>
      </c>
      <c r="I19" s="161">
        <v>5</v>
      </c>
      <c r="J19" s="181">
        <f t="shared" si="0"/>
        <v>4.625</v>
      </c>
      <c r="K19" s="161">
        <v>5.5</v>
      </c>
      <c r="L19" s="161"/>
      <c r="M19" s="181">
        <f t="shared" si="1"/>
        <v>5.5</v>
      </c>
      <c r="N19" s="161">
        <v>6</v>
      </c>
      <c r="O19" s="161"/>
      <c r="P19" s="181">
        <f t="shared" si="2"/>
        <v>6</v>
      </c>
      <c r="Q19" s="21">
        <f t="shared" si="3"/>
        <v>5.2500000000000009</v>
      </c>
      <c r="R19" s="17"/>
      <c r="S19" s="161">
        <v>4</v>
      </c>
      <c r="T19" s="161">
        <v>5</v>
      </c>
      <c r="U19" s="161">
        <v>4.5</v>
      </c>
      <c r="V19" s="161">
        <v>5</v>
      </c>
      <c r="W19" s="181">
        <f t="shared" si="4"/>
        <v>4.625</v>
      </c>
      <c r="X19" s="161">
        <v>5.5</v>
      </c>
      <c r="Y19" s="161"/>
      <c r="Z19" s="181">
        <f t="shared" si="5"/>
        <v>5.5</v>
      </c>
      <c r="AA19" s="161">
        <v>6</v>
      </c>
      <c r="AB19" s="161"/>
      <c r="AC19" s="181">
        <f t="shared" si="6"/>
        <v>6</v>
      </c>
      <c r="AD19" s="21">
        <f t="shared" si="7"/>
        <v>5.2500000000000009</v>
      </c>
      <c r="AE19" s="23"/>
      <c r="AF19" s="19">
        <v>3.5</v>
      </c>
      <c r="AG19" s="19">
        <v>5</v>
      </c>
      <c r="AH19" s="19">
        <v>3.8</v>
      </c>
      <c r="AI19" s="19">
        <v>5.5</v>
      </c>
      <c r="AJ19" s="19">
        <v>4.5</v>
      </c>
      <c r="AK19" s="19">
        <v>4.5</v>
      </c>
      <c r="AL19" s="19">
        <v>2.1</v>
      </c>
      <c r="AM19" s="19">
        <v>5</v>
      </c>
      <c r="AN19" s="22">
        <f t="shared" si="8"/>
        <v>33.900000000000006</v>
      </c>
      <c r="AO19" s="21">
        <f t="shared" si="9"/>
        <v>4.2375000000000007</v>
      </c>
      <c r="AP19" s="43"/>
      <c r="AQ19" s="19">
        <v>6</v>
      </c>
      <c r="AR19" s="20"/>
      <c r="AS19" s="21">
        <f t="shared" si="10"/>
        <v>6</v>
      </c>
      <c r="AT19" s="23"/>
      <c r="AU19" s="19">
        <v>4.8</v>
      </c>
      <c r="AV19" s="19">
        <v>5</v>
      </c>
      <c r="AW19" s="19">
        <v>5</v>
      </c>
      <c r="AX19" s="19">
        <v>5</v>
      </c>
      <c r="AY19" s="19">
        <v>5</v>
      </c>
      <c r="AZ19" s="19">
        <v>5</v>
      </c>
      <c r="BA19" s="19">
        <v>3</v>
      </c>
      <c r="BB19" s="19">
        <v>5</v>
      </c>
      <c r="BC19" s="22">
        <f t="shared" si="11"/>
        <v>37.799999999999997</v>
      </c>
      <c r="BD19" s="21">
        <f t="shared" si="12"/>
        <v>4.7249999999999996</v>
      </c>
      <c r="BE19" s="23"/>
      <c r="BF19" s="19">
        <v>6</v>
      </c>
      <c r="BG19" s="19">
        <v>5.5</v>
      </c>
      <c r="BH19" s="19">
        <v>5</v>
      </c>
      <c r="BI19" s="19">
        <v>5</v>
      </c>
      <c r="BJ19" s="21">
        <f t="shared" si="13"/>
        <v>5.4249999999999998</v>
      </c>
      <c r="BK19" s="20"/>
      <c r="BL19" s="21">
        <f t="shared" si="14"/>
        <v>5.4249999999999998</v>
      </c>
      <c r="BM19" s="23"/>
      <c r="BN19" s="100">
        <f t="shared" si="15"/>
        <v>5.2500000000000009</v>
      </c>
      <c r="BO19" s="100">
        <f t="shared" si="16"/>
        <v>5.1187500000000004</v>
      </c>
      <c r="BP19" s="100">
        <f t="shared" si="17"/>
        <v>5.0749999999999993</v>
      </c>
      <c r="BQ19" s="26">
        <f t="shared" si="18"/>
        <v>4.6734375000000004</v>
      </c>
      <c r="BR19" s="431"/>
      <c r="BS19" s="24">
        <f t="shared" si="20"/>
        <v>5.2500000000000009</v>
      </c>
      <c r="BT19" s="24">
        <f t="shared" si="21"/>
        <v>6</v>
      </c>
      <c r="BU19" s="24">
        <f t="shared" si="22"/>
        <v>5.4249999999999998</v>
      </c>
      <c r="BV19" s="26">
        <f t="shared" si="19"/>
        <v>5.6687500000000002</v>
      </c>
      <c r="BW19" s="41"/>
      <c r="BX19" s="26">
        <f t="shared" si="23"/>
        <v>5.1710937500000007</v>
      </c>
      <c r="BY19" s="32">
        <v>9</v>
      </c>
    </row>
  </sheetData>
  <sortState xmlns:xlrd2="http://schemas.microsoft.com/office/spreadsheetml/2017/richdata2" ref="A11:BY19">
    <sortCondition descending="1" ref="BX11:BX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F9BA-F441-4CDB-B0F8-492212F03263}">
  <sheetPr>
    <pageSetUpPr fitToPage="1"/>
  </sheetPr>
  <dimension ref="A1:BZ24"/>
  <sheetViews>
    <sheetView workbookViewId="0">
      <selection activeCell="BZ25" sqref="BZ25"/>
    </sheetView>
  </sheetViews>
  <sheetFormatPr defaultColWidth="9.109375" defaultRowHeight="14.4" x14ac:dyDescent="0.3"/>
  <cols>
    <col min="1" max="1" width="6.6640625" style="3" customWidth="1"/>
    <col min="2" max="2" width="17.88671875" style="3" customWidth="1"/>
    <col min="3" max="3" width="21" style="3" customWidth="1"/>
    <col min="4" max="4" width="16.44140625" style="3" customWidth="1"/>
    <col min="5" max="5" width="15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98" customWidth="1"/>
    <col min="67" max="68" width="7.6640625" style="98" customWidth="1"/>
    <col min="69" max="69" width="8.77734375" style="3" customWidth="1"/>
    <col min="70" max="70" width="2.6640625" style="3" customWidth="1"/>
    <col min="71" max="71" width="6.88671875" style="3" customWidth="1"/>
    <col min="72" max="72" width="5.77734375" style="3" customWidth="1"/>
    <col min="73" max="73" width="7.6640625" style="3" customWidth="1"/>
    <col min="74" max="74" width="2.6640625" style="3" customWidth="1"/>
    <col min="75" max="75" width="7.21875" style="3" customWidth="1"/>
    <col min="76" max="76" width="2.33203125" style="3" customWidth="1"/>
    <col min="77" max="77" width="9.109375" style="3"/>
    <col min="78" max="78" width="12.44140625" style="3" customWidth="1"/>
    <col min="79" max="16384" width="9.109375" style="3"/>
  </cols>
  <sheetData>
    <row r="1" spans="1:78" ht="15.6" x14ac:dyDescent="0.3">
      <c r="A1" s="97" t="str">
        <f>'Comp Detail'!A1</f>
        <v>Vaulting NSW State Championships</v>
      </c>
      <c r="D1" s="163" t="s">
        <v>82</v>
      </c>
      <c r="E1" s="342" t="s">
        <v>348</v>
      </c>
      <c r="F1" s="1"/>
      <c r="G1" s="1"/>
      <c r="H1" s="1"/>
      <c r="I1" s="1"/>
      <c r="J1" s="103"/>
      <c r="K1" s="103"/>
      <c r="L1" s="103"/>
      <c r="M1" s="103"/>
      <c r="N1" s="103"/>
      <c r="O1" s="103"/>
      <c r="P1" s="103"/>
      <c r="Q1" s="103"/>
      <c r="S1" s="1"/>
      <c r="T1" s="1"/>
      <c r="U1" s="1"/>
      <c r="V1" s="1"/>
      <c r="W1" s="103"/>
      <c r="X1" s="103"/>
      <c r="Y1" s="103"/>
      <c r="Z1" s="103"/>
      <c r="AA1" s="103"/>
      <c r="AB1" s="103"/>
      <c r="AC1" s="103"/>
      <c r="AD1" s="103"/>
      <c r="BE1" s="5"/>
      <c r="BZ1" s="5">
        <f ca="1">NOW()</f>
        <v>45089.380972685183</v>
      </c>
    </row>
    <row r="2" spans="1:78" ht="14.85" customHeight="1" x14ac:dyDescent="0.4">
      <c r="A2" s="28"/>
      <c r="D2" s="163" t="s">
        <v>83</v>
      </c>
      <c r="E2" s="342" t="s">
        <v>342</v>
      </c>
      <c r="F2" s="1"/>
      <c r="G2" s="1"/>
      <c r="H2" s="1"/>
      <c r="I2" s="1"/>
      <c r="J2" s="103"/>
      <c r="K2" s="103"/>
      <c r="L2" s="269"/>
      <c r="M2" s="103"/>
      <c r="N2" s="103"/>
      <c r="O2" s="103"/>
      <c r="P2" s="103"/>
      <c r="Q2" s="103"/>
      <c r="S2" s="1"/>
      <c r="T2" s="1"/>
      <c r="U2" s="1"/>
      <c r="V2" s="1"/>
      <c r="W2" s="103"/>
      <c r="X2" s="103"/>
      <c r="Y2" s="103"/>
      <c r="Z2" s="103"/>
      <c r="AA2" s="103"/>
      <c r="AB2" s="103"/>
      <c r="AC2" s="103"/>
      <c r="AD2" s="103"/>
      <c r="BE2" s="7"/>
      <c r="BZ2" s="7">
        <f ca="1">NOW()</f>
        <v>45089.380972685183</v>
      </c>
    </row>
    <row r="3" spans="1:78" ht="15.6" x14ac:dyDescent="0.3">
      <c r="A3" s="456" t="str">
        <f>'Comp Detail'!A3</f>
        <v>9th to 11th June 2023</v>
      </c>
      <c r="B3" s="457"/>
      <c r="D3" s="163" t="s">
        <v>84</v>
      </c>
      <c r="E3" s="3" t="s">
        <v>344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8" ht="15.6" x14ac:dyDescent="0.3">
      <c r="A4" s="34"/>
      <c r="B4" s="35"/>
      <c r="D4" s="4"/>
      <c r="F4" s="175" t="s">
        <v>79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8" ht="15.6" x14ac:dyDescent="0.3">
      <c r="A5" s="28" t="s">
        <v>112</v>
      </c>
      <c r="B5" s="6"/>
      <c r="D5" s="4"/>
      <c r="H5" s="103"/>
      <c r="I5" s="103"/>
      <c r="K5" s="164"/>
      <c r="L5" s="164"/>
      <c r="M5" s="164"/>
      <c r="N5" s="103"/>
      <c r="O5" s="103"/>
      <c r="P5" s="103"/>
      <c r="Q5" s="103"/>
      <c r="U5" s="103"/>
      <c r="V5" s="103"/>
      <c r="X5" s="164"/>
      <c r="Y5" s="164"/>
      <c r="Z5" s="164"/>
      <c r="AA5" s="103"/>
      <c r="AB5" s="103"/>
      <c r="AC5" s="103"/>
      <c r="AD5" s="103"/>
    </row>
    <row r="6" spans="1:78" ht="15.6" x14ac:dyDescent="0.3">
      <c r="A6" s="28" t="s">
        <v>53</v>
      </c>
      <c r="B6" s="13" t="s">
        <v>287</v>
      </c>
      <c r="F6" s="164" t="s">
        <v>47</v>
      </c>
      <c r="G6" s="103" t="str">
        <f>E1</f>
        <v>Chris Wicks</v>
      </c>
      <c r="H6" s="103"/>
      <c r="I6" s="103"/>
      <c r="K6" s="103"/>
      <c r="L6" s="103"/>
      <c r="M6" s="103"/>
      <c r="N6" s="103"/>
      <c r="O6" s="103"/>
      <c r="P6" s="103"/>
      <c r="Q6" s="103"/>
      <c r="S6" s="164" t="s">
        <v>47</v>
      </c>
      <c r="T6" s="103" t="str">
        <f>E1</f>
        <v>Chris Wicks</v>
      </c>
      <c r="U6" s="103"/>
      <c r="V6" s="103"/>
      <c r="X6" s="103"/>
      <c r="Y6" s="103"/>
      <c r="Z6" s="103"/>
      <c r="AA6" s="103"/>
      <c r="AB6" s="103"/>
      <c r="AC6" s="103"/>
      <c r="AD6" s="103"/>
      <c r="AF6" s="6" t="s">
        <v>46</v>
      </c>
      <c r="AG6" s="3" t="str">
        <f>E2</f>
        <v>Janet Leadbeater</v>
      </c>
      <c r="AQ6" s="6" t="s">
        <v>46</v>
      </c>
      <c r="AR6" s="3" t="str">
        <f>E2</f>
        <v>Janet Leadbeater</v>
      </c>
      <c r="AU6" s="6" t="s">
        <v>48</v>
      </c>
      <c r="AV6" s="3" t="str">
        <f>E3</f>
        <v>Emily Leadbeater</v>
      </c>
      <c r="BF6" s="6" t="s">
        <v>48</v>
      </c>
      <c r="BG6" s="3" t="str">
        <f>E3</f>
        <v>Emily Leadbeater</v>
      </c>
      <c r="BK6" s="6"/>
      <c r="BL6" s="6"/>
      <c r="BQ6" s="6"/>
    </row>
    <row r="7" spans="1:78" x14ac:dyDescent="0.3">
      <c r="B7" s="6" t="s">
        <v>288</v>
      </c>
      <c r="F7" s="164" t="s">
        <v>26</v>
      </c>
      <c r="S7" s="164" t="s">
        <v>26</v>
      </c>
      <c r="T7" s="103"/>
      <c r="BN7" s="99"/>
      <c r="BO7" s="99"/>
      <c r="BP7" s="99"/>
    </row>
    <row r="8" spans="1:78" x14ac:dyDescent="0.3">
      <c r="F8" s="164" t="s">
        <v>1</v>
      </c>
      <c r="G8" s="103"/>
      <c r="H8" s="103"/>
      <c r="I8" s="103"/>
      <c r="J8" s="176" t="s">
        <v>1</v>
      </c>
      <c r="K8" s="177"/>
      <c r="L8" s="177"/>
      <c r="M8" s="177" t="s">
        <v>2</v>
      </c>
      <c r="O8" s="177"/>
      <c r="P8" s="177" t="s">
        <v>3</v>
      </c>
      <c r="Q8" s="177" t="s">
        <v>86</v>
      </c>
      <c r="S8" s="164" t="s">
        <v>1</v>
      </c>
      <c r="T8" s="103"/>
      <c r="U8" s="103"/>
      <c r="V8" s="103"/>
      <c r="W8" s="176" t="s">
        <v>1</v>
      </c>
      <c r="X8" s="177"/>
      <c r="Y8" s="177"/>
      <c r="Z8" s="177" t="s">
        <v>2</v>
      </c>
      <c r="AB8" s="177"/>
      <c r="AC8" s="177" t="s">
        <v>3</v>
      </c>
      <c r="AD8" s="177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62" t="s">
        <v>45</v>
      </c>
      <c r="BQ8" s="6" t="s">
        <v>8</v>
      </c>
      <c r="BW8" s="6" t="s">
        <v>340</v>
      </c>
      <c r="BY8" s="44" t="s">
        <v>52</v>
      </c>
      <c r="BZ8" s="16"/>
    </row>
    <row r="9" spans="1:78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66" t="s">
        <v>87</v>
      </c>
      <c r="G9" s="166" t="s">
        <v>90</v>
      </c>
      <c r="H9" s="166" t="s">
        <v>88</v>
      </c>
      <c r="I9" s="166" t="s">
        <v>91</v>
      </c>
      <c r="J9" s="178" t="s">
        <v>34</v>
      </c>
      <c r="K9" s="160" t="s">
        <v>2</v>
      </c>
      <c r="L9" s="160" t="s">
        <v>93</v>
      </c>
      <c r="M9" s="178" t="s">
        <v>34</v>
      </c>
      <c r="N9" s="179" t="s">
        <v>3</v>
      </c>
      <c r="O9" s="160" t="s">
        <v>93</v>
      </c>
      <c r="P9" s="178" t="s">
        <v>34</v>
      </c>
      <c r="Q9" s="178" t="s">
        <v>34</v>
      </c>
      <c r="S9" s="166" t="s">
        <v>87</v>
      </c>
      <c r="T9" s="166" t="s">
        <v>90</v>
      </c>
      <c r="U9" s="166" t="s">
        <v>88</v>
      </c>
      <c r="V9" s="166" t="s">
        <v>91</v>
      </c>
      <c r="W9" s="178" t="s">
        <v>34</v>
      </c>
      <c r="X9" s="160" t="s">
        <v>2</v>
      </c>
      <c r="Y9" s="160" t="s">
        <v>93</v>
      </c>
      <c r="Z9" s="178" t="s">
        <v>34</v>
      </c>
      <c r="AA9" s="179" t="s">
        <v>3</v>
      </c>
      <c r="AB9" s="160" t="s">
        <v>93</v>
      </c>
      <c r="AC9" s="178" t="s">
        <v>34</v>
      </c>
      <c r="AD9" s="178" t="s">
        <v>34</v>
      </c>
      <c r="AE9" s="295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296"/>
      <c r="AQ9" s="36" t="s">
        <v>36</v>
      </c>
      <c r="AR9" s="36" t="s">
        <v>9</v>
      </c>
      <c r="AS9" s="38" t="s">
        <v>15</v>
      </c>
      <c r="AT9" s="297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297"/>
      <c r="BF9" s="298" t="s">
        <v>4</v>
      </c>
      <c r="BG9" s="298" t="s">
        <v>5</v>
      </c>
      <c r="BH9" s="298" t="s">
        <v>6</v>
      </c>
      <c r="BI9" s="298" t="s">
        <v>7</v>
      </c>
      <c r="BJ9" s="298" t="s">
        <v>33</v>
      </c>
      <c r="BK9" s="36" t="s">
        <v>10</v>
      </c>
      <c r="BL9" s="38" t="s">
        <v>15</v>
      </c>
      <c r="BM9" s="297"/>
      <c r="BN9" s="145" t="s">
        <v>68</v>
      </c>
      <c r="BO9" s="145" t="s">
        <v>69</v>
      </c>
      <c r="BP9" s="145" t="s">
        <v>70</v>
      </c>
      <c r="BQ9" s="299" t="s">
        <v>32</v>
      </c>
      <c r="BR9" s="432"/>
      <c r="BS9" s="300" t="s">
        <v>68</v>
      </c>
      <c r="BT9" s="300" t="s">
        <v>69</v>
      </c>
      <c r="BU9" s="300" t="s">
        <v>70</v>
      </c>
      <c r="BV9" s="300"/>
      <c r="BW9" s="301" t="s">
        <v>32</v>
      </c>
      <c r="BX9" s="302"/>
      <c r="BY9" s="301" t="s">
        <v>32</v>
      </c>
      <c r="BZ9" s="303" t="s">
        <v>35</v>
      </c>
    </row>
    <row r="10" spans="1:78" s="12" customFormat="1" x14ac:dyDescent="0.3">
      <c r="F10" s="41"/>
      <c r="G10" s="41"/>
      <c r="H10" s="41"/>
      <c r="I10" s="41"/>
      <c r="J10" s="180"/>
      <c r="K10" s="180"/>
      <c r="L10" s="180"/>
      <c r="M10" s="180"/>
      <c r="N10" s="180"/>
      <c r="O10" s="180"/>
      <c r="P10" s="180"/>
      <c r="Q10" s="180"/>
      <c r="R10" s="17"/>
      <c r="S10" s="41"/>
      <c r="T10" s="41"/>
      <c r="U10" s="41"/>
      <c r="V10" s="41"/>
      <c r="W10" s="180"/>
      <c r="X10" s="180"/>
      <c r="Y10" s="180"/>
      <c r="Z10" s="180"/>
      <c r="AA10" s="180"/>
      <c r="AB10" s="180"/>
      <c r="AC10" s="180"/>
      <c r="AD10" s="18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99"/>
      <c r="BO10" s="99"/>
      <c r="BP10" s="99"/>
      <c r="BQ10" s="6"/>
      <c r="BR10" s="433"/>
      <c r="BS10" s="3"/>
      <c r="BT10" s="3"/>
      <c r="BU10" s="3"/>
      <c r="BV10" s="3"/>
      <c r="BW10" s="44"/>
      <c r="BX10" s="45"/>
      <c r="BY10" s="44"/>
      <c r="BZ10" s="18"/>
    </row>
    <row r="11" spans="1:78" x14ac:dyDescent="0.3">
      <c r="A11" s="414">
        <v>2</v>
      </c>
      <c r="B11" s="414" t="s">
        <v>220</v>
      </c>
      <c r="C11" s="414" t="s">
        <v>295</v>
      </c>
      <c r="D11" s="414" t="s">
        <v>213</v>
      </c>
      <c r="E11" s="414" t="s">
        <v>214</v>
      </c>
      <c r="F11" s="161">
        <v>4.8</v>
      </c>
      <c r="G11" s="161">
        <v>5.5</v>
      </c>
      <c r="H11" s="161">
        <v>5.5</v>
      </c>
      <c r="I11" s="161">
        <v>4.5</v>
      </c>
      <c r="J11" s="181">
        <f t="shared" ref="J11:J24" si="0">(F11+G11+H11+I11)/4</f>
        <v>5.0750000000000002</v>
      </c>
      <c r="K11" s="161">
        <v>5.5</v>
      </c>
      <c r="L11" s="161"/>
      <c r="M11" s="181">
        <f t="shared" ref="M11:M24" si="1">K11-L11</f>
        <v>5.5</v>
      </c>
      <c r="N11" s="161">
        <v>5.5</v>
      </c>
      <c r="O11" s="161"/>
      <c r="P11" s="181">
        <f t="shared" ref="P11:P24" si="2">N11-O11</f>
        <v>5.5</v>
      </c>
      <c r="Q11" s="21">
        <f t="shared" ref="Q11:Q24" si="3">((J11*0.4)+(M11*0.4)+(P11*0.2))</f>
        <v>5.33</v>
      </c>
      <c r="R11" s="17"/>
      <c r="S11" s="161">
        <v>5</v>
      </c>
      <c r="T11" s="161">
        <v>5.5</v>
      </c>
      <c r="U11" s="161">
        <v>5.5</v>
      </c>
      <c r="V11" s="161">
        <v>4.5</v>
      </c>
      <c r="W11" s="181">
        <f t="shared" ref="W11:W24" si="4">(S11+T11+U11+V11)/4</f>
        <v>5.125</v>
      </c>
      <c r="X11" s="161">
        <v>5.5</v>
      </c>
      <c r="Y11" s="161"/>
      <c r="Z11" s="181">
        <f t="shared" ref="Z11:Z24" si="5">X11-Y11</f>
        <v>5.5</v>
      </c>
      <c r="AA11" s="161">
        <v>5.5</v>
      </c>
      <c r="AB11" s="161"/>
      <c r="AC11" s="181">
        <f t="shared" ref="AC11:AC24" si="6">AA11-AB11</f>
        <v>5.5</v>
      </c>
      <c r="AD11" s="21">
        <f t="shared" ref="AD11:AD24" si="7">((W11*0.4)+(Z11*0.4)+(AC11*0.2))</f>
        <v>5.35</v>
      </c>
      <c r="AE11" s="23"/>
      <c r="AF11" s="19">
        <v>6.8</v>
      </c>
      <c r="AG11" s="19">
        <v>6.5</v>
      </c>
      <c r="AH11" s="19">
        <v>6</v>
      </c>
      <c r="AI11" s="19">
        <v>6.8</v>
      </c>
      <c r="AJ11" s="19">
        <v>6.5</v>
      </c>
      <c r="AK11" s="19">
        <v>6.5</v>
      </c>
      <c r="AL11" s="19">
        <v>6.5</v>
      </c>
      <c r="AM11" s="19">
        <v>6</v>
      </c>
      <c r="AN11" s="22">
        <f t="shared" ref="AN11:AN24" si="8">SUM(AF11:AM11)</f>
        <v>51.6</v>
      </c>
      <c r="AO11" s="21">
        <f t="shared" ref="AO11:AO24" si="9">AN11/8</f>
        <v>6.45</v>
      </c>
      <c r="AP11" s="43"/>
      <c r="AQ11" s="19">
        <v>7.6</v>
      </c>
      <c r="AR11" s="20"/>
      <c r="AS11" s="21">
        <f t="shared" ref="AS11:AS24" si="10">AQ11-AR11</f>
        <v>7.6</v>
      </c>
      <c r="AT11" s="23"/>
      <c r="AU11" s="19">
        <v>6</v>
      </c>
      <c r="AV11" s="19">
        <v>5.5</v>
      </c>
      <c r="AW11" s="19">
        <v>5.8</v>
      </c>
      <c r="AX11" s="19">
        <v>6</v>
      </c>
      <c r="AY11" s="19">
        <v>6</v>
      </c>
      <c r="AZ11" s="19">
        <v>5.5</v>
      </c>
      <c r="BA11" s="19">
        <v>6</v>
      </c>
      <c r="BB11" s="19">
        <v>5</v>
      </c>
      <c r="BC11" s="22">
        <f t="shared" ref="BC11:BC24" si="11">SUM(AU11:BB11)</f>
        <v>45.8</v>
      </c>
      <c r="BD11" s="21">
        <f t="shared" ref="BD11:BD24" si="12">BC11/8</f>
        <v>5.7249999999999996</v>
      </c>
      <c r="BE11" s="23"/>
      <c r="BF11" s="19">
        <v>7</v>
      </c>
      <c r="BG11" s="19">
        <v>6.5</v>
      </c>
      <c r="BH11" s="19">
        <v>7</v>
      </c>
      <c r="BI11" s="19">
        <v>5</v>
      </c>
      <c r="BJ11" s="21">
        <f t="shared" ref="BJ11:BJ24" si="13">SUM((BF11*0.3),(BG11*0.25),(BH11*0.35),(BI11*0.1))</f>
        <v>6.6749999999999998</v>
      </c>
      <c r="BK11" s="20"/>
      <c r="BL11" s="21">
        <f t="shared" ref="BL11:BL24" si="14">BJ11-BK11</f>
        <v>6.6749999999999998</v>
      </c>
      <c r="BM11" s="23"/>
      <c r="BN11" s="100">
        <f t="shared" ref="BN11:BN24" si="15">(Q11+AD11)/2</f>
        <v>5.34</v>
      </c>
      <c r="BO11" s="100">
        <f t="shared" ref="BO11:BO24" si="16">(AO11+AS11)/2</f>
        <v>7.0250000000000004</v>
      </c>
      <c r="BP11" s="100">
        <f t="shared" ref="BP11:BP24" si="17">(BD11+BL11)/2</f>
        <v>6.1999999999999993</v>
      </c>
      <c r="BQ11" s="24">
        <f t="shared" ref="BQ11:BQ24" si="18">SUM((Q11*0.25)+(AO11*0.375)+(BD11*0.375))</f>
        <v>5.8981250000000003</v>
      </c>
      <c r="BR11" s="431"/>
      <c r="BS11" s="24">
        <f t="shared" ref="BS11:BS24" si="19">AD11</f>
        <v>5.35</v>
      </c>
      <c r="BT11" s="24">
        <f t="shared" ref="BT11:BT24" si="20">AS11</f>
        <v>7.6</v>
      </c>
      <c r="BU11" s="24">
        <f t="shared" ref="BU11:BU24" si="21">BL11</f>
        <v>6.6749999999999998</v>
      </c>
      <c r="BV11" s="25"/>
      <c r="BW11" s="24">
        <f t="shared" ref="BW11:BW24" si="22">SUM((AD11*0.25),(AS11*0.5),(BL11*0.25))</f>
        <v>6.8062499999999995</v>
      </c>
      <c r="BX11" s="41"/>
      <c r="BY11" s="26">
        <f t="shared" ref="BY11:BY24" si="23">(BQ11+BW11)/2</f>
        <v>6.3521874999999994</v>
      </c>
      <c r="BZ11" s="32">
        <v>1</v>
      </c>
    </row>
    <row r="12" spans="1:78" x14ac:dyDescent="0.3">
      <c r="A12" s="415">
        <v>57</v>
      </c>
      <c r="B12" s="415" t="s">
        <v>294</v>
      </c>
      <c r="C12" s="414" t="s">
        <v>210</v>
      </c>
      <c r="D12" s="414" t="s">
        <v>211</v>
      </c>
      <c r="E12" s="414" t="s">
        <v>177</v>
      </c>
      <c r="F12" s="161">
        <v>5</v>
      </c>
      <c r="G12" s="161">
        <v>5.5</v>
      </c>
      <c r="H12" s="161">
        <v>5</v>
      </c>
      <c r="I12" s="161">
        <v>5.5</v>
      </c>
      <c r="J12" s="181">
        <f t="shared" si="0"/>
        <v>5.25</v>
      </c>
      <c r="K12" s="161">
        <v>6</v>
      </c>
      <c r="L12" s="161"/>
      <c r="M12" s="181">
        <f t="shared" si="1"/>
        <v>6</v>
      </c>
      <c r="N12" s="161">
        <v>7</v>
      </c>
      <c r="O12" s="161"/>
      <c r="P12" s="181">
        <f t="shared" si="2"/>
        <v>7</v>
      </c>
      <c r="Q12" s="21">
        <f t="shared" si="3"/>
        <v>5.9</v>
      </c>
      <c r="R12" s="17"/>
      <c r="S12" s="161">
        <v>5</v>
      </c>
      <c r="T12" s="161">
        <v>5.5</v>
      </c>
      <c r="U12" s="161">
        <v>5</v>
      </c>
      <c r="V12" s="161">
        <v>5.5</v>
      </c>
      <c r="W12" s="181">
        <f t="shared" si="4"/>
        <v>5.25</v>
      </c>
      <c r="X12" s="161">
        <v>6</v>
      </c>
      <c r="Y12" s="161"/>
      <c r="Z12" s="181">
        <f t="shared" si="5"/>
        <v>6</v>
      </c>
      <c r="AA12" s="161">
        <v>7</v>
      </c>
      <c r="AB12" s="161"/>
      <c r="AC12" s="181">
        <f t="shared" si="6"/>
        <v>7</v>
      </c>
      <c r="AD12" s="21">
        <f t="shared" si="7"/>
        <v>5.9</v>
      </c>
      <c r="AE12" s="23"/>
      <c r="AF12" s="19">
        <v>6.8</v>
      </c>
      <c r="AG12" s="19">
        <v>6.8</v>
      </c>
      <c r="AH12" s="19">
        <v>6</v>
      </c>
      <c r="AI12" s="19">
        <v>7.2</v>
      </c>
      <c r="AJ12" s="19">
        <v>7</v>
      </c>
      <c r="AK12" s="19">
        <v>7</v>
      </c>
      <c r="AL12" s="19">
        <v>6.8</v>
      </c>
      <c r="AM12" s="19">
        <v>5.5</v>
      </c>
      <c r="AN12" s="22">
        <f t="shared" si="8"/>
        <v>53.099999999999994</v>
      </c>
      <c r="AO12" s="21">
        <f t="shared" si="9"/>
        <v>6.6374999999999993</v>
      </c>
      <c r="AP12" s="43"/>
      <c r="AQ12" s="19">
        <v>6.8</v>
      </c>
      <c r="AR12" s="20"/>
      <c r="AS12" s="21">
        <f t="shared" si="10"/>
        <v>6.8</v>
      </c>
      <c r="AT12" s="23"/>
      <c r="AU12" s="19">
        <v>5.8</v>
      </c>
      <c r="AV12" s="19">
        <v>6</v>
      </c>
      <c r="AW12" s="19">
        <v>5.8</v>
      </c>
      <c r="AX12" s="19">
        <v>6.5</v>
      </c>
      <c r="AY12" s="19">
        <v>6</v>
      </c>
      <c r="AZ12" s="19">
        <v>6.3</v>
      </c>
      <c r="BA12" s="19">
        <v>6.8</v>
      </c>
      <c r="BB12" s="19">
        <v>6</v>
      </c>
      <c r="BC12" s="22">
        <f t="shared" si="11"/>
        <v>49.199999999999996</v>
      </c>
      <c r="BD12" s="21">
        <f t="shared" si="12"/>
        <v>6.1499999999999995</v>
      </c>
      <c r="BE12" s="23"/>
      <c r="BF12" s="19">
        <v>5.5</v>
      </c>
      <c r="BG12" s="19">
        <v>6.5</v>
      </c>
      <c r="BH12" s="19">
        <v>6.5</v>
      </c>
      <c r="BI12" s="19">
        <v>5.8</v>
      </c>
      <c r="BJ12" s="21">
        <f t="shared" si="13"/>
        <v>6.13</v>
      </c>
      <c r="BK12" s="20"/>
      <c r="BL12" s="21">
        <f t="shared" si="14"/>
        <v>6.13</v>
      </c>
      <c r="BM12" s="23"/>
      <c r="BN12" s="100">
        <f t="shared" si="15"/>
        <v>5.9</v>
      </c>
      <c r="BO12" s="100">
        <f t="shared" si="16"/>
        <v>6.71875</v>
      </c>
      <c r="BP12" s="100">
        <f t="shared" si="17"/>
        <v>6.14</v>
      </c>
      <c r="BQ12" s="24">
        <f t="shared" si="18"/>
        <v>6.2703124999999993</v>
      </c>
      <c r="BR12" s="431"/>
      <c r="BS12" s="24">
        <f t="shared" si="19"/>
        <v>5.9</v>
      </c>
      <c r="BT12" s="24">
        <f t="shared" si="20"/>
        <v>6.8</v>
      </c>
      <c r="BU12" s="24">
        <f t="shared" si="21"/>
        <v>6.13</v>
      </c>
      <c r="BV12" s="25"/>
      <c r="BW12" s="24">
        <f t="shared" si="22"/>
        <v>6.4074999999999998</v>
      </c>
      <c r="BX12" s="41"/>
      <c r="BY12" s="26">
        <f t="shared" si="23"/>
        <v>6.3389062499999991</v>
      </c>
      <c r="BZ12" s="32">
        <v>2</v>
      </c>
    </row>
    <row r="13" spans="1:78" x14ac:dyDescent="0.3">
      <c r="A13" s="414">
        <v>29</v>
      </c>
      <c r="B13" s="414" t="s">
        <v>292</v>
      </c>
      <c r="C13" s="414" t="s">
        <v>293</v>
      </c>
      <c r="D13" s="414" t="s">
        <v>207</v>
      </c>
      <c r="E13" s="414" t="s">
        <v>183</v>
      </c>
      <c r="F13" s="161">
        <v>6</v>
      </c>
      <c r="G13" s="161">
        <v>5.8</v>
      </c>
      <c r="H13" s="161">
        <v>5.5</v>
      </c>
      <c r="I13" s="161">
        <v>6</v>
      </c>
      <c r="J13" s="181">
        <f t="shared" si="0"/>
        <v>5.8250000000000002</v>
      </c>
      <c r="K13" s="161">
        <v>6</v>
      </c>
      <c r="L13" s="161"/>
      <c r="M13" s="181">
        <f t="shared" si="1"/>
        <v>6</v>
      </c>
      <c r="N13" s="161">
        <v>7</v>
      </c>
      <c r="O13" s="161"/>
      <c r="P13" s="181">
        <f t="shared" si="2"/>
        <v>7</v>
      </c>
      <c r="Q13" s="21">
        <f t="shared" si="3"/>
        <v>6.1300000000000008</v>
      </c>
      <c r="R13" s="17"/>
      <c r="S13" s="161">
        <v>6</v>
      </c>
      <c r="T13" s="161">
        <v>5.8</v>
      </c>
      <c r="U13" s="161">
        <v>5.5</v>
      </c>
      <c r="V13" s="161">
        <v>6</v>
      </c>
      <c r="W13" s="181">
        <f t="shared" si="4"/>
        <v>5.8250000000000002</v>
      </c>
      <c r="X13" s="161">
        <v>6</v>
      </c>
      <c r="Y13" s="161"/>
      <c r="Z13" s="181">
        <f t="shared" si="5"/>
        <v>6</v>
      </c>
      <c r="AA13" s="161">
        <v>7</v>
      </c>
      <c r="AB13" s="161"/>
      <c r="AC13" s="181">
        <f t="shared" si="6"/>
        <v>7</v>
      </c>
      <c r="AD13" s="21">
        <f t="shared" si="7"/>
        <v>6.1300000000000008</v>
      </c>
      <c r="AE13" s="23"/>
      <c r="AF13" s="19">
        <v>7</v>
      </c>
      <c r="AG13" s="19">
        <v>5.5</v>
      </c>
      <c r="AH13" s="19">
        <v>5.8</v>
      </c>
      <c r="AI13" s="19">
        <v>5.8</v>
      </c>
      <c r="AJ13" s="19">
        <v>7</v>
      </c>
      <c r="AK13" s="19">
        <v>7</v>
      </c>
      <c r="AL13" s="19">
        <v>6.2</v>
      </c>
      <c r="AM13" s="19">
        <v>5.5</v>
      </c>
      <c r="AN13" s="22">
        <f t="shared" si="8"/>
        <v>49.800000000000004</v>
      </c>
      <c r="AO13" s="21">
        <f t="shared" si="9"/>
        <v>6.2250000000000005</v>
      </c>
      <c r="AP13" s="43"/>
      <c r="AQ13" s="19">
        <v>7.1</v>
      </c>
      <c r="AR13" s="20"/>
      <c r="AS13" s="21">
        <f t="shared" si="10"/>
        <v>7.1</v>
      </c>
      <c r="AT13" s="23"/>
      <c r="AU13" s="19">
        <v>6.5</v>
      </c>
      <c r="AV13" s="19">
        <v>6</v>
      </c>
      <c r="AW13" s="19">
        <v>5.5</v>
      </c>
      <c r="AX13" s="19">
        <v>5.8</v>
      </c>
      <c r="AY13" s="19">
        <v>5.8</v>
      </c>
      <c r="AZ13" s="19">
        <v>5.5</v>
      </c>
      <c r="BA13" s="19">
        <v>6</v>
      </c>
      <c r="BB13" s="19">
        <v>6</v>
      </c>
      <c r="BC13" s="22">
        <f t="shared" si="11"/>
        <v>47.1</v>
      </c>
      <c r="BD13" s="21">
        <f t="shared" si="12"/>
        <v>5.8875000000000002</v>
      </c>
      <c r="BE13" s="23"/>
      <c r="BF13" s="19">
        <v>5.5</v>
      </c>
      <c r="BG13" s="19">
        <v>6</v>
      </c>
      <c r="BH13" s="19">
        <v>6.5</v>
      </c>
      <c r="BI13" s="19">
        <v>6.5</v>
      </c>
      <c r="BJ13" s="21">
        <f t="shared" si="13"/>
        <v>6.0750000000000002</v>
      </c>
      <c r="BK13" s="20"/>
      <c r="BL13" s="21">
        <f t="shared" si="14"/>
        <v>6.0750000000000002</v>
      </c>
      <c r="BM13" s="23"/>
      <c r="BN13" s="100">
        <f t="shared" si="15"/>
        <v>6.1300000000000008</v>
      </c>
      <c r="BO13" s="100">
        <f t="shared" si="16"/>
        <v>6.6624999999999996</v>
      </c>
      <c r="BP13" s="100">
        <f t="shared" si="17"/>
        <v>5.9812500000000002</v>
      </c>
      <c r="BQ13" s="24">
        <f t="shared" si="18"/>
        <v>6.0746875000000005</v>
      </c>
      <c r="BR13" s="431"/>
      <c r="BS13" s="24">
        <f t="shared" si="19"/>
        <v>6.1300000000000008</v>
      </c>
      <c r="BT13" s="24">
        <f t="shared" si="20"/>
        <v>7.1</v>
      </c>
      <c r="BU13" s="24">
        <f t="shared" si="21"/>
        <v>6.0750000000000002</v>
      </c>
      <c r="BV13" s="25"/>
      <c r="BW13" s="24">
        <f t="shared" si="22"/>
        <v>6.6012499999999994</v>
      </c>
      <c r="BX13" s="41"/>
      <c r="BY13" s="26">
        <f t="shared" si="23"/>
        <v>6.3379687499999999</v>
      </c>
      <c r="BZ13" s="32">
        <v>3</v>
      </c>
    </row>
    <row r="14" spans="1:78" x14ac:dyDescent="0.3">
      <c r="A14" s="414">
        <v>93</v>
      </c>
      <c r="B14" s="414" t="s">
        <v>152</v>
      </c>
      <c r="C14" s="414" t="s">
        <v>291</v>
      </c>
      <c r="D14" s="414" t="s">
        <v>150</v>
      </c>
      <c r="E14" s="414" t="s">
        <v>151</v>
      </c>
      <c r="F14" s="161">
        <v>5.5</v>
      </c>
      <c r="G14" s="161">
        <v>5</v>
      </c>
      <c r="H14" s="161">
        <v>5</v>
      </c>
      <c r="I14" s="161">
        <v>6</v>
      </c>
      <c r="J14" s="181">
        <f t="shared" si="0"/>
        <v>5.375</v>
      </c>
      <c r="K14" s="161">
        <v>6</v>
      </c>
      <c r="L14" s="161"/>
      <c r="M14" s="181">
        <f t="shared" si="1"/>
        <v>6</v>
      </c>
      <c r="N14" s="161">
        <v>6.5</v>
      </c>
      <c r="O14" s="161"/>
      <c r="P14" s="181">
        <f t="shared" si="2"/>
        <v>6.5</v>
      </c>
      <c r="Q14" s="21">
        <f t="shared" si="3"/>
        <v>5.8500000000000005</v>
      </c>
      <c r="R14" s="17"/>
      <c r="S14" s="161">
        <v>5.5</v>
      </c>
      <c r="T14" s="161">
        <v>5</v>
      </c>
      <c r="U14" s="161">
        <v>5</v>
      </c>
      <c r="V14" s="161">
        <v>6</v>
      </c>
      <c r="W14" s="181">
        <f t="shared" si="4"/>
        <v>5.375</v>
      </c>
      <c r="X14" s="161">
        <v>6</v>
      </c>
      <c r="Y14" s="161"/>
      <c r="Z14" s="181">
        <f t="shared" si="5"/>
        <v>6</v>
      </c>
      <c r="AA14" s="161">
        <v>6.5</v>
      </c>
      <c r="AB14" s="161"/>
      <c r="AC14" s="181">
        <f t="shared" si="6"/>
        <v>6.5</v>
      </c>
      <c r="AD14" s="21">
        <f t="shared" si="7"/>
        <v>5.8500000000000005</v>
      </c>
      <c r="AE14" s="23"/>
      <c r="AF14" s="19">
        <v>6.8</v>
      </c>
      <c r="AG14" s="19">
        <v>6.8</v>
      </c>
      <c r="AH14" s="19">
        <v>6</v>
      </c>
      <c r="AI14" s="19">
        <v>7</v>
      </c>
      <c r="AJ14" s="19">
        <v>6.8</v>
      </c>
      <c r="AK14" s="19">
        <v>6.8</v>
      </c>
      <c r="AL14" s="19">
        <v>7</v>
      </c>
      <c r="AM14" s="19">
        <v>5.8</v>
      </c>
      <c r="AN14" s="22">
        <f t="shared" si="8"/>
        <v>52.999999999999993</v>
      </c>
      <c r="AO14" s="21">
        <f t="shared" si="9"/>
        <v>6.6249999999999991</v>
      </c>
      <c r="AP14" s="43"/>
      <c r="AQ14" s="19">
        <v>6.2</v>
      </c>
      <c r="AR14" s="20"/>
      <c r="AS14" s="21">
        <f t="shared" si="10"/>
        <v>6.2</v>
      </c>
      <c r="AT14" s="23"/>
      <c r="AU14" s="19">
        <v>6</v>
      </c>
      <c r="AV14" s="19">
        <v>5.8</v>
      </c>
      <c r="AW14" s="19">
        <v>5.8</v>
      </c>
      <c r="AX14" s="19">
        <v>6.5</v>
      </c>
      <c r="AY14" s="19">
        <v>6</v>
      </c>
      <c r="AZ14" s="19">
        <v>5.8</v>
      </c>
      <c r="BA14" s="19">
        <v>6.3</v>
      </c>
      <c r="BB14" s="19">
        <v>5.8</v>
      </c>
      <c r="BC14" s="22">
        <f t="shared" si="11"/>
        <v>47.999999999999993</v>
      </c>
      <c r="BD14" s="21">
        <f t="shared" si="12"/>
        <v>5.9999999999999991</v>
      </c>
      <c r="BE14" s="23"/>
      <c r="BF14" s="19">
        <v>7.5</v>
      </c>
      <c r="BG14" s="19">
        <v>6</v>
      </c>
      <c r="BH14" s="19">
        <v>6</v>
      </c>
      <c r="BI14" s="19">
        <v>5.5</v>
      </c>
      <c r="BJ14" s="21">
        <f t="shared" si="13"/>
        <v>6.3999999999999995</v>
      </c>
      <c r="BK14" s="20"/>
      <c r="BL14" s="21">
        <f t="shared" si="14"/>
        <v>6.3999999999999995</v>
      </c>
      <c r="BM14" s="23"/>
      <c r="BN14" s="100">
        <f t="shared" si="15"/>
        <v>5.8500000000000005</v>
      </c>
      <c r="BO14" s="100">
        <f t="shared" si="16"/>
        <v>6.4124999999999996</v>
      </c>
      <c r="BP14" s="100">
        <f t="shared" si="17"/>
        <v>6.1999999999999993</v>
      </c>
      <c r="BQ14" s="24">
        <f t="shared" si="18"/>
        <v>6.1968749999999986</v>
      </c>
      <c r="BR14" s="431"/>
      <c r="BS14" s="24">
        <f t="shared" si="19"/>
        <v>5.8500000000000005</v>
      </c>
      <c r="BT14" s="24">
        <f t="shared" si="20"/>
        <v>6.2</v>
      </c>
      <c r="BU14" s="24">
        <f t="shared" si="21"/>
        <v>6.3999999999999995</v>
      </c>
      <c r="BV14" s="25"/>
      <c r="BW14" s="24">
        <f t="shared" si="22"/>
        <v>6.1624999999999996</v>
      </c>
      <c r="BX14" s="41"/>
      <c r="BY14" s="26">
        <f t="shared" si="23"/>
        <v>6.1796874999999991</v>
      </c>
      <c r="BZ14" s="32">
        <v>4</v>
      </c>
    </row>
    <row r="15" spans="1:78" x14ac:dyDescent="0.3">
      <c r="A15" s="415">
        <v>73</v>
      </c>
      <c r="B15" s="415" t="s">
        <v>290</v>
      </c>
      <c r="C15" s="414" t="s">
        <v>240</v>
      </c>
      <c r="D15" s="414" t="s">
        <v>270</v>
      </c>
      <c r="E15" s="414" t="s">
        <v>157</v>
      </c>
      <c r="F15" s="161">
        <v>6.2</v>
      </c>
      <c r="G15" s="161">
        <v>6.5</v>
      </c>
      <c r="H15" s="161">
        <v>5</v>
      </c>
      <c r="I15" s="161">
        <v>5</v>
      </c>
      <c r="J15" s="181">
        <f t="shared" si="0"/>
        <v>5.6749999999999998</v>
      </c>
      <c r="K15" s="161">
        <v>6</v>
      </c>
      <c r="L15" s="161"/>
      <c r="M15" s="181">
        <f t="shared" si="1"/>
        <v>6</v>
      </c>
      <c r="N15" s="161">
        <v>6</v>
      </c>
      <c r="O15" s="161"/>
      <c r="P15" s="181">
        <f t="shared" si="2"/>
        <v>6</v>
      </c>
      <c r="Q15" s="21">
        <f t="shared" si="3"/>
        <v>5.87</v>
      </c>
      <c r="R15" s="17"/>
      <c r="S15" s="161">
        <v>6.2</v>
      </c>
      <c r="T15" s="161">
        <v>6.5</v>
      </c>
      <c r="U15" s="161">
        <v>5</v>
      </c>
      <c r="V15" s="161">
        <v>5</v>
      </c>
      <c r="W15" s="181">
        <f t="shared" si="4"/>
        <v>5.6749999999999998</v>
      </c>
      <c r="X15" s="161">
        <v>6</v>
      </c>
      <c r="Y15" s="161"/>
      <c r="Z15" s="181">
        <f t="shared" si="5"/>
        <v>6</v>
      </c>
      <c r="AA15" s="161">
        <v>6</v>
      </c>
      <c r="AB15" s="161"/>
      <c r="AC15" s="181">
        <f t="shared" si="6"/>
        <v>6</v>
      </c>
      <c r="AD15" s="21">
        <f t="shared" si="7"/>
        <v>5.87</v>
      </c>
      <c r="AE15" s="23"/>
      <c r="AF15" s="19">
        <v>5</v>
      </c>
      <c r="AG15" s="19">
        <v>6</v>
      </c>
      <c r="AH15" s="19">
        <v>6.5</v>
      </c>
      <c r="AI15" s="19">
        <v>7.5</v>
      </c>
      <c r="AJ15" s="19">
        <v>7</v>
      </c>
      <c r="AK15" s="19">
        <v>7</v>
      </c>
      <c r="AL15" s="19">
        <v>7</v>
      </c>
      <c r="AM15" s="19">
        <v>5</v>
      </c>
      <c r="AN15" s="22">
        <f t="shared" si="8"/>
        <v>51</v>
      </c>
      <c r="AO15" s="21">
        <f t="shared" si="9"/>
        <v>6.375</v>
      </c>
      <c r="AP15" s="43"/>
      <c r="AQ15" s="19">
        <v>7.1</v>
      </c>
      <c r="AR15" s="20"/>
      <c r="AS15" s="21">
        <f t="shared" si="10"/>
        <v>7.1</v>
      </c>
      <c r="AT15" s="23"/>
      <c r="AU15" s="19">
        <v>4.5</v>
      </c>
      <c r="AV15" s="19">
        <v>5</v>
      </c>
      <c r="AW15" s="19">
        <v>5</v>
      </c>
      <c r="AX15" s="19">
        <v>6</v>
      </c>
      <c r="AY15" s="19">
        <v>5.8</v>
      </c>
      <c r="AZ15" s="19">
        <v>5.5</v>
      </c>
      <c r="BA15" s="19">
        <v>5.8</v>
      </c>
      <c r="BB15" s="19">
        <v>5</v>
      </c>
      <c r="BC15" s="22">
        <f t="shared" si="11"/>
        <v>42.6</v>
      </c>
      <c r="BD15" s="21">
        <f t="shared" si="12"/>
        <v>5.3250000000000002</v>
      </c>
      <c r="BE15" s="23"/>
      <c r="BF15" s="19">
        <v>6.5</v>
      </c>
      <c r="BG15" s="19">
        <v>6</v>
      </c>
      <c r="BH15" s="19">
        <v>5.8</v>
      </c>
      <c r="BI15" s="19">
        <v>4</v>
      </c>
      <c r="BJ15" s="21">
        <f t="shared" si="13"/>
        <v>5.8800000000000008</v>
      </c>
      <c r="BK15" s="20"/>
      <c r="BL15" s="21">
        <f t="shared" si="14"/>
        <v>5.8800000000000008</v>
      </c>
      <c r="BM15" s="23"/>
      <c r="BN15" s="100">
        <f t="shared" si="15"/>
        <v>5.87</v>
      </c>
      <c r="BO15" s="100">
        <f t="shared" si="16"/>
        <v>6.7374999999999998</v>
      </c>
      <c r="BP15" s="100">
        <f t="shared" si="17"/>
        <v>5.6025000000000009</v>
      </c>
      <c r="BQ15" s="24">
        <f t="shared" si="18"/>
        <v>5.8550000000000004</v>
      </c>
      <c r="BR15" s="431"/>
      <c r="BS15" s="24">
        <f t="shared" si="19"/>
        <v>5.87</v>
      </c>
      <c r="BT15" s="24">
        <f t="shared" si="20"/>
        <v>7.1</v>
      </c>
      <c r="BU15" s="24">
        <f t="shared" si="21"/>
        <v>5.8800000000000008</v>
      </c>
      <c r="BV15" s="25"/>
      <c r="BW15" s="24">
        <f t="shared" si="22"/>
        <v>6.4875000000000007</v>
      </c>
      <c r="BX15" s="41"/>
      <c r="BY15" s="26">
        <f t="shared" si="23"/>
        <v>6.1712500000000006</v>
      </c>
      <c r="BZ15" s="32">
        <v>5</v>
      </c>
    </row>
    <row r="16" spans="1:78" x14ac:dyDescent="0.3">
      <c r="A16" s="414">
        <v>3</v>
      </c>
      <c r="B16" s="414" t="s">
        <v>221</v>
      </c>
      <c r="C16" s="414" t="s">
        <v>296</v>
      </c>
      <c r="D16" s="414" t="s">
        <v>213</v>
      </c>
      <c r="E16" s="414" t="s">
        <v>214</v>
      </c>
      <c r="F16" s="161">
        <v>5</v>
      </c>
      <c r="G16" s="161">
        <v>5.5</v>
      </c>
      <c r="H16" s="161">
        <v>5.5</v>
      </c>
      <c r="I16" s="161">
        <v>4.5</v>
      </c>
      <c r="J16" s="181">
        <f t="shared" si="0"/>
        <v>5.125</v>
      </c>
      <c r="K16" s="161">
        <v>5.5</v>
      </c>
      <c r="L16" s="161"/>
      <c r="M16" s="181">
        <f t="shared" si="1"/>
        <v>5.5</v>
      </c>
      <c r="N16" s="161">
        <v>5.5</v>
      </c>
      <c r="O16" s="161"/>
      <c r="P16" s="181">
        <f t="shared" si="2"/>
        <v>5.5</v>
      </c>
      <c r="Q16" s="21">
        <f t="shared" si="3"/>
        <v>5.35</v>
      </c>
      <c r="R16" s="17"/>
      <c r="S16" s="161">
        <v>5</v>
      </c>
      <c r="T16" s="161">
        <v>5.5</v>
      </c>
      <c r="U16" s="161">
        <v>5.5</v>
      </c>
      <c r="V16" s="161">
        <v>4.5</v>
      </c>
      <c r="W16" s="181">
        <f t="shared" si="4"/>
        <v>5.125</v>
      </c>
      <c r="X16" s="161">
        <v>5.5</v>
      </c>
      <c r="Y16" s="161"/>
      <c r="Z16" s="181">
        <f t="shared" si="5"/>
        <v>5.5</v>
      </c>
      <c r="AA16" s="161">
        <v>5.5</v>
      </c>
      <c r="AB16" s="161"/>
      <c r="AC16" s="181">
        <f t="shared" si="6"/>
        <v>5.5</v>
      </c>
      <c r="AD16" s="21">
        <f t="shared" si="7"/>
        <v>5.35</v>
      </c>
      <c r="AE16" s="23"/>
      <c r="AF16" s="19">
        <v>6.5</v>
      </c>
      <c r="AG16" s="19">
        <v>6.5</v>
      </c>
      <c r="AH16" s="19">
        <v>6</v>
      </c>
      <c r="AI16" s="19">
        <v>6.5</v>
      </c>
      <c r="AJ16" s="19">
        <v>6</v>
      </c>
      <c r="AK16" s="19">
        <v>7</v>
      </c>
      <c r="AL16" s="19">
        <v>7</v>
      </c>
      <c r="AM16" s="19">
        <v>5.5</v>
      </c>
      <c r="AN16" s="22">
        <f t="shared" si="8"/>
        <v>51</v>
      </c>
      <c r="AO16" s="21">
        <f t="shared" si="9"/>
        <v>6.375</v>
      </c>
      <c r="AP16" s="43"/>
      <c r="AQ16" s="19">
        <v>7</v>
      </c>
      <c r="AR16" s="20"/>
      <c r="AS16" s="21">
        <f t="shared" si="10"/>
        <v>7</v>
      </c>
      <c r="AT16" s="23"/>
      <c r="AU16" s="19">
        <v>5.8</v>
      </c>
      <c r="AV16" s="19">
        <v>6</v>
      </c>
      <c r="AW16" s="19">
        <v>5.5</v>
      </c>
      <c r="AX16" s="19">
        <v>6</v>
      </c>
      <c r="AY16" s="19">
        <v>5</v>
      </c>
      <c r="AZ16" s="19">
        <v>5.8</v>
      </c>
      <c r="BA16" s="19">
        <v>5.8</v>
      </c>
      <c r="BB16" s="19">
        <v>5</v>
      </c>
      <c r="BC16" s="22">
        <f t="shared" si="11"/>
        <v>44.9</v>
      </c>
      <c r="BD16" s="21">
        <f t="shared" si="12"/>
        <v>5.6124999999999998</v>
      </c>
      <c r="BE16" s="23"/>
      <c r="BF16" s="19">
        <v>7</v>
      </c>
      <c r="BG16" s="19">
        <v>6</v>
      </c>
      <c r="BH16" s="19">
        <v>6</v>
      </c>
      <c r="BI16" s="19">
        <v>6</v>
      </c>
      <c r="BJ16" s="21">
        <f t="shared" si="13"/>
        <v>6.2999999999999989</v>
      </c>
      <c r="BK16" s="20"/>
      <c r="BL16" s="21">
        <f t="shared" si="14"/>
        <v>6.2999999999999989</v>
      </c>
      <c r="BM16" s="23"/>
      <c r="BN16" s="100">
        <f t="shared" si="15"/>
        <v>5.35</v>
      </c>
      <c r="BO16" s="100">
        <f t="shared" si="16"/>
        <v>6.6875</v>
      </c>
      <c r="BP16" s="100">
        <f t="shared" si="17"/>
        <v>5.9562499999999989</v>
      </c>
      <c r="BQ16" s="24">
        <f t="shared" si="18"/>
        <v>5.8328124999999993</v>
      </c>
      <c r="BR16" s="431"/>
      <c r="BS16" s="24">
        <f t="shared" si="19"/>
        <v>5.35</v>
      </c>
      <c r="BT16" s="24">
        <f t="shared" si="20"/>
        <v>7</v>
      </c>
      <c r="BU16" s="24">
        <f t="shared" si="21"/>
        <v>6.2999999999999989</v>
      </c>
      <c r="BV16" s="25"/>
      <c r="BW16" s="24">
        <f t="shared" si="22"/>
        <v>6.4124999999999996</v>
      </c>
      <c r="BX16" s="41"/>
      <c r="BY16" s="26">
        <f t="shared" si="23"/>
        <v>6.1226562499999995</v>
      </c>
      <c r="BZ16" s="32">
        <v>6</v>
      </c>
    </row>
    <row r="17" spans="1:78" x14ac:dyDescent="0.3">
      <c r="A17" s="414">
        <v>17</v>
      </c>
      <c r="B17" s="414" t="s">
        <v>172</v>
      </c>
      <c r="C17" s="414" t="s">
        <v>144</v>
      </c>
      <c r="D17" s="414" t="s">
        <v>145</v>
      </c>
      <c r="E17" s="414" t="s">
        <v>146</v>
      </c>
      <c r="F17" s="161">
        <v>6</v>
      </c>
      <c r="G17" s="161">
        <v>6</v>
      </c>
      <c r="H17" s="161">
        <v>6</v>
      </c>
      <c r="I17" s="161">
        <v>6</v>
      </c>
      <c r="J17" s="181">
        <f t="shared" si="0"/>
        <v>6</v>
      </c>
      <c r="K17" s="161">
        <v>7</v>
      </c>
      <c r="L17" s="161"/>
      <c r="M17" s="181">
        <f t="shared" si="1"/>
        <v>7</v>
      </c>
      <c r="N17" s="161">
        <v>7.5</v>
      </c>
      <c r="O17" s="161"/>
      <c r="P17" s="181">
        <f t="shared" si="2"/>
        <v>7.5</v>
      </c>
      <c r="Q17" s="21">
        <f t="shared" si="3"/>
        <v>6.7000000000000011</v>
      </c>
      <c r="R17" s="17"/>
      <c r="S17" s="161">
        <v>6</v>
      </c>
      <c r="T17" s="161">
        <v>6</v>
      </c>
      <c r="U17" s="161">
        <v>6</v>
      </c>
      <c r="V17" s="161">
        <v>6</v>
      </c>
      <c r="W17" s="181">
        <f t="shared" si="4"/>
        <v>6</v>
      </c>
      <c r="X17" s="161">
        <v>7</v>
      </c>
      <c r="Y17" s="161"/>
      <c r="Z17" s="181">
        <f t="shared" si="5"/>
        <v>7</v>
      </c>
      <c r="AA17" s="161">
        <v>7.5</v>
      </c>
      <c r="AB17" s="161"/>
      <c r="AC17" s="181">
        <f t="shared" si="6"/>
        <v>7.5</v>
      </c>
      <c r="AD17" s="21">
        <f t="shared" si="7"/>
        <v>6.7000000000000011</v>
      </c>
      <c r="AE17" s="23"/>
      <c r="AF17" s="19">
        <v>3.5</v>
      </c>
      <c r="AG17" s="19">
        <v>5.8</v>
      </c>
      <c r="AH17" s="19">
        <v>5.8</v>
      </c>
      <c r="AI17" s="19">
        <v>7</v>
      </c>
      <c r="AJ17" s="19">
        <v>6.8</v>
      </c>
      <c r="AK17" s="19">
        <v>6.8</v>
      </c>
      <c r="AL17" s="19">
        <v>5</v>
      </c>
      <c r="AM17" s="19">
        <v>5.5</v>
      </c>
      <c r="AN17" s="22">
        <f t="shared" si="8"/>
        <v>46.2</v>
      </c>
      <c r="AO17" s="21">
        <f t="shared" si="9"/>
        <v>5.7750000000000004</v>
      </c>
      <c r="AP17" s="43"/>
      <c r="AQ17" s="19">
        <v>6.75</v>
      </c>
      <c r="AR17" s="20"/>
      <c r="AS17" s="21">
        <f t="shared" si="10"/>
        <v>6.75</v>
      </c>
      <c r="AT17" s="23"/>
      <c r="AU17" s="19">
        <v>5</v>
      </c>
      <c r="AV17" s="19">
        <v>6</v>
      </c>
      <c r="AW17" s="19">
        <v>5.5</v>
      </c>
      <c r="AX17" s="19">
        <v>5.5</v>
      </c>
      <c r="AY17" s="19">
        <v>5.5</v>
      </c>
      <c r="AZ17" s="19">
        <v>5.5</v>
      </c>
      <c r="BA17" s="19">
        <v>4.8</v>
      </c>
      <c r="BB17" s="19">
        <v>5</v>
      </c>
      <c r="BC17" s="22">
        <f t="shared" si="11"/>
        <v>42.8</v>
      </c>
      <c r="BD17" s="21">
        <f t="shared" si="12"/>
        <v>5.35</v>
      </c>
      <c r="BE17" s="23"/>
      <c r="BF17" s="19">
        <v>5.5</v>
      </c>
      <c r="BG17" s="19">
        <v>5</v>
      </c>
      <c r="BH17" s="19">
        <v>5</v>
      </c>
      <c r="BI17" s="19">
        <v>4.5</v>
      </c>
      <c r="BJ17" s="21">
        <f t="shared" si="13"/>
        <v>5.1000000000000005</v>
      </c>
      <c r="BK17" s="20"/>
      <c r="BL17" s="21">
        <f t="shared" si="14"/>
        <v>5.1000000000000005</v>
      </c>
      <c r="BM17" s="23"/>
      <c r="BN17" s="100">
        <f t="shared" si="15"/>
        <v>6.7000000000000011</v>
      </c>
      <c r="BO17" s="100">
        <f t="shared" si="16"/>
        <v>6.2625000000000002</v>
      </c>
      <c r="BP17" s="100">
        <f t="shared" si="17"/>
        <v>5.2249999999999996</v>
      </c>
      <c r="BQ17" s="24">
        <f t="shared" si="18"/>
        <v>5.8468750000000007</v>
      </c>
      <c r="BR17" s="431"/>
      <c r="BS17" s="24">
        <f t="shared" si="19"/>
        <v>6.7000000000000011</v>
      </c>
      <c r="BT17" s="24">
        <f t="shared" si="20"/>
        <v>6.75</v>
      </c>
      <c r="BU17" s="24">
        <f t="shared" si="21"/>
        <v>5.1000000000000005</v>
      </c>
      <c r="BV17" s="25"/>
      <c r="BW17" s="24">
        <f t="shared" si="22"/>
        <v>6.3250000000000011</v>
      </c>
      <c r="BX17" s="41"/>
      <c r="BY17" s="26">
        <f t="shared" si="23"/>
        <v>6.0859375000000009</v>
      </c>
      <c r="BZ17" s="32">
        <v>7</v>
      </c>
    </row>
    <row r="18" spans="1:78" x14ac:dyDescent="0.3">
      <c r="A18" s="414">
        <v>49</v>
      </c>
      <c r="B18" s="414" t="s">
        <v>300</v>
      </c>
      <c r="C18" s="414" t="s">
        <v>269</v>
      </c>
      <c r="D18" s="414" t="s">
        <v>270</v>
      </c>
      <c r="E18" s="414" t="s">
        <v>298</v>
      </c>
      <c r="F18" s="161">
        <v>5.5</v>
      </c>
      <c r="G18" s="161">
        <v>6</v>
      </c>
      <c r="H18" s="161">
        <v>5.2</v>
      </c>
      <c r="I18" s="161">
        <v>5</v>
      </c>
      <c r="J18" s="181">
        <f t="shared" si="0"/>
        <v>5.4249999999999998</v>
      </c>
      <c r="K18" s="161">
        <v>5.5</v>
      </c>
      <c r="L18" s="161"/>
      <c r="M18" s="181">
        <f t="shared" si="1"/>
        <v>5.5</v>
      </c>
      <c r="N18" s="161">
        <v>6</v>
      </c>
      <c r="O18" s="161"/>
      <c r="P18" s="181">
        <f t="shared" si="2"/>
        <v>6</v>
      </c>
      <c r="Q18" s="21">
        <f t="shared" si="3"/>
        <v>5.57</v>
      </c>
      <c r="R18" s="17"/>
      <c r="S18" s="161">
        <v>5.5</v>
      </c>
      <c r="T18" s="161">
        <v>6</v>
      </c>
      <c r="U18" s="161">
        <v>5.2</v>
      </c>
      <c r="V18" s="161">
        <v>5</v>
      </c>
      <c r="W18" s="181">
        <f t="shared" si="4"/>
        <v>5.4249999999999998</v>
      </c>
      <c r="X18" s="161">
        <v>5.5</v>
      </c>
      <c r="Y18" s="161"/>
      <c r="Z18" s="181">
        <f t="shared" si="5"/>
        <v>5.5</v>
      </c>
      <c r="AA18" s="161">
        <v>6</v>
      </c>
      <c r="AB18" s="161"/>
      <c r="AC18" s="181">
        <f t="shared" si="6"/>
        <v>6</v>
      </c>
      <c r="AD18" s="21">
        <f t="shared" si="7"/>
        <v>5.57</v>
      </c>
      <c r="AE18" s="23"/>
      <c r="AF18" s="19">
        <v>6</v>
      </c>
      <c r="AG18" s="19">
        <v>5.5</v>
      </c>
      <c r="AH18" s="19">
        <v>5</v>
      </c>
      <c r="AI18" s="19">
        <v>7.5</v>
      </c>
      <c r="AJ18" s="19">
        <v>6.5</v>
      </c>
      <c r="AK18" s="19">
        <v>5.5</v>
      </c>
      <c r="AL18" s="19">
        <v>5.8</v>
      </c>
      <c r="AM18" s="19">
        <v>5</v>
      </c>
      <c r="AN18" s="22">
        <f t="shared" si="8"/>
        <v>46.8</v>
      </c>
      <c r="AO18" s="21">
        <f t="shared" si="9"/>
        <v>5.85</v>
      </c>
      <c r="AP18" s="43"/>
      <c r="AQ18" s="19">
        <v>6.9</v>
      </c>
      <c r="AR18" s="20"/>
      <c r="AS18" s="21">
        <f t="shared" si="10"/>
        <v>6.9</v>
      </c>
      <c r="AT18" s="23"/>
      <c r="AU18" s="19">
        <v>6</v>
      </c>
      <c r="AV18" s="19">
        <v>5.5</v>
      </c>
      <c r="AW18" s="19">
        <v>5.5</v>
      </c>
      <c r="AX18" s="19">
        <v>6</v>
      </c>
      <c r="AY18" s="19">
        <v>6</v>
      </c>
      <c r="AZ18" s="19">
        <v>6</v>
      </c>
      <c r="BA18" s="19">
        <v>5.8</v>
      </c>
      <c r="BB18" s="19">
        <v>5.3</v>
      </c>
      <c r="BC18" s="22">
        <f t="shared" si="11"/>
        <v>46.099999999999994</v>
      </c>
      <c r="BD18" s="21">
        <f t="shared" si="12"/>
        <v>5.7624999999999993</v>
      </c>
      <c r="BE18" s="23"/>
      <c r="BF18" s="19">
        <v>6.5</v>
      </c>
      <c r="BG18" s="19">
        <v>6</v>
      </c>
      <c r="BH18" s="19">
        <v>6.5</v>
      </c>
      <c r="BI18" s="19">
        <v>6</v>
      </c>
      <c r="BJ18" s="21">
        <f t="shared" si="13"/>
        <v>6.3249999999999993</v>
      </c>
      <c r="BK18" s="20"/>
      <c r="BL18" s="21">
        <f t="shared" si="14"/>
        <v>6.3249999999999993</v>
      </c>
      <c r="BM18" s="23"/>
      <c r="BN18" s="100">
        <f t="shared" si="15"/>
        <v>5.57</v>
      </c>
      <c r="BO18" s="100">
        <f t="shared" si="16"/>
        <v>6.375</v>
      </c>
      <c r="BP18" s="100">
        <f t="shared" si="17"/>
        <v>6.0437499999999993</v>
      </c>
      <c r="BQ18" s="24">
        <f t="shared" si="18"/>
        <v>5.747187499999999</v>
      </c>
      <c r="BR18" s="431"/>
      <c r="BS18" s="24">
        <f t="shared" si="19"/>
        <v>5.57</v>
      </c>
      <c r="BT18" s="24">
        <f t="shared" si="20"/>
        <v>6.9</v>
      </c>
      <c r="BU18" s="24">
        <f t="shared" si="21"/>
        <v>6.3249999999999993</v>
      </c>
      <c r="BV18" s="25"/>
      <c r="BW18" s="24">
        <f t="shared" si="22"/>
        <v>6.4237500000000001</v>
      </c>
      <c r="BX18" s="41"/>
      <c r="BY18" s="26">
        <f t="shared" si="23"/>
        <v>6.0854687499999995</v>
      </c>
      <c r="BZ18" s="32">
        <v>8</v>
      </c>
    </row>
    <row r="19" spans="1:78" x14ac:dyDescent="0.3">
      <c r="A19" s="414">
        <v>77</v>
      </c>
      <c r="B19" s="414" t="s">
        <v>153</v>
      </c>
      <c r="C19" s="414" t="s">
        <v>240</v>
      </c>
      <c r="D19" s="414" t="s">
        <v>270</v>
      </c>
      <c r="E19" s="414" t="s">
        <v>157</v>
      </c>
      <c r="F19" s="161">
        <v>6.2</v>
      </c>
      <c r="G19" s="161">
        <v>6.5</v>
      </c>
      <c r="H19" s="161">
        <v>5</v>
      </c>
      <c r="I19" s="161">
        <v>5</v>
      </c>
      <c r="J19" s="181">
        <f t="shared" si="0"/>
        <v>5.6749999999999998</v>
      </c>
      <c r="K19" s="161">
        <v>6</v>
      </c>
      <c r="L19" s="161"/>
      <c r="M19" s="181">
        <f t="shared" si="1"/>
        <v>6</v>
      </c>
      <c r="N19" s="161">
        <v>6</v>
      </c>
      <c r="O19" s="161"/>
      <c r="P19" s="181">
        <f t="shared" si="2"/>
        <v>6</v>
      </c>
      <c r="Q19" s="21">
        <f t="shared" si="3"/>
        <v>5.87</v>
      </c>
      <c r="R19" s="17"/>
      <c r="S19" s="161">
        <v>6.2</v>
      </c>
      <c r="T19" s="161">
        <v>6.5</v>
      </c>
      <c r="U19" s="161">
        <v>5</v>
      </c>
      <c r="V19" s="161">
        <v>5</v>
      </c>
      <c r="W19" s="181">
        <f t="shared" si="4"/>
        <v>5.6749999999999998</v>
      </c>
      <c r="X19" s="161">
        <v>6</v>
      </c>
      <c r="Y19" s="161"/>
      <c r="Z19" s="181">
        <f t="shared" si="5"/>
        <v>6</v>
      </c>
      <c r="AA19" s="161">
        <v>6</v>
      </c>
      <c r="AB19" s="161"/>
      <c r="AC19" s="181">
        <f t="shared" si="6"/>
        <v>6</v>
      </c>
      <c r="AD19" s="21">
        <f t="shared" si="7"/>
        <v>5.87</v>
      </c>
      <c r="AE19" s="23"/>
      <c r="AF19" s="19">
        <v>7</v>
      </c>
      <c r="AG19" s="19">
        <v>6</v>
      </c>
      <c r="AH19" s="19">
        <v>5.8</v>
      </c>
      <c r="AI19" s="19">
        <v>7.2</v>
      </c>
      <c r="AJ19" s="19">
        <v>7</v>
      </c>
      <c r="AK19" s="19">
        <v>6</v>
      </c>
      <c r="AL19" s="19">
        <v>7</v>
      </c>
      <c r="AM19" s="19">
        <v>5.8</v>
      </c>
      <c r="AN19" s="22">
        <f t="shared" si="8"/>
        <v>51.8</v>
      </c>
      <c r="AO19" s="21">
        <f t="shared" si="9"/>
        <v>6.4749999999999996</v>
      </c>
      <c r="AP19" s="43"/>
      <c r="AQ19" s="19">
        <v>6.3</v>
      </c>
      <c r="AR19" s="20"/>
      <c r="AS19" s="21">
        <f t="shared" si="10"/>
        <v>6.3</v>
      </c>
      <c r="AT19" s="23"/>
      <c r="AU19" s="19">
        <v>5.5</v>
      </c>
      <c r="AV19" s="19">
        <v>6</v>
      </c>
      <c r="AW19" s="19">
        <v>5.5</v>
      </c>
      <c r="AX19" s="19">
        <v>6</v>
      </c>
      <c r="AY19" s="19">
        <v>6</v>
      </c>
      <c r="AZ19" s="19">
        <v>6</v>
      </c>
      <c r="BA19" s="19">
        <v>5.8</v>
      </c>
      <c r="BB19" s="19">
        <v>5.5</v>
      </c>
      <c r="BC19" s="22">
        <f t="shared" si="11"/>
        <v>46.3</v>
      </c>
      <c r="BD19" s="21">
        <f t="shared" si="12"/>
        <v>5.7874999999999996</v>
      </c>
      <c r="BE19" s="23"/>
      <c r="BF19" s="19">
        <v>6.5</v>
      </c>
      <c r="BG19" s="19">
        <v>5.8</v>
      </c>
      <c r="BH19" s="19">
        <v>5.8</v>
      </c>
      <c r="BI19" s="19">
        <v>4</v>
      </c>
      <c r="BJ19" s="21">
        <f t="shared" si="13"/>
        <v>5.83</v>
      </c>
      <c r="BK19" s="20">
        <v>1</v>
      </c>
      <c r="BL19" s="21">
        <f t="shared" si="14"/>
        <v>4.83</v>
      </c>
      <c r="BM19" s="23"/>
      <c r="BN19" s="100">
        <f t="shared" si="15"/>
        <v>5.87</v>
      </c>
      <c r="BO19" s="100">
        <f t="shared" si="16"/>
        <v>6.3874999999999993</v>
      </c>
      <c r="BP19" s="100">
        <f t="shared" si="17"/>
        <v>5.3087499999999999</v>
      </c>
      <c r="BQ19" s="24">
        <f t="shared" si="18"/>
        <v>6.0659374999999995</v>
      </c>
      <c r="BR19" s="431"/>
      <c r="BS19" s="24">
        <f t="shared" si="19"/>
        <v>5.87</v>
      </c>
      <c r="BT19" s="24">
        <f t="shared" si="20"/>
        <v>6.3</v>
      </c>
      <c r="BU19" s="24">
        <f t="shared" si="21"/>
        <v>4.83</v>
      </c>
      <c r="BV19" s="25"/>
      <c r="BW19" s="24">
        <f t="shared" si="22"/>
        <v>5.8249999999999993</v>
      </c>
      <c r="BX19" s="41"/>
      <c r="BY19" s="26">
        <f t="shared" si="23"/>
        <v>5.9454687499999999</v>
      </c>
      <c r="BZ19" s="32">
        <v>9</v>
      </c>
    </row>
    <row r="20" spans="1:78" x14ac:dyDescent="0.3">
      <c r="A20" s="414">
        <v>48</v>
      </c>
      <c r="B20" s="414" t="s">
        <v>297</v>
      </c>
      <c r="C20" s="414" t="s">
        <v>269</v>
      </c>
      <c r="D20" s="414" t="s">
        <v>270</v>
      </c>
      <c r="E20" s="414" t="s">
        <v>298</v>
      </c>
      <c r="F20" s="161">
        <v>5.5</v>
      </c>
      <c r="G20" s="161">
        <v>6</v>
      </c>
      <c r="H20" s="161">
        <v>5.2</v>
      </c>
      <c r="I20" s="161">
        <v>5</v>
      </c>
      <c r="J20" s="181">
        <f t="shared" si="0"/>
        <v>5.4249999999999998</v>
      </c>
      <c r="K20" s="161">
        <v>5.5</v>
      </c>
      <c r="L20" s="161"/>
      <c r="M20" s="181">
        <f t="shared" si="1"/>
        <v>5.5</v>
      </c>
      <c r="N20" s="161">
        <v>6</v>
      </c>
      <c r="O20" s="161"/>
      <c r="P20" s="181">
        <f t="shared" si="2"/>
        <v>6</v>
      </c>
      <c r="Q20" s="21">
        <f t="shared" si="3"/>
        <v>5.57</v>
      </c>
      <c r="R20" s="17"/>
      <c r="S20" s="161">
        <v>5.5</v>
      </c>
      <c r="T20" s="161">
        <v>6</v>
      </c>
      <c r="U20" s="161">
        <v>5.2</v>
      </c>
      <c r="V20" s="161">
        <v>5</v>
      </c>
      <c r="W20" s="181">
        <f t="shared" si="4"/>
        <v>5.4249999999999998</v>
      </c>
      <c r="X20" s="161">
        <v>5.5</v>
      </c>
      <c r="Y20" s="161"/>
      <c r="Z20" s="181">
        <f t="shared" si="5"/>
        <v>5.5</v>
      </c>
      <c r="AA20" s="161">
        <v>6</v>
      </c>
      <c r="AB20" s="161"/>
      <c r="AC20" s="181">
        <f t="shared" si="6"/>
        <v>6</v>
      </c>
      <c r="AD20" s="21">
        <f t="shared" si="7"/>
        <v>5.57</v>
      </c>
      <c r="AE20" s="23"/>
      <c r="AF20" s="19">
        <v>4.8</v>
      </c>
      <c r="AG20" s="19">
        <v>5</v>
      </c>
      <c r="AH20" s="19">
        <v>4.8</v>
      </c>
      <c r="AI20" s="19">
        <v>5.8</v>
      </c>
      <c r="AJ20" s="19">
        <v>5</v>
      </c>
      <c r="AK20" s="19">
        <v>6</v>
      </c>
      <c r="AL20" s="19">
        <v>5.5</v>
      </c>
      <c r="AM20" s="19">
        <v>5</v>
      </c>
      <c r="AN20" s="22">
        <f t="shared" si="8"/>
        <v>41.900000000000006</v>
      </c>
      <c r="AO20" s="21">
        <f t="shared" si="9"/>
        <v>5.2375000000000007</v>
      </c>
      <c r="AP20" s="43"/>
      <c r="AQ20" s="19">
        <v>6.8</v>
      </c>
      <c r="AR20" s="20"/>
      <c r="AS20" s="21">
        <f t="shared" si="10"/>
        <v>6.8</v>
      </c>
      <c r="AT20" s="23"/>
      <c r="AU20" s="19">
        <v>5.5</v>
      </c>
      <c r="AV20" s="19">
        <v>5</v>
      </c>
      <c r="AW20" s="19">
        <v>5.3</v>
      </c>
      <c r="AX20" s="19">
        <v>5.8</v>
      </c>
      <c r="AY20" s="19">
        <v>6</v>
      </c>
      <c r="AZ20" s="19">
        <v>5.5</v>
      </c>
      <c r="BA20" s="19">
        <v>5.8</v>
      </c>
      <c r="BB20" s="19">
        <v>5</v>
      </c>
      <c r="BC20" s="22">
        <f t="shared" si="11"/>
        <v>43.9</v>
      </c>
      <c r="BD20" s="21">
        <f t="shared" si="12"/>
        <v>5.4874999999999998</v>
      </c>
      <c r="BE20" s="23"/>
      <c r="BF20" s="19">
        <v>6.5</v>
      </c>
      <c r="BG20" s="19">
        <v>6.5</v>
      </c>
      <c r="BH20" s="19">
        <v>6</v>
      </c>
      <c r="BI20" s="19">
        <v>6</v>
      </c>
      <c r="BJ20" s="21">
        <f t="shared" si="13"/>
        <v>6.2750000000000004</v>
      </c>
      <c r="BK20" s="20"/>
      <c r="BL20" s="21">
        <f t="shared" si="14"/>
        <v>6.2750000000000004</v>
      </c>
      <c r="BM20" s="23"/>
      <c r="BN20" s="100">
        <f t="shared" si="15"/>
        <v>5.57</v>
      </c>
      <c r="BO20" s="100">
        <f t="shared" si="16"/>
        <v>6.0187500000000007</v>
      </c>
      <c r="BP20" s="100">
        <f t="shared" si="17"/>
        <v>5.8812499999999996</v>
      </c>
      <c r="BQ20" s="24">
        <f t="shared" si="18"/>
        <v>5.4143749999999997</v>
      </c>
      <c r="BR20" s="431"/>
      <c r="BS20" s="24">
        <f t="shared" si="19"/>
        <v>5.57</v>
      </c>
      <c r="BT20" s="24">
        <f t="shared" si="20"/>
        <v>6.8</v>
      </c>
      <c r="BU20" s="24">
        <f t="shared" si="21"/>
        <v>6.2750000000000004</v>
      </c>
      <c r="BV20" s="25"/>
      <c r="BW20" s="24">
        <f t="shared" si="22"/>
        <v>6.3612500000000001</v>
      </c>
      <c r="BX20" s="41"/>
      <c r="BY20" s="26">
        <f t="shared" si="23"/>
        <v>5.8878124999999999</v>
      </c>
      <c r="BZ20" s="32">
        <v>10</v>
      </c>
    </row>
    <row r="21" spans="1:78" x14ac:dyDescent="0.3">
      <c r="A21" s="414">
        <v>50</v>
      </c>
      <c r="B21" s="414" t="s">
        <v>299</v>
      </c>
      <c r="C21" s="414" t="s">
        <v>240</v>
      </c>
      <c r="D21" s="414" t="s">
        <v>270</v>
      </c>
      <c r="E21" s="414" t="s">
        <v>298</v>
      </c>
      <c r="F21" s="161">
        <v>5.5</v>
      </c>
      <c r="G21" s="161">
        <v>6</v>
      </c>
      <c r="H21" s="161">
        <v>5.2</v>
      </c>
      <c r="I21" s="161">
        <v>5</v>
      </c>
      <c r="J21" s="181">
        <f t="shared" si="0"/>
        <v>5.4249999999999998</v>
      </c>
      <c r="K21" s="161">
        <v>5.5</v>
      </c>
      <c r="L21" s="161"/>
      <c r="M21" s="181">
        <f t="shared" si="1"/>
        <v>5.5</v>
      </c>
      <c r="N21" s="161">
        <v>6</v>
      </c>
      <c r="O21" s="161"/>
      <c r="P21" s="181">
        <f t="shared" si="2"/>
        <v>6</v>
      </c>
      <c r="Q21" s="21">
        <f t="shared" si="3"/>
        <v>5.57</v>
      </c>
      <c r="R21" s="17"/>
      <c r="S21" s="161">
        <v>5.5</v>
      </c>
      <c r="T21" s="161">
        <v>6</v>
      </c>
      <c r="U21" s="161">
        <v>5.2</v>
      </c>
      <c r="V21" s="161">
        <v>5</v>
      </c>
      <c r="W21" s="181">
        <f t="shared" si="4"/>
        <v>5.4249999999999998</v>
      </c>
      <c r="X21" s="161">
        <v>5.5</v>
      </c>
      <c r="Y21" s="161"/>
      <c r="Z21" s="181">
        <f t="shared" si="5"/>
        <v>5.5</v>
      </c>
      <c r="AA21" s="161">
        <v>6</v>
      </c>
      <c r="AB21" s="161"/>
      <c r="AC21" s="181">
        <f t="shared" si="6"/>
        <v>6</v>
      </c>
      <c r="AD21" s="21">
        <f t="shared" si="7"/>
        <v>5.57</v>
      </c>
      <c r="AE21" s="23"/>
      <c r="AF21" s="19">
        <v>6</v>
      </c>
      <c r="AG21" s="19">
        <v>5.5</v>
      </c>
      <c r="AH21" s="19">
        <v>6</v>
      </c>
      <c r="AI21" s="19">
        <v>6.5</v>
      </c>
      <c r="AJ21" s="19">
        <v>6.5</v>
      </c>
      <c r="AK21" s="19">
        <v>6.5</v>
      </c>
      <c r="AL21" s="19">
        <v>4.8</v>
      </c>
      <c r="AM21" s="19">
        <v>5</v>
      </c>
      <c r="AN21" s="22">
        <f t="shared" si="8"/>
        <v>46.8</v>
      </c>
      <c r="AO21" s="21">
        <f t="shared" si="9"/>
        <v>5.85</v>
      </c>
      <c r="AP21" s="43"/>
      <c r="AQ21" s="19">
        <v>6</v>
      </c>
      <c r="AR21" s="20"/>
      <c r="AS21" s="21">
        <f t="shared" si="10"/>
        <v>6</v>
      </c>
      <c r="AT21" s="23"/>
      <c r="AU21" s="19">
        <v>6</v>
      </c>
      <c r="AV21" s="19">
        <v>5.5</v>
      </c>
      <c r="AW21" s="19">
        <v>5.8</v>
      </c>
      <c r="AX21" s="19">
        <v>6</v>
      </c>
      <c r="AY21" s="19">
        <v>5.8</v>
      </c>
      <c r="AZ21" s="19">
        <v>5.8</v>
      </c>
      <c r="BA21" s="19">
        <v>5.6</v>
      </c>
      <c r="BB21" s="19">
        <v>6</v>
      </c>
      <c r="BC21" s="22">
        <f t="shared" si="11"/>
        <v>46.5</v>
      </c>
      <c r="BD21" s="21">
        <f t="shared" si="12"/>
        <v>5.8125</v>
      </c>
      <c r="BE21" s="23"/>
      <c r="BF21" s="19">
        <v>6</v>
      </c>
      <c r="BG21" s="19">
        <v>6</v>
      </c>
      <c r="BH21" s="19">
        <v>6</v>
      </c>
      <c r="BI21" s="19">
        <v>6</v>
      </c>
      <c r="BJ21" s="21">
        <f t="shared" si="13"/>
        <v>6</v>
      </c>
      <c r="BK21" s="20"/>
      <c r="BL21" s="21">
        <f t="shared" si="14"/>
        <v>6</v>
      </c>
      <c r="BM21" s="23"/>
      <c r="BN21" s="100">
        <f t="shared" si="15"/>
        <v>5.57</v>
      </c>
      <c r="BO21" s="100">
        <f t="shared" si="16"/>
        <v>5.9249999999999998</v>
      </c>
      <c r="BP21" s="100">
        <f t="shared" si="17"/>
        <v>5.90625</v>
      </c>
      <c r="BQ21" s="24">
        <f t="shared" si="18"/>
        <v>5.7659374999999997</v>
      </c>
      <c r="BR21" s="431"/>
      <c r="BS21" s="24">
        <f t="shared" si="19"/>
        <v>5.57</v>
      </c>
      <c r="BT21" s="24">
        <f t="shared" si="20"/>
        <v>6</v>
      </c>
      <c r="BU21" s="24">
        <f t="shared" si="21"/>
        <v>6</v>
      </c>
      <c r="BV21" s="25"/>
      <c r="BW21" s="24">
        <f t="shared" si="22"/>
        <v>5.8925000000000001</v>
      </c>
      <c r="BX21" s="41"/>
      <c r="BY21" s="26">
        <f t="shared" si="23"/>
        <v>5.8292187499999999</v>
      </c>
      <c r="BZ21" s="32">
        <v>11</v>
      </c>
    </row>
    <row r="22" spans="1:78" x14ac:dyDescent="0.3">
      <c r="A22" s="414">
        <v>68</v>
      </c>
      <c r="B22" s="414" t="s">
        <v>167</v>
      </c>
      <c r="C22" s="414" t="s">
        <v>289</v>
      </c>
      <c r="D22" s="414" t="s">
        <v>160</v>
      </c>
      <c r="E22" s="414" t="s">
        <v>247</v>
      </c>
      <c r="F22" s="161">
        <v>6</v>
      </c>
      <c r="G22" s="161">
        <v>5.5</v>
      </c>
      <c r="H22" s="161">
        <v>6</v>
      </c>
      <c r="I22" s="161">
        <v>5</v>
      </c>
      <c r="J22" s="181">
        <f t="shared" si="0"/>
        <v>5.625</v>
      </c>
      <c r="K22" s="161">
        <v>6</v>
      </c>
      <c r="L22" s="161"/>
      <c r="M22" s="181">
        <f t="shared" si="1"/>
        <v>6</v>
      </c>
      <c r="N22" s="161">
        <v>6</v>
      </c>
      <c r="O22" s="161"/>
      <c r="P22" s="181">
        <f t="shared" si="2"/>
        <v>6</v>
      </c>
      <c r="Q22" s="21">
        <f t="shared" si="3"/>
        <v>5.8500000000000005</v>
      </c>
      <c r="R22" s="17"/>
      <c r="S22" s="161">
        <v>4.8</v>
      </c>
      <c r="T22" s="161">
        <v>4.8</v>
      </c>
      <c r="U22" s="161">
        <v>6</v>
      </c>
      <c r="V22" s="161">
        <v>4.8</v>
      </c>
      <c r="W22" s="181">
        <f t="shared" si="4"/>
        <v>5.0999999999999996</v>
      </c>
      <c r="X22" s="161">
        <v>5</v>
      </c>
      <c r="Y22" s="161"/>
      <c r="Z22" s="181">
        <f t="shared" si="5"/>
        <v>5</v>
      </c>
      <c r="AA22" s="161">
        <v>5.5</v>
      </c>
      <c r="AB22" s="161"/>
      <c r="AC22" s="181">
        <f t="shared" si="6"/>
        <v>5.5</v>
      </c>
      <c r="AD22" s="21">
        <f t="shared" si="7"/>
        <v>5.1400000000000006</v>
      </c>
      <c r="AE22" s="23"/>
      <c r="AF22" s="19">
        <v>6</v>
      </c>
      <c r="AG22" s="19">
        <v>5.8</v>
      </c>
      <c r="AH22" s="19">
        <v>4</v>
      </c>
      <c r="AI22" s="19">
        <v>5</v>
      </c>
      <c r="AJ22" s="19">
        <v>3</v>
      </c>
      <c r="AK22" s="19">
        <v>5.8</v>
      </c>
      <c r="AL22" s="19">
        <v>5.5</v>
      </c>
      <c r="AM22" s="19">
        <v>5.8</v>
      </c>
      <c r="AN22" s="22">
        <f t="shared" si="8"/>
        <v>40.9</v>
      </c>
      <c r="AO22" s="21">
        <f t="shared" si="9"/>
        <v>5.1124999999999998</v>
      </c>
      <c r="AP22" s="43"/>
      <c r="AQ22" s="19">
        <v>6.3</v>
      </c>
      <c r="AR22" s="20"/>
      <c r="AS22" s="21">
        <f t="shared" si="10"/>
        <v>6.3</v>
      </c>
      <c r="AT22" s="23"/>
      <c r="AU22" s="19">
        <v>5.8</v>
      </c>
      <c r="AV22" s="19">
        <v>5.8</v>
      </c>
      <c r="AW22" s="19">
        <v>5.8</v>
      </c>
      <c r="AX22" s="19">
        <v>6</v>
      </c>
      <c r="AY22" s="19">
        <v>5.5</v>
      </c>
      <c r="AZ22" s="19">
        <v>5.5</v>
      </c>
      <c r="BA22" s="19">
        <v>5.5</v>
      </c>
      <c r="BB22" s="19">
        <v>5.5</v>
      </c>
      <c r="BC22" s="22">
        <f t="shared" si="11"/>
        <v>45.4</v>
      </c>
      <c r="BD22" s="21">
        <f t="shared" si="12"/>
        <v>5.6749999999999998</v>
      </c>
      <c r="BE22" s="23"/>
      <c r="BF22" s="19">
        <v>5</v>
      </c>
      <c r="BG22" s="19">
        <v>5.5</v>
      </c>
      <c r="BH22" s="19">
        <v>5.5</v>
      </c>
      <c r="BI22" s="19">
        <v>5.5</v>
      </c>
      <c r="BJ22" s="21">
        <f t="shared" si="13"/>
        <v>5.35</v>
      </c>
      <c r="BK22" s="20"/>
      <c r="BL22" s="21">
        <f t="shared" si="14"/>
        <v>5.35</v>
      </c>
      <c r="BM22" s="23"/>
      <c r="BN22" s="100">
        <f t="shared" si="15"/>
        <v>5.495000000000001</v>
      </c>
      <c r="BO22" s="100">
        <f t="shared" si="16"/>
        <v>5.7062499999999998</v>
      </c>
      <c r="BP22" s="100">
        <f t="shared" si="17"/>
        <v>5.5124999999999993</v>
      </c>
      <c r="BQ22" s="24">
        <f t="shared" si="18"/>
        <v>5.5078125</v>
      </c>
      <c r="BR22" s="431"/>
      <c r="BS22" s="24">
        <f t="shared" si="19"/>
        <v>5.1400000000000006</v>
      </c>
      <c r="BT22" s="24">
        <f t="shared" si="20"/>
        <v>6.3</v>
      </c>
      <c r="BU22" s="24">
        <f t="shared" si="21"/>
        <v>5.35</v>
      </c>
      <c r="BV22" s="25"/>
      <c r="BW22" s="24">
        <f t="shared" si="22"/>
        <v>5.7725000000000009</v>
      </c>
      <c r="BX22" s="41"/>
      <c r="BY22" s="26">
        <f t="shared" si="23"/>
        <v>5.6401562500000004</v>
      </c>
      <c r="BZ22" s="32">
        <v>12</v>
      </c>
    </row>
    <row r="23" spans="1:78" x14ac:dyDescent="0.3">
      <c r="A23" s="414">
        <v>82</v>
      </c>
      <c r="B23" s="414" t="s">
        <v>238</v>
      </c>
      <c r="C23" s="414" t="s">
        <v>282</v>
      </c>
      <c r="D23" s="414" t="s">
        <v>209</v>
      </c>
      <c r="E23" s="414" t="s">
        <v>176</v>
      </c>
      <c r="F23" s="161">
        <v>4.8</v>
      </c>
      <c r="G23" s="161">
        <v>5.5</v>
      </c>
      <c r="H23" s="161">
        <v>5</v>
      </c>
      <c r="I23" s="161">
        <v>5.5</v>
      </c>
      <c r="J23" s="181">
        <f t="shared" si="0"/>
        <v>5.2</v>
      </c>
      <c r="K23" s="161">
        <v>6</v>
      </c>
      <c r="L23" s="161"/>
      <c r="M23" s="181">
        <f t="shared" si="1"/>
        <v>6</v>
      </c>
      <c r="N23" s="161">
        <v>6</v>
      </c>
      <c r="O23" s="161"/>
      <c r="P23" s="181">
        <f t="shared" si="2"/>
        <v>6</v>
      </c>
      <c r="Q23" s="21">
        <f t="shared" si="3"/>
        <v>5.6800000000000006</v>
      </c>
      <c r="R23" s="17"/>
      <c r="S23" s="161">
        <v>4.8</v>
      </c>
      <c r="T23" s="161">
        <v>5.5</v>
      </c>
      <c r="U23" s="161">
        <v>5</v>
      </c>
      <c r="V23" s="161">
        <v>5.5</v>
      </c>
      <c r="W23" s="181">
        <f t="shared" si="4"/>
        <v>5.2</v>
      </c>
      <c r="X23" s="161">
        <v>6</v>
      </c>
      <c r="Y23" s="161"/>
      <c r="Z23" s="181">
        <f t="shared" si="5"/>
        <v>6</v>
      </c>
      <c r="AA23" s="161">
        <v>6</v>
      </c>
      <c r="AB23" s="161"/>
      <c r="AC23" s="181">
        <f t="shared" si="6"/>
        <v>6</v>
      </c>
      <c r="AD23" s="21">
        <f t="shared" si="7"/>
        <v>5.6800000000000006</v>
      </c>
      <c r="AE23" s="23"/>
      <c r="AF23" s="19">
        <v>2.5</v>
      </c>
      <c r="AG23" s="19">
        <v>5</v>
      </c>
      <c r="AH23" s="19">
        <v>5</v>
      </c>
      <c r="AI23" s="19">
        <v>4</v>
      </c>
      <c r="AJ23" s="19">
        <v>6</v>
      </c>
      <c r="AK23" s="19">
        <v>6</v>
      </c>
      <c r="AL23" s="19">
        <v>5</v>
      </c>
      <c r="AM23" s="19">
        <v>5</v>
      </c>
      <c r="AN23" s="22">
        <f t="shared" si="8"/>
        <v>38.5</v>
      </c>
      <c r="AO23" s="21">
        <f t="shared" si="9"/>
        <v>4.8125</v>
      </c>
      <c r="AP23" s="43"/>
      <c r="AQ23" s="19">
        <v>5.5</v>
      </c>
      <c r="AR23" s="20"/>
      <c r="AS23" s="21">
        <f t="shared" si="10"/>
        <v>5.5</v>
      </c>
      <c r="AT23" s="23"/>
      <c r="AU23" s="19">
        <v>5</v>
      </c>
      <c r="AV23" s="19">
        <v>5</v>
      </c>
      <c r="AW23" s="19">
        <v>5</v>
      </c>
      <c r="AX23" s="19">
        <v>6</v>
      </c>
      <c r="AY23" s="19">
        <v>5.8</v>
      </c>
      <c r="AZ23" s="19">
        <v>5.3</v>
      </c>
      <c r="BA23" s="19">
        <v>5.5</v>
      </c>
      <c r="BB23" s="19">
        <v>5</v>
      </c>
      <c r="BC23" s="22">
        <f t="shared" si="11"/>
        <v>42.6</v>
      </c>
      <c r="BD23" s="21">
        <f t="shared" si="12"/>
        <v>5.3250000000000002</v>
      </c>
      <c r="BE23" s="23"/>
      <c r="BF23" s="19">
        <v>5.5</v>
      </c>
      <c r="BG23" s="19">
        <v>5</v>
      </c>
      <c r="BH23" s="19">
        <v>5</v>
      </c>
      <c r="BI23" s="19">
        <v>5</v>
      </c>
      <c r="BJ23" s="21">
        <f t="shared" si="13"/>
        <v>5.15</v>
      </c>
      <c r="BK23" s="20"/>
      <c r="BL23" s="21">
        <f t="shared" si="14"/>
        <v>5.15</v>
      </c>
      <c r="BM23" s="23"/>
      <c r="BN23" s="100">
        <f t="shared" si="15"/>
        <v>5.6800000000000006</v>
      </c>
      <c r="BO23" s="100">
        <f t="shared" si="16"/>
        <v>5.15625</v>
      </c>
      <c r="BP23" s="100">
        <f t="shared" si="17"/>
        <v>5.2375000000000007</v>
      </c>
      <c r="BQ23" s="24">
        <f t="shared" si="18"/>
        <v>5.2215625000000001</v>
      </c>
      <c r="BR23" s="431"/>
      <c r="BS23" s="24">
        <f t="shared" si="19"/>
        <v>5.6800000000000006</v>
      </c>
      <c r="BT23" s="24">
        <f t="shared" si="20"/>
        <v>5.5</v>
      </c>
      <c r="BU23" s="24">
        <f t="shared" si="21"/>
        <v>5.15</v>
      </c>
      <c r="BV23" s="25"/>
      <c r="BW23" s="24">
        <f t="shared" si="22"/>
        <v>5.4574999999999996</v>
      </c>
      <c r="BX23" s="41"/>
      <c r="BY23" s="26">
        <f t="shared" si="23"/>
        <v>5.3395312500000003</v>
      </c>
      <c r="BZ23" s="32">
        <v>13</v>
      </c>
    </row>
    <row r="24" spans="1:78" x14ac:dyDescent="0.3">
      <c r="A24" s="414">
        <v>11</v>
      </c>
      <c r="B24" s="414" t="s">
        <v>224</v>
      </c>
      <c r="C24" s="414" t="s">
        <v>202</v>
      </c>
      <c r="D24" s="414" t="s">
        <v>142</v>
      </c>
      <c r="E24" s="414" t="s">
        <v>143</v>
      </c>
      <c r="F24" s="161">
        <v>4.8</v>
      </c>
      <c r="G24" s="161">
        <v>5.2</v>
      </c>
      <c r="H24" s="161">
        <v>4.2</v>
      </c>
      <c r="I24" s="161">
        <v>5</v>
      </c>
      <c r="J24" s="181">
        <f t="shared" si="0"/>
        <v>4.8</v>
      </c>
      <c r="K24" s="161">
        <v>5.5</v>
      </c>
      <c r="L24" s="161"/>
      <c r="M24" s="181">
        <f t="shared" si="1"/>
        <v>5.5</v>
      </c>
      <c r="N24" s="161">
        <v>5.5</v>
      </c>
      <c r="O24" s="161"/>
      <c r="P24" s="181">
        <f t="shared" si="2"/>
        <v>5.5</v>
      </c>
      <c r="Q24" s="21">
        <f t="shared" si="3"/>
        <v>5.2200000000000006</v>
      </c>
      <c r="R24" s="17"/>
      <c r="S24" s="161">
        <v>4.8</v>
      </c>
      <c r="T24" s="161">
        <v>5.2</v>
      </c>
      <c r="U24" s="161">
        <v>4.2</v>
      </c>
      <c r="V24" s="161">
        <v>5</v>
      </c>
      <c r="W24" s="181">
        <f t="shared" si="4"/>
        <v>4.8</v>
      </c>
      <c r="X24" s="161">
        <v>5.5</v>
      </c>
      <c r="Y24" s="161"/>
      <c r="Z24" s="181">
        <f t="shared" si="5"/>
        <v>5.5</v>
      </c>
      <c r="AA24" s="161">
        <v>5.5</v>
      </c>
      <c r="AB24" s="161"/>
      <c r="AC24" s="181">
        <f t="shared" si="6"/>
        <v>5.5</v>
      </c>
      <c r="AD24" s="21">
        <f t="shared" si="7"/>
        <v>5.2200000000000006</v>
      </c>
      <c r="AE24" s="23"/>
      <c r="AF24" s="19">
        <v>4.5</v>
      </c>
      <c r="AG24" s="19">
        <v>5.5</v>
      </c>
      <c r="AH24" s="19">
        <v>5</v>
      </c>
      <c r="AI24" s="19">
        <v>5.8</v>
      </c>
      <c r="AJ24" s="19">
        <v>6</v>
      </c>
      <c r="AK24" s="19">
        <v>6</v>
      </c>
      <c r="AL24" s="19">
        <v>5.8</v>
      </c>
      <c r="AM24" s="19">
        <v>5.5</v>
      </c>
      <c r="AN24" s="22">
        <f t="shared" si="8"/>
        <v>44.099999999999994</v>
      </c>
      <c r="AO24" s="21">
        <f t="shared" si="9"/>
        <v>5.5124999999999993</v>
      </c>
      <c r="AP24" s="43"/>
      <c r="AQ24" s="19">
        <v>5.75</v>
      </c>
      <c r="AR24" s="20"/>
      <c r="AS24" s="21">
        <f t="shared" si="10"/>
        <v>5.75</v>
      </c>
      <c r="AT24" s="23"/>
      <c r="AU24" s="19">
        <v>5</v>
      </c>
      <c r="AV24" s="19">
        <v>5.5</v>
      </c>
      <c r="AW24" s="19">
        <v>5.8</v>
      </c>
      <c r="AX24" s="19">
        <v>5.5</v>
      </c>
      <c r="AY24" s="19">
        <v>5.5</v>
      </c>
      <c r="AZ24" s="19">
        <v>5.5</v>
      </c>
      <c r="BA24" s="19">
        <v>5.8</v>
      </c>
      <c r="BB24" s="19">
        <v>5</v>
      </c>
      <c r="BC24" s="22">
        <f t="shared" si="11"/>
        <v>43.599999999999994</v>
      </c>
      <c r="BD24" s="21">
        <f t="shared" si="12"/>
        <v>5.4499999999999993</v>
      </c>
      <c r="BE24" s="23"/>
      <c r="BF24" s="19">
        <v>4.5</v>
      </c>
      <c r="BG24" s="19">
        <v>4</v>
      </c>
      <c r="BH24" s="19">
        <v>5</v>
      </c>
      <c r="BI24" s="19">
        <v>5.5</v>
      </c>
      <c r="BJ24" s="21">
        <f t="shared" si="13"/>
        <v>4.6499999999999995</v>
      </c>
      <c r="BK24" s="20">
        <v>1</v>
      </c>
      <c r="BL24" s="21">
        <f t="shared" si="14"/>
        <v>3.6499999999999995</v>
      </c>
      <c r="BM24" s="23"/>
      <c r="BN24" s="100">
        <f t="shared" si="15"/>
        <v>5.2200000000000006</v>
      </c>
      <c r="BO24" s="100">
        <f t="shared" si="16"/>
        <v>5.6312499999999996</v>
      </c>
      <c r="BP24" s="100">
        <f t="shared" si="17"/>
        <v>4.5499999999999989</v>
      </c>
      <c r="BQ24" s="24">
        <f t="shared" si="18"/>
        <v>5.4159375000000001</v>
      </c>
      <c r="BR24" s="431"/>
      <c r="BS24" s="24">
        <f t="shared" si="19"/>
        <v>5.2200000000000006</v>
      </c>
      <c r="BT24" s="24">
        <f t="shared" si="20"/>
        <v>5.75</v>
      </c>
      <c r="BU24" s="24">
        <f t="shared" si="21"/>
        <v>3.6499999999999995</v>
      </c>
      <c r="BV24" s="25"/>
      <c r="BW24" s="24">
        <f t="shared" si="22"/>
        <v>5.0924999999999994</v>
      </c>
      <c r="BX24" s="41"/>
      <c r="BY24" s="26">
        <f t="shared" si="23"/>
        <v>5.2542187499999997</v>
      </c>
      <c r="BZ24" s="32">
        <v>14</v>
      </c>
    </row>
  </sheetData>
  <sortState xmlns:xlrd2="http://schemas.microsoft.com/office/spreadsheetml/2017/richdata2" ref="A11:BZ24">
    <sortCondition descending="1" ref="BY11:BY2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52</vt:i4>
      </vt:variant>
    </vt:vector>
  </HeadingPairs>
  <TitlesOfParts>
    <vt:vector size="80" baseType="lpstr">
      <vt:lpstr>Comp Detail</vt:lpstr>
      <vt:lpstr>AWARDS</vt:lpstr>
      <vt:lpstr>IND Open</vt:lpstr>
      <vt:lpstr>IND Adv</vt:lpstr>
      <vt:lpstr>IND Int</vt:lpstr>
      <vt:lpstr>IND Nov</vt:lpstr>
      <vt:lpstr>IND PreNov</vt:lpstr>
      <vt:lpstr>IND Prelim A</vt:lpstr>
      <vt:lpstr>IND Prelim B</vt:lpstr>
      <vt:lpstr>IND Prelim C</vt:lpstr>
      <vt:lpstr>IND Intro Comp</vt:lpstr>
      <vt:lpstr>IND Intro Free</vt:lpstr>
      <vt:lpstr>PDD Walk A</vt:lpstr>
      <vt:lpstr>PDD Walk B</vt:lpstr>
      <vt:lpstr>SQ Prelim</vt:lpstr>
      <vt:lpstr>SQ Novice</vt:lpstr>
      <vt:lpstr>Lungers Walk</vt:lpstr>
      <vt:lpstr>Lungers Canter</vt:lpstr>
      <vt:lpstr>Barrel IND Open Adv Int</vt:lpstr>
      <vt:lpstr>Barrel PreNov Nov A</vt:lpstr>
      <vt:lpstr>Barrel PreNov Nov B</vt:lpstr>
      <vt:lpstr>Barrel IND Prelim A</vt:lpstr>
      <vt:lpstr>Barrel IND Prelim B</vt:lpstr>
      <vt:lpstr>Barrel IND Prelim C</vt:lpstr>
      <vt:lpstr>Barrel Intro</vt:lpstr>
      <vt:lpstr>Barrel PDD A</vt:lpstr>
      <vt:lpstr>Barrel PDD B</vt:lpstr>
      <vt:lpstr>Barrel Squad</vt:lpstr>
      <vt:lpstr>'Barrel IND Open Adv Int'!Print_Area</vt:lpstr>
      <vt:lpstr>'Barrel IND Prelim A'!Print_Area</vt:lpstr>
      <vt:lpstr>'Barrel IND Prelim B'!Print_Area</vt:lpstr>
      <vt:lpstr>'Barrel IND Prelim C'!Print_Area</vt:lpstr>
      <vt:lpstr>'Barrel Intro'!Print_Area</vt:lpstr>
      <vt:lpstr>'Barrel PDD A'!Print_Area</vt:lpstr>
      <vt:lpstr>'Barrel PDD B'!Print_Area</vt:lpstr>
      <vt:lpstr>'Barrel PreNov Nov A'!Print_Area</vt:lpstr>
      <vt:lpstr>'Barrel PreNov Nov B'!Print_Area</vt:lpstr>
      <vt:lpstr>'Barrel Squad'!Print_Area</vt:lpstr>
      <vt:lpstr>'IND Adv'!Print_Area</vt:lpstr>
      <vt:lpstr>'IND Int'!Print_Area</vt:lpstr>
      <vt:lpstr>'IND Intro Comp'!Print_Area</vt:lpstr>
      <vt:lpstr>'IND Intro Free'!Print_Area</vt:lpstr>
      <vt:lpstr>'IND Nov'!Print_Area</vt:lpstr>
      <vt:lpstr>'IND Open'!Print_Area</vt:lpstr>
      <vt:lpstr>'IND Prelim A'!Print_Area</vt:lpstr>
      <vt:lpstr>'IND Prelim B'!Print_Area</vt:lpstr>
      <vt:lpstr>'IND Prelim C'!Print_Area</vt:lpstr>
      <vt:lpstr>'IND PreNov'!Print_Area</vt:lpstr>
      <vt:lpstr>'Lungers Canter'!Print_Area</vt:lpstr>
      <vt:lpstr>'Lungers Walk'!Print_Area</vt:lpstr>
      <vt:lpstr>'PDD Walk A'!Print_Area</vt:lpstr>
      <vt:lpstr>'PDD Walk B'!Print_Area</vt:lpstr>
      <vt:lpstr>'SQ Novice'!Print_Area</vt:lpstr>
      <vt:lpstr>'SQ Prelim'!Print_Area</vt:lpstr>
      <vt:lpstr>'Barrel IND Open Adv Int'!Print_Titles</vt:lpstr>
      <vt:lpstr>'Barrel IND Prelim A'!Print_Titles</vt:lpstr>
      <vt:lpstr>'Barrel IND Prelim B'!Print_Titles</vt:lpstr>
      <vt:lpstr>'Barrel IND Prelim C'!Print_Titles</vt:lpstr>
      <vt:lpstr>'Barrel Intro'!Print_Titles</vt:lpstr>
      <vt:lpstr>'Barrel PDD A'!Print_Titles</vt:lpstr>
      <vt:lpstr>'Barrel PDD B'!Print_Titles</vt:lpstr>
      <vt:lpstr>'Barrel PreNov Nov A'!Print_Titles</vt:lpstr>
      <vt:lpstr>'Barrel PreNov Nov B'!Print_Titles</vt:lpstr>
      <vt:lpstr>'Barrel Squad'!Print_Titles</vt:lpstr>
      <vt:lpstr>'IND Adv'!Print_Titles</vt:lpstr>
      <vt:lpstr>'IND Int'!Print_Titles</vt:lpstr>
      <vt:lpstr>'IND Intro Comp'!Print_Titles</vt:lpstr>
      <vt:lpstr>'IND Intro Free'!Print_Titles</vt:lpstr>
      <vt:lpstr>'IND Nov'!Print_Titles</vt:lpstr>
      <vt:lpstr>'IND Open'!Print_Titles</vt:lpstr>
      <vt:lpstr>'IND Prelim A'!Print_Titles</vt:lpstr>
      <vt:lpstr>'IND Prelim B'!Print_Titles</vt:lpstr>
      <vt:lpstr>'IND Prelim C'!Print_Titles</vt:lpstr>
      <vt:lpstr>'IND PreNov'!Print_Titles</vt:lpstr>
      <vt:lpstr>'Lungers Canter'!Print_Titles</vt:lpstr>
      <vt:lpstr>'Lungers Walk'!Print_Titles</vt:lpstr>
      <vt:lpstr>'PDD Walk A'!Print_Titles</vt:lpstr>
      <vt:lpstr>'PDD Walk B'!Print_Titles</vt:lpstr>
      <vt:lpstr>'SQ Novice'!Print_Titles</vt:lpstr>
      <vt:lpstr>'SQ Prelim'!Print_Titles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Karen</cp:lastModifiedBy>
  <cp:lastPrinted>2023-06-11T07:02:36Z</cp:lastPrinted>
  <dcterms:created xsi:type="dcterms:W3CDTF">2015-05-03T01:56:20Z</dcterms:created>
  <dcterms:modified xsi:type="dcterms:W3CDTF">2023-06-11T23:09:19Z</dcterms:modified>
</cp:coreProperties>
</file>