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\Documents\"/>
    </mc:Choice>
  </mc:AlternateContent>
  <xr:revisionPtr revIDLastSave="0" documentId="13_ncr:1_{C583FF83-7493-48A7-98BC-BB94A2E82E57}" xr6:coauthVersionLast="43" xr6:coauthVersionMax="43" xr10:uidLastSave="{00000000-0000-0000-0000-000000000000}"/>
  <bookViews>
    <workbookView xWindow="-108" yWindow="-108" windowWidth="23256" windowHeight="12576" tabRatio="591" activeTab="1" xr2:uid="{00000000-000D-0000-FFFF-FFFF00000000}"/>
  </bookViews>
  <sheets>
    <sheet name="CompDetail" sheetId="1" r:id="rId1"/>
    <sheet name="Prelim IND" sheetId="2" r:id="rId2"/>
    <sheet name="PreNov IND" sheetId="3" r:id="rId3"/>
    <sheet name="Nov IND" sheetId="12" r:id="rId4"/>
    <sheet name="Interm IND" sheetId="13" r:id="rId5"/>
    <sheet name="Adv IND" sheetId="6" r:id="rId6"/>
    <sheet name="PDD Walk " sheetId="7" r:id="rId7"/>
    <sheet name="Prelim Squad Free" sheetId="14" r:id="rId8"/>
  </sheets>
  <definedNames>
    <definedName name="_xlnm.Print_Area" localSheetId="5">'Adv IND'!$BL:$BQ</definedName>
    <definedName name="_xlnm.Print_Area" localSheetId="4">'Interm IND'!$BC:$BH</definedName>
    <definedName name="_xlnm.Print_Area" localSheetId="3">'Nov IND'!$BC:$BH</definedName>
    <definedName name="_xlnm.Print_Area" localSheetId="6">'PDD Walk '!$AB:$AC</definedName>
    <definedName name="_xlnm.Print_Area" localSheetId="1">'Prelim IND'!$BE:$BJ</definedName>
    <definedName name="_xlnm.Print_Area" localSheetId="7">'Prelim Squad Free'!$AB:$AE</definedName>
    <definedName name="_xlnm.Print_Area" localSheetId="2">'PreNov IND'!$BE:$BJ</definedName>
    <definedName name="_xlnm.Print_Titles" localSheetId="5">'Adv IND'!$A:$E,'Adv IND'!$1:$3</definedName>
    <definedName name="_xlnm.Print_Titles" localSheetId="4">'Interm IND'!$A:$E,'Interm IND'!$1:$3</definedName>
    <definedName name="_xlnm.Print_Titles" localSheetId="3">'Nov IND'!$A:$E,'Nov IND'!$1:$3</definedName>
    <definedName name="_xlnm.Print_Titles" localSheetId="6">'PDD Walk '!$A:$E,'PDD Walk '!$1:$7</definedName>
    <definedName name="_xlnm.Print_Titles" localSheetId="1">'Prelim IND'!$A:$E,'Prelim IND'!$1:$4</definedName>
    <definedName name="_xlnm.Print_Titles" localSheetId="7">'Prelim Squad Free'!$A:$E,'Prelim Squad Free'!$2:$7</definedName>
    <definedName name="_xlnm.Print_Titles" localSheetId="2">'PreNov IND'!$A:$E,'PreNov IND'!$1:$7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O11" i="6" l="1"/>
  <c r="AC11" i="12" l="1"/>
  <c r="AC12" i="12"/>
  <c r="BH12" i="6" l="1"/>
  <c r="BA11" i="3" l="1"/>
  <c r="BC11" i="3" s="1"/>
  <c r="AW11" i="3"/>
  <c r="AX11" i="3" s="1"/>
  <c r="AK11" i="3"/>
  <c r="AM11" i="3" s="1"/>
  <c r="AD11" i="3"/>
  <c r="V11" i="3"/>
  <c r="W11" i="3" s="1"/>
  <c r="L11" i="3"/>
  <c r="BE11" i="3" l="1"/>
  <c r="BG11" i="3"/>
  <c r="BI11" i="6"/>
  <c r="BH11" i="6"/>
  <c r="BI12" i="6"/>
  <c r="BI11" i="3" l="1"/>
  <c r="BB11" i="6"/>
  <c r="BD11" i="6" s="1"/>
  <c r="AG11" i="6"/>
  <c r="AH11" i="6" s="1"/>
  <c r="AV11" i="6"/>
  <c r="AX11" i="6" s="1"/>
  <c r="V11" i="6"/>
  <c r="W11" i="6" s="1"/>
  <c r="L11" i="6"/>
  <c r="AY12" i="13"/>
  <c r="BA12" i="13" s="1"/>
  <c r="AU12" i="13"/>
  <c r="AV12" i="13" s="1"/>
  <c r="AJ12" i="13"/>
  <c r="AL12" i="13" s="1"/>
  <c r="AC12" i="13"/>
  <c r="U12" i="13"/>
  <c r="V12" i="13" s="1"/>
  <c r="L12" i="13"/>
  <c r="AY11" i="13"/>
  <c r="BA11" i="13" s="1"/>
  <c r="AU11" i="13"/>
  <c r="AV11" i="13" s="1"/>
  <c r="AJ11" i="13"/>
  <c r="AL11" i="13" s="1"/>
  <c r="AC11" i="13"/>
  <c r="U11" i="13"/>
  <c r="V11" i="13" s="1"/>
  <c r="L11" i="13"/>
  <c r="AY13" i="13"/>
  <c r="BA13" i="13" s="1"/>
  <c r="AU13" i="13"/>
  <c r="AV13" i="13" s="1"/>
  <c r="AJ13" i="13"/>
  <c r="AL13" i="13" s="1"/>
  <c r="AC13" i="13"/>
  <c r="U13" i="13"/>
  <c r="V13" i="13" s="1"/>
  <c r="L13" i="13"/>
  <c r="AY14" i="13"/>
  <c r="BA14" i="13" s="1"/>
  <c r="AU14" i="13"/>
  <c r="AV14" i="13" s="1"/>
  <c r="AJ14" i="13"/>
  <c r="AL14" i="13" s="1"/>
  <c r="AC14" i="13"/>
  <c r="U14" i="13"/>
  <c r="V14" i="13" s="1"/>
  <c r="L14" i="13"/>
  <c r="X24" i="14"/>
  <c r="Z24" i="14" s="1"/>
  <c r="AC24" i="14" s="1"/>
  <c r="S24" i="14"/>
  <c r="U24" i="14" s="1"/>
  <c r="L24" i="14"/>
  <c r="Z17" i="14"/>
  <c r="AC17" i="14" s="1"/>
  <c r="X17" i="14"/>
  <c r="U17" i="14"/>
  <c r="S17" i="14"/>
  <c r="L17" i="14"/>
  <c r="AD17" i="14" s="1"/>
  <c r="X13" i="7"/>
  <c r="Z13" i="7" s="1"/>
  <c r="S13" i="7"/>
  <c r="U13" i="7" s="1"/>
  <c r="L13" i="7"/>
  <c r="X14" i="7"/>
  <c r="Z14" i="7" s="1"/>
  <c r="S14" i="7"/>
  <c r="U14" i="7" s="1"/>
  <c r="L14" i="7"/>
  <c r="X18" i="7"/>
  <c r="Z18" i="7" s="1"/>
  <c r="S18" i="7"/>
  <c r="U18" i="7" s="1"/>
  <c r="L18" i="7"/>
  <c r="X15" i="7"/>
  <c r="Z15" i="7" s="1"/>
  <c r="S15" i="7"/>
  <c r="U15" i="7" s="1"/>
  <c r="L15" i="7"/>
  <c r="X12" i="7"/>
  <c r="Z12" i="7" s="1"/>
  <c r="S12" i="7"/>
  <c r="U12" i="7" s="1"/>
  <c r="L12" i="7"/>
  <c r="X16" i="7"/>
  <c r="Z16" i="7" s="1"/>
  <c r="S16" i="7"/>
  <c r="U16" i="7" s="1"/>
  <c r="L16" i="7"/>
  <c r="X17" i="7"/>
  <c r="Z17" i="7" s="1"/>
  <c r="S17" i="7"/>
  <c r="U17" i="7" s="1"/>
  <c r="L17" i="7"/>
  <c r="AY11" i="12"/>
  <c r="BA11" i="12" s="1"/>
  <c r="AU11" i="12"/>
  <c r="AV11" i="12" s="1"/>
  <c r="AJ11" i="12"/>
  <c r="AL11" i="12" s="1"/>
  <c r="BE11" i="12" s="1"/>
  <c r="V11" i="12"/>
  <c r="U11" i="12"/>
  <c r="L11" i="12"/>
  <c r="BC11" i="12" s="1"/>
  <c r="AY14" i="12"/>
  <c r="BA14" i="12" s="1"/>
  <c r="AU14" i="12"/>
  <c r="AV14" i="12" s="1"/>
  <c r="AJ14" i="12"/>
  <c r="AL14" i="12" s="1"/>
  <c r="AC14" i="12"/>
  <c r="BE14" i="12" s="1"/>
  <c r="U14" i="12"/>
  <c r="V14" i="12" s="1"/>
  <c r="L14" i="12"/>
  <c r="AY12" i="12"/>
  <c r="BA12" i="12" s="1"/>
  <c r="AU12" i="12"/>
  <c r="AV12" i="12" s="1"/>
  <c r="AJ12" i="12"/>
  <c r="AL12" i="12" s="1"/>
  <c r="V12" i="12"/>
  <c r="U12" i="12"/>
  <c r="L12" i="12"/>
  <c r="BC12" i="12" s="1"/>
  <c r="BA12" i="3"/>
  <c r="BC12" i="3" s="1"/>
  <c r="AW12" i="3"/>
  <c r="AX12" i="3" s="1"/>
  <c r="AK12" i="3"/>
  <c r="AM12" i="3" s="1"/>
  <c r="AD12" i="3"/>
  <c r="V12" i="3"/>
  <c r="W12" i="3" s="1"/>
  <c r="L12" i="3"/>
  <c r="BA15" i="3"/>
  <c r="BC15" i="3" s="1"/>
  <c r="AW15" i="3"/>
  <c r="AX15" i="3" s="1"/>
  <c r="AK15" i="3"/>
  <c r="AM15" i="3" s="1"/>
  <c r="AD15" i="3"/>
  <c r="V15" i="3"/>
  <c r="W15" i="3" s="1"/>
  <c r="L15" i="3"/>
  <c r="BA13" i="3"/>
  <c r="BC13" i="3" s="1"/>
  <c r="AW13" i="3"/>
  <c r="AX13" i="3" s="1"/>
  <c r="AK13" i="3"/>
  <c r="AM13" i="3" s="1"/>
  <c r="AD13" i="3"/>
  <c r="V13" i="3"/>
  <c r="W13" i="3" s="1"/>
  <c r="L13" i="3"/>
  <c r="BA14" i="3"/>
  <c r="BC14" i="3" s="1"/>
  <c r="AW14" i="3"/>
  <c r="AX14" i="3" s="1"/>
  <c r="AK14" i="3"/>
  <c r="AM14" i="3" s="1"/>
  <c r="AD14" i="3"/>
  <c r="V14" i="3"/>
  <c r="W14" i="3" s="1"/>
  <c r="L14" i="3"/>
  <c r="BA11" i="2"/>
  <c r="BC11" i="2" s="1"/>
  <c r="AW11" i="2"/>
  <c r="AX11" i="2" s="1"/>
  <c r="AK11" i="2"/>
  <c r="AM11" i="2" s="1"/>
  <c r="AD11" i="2"/>
  <c r="V11" i="2"/>
  <c r="W11" i="2" s="1"/>
  <c r="L11" i="2"/>
  <c r="BA14" i="2"/>
  <c r="BC14" i="2" s="1"/>
  <c r="AW14" i="2"/>
  <c r="AX14" i="2" s="1"/>
  <c r="AK14" i="2"/>
  <c r="AM14" i="2" s="1"/>
  <c r="AD14" i="2"/>
  <c r="V14" i="2"/>
  <c r="W14" i="2" s="1"/>
  <c r="L14" i="2"/>
  <c r="BA16" i="2"/>
  <c r="BC16" i="2" s="1"/>
  <c r="AW16" i="2"/>
  <c r="AX16" i="2" s="1"/>
  <c r="AK16" i="2"/>
  <c r="AM16" i="2" s="1"/>
  <c r="AD16" i="2"/>
  <c r="V16" i="2"/>
  <c r="W16" i="2" s="1"/>
  <c r="L16" i="2"/>
  <c r="BA13" i="2"/>
  <c r="BC13" i="2" s="1"/>
  <c r="AW13" i="2"/>
  <c r="AX13" i="2" s="1"/>
  <c r="AK13" i="2"/>
  <c r="AM13" i="2" s="1"/>
  <c r="AD13" i="2"/>
  <c r="V13" i="2"/>
  <c r="W13" i="2" s="1"/>
  <c r="L13" i="2"/>
  <c r="BA15" i="2"/>
  <c r="BC15" i="2" s="1"/>
  <c r="AW15" i="2"/>
  <c r="AX15" i="2" s="1"/>
  <c r="AK15" i="2"/>
  <c r="AM15" i="2" s="1"/>
  <c r="AD15" i="2"/>
  <c r="V15" i="2"/>
  <c r="W15" i="2" s="1"/>
  <c r="L15" i="2"/>
  <c r="BA18" i="2"/>
  <c r="BC18" i="2" s="1"/>
  <c r="AW18" i="2"/>
  <c r="AX18" i="2" s="1"/>
  <c r="AK18" i="2"/>
  <c r="AM18" i="2" s="1"/>
  <c r="AD18" i="2"/>
  <c r="V18" i="2"/>
  <c r="W18" i="2" s="1"/>
  <c r="L18" i="2"/>
  <c r="BA17" i="2"/>
  <c r="BC17" i="2" s="1"/>
  <c r="AW17" i="2"/>
  <c r="AX17" i="2" s="1"/>
  <c r="AK17" i="2"/>
  <c r="AM17" i="2" s="1"/>
  <c r="AD17" i="2"/>
  <c r="V17" i="2"/>
  <c r="W17" i="2" s="1"/>
  <c r="L17" i="2"/>
  <c r="A4" i="14"/>
  <c r="A2" i="14"/>
  <c r="A1" i="14"/>
  <c r="A4" i="7"/>
  <c r="A2" i="7"/>
  <c r="A1" i="7"/>
  <c r="A4" i="6"/>
  <c r="A2" i="6"/>
  <c r="A1" i="6"/>
  <c r="A4" i="13"/>
  <c r="A2" i="13"/>
  <c r="A1" i="13"/>
  <c r="A4" i="12"/>
  <c r="A2" i="12"/>
  <c r="A1" i="12"/>
  <c r="A4" i="3"/>
  <c r="A2" i="3"/>
  <c r="A1" i="3"/>
  <c r="A2" i="2"/>
  <c r="A4" i="2"/>
  <c r="BG15" i="3" l="1"/>
  <c r="BE12" i="3"/>
  <c r="BG14" i="3"/>
  <c r="BE13" i="3"/>
  <c r="AB16" i="7"/>
  <c r="AB15" i="7"/>
  <c r="BG11" i="12"/>
  <c r="BE14" i="2"/>
  <c r="BG13" i="2"/>
  <c r="BE13" i="2"/>
  <c r="BE18" i="2"/>
  <c r="BG18" i="2"/>
  <c r="BG14" i="2"/>
  <c r="BE14" i="13"/>
  <c r="BC13" i="13"/>
  <c r="BE11" i="13"/>
  <c r="BC12" i="13"/>
  <c r="BL11" i="6"/>
  <c r="BF11" i="6" s="1"/>
  <c r="BN11" i="6"/>
  <c r="BJ11" i="6" s="1"/>
  <c r="BC14" i="13"/>
  <c r="BG14" i="13" s="1"/>
  <c r="BE13" i="13"/>
  <c r="BC11" i="13"/>
  <c r="BG11" i="13" s="1"/>
  <c r="BE12" i="13"/>
  <c r="BG12" i="13" s="1"/>
  <c r="AD24" i="14"/>
  <c r="AB24" i="14"/>
  <c r="AB17" i="14"/>
  <c r="AB14" i="7"/>
  <c r="AB17" i="7"/>
  <c r="AB12" i="7"/>
  <c r="AB18" i="7"/>
  <c r="AB13" i="7"/>
  <c r="BE12" i="12"/>
  <c r="BG12" i="12" s="1"/>
  <c r="BC14" i="12"/>
  <c r="BG14" i="12" s="1"/>
  <c r="BE14" i="3"/>
  <c r="BG13" i="3"/>
  <c r="BE15" i="3"/>
  <c r="BI15" i="3" s="1"/>
  <c r="BG12" i="3"/>
  <c r="BG17" i="2"/>
  <c r="BG15" i="2"/>
  <c r="BG16" i="2"/>
  <c r="BG11" i="2"/>
  <c r="BE17" i="2"/>
  <c r="BI17" i="2" s="1"/>
  <c r="BE15" i="2"/>
  <c r="BI15" i="2" s="1"/>
  <c r="BE16" i="2"/>
  <c r="BI16" i="2" s="1"/>
  <c r="BE11" i="2"/>
  <c r="BI11" i="2" s="1"/>
  <c r="BI12" i="3" l="1"/>
  <c r="BI13" i="3"/>
  <c r="BI14" i="3"/>
  <c r="AC14" i="7"/>
  <c r="AC17" i="7"/>
  <c r="AC15" i="7"/>
  <c r="AC13" i="7"/>
  <c r="AC12" i="7"/>
  <c r="AC16" i="7"/>
  <c r="BG13" i="13"/>
  <c r="BI14" i="2"/>
  <c r="BI13" i="2"/>
  <c r="BI18" i="2"/>
  <c r="BP11" i="6"/>
  <c r="X31" i="14" l="1"/>
  <c r="AY15" i="13"/>
  <c r="Z31" i="14" l="1"/>
  <c r="AC31" i="14" s="1"/>
  <c r="S31" i="14"/>
  <c r="U31" i="14" s="1"/>
  <c r="L31" i="14"/>
  <c r="X6" i="14"/>
  <c r="H6" i="14"/>
  <c r="AE3" i="14"/>
  <c r="AE2" i="14"/>
  <c r="AD31" i="14" l="1"/>
  <c r="AB31" i="14"/>
  <c r="AG12" i="6" l="1"/>
  <c r="V12" i="6"/>
  <c r="BJ11" i="3" l="1"/>
  <c r="BJ13" i="3"/>
  <c r="BJ12" i="3"/>
  <c r="BJ14" i="3"/>
  <c r="BB12" i="6"/>
  <c r="BD12" i="6" s="1"/>
  <c r="AH12" i="6"/>
  <c r="AV12" i="6"/>
  <c r="AX12" i="6" s="1"/>
  <c r="AO12" i="6"/>
  <c r="W12" i="6"/>
  <c r="L12" i="6"/>
  <c r="BA15" i="13"/>
  <c r="AU15" i="13"/>
  <c r="AV15" i="13" s="1"/>
  <c r="AJ15" i="13"/>
  <c r="AL15" i="13" s="1"/>
  <c r="AC15" i="13"/>
  <c r="U15" i="13"/>
  <c r="V15" i="13" s="1"/>
  <c r="L15" i="13"/>
  <c r="AY13" i="12"/>
  <c r="BA13" i="12" s="1"/>
  <c r="AU13" i="12"/>
  <c r="AV13" i="12" s="1"/>
  <c r="AJ13" i="12"/>
  <c r="AL13" i="12" s="1"/>
  <c r="AC13" i="12"/>
  <c r="U13" i="12"/>
  <c r="V13" i="12" s="1"/>
  <c r="L13" i="12"/>
  <c r="BA12" i="2"/>
  <c r="BC12" i="2" s="1"/>
  <c r="AW12" i="2"/>
  <c r="AX12" i="2" s="1"/>
  <c r="AK12" i="2"/>
  <c r="AM12" i="2" s="1"/>
  <c r="AD12" i="2"/>
  <c r="V12" i="2"/>
  <c r="W12" i="2" s="1"/>
  <c r="L12" i="2"/>
  <c r="N7" i="13"/>
  <c r="G7" i="13"/>
  <c r="BH3" i="13"/>
  <c r="BH2" i="13"/>
  <c r="AX7" i="12"/>
  <c r="AN7" i="12"/>
  <c r="AE7" i="12"/>
  <c r="X7" i="12"/>
  <c r="N7" i="12"/>
  <c r="G7" i="12"/>
  <c r="BH3" i="12"/>
  <c r="BH2" i="12"/>
  <c r="BL12" i="6" l="1"/>
  <c r="BF12" i="6" s="1"/>
  <c r="BN12" i="6"/>
  <c r="BC15" i="13"/>
  <c r="BE15" i="13"/>
  <c r="BE13" i="12"/>
  <c r="BC13" i="12"/>
  <c r="BE12" i="2"/>
  <c r="BG12" i="2"/>
  <c r="BJ12" i="6" l="1"/>
  <c r="BP12" i="6"/>
  <c r="BQ11" i="6" s="1"/>
  <c r="BG15" i="13"/>
  <c r="BG13" i="12"/>
  <c r="BI12" i="2"/>
  <c r="AF7" i="3"/>
  <c r="Y7" i="3"/>
  <c r="N7" i="3"/>
  <c r="G7" i="3"/>
  <c r="A1" i="2"/>
  <c r="AF7" i="2"/>
  <c r="Y7" i="2"/>
  <c r="N7" i="2"/>
  <c r="G7" i="2"/>
  <c r="BH11" i="12" l="1"/>
  <c r="BH14" i="12"/>
  <c r="BH12" i="12"/>
  <c r="BH13" i="13"/>
  <c r="BH12" i="13"/>
  <c r="BH11" i="13"/>
  <c r="BH14" i="13"/>
  <c r="BJ11" i="2"/>
  <c r="BJ13" i="2"/>
  <c r="BJ15" i="2"/>
  <c r="BJ16" i="2"/>
  <c r="BJ14" i="2"/>
  <c r="BH15" i="13"/>
  <c r="BH13" i="12"/>
  <c r="W7" i="7" l="1"/>
  <c r="G7" i="7"/>
  <c r="AC3" i="7"/>
  <c r="AC2" i="7"/>
  <c r="Y7" i="6"/>
  <c r="N7" i="6"/>
  <c r="G7" i="6"/>
  <c r="BQ3" i="6"/>
  <c r="BQ2" i="6"/>
  <c r="AZ7" i="3"/>
  <c r="AO7" i="3"/>
  <c r="BJ3" i="3"/>
  <c r="BJ1" i="3"/>
  <c r="AZ7" i="2"/>
  <c r="AO7" i="2"/>
  <c r="BJ3" i="2"/>
  <c r="BJ1" i="2"/>
  <c r="N5" i="1" l="1"/>
  <c r="G5" i="1"/>
  <c r="BQ12" i="6" l="1"/>
  <c r="BJ12" i="2"/>
</calcChain>
</file>

<file path=xl/sharedStrings.xml><?xml version="1.0" encoding="utf-8"?>
<sst xmlns="http://schemas.openxmlformats.org/spreadsheetml/2006/main" count="642" uniqueCount="148">
  <si>
    <t>Judge A:</t>
  </si>
  <si>
    <t>Judge B:</t>
  </si>
  <si>
    <t>Compulsories</t>
  </si>
  <si>
    <t>Freestyle</t>
  </si>
  <si>
    <t>Preliminary Individual</t>
  </si>
  <si>
    <t>Judge A</t>
  </si>
  <si>
    <t>Judge at A:</t>
  </si>
  <si>
    <t>Judge at B:</t>
  </si>
  <si>
    <t>Judge B</t>
  </si>
  <si>
    <t>Final Scores</t>
  </si>
  <si>
    <t xml:space="preserve">Class </t>
  </si>
  <si>
    <t>Horse</t>
  </si>
  <si>
    <t>Artistic</t>
  </si>
  <si>
    <t>Deduct</t>
  </si>
  <si>
    <t>Technique</t>
  </si>
  <si>
    <t>Compulsory</t>
  </si>
  <si>
    <t>Overall</t>
  </si>
  <si>
    <t>No.</t>
  </si>
  <si>
    <t>Lunger</t>
  </si>
  <si>
    <t>A1</t>
  </si>
  <si>
    <t>A2</t>
  </si>
  <si>
    <t>A3</t>
  </si>
  <si>
    <t>A4</t>
  </si>
  <si>
    <t>A5</t>
  </si>
  <si>
    <t>V'ltOn</t>
  </si>
  <si>
    <t>Bas S</t>
  </si>
  <si>
    <t>1/2 Flag</t>
  </si>
  <si>
    <t>Plank</t>
  </si>
  <si>
    <t>Seat In</t>
  </si>
  <si>
    <t>Seat Out</t>
  </si>
  <si>
    <t>Kneel</t>
  </si>
  <si>
    <t>Vlt Off</t>
  </si>
  <si>
    <t>Sub</t>
  </si>
  <si>
    <t>Ex Sc</t>
  </si>
  <si>
    <t>C1</t>
  </si>
  <si>
    <t>C2</t>
  </si>
  <si>
    <t>C3</t>
  </si>
  <si>
    <t>C4</t>
  </si>
  <si>
    <t>C5</t>
  </si>
  <si>
    <t>Art.</t>
  </si>
  <si>
    <t>Deductions</t>
  </si>
  <si>
    <t>Final</t>
  </si>
  <si>
    <t>Perf</t>
  </si>
  <si>
    <t>falls</t>
  </si>
  <si>
    <t>Score</t>
  </si>
  <si>
    <t>Place</t>
  </si>
  <si>
    <t>Pre Novice Individual</t>
  </si>
  <si>
    <t>Novice Individual</t>
  </si>
  <si>
    <t>Flag</t>
  </si>
  <si>
    <t>Stand</t>
  </si>
  <si>
    <t>Sw Fwd</t>
  </si>
  <si>
    <t>1/2 Mill</t>
  </si>
  <si>
    <t>Sw Bwd</t>
  </si>
  <si>
    <t>COMPULSORIES</t>
  </si>
  <si>
    <t>Advanced One Round</t>
  </si>
  <si>
    <t>Mill</t>
  </si>
  <si>
    <t>S Fwd</t>
  </si>
  <si>
    <t>S Bwd</t>
  </si>
  <si>
    <t>Swing</t>
  </si>
  <si>
    <t>DoD</t>
  </si>
  <si>
    <t>PDD Walk (A)</t>
  </si>
  <si>
    <t>Art</t>
  </si>
  <si>
    <t>Class</t>
  </si>
  <si>
    <t>Intermediate</t>
  </si>
  <si>
    <t>Prelim Squad Freestyle</t>
  </si>
  <si>
    <t>SUB</t>
  </si>
  <si>
    <t>TOTAL</t>
  </si>
  <si>
    <t>DEDUCT</t>
  </si>
  <si>
    <t>Club</t>
  </si>
  <si>
    <t xml:space="preserve">SYDNEY ROYAL EASTER SHOW 2019 </t>
  </si>
  <si>
    <t>OFFICIAL VAULTING COMPETITION</t>
  </si>
  <si>
    <t>18th April to 19th April 2019</t>
  </si>
  <si>
    <t>Violet Levett</t>
  </si>
  <si>
    <t>Capriole</t>
  </si>
  <si>
    <t>Baiberaley Rules</t>
  </si>
  <si>
    <t>Karen Mitchell</t>
  </si>
  <si>
    <t>Monique Haksteeg</t>
  </si>
  <si>
    <t>Grace Pratley</t>
  </si>
  <si>
    <t>SEVT</t>
  </si>
  <si>
    <t>Crème Brulee</t>
  </si>
  <si>
    <t>Melinda Osborn</t>
  </si>
  <si>
    <t>Daytona Halloran</t>
  </si>
  <si>
    <t>Ella Bennett</t>
  </si>
  <si>
    <t>Sienna Ardis</t>
  </si>
  <si>
    <t>BAD</t>
  </si>
  <si>
    <t>Now Noah</t>
  </si>
  <si>
    <t>Gina Sykes</t>
  </si>
  <si>
    <t>Aysha Pietersz</t>
  </si>
  <si>
    <t>Shay Newman</t>
  </si>
  <si>
    <t>Tiannah Whitney</t>
  </si>
  <si>
    <t>Charlotte Clark</t>
  </si>
  <si>
    <t>Kaitlyn Jones</t>
  </si>
  <si>
    <t>Peyton Halloran</t>
  </si>
  <si>
    <t>Lucia Rogan</t>
  </si>
  <si>
    <t>Equiste</t>
  </si>
  <si>
    <t>Kamilaroi Yorkshire</t>
  </si>
  <si>
    <t>Dodi Rogan</t>
  </si>
  <si>
    <t>Ella Fin</t>
  </si>
  <si>
    <t>SHVT</t>
  </si>
  <si>
    <t>Statford Dartanagan</t>
  </si>
  <si>
    <t>Nicole Connor</t>
  </si>
  <si>
    <t>Trista Mitchell</t>
  </si>
  <si>
    <t>Violet Levett &amp; Hope Beetson</t>
  </si>
  <si>
    <t>Cap / SVG</t>
  </si>
  <si>
    <t>Trista Mitchell &amp; Aysha Pietersz</t>
  </si>
  <si>
    <t>Sarah Clark &amp; Peyton  Halloran</t>
  </si>
  <si>
    <t>Charlotte Clark &amp; Daytona Halloran</t>
  </si>
  <si>
    <t>SEVT - Lollipop</t>
  </si>
  <si>
    <t>Ivy Sykes &amp; Maddison Foster</t>
  </si>
  <si>
    <t>Lucia Rogan &amp; Tegan Davis</t>
  </si>
  <si>
    <t>Madelaine O'Hare &amp; Nicole Collett</t>
  </si>
  <si>
    <t>Statrford Dartangan</t>
  </si>
  <si>
    <t>Vaulters</t>
  </si>
  <si>
    <t>Fleur Sykes</t>
  </si>
  <si>
    <t>Ivy Skyes</t>
  </si>
  <si>
    <t>Madison Foster</t>
  </si>
  <si>
    <t>R</t>
  </si>
  <si>
    <t>BAD/Capriole</t>
  </si>
  <si>
    <t>Sarah Clark</t>
  </si>
  <si>
    <t>Elyssa O'Hanlon</t>
  </si>
  <si>
    <t>Tegan Davis</t>
  </si>
  <si>
    <t>Madelaine O'Hare</t>
  </si>
  <si>
    <t>Nicole Collett</t>
  </si>
  <si>
    <t>Kallie Hassleman</t>
  </si>
  <si>
    <t>EQUISTE</t>
  </si>
  <si>
    <t>Statford Dartangan</t>
  </si>
  <si>
    <t>Lili Tamai</t>
  </si>
  <si>
    <t>Ella Springs</t>
  </si>
  <si>
    <t>REV</t>
  </si>
  <si>
    <t>Ivy Sykes</t>
  </si>
  <si>
    <t>FREESTYLE ROUND 1</t>
  </si>
  <si>
    <t>A</t>
  </si>
  <si>
    <t>B</t>
  </si>
  <si>
    <t>Comp</t>
  </si>
  <si>
    <t>Free 1</t>
  </si>
  <si>
    <t>Robyn Boyle</t>
  </si>
  <si>
    <t>Tristyn Lowe</t>
  </si>
  <si>
    <t>Chris Wicks</t>
  </si>
  <si>
    <t>Judges</t>
  </si>
  <si>
    <t>Chris Lowe</t>
  </si>
  <si>
    <t>CLUB</t>
  </si>
  <si>
    <t>HORSE</t>
  </si>
  <si>
    <t>LUNGER</t>
  </si>
  <si>
    <t>VAULTER</t>
  </si>
  <si>
    <t>VAULTERS</t>
  </si>
  <si>
    <t>Free</t>
  </si>
  <si>
    <t>FREESTYLE</t>
  </si>
  <si>
    <t>SCR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</si>
</sst>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[$-C09]dd\-mmm\-yy;@"/>
    <numFmt numFmtId="166" formatCode="[$-409]h:mm:ss\ AM/PM;@"/>
    <numFmt numFmtId="167" formatCode="0.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trike/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trike/>
      <sz val="10"/>
      <color indexed="8"/>
      <name val="Arial"/>
      <family val="2"/>
    </font>
    <font>
      <strike/>
      <sz val="10"/>
      <name val="Arial"/>
      <family val="2"/>
    </font>
    <font>
      <strike/>
      <sz val="11"/>
      <color rgb="FF000000"/>
      <name val="Calibri"/>
      <family val="2"/>
      <scheme val="minor"/>
    </font>
    <font>
      <b/>
      <strike/>
      <sz val="11"/>
      <name val="Calibri"/>
      <family val="2"/>
      <scheme val="minor"/>
    </font>
    <font>
      <strike/>
      <sz val="12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9" fillId="0" borderId="0"/>
    <xf numFmtId="0" fontId="1" fillId="0" borderId="0"/>
    <xf numFmtId="0" fontId="13" fillId="0" borderId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24" fillId="17" borderId="5" applyNumberFormat="0" applyAlignment="0" applyProtection="0"/>
    <xf numFmtId="0" fontId="25" fillId="0" borderId="7" applyNumberFormat="0" applyFill="0" applyAlignment="0" applyProtection="0"/>
    <xf numFmtId="0" fontId="26" fillId="18" borderId="8" applyNumberFormat="0" applyAlignment="0" applyProtection="0"/>
    <xf numFmtId="0" fontId="27" fillId="0" borderId="0" applyNumberFormat="0" applyFill="0" applyBorder="0" applyAlignment="0" applyProtection="0"/>
    <xf numFmtId="0" fontId="1" fillId="19" borderId="9" applyNumberFormat="0" applyFont="0" applyAlignment="0" applyProtection="0"/>
    <xf numFmtId="0" fontId="28" fillId="0" borderId="0" applyNumberFormat="0" applyFill="0" applyBorder="0" applyAlignment="0" applyProtection="0"/>
    <xf numFmtId="0" fontId="2" fillId="0" borderId="10" applyNumberFormat="0" applyFill="0" applyAlignment="0" applyProtection="0"/>
    <xf numFmtId="0" fontId="29" fillId="20" borderId="0" applyNumberFormat="0" applyBorder="0" applyAlignment="0" applyProtection="0"/>
    <xf numFmtId="0" fontId="1" fillId="21" borderId="0" applyNumberFormat="0" applyBorder="0" applyAlignment="0" applyProtection="0"/>
    <xf numFmtId="0" fontId="2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9" fillId="34" borderId="0" applyNumberFormat="0" applyBorder="0" applyAlignment="0" applyProtection="0"/>
    <xf numFmtId="0" fontId="1" fillId="35" borderId="0" applyNumberFormat="0" applyBorder="0" applyAlignment="0" applyProtection="0"/>
    <xf numFmtId="0" fontId="29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15" borderId="0" applyNumberFormat="0" applyBorder="0" applyAlignment="0" applyProtection="0"/>
    <xf numFmtId="0" fontId="29" fillId="22" borderId="0" applyNumberFormat="0" applyBorder="0" applyAlignment="0" applyProtection="0"/>
    <xf numFmtId="0" fontId="29" fillId="26" borderId="0" applyNumberFormat="0" applyBorder="0" applyAlignment="0" applyProtection="0"/>
    <xf numFmtId="0" fontId="29" fillId="3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5" borderId="0" applyNumberFormat="0" applyBorder="0" applyAlignment="0" applyProtection="0"/>
    <xf numFmtId="0" fontId="1" fillId="0" borderId="0"/>
  </cellStyleXfs>
  <cellXfs count="204">
    <xf numFmtId="0" fontId="0" fillId="0" borderId="0" xfId="0"/>
    <xf numFmtId="0" fontId="3" fillId="2" borderId="0" xfId="1" applyFont="1"/>
    <xf numFmtId="0" fontId="4" fillId="0" borderId="0" xfId="0" applyFont="1"/>
    <xf numFmtId="0" fontId="0" fillId="6" borderId="0" xfId="0" applyFill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164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165" fontId="6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right"/>
    </xf>
    <xf numFmtId="0" fontId="7" fillId="7" borderId="0" xfId="0" applyFont="1" applyFill="1"/>
    <xf numFmtId="0" fontId="6" fillId="7" borderId="0" xfId="0" applyFont="1" applyFill="1"/>
    <xf numFmtId="0" fontId="5" fillId="8" borderId="0" xfId="0" applyFont="1" applyFill="1"/>
    <xf numFmtId="0" fontId="6" fillId="8" borderId="0" xfId="0" applyFont="1" applyFill="1"/>
    <xf numFmtId="164" fontId="7" fillId="8" borderId="0" xfId="0" applyNumberFormat="1" applyFont="1" applyFill="1" applyAlignment="1">
      <alignment horizontal="left"/>
    </xf>
    <xf numFmtId="164" fontId="6" fillId="8" borderId="0" xfId="0" applyNumberFormat="1" applyFont="1" applyFill="1" applyAlignment="1">
      <alignment horizontal="left"/>
    </xf>
    <xf numFmtId="0" fontId="7" fillId="0" borderId="0" xfId="0" applyFont="1"/>
    <xf numFmtId="0" fontId="1" fillId="5" borderId="0" xfId="4"/>
    <xf numFmtId="164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9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1" fillId="5" borderId="0" xfId="4" applyAlignment="1">
      <alignment horizontal="center" vertical="center"/>
    </xf>
    <xf numFmtId="164" fontId="6" fillId="0" borderId="1" xfId="0" applyNumberFormat="1" applyFont="1" applyBorder="1" applyAlignment="1">
      <alignment horizontal="left"/>
    </xf>
    <xf numFmtId="0" fontId="1" fillId="5" borderId="0" xfId="4" applyAlignment="1">
      <alignment horizontal="center"/>
    </xf>
    <xf numFmtId="0" fontId="7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67" fontId="8" fillId="10" borderId="0" xfId="0" applyNumberFormat="1" applyFont="1" applyFill="1"/>
    <xf numFmtId="164" fontId="6" fillId="0" borderId="0" xfId="0" applyNumberFormat="1" applyFont="1"/>
    <xf numFmtId="0" fontId="6" fillId="9" borderId="0" xfId="0" applyFont="1" applyFill="1"/>
    <xf numFmtId="167" fontId="6" fillId="11" borderId="0" xfId="0" applyNumberFormat="1" applyFont="1" applyFill="1"/>
    <xf numFmtId="167" fontId="6" fillId="0" borderId="0" xfId="0" applyNumberFormat="1" applyFont="1"/>
    <xf numFmtId="0" fontId="6" fillId="6" borderId="0" xfId="0" applyFont="1" applyFill="1"/>
    <xf numFmtId="167" fontId="6" fillId="10" borderId="0" xfId="0" applyNumberFormat="1" applyFont="1" applyFill="1"/>
    <xf numFmtId="167" fontId="1" fillId="5" borderId="0" xfId="4" applyNumberFormat="1"/>
    <xf numFmtId="164" fontId="6" fillId="11" borderId="0" xfId="0" applyNumberFormat="1" applyFont="1" applyFill="1" applyAlignment="1">
      <alignment horizontal="left"/>
    </xf>
    <xf numFmtId="164" fontId="6" fillId="10" borderId="0" xfId="0" applyNumberFormat="1" applyFont="1" applyFill="1" applyAlignment="1">
      <alignment horizontal="left"/>
    </xf>
    <xf numFmtId="0" fontId="10" fillId="0" borderId="0" xfId="5" applyFont="1"/>
    <xf numFmtId="0" fontId="0" fillId="0" borderId="0" xfId="0" applyAlignment="1">
      <alignment horizontal="left"/>
    </xf>
    <xf numFmtId="0" fontId="5" fillId="7" borderId="0" xfId="0" applyFont="1" applyFill="1"/>
    <xf numFmtId="0" fontId="1" fillId="5" borderId="0" xfId="4" applyAlignment="1">
      <alignment horizontal="left"/>
    </xf>
    <xf numFmtId="0" fontId="1" fillId="0" borderId="0" xfId="2" applyFill="1" applyAlignment="1">
      <alignment horizontal="left"/>
    </xf>
    <xf numFmtId="0" fontId="1" fillId="0" borderId="1" xfId="2" applyFill="1" applyBorder="1" applyAlignment="1">
      <alignment horizontal="left" vertical="center"/>
    </xf>
    <xf numFmtId="0" fontId="1" fillId="0" borderId="0" xfId="2" applyFill="1" applyAlignment="1">
      <alignment horizontal="left" vertical="center"/>
    </xf>
    <xf numFmtId="167" fontId="1" fillId="5" borderId="0" xfId="4" applyNumberFormat="1" applyAlignment="1">
      <alignment horizontal="left"/>
    </xf>
    <xf numFmtId="164" fontId="7" fillId="8" borderId="0" xfId="0" applyNumberFormat="1" applyFont="1" applyFill="1"/>
    <xf numFmtId="164" fontId="6" fillId="8" borderId="0" xfId="0" applyNumberFormat="1" applyFont="1" applyFill="1"/>
    <xf numFmtId="164" fontId="7" fillId="0" borderId="0" xfId="0" applyNumberFormat="1" applyFont="1"/>
    <xf numFmtId="0" fontId="1" fillId="0" borderId="0" xfId="2" applyFill="1"/>
    <xf numFmtId="164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1" xfId="2" applyFill="1" applyBorder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0" fontId="1" fillId="0" borderId="0" xfId="2" applyFill="1" applyAlignment="1">
      <alignment horizontal="center" vertical="center"/>
    </xf>
    <xf numFmtId="164" fontId="6" fillId="10" borderId="0" xfId="0" applyNumberFormat="1" applyFont="1" applyFill="1"/>
    <xf numFmtId="0" fontId="2" fillId="4" borderId="0" xfId="3" applyFont="1"/>
    <xf numFmtId="0" fontId="2" fillId="5" borderId="0" xfId="4" applyFont="1"/>
    <xf numFmtId="164" fontId="1" fillId="5" borderId="0" xfId="4" applyNumberFormat="1" applyAlignment="1">
      <alignment horizontal="left"/>
    </xf>
    <xf numFmtId="164" fontId="7" fillId="0" borderId="1" xfId="0" applyNumberFormat="1" applyFont="1" applyBorder="1" applyAlignment="1">
      <alignment horizontal="left"/>
    </xf>
    <xf numFmtId="0" fontId="11" fillId="0" borderId="0" xfId="6" applyFont="1" applyAlignment="1">
      <alignment horizontal="left"/>
    </xf>
    <xf numFmtId="167" fontId="6" fillId="6" borderId="0" xfId="0" applyNumberFormat="1" applyFont="1" applyFill="1"/>
    <xf numFmtId="164" fontId="1" fillId="5" borderId="0" xfId="4" applyNumberFormat="1"/>
    <xf numFmtId="0" fontId="11" fillId="0" borderId="1" xfId="6" applyFont="1" applyBorder="1" applyAlignment="1">
      <alignment horizontal="left"/>
    </xf>
    <xf numFmtId="164" fontId="6" fillId="0" borderId="1" xfId="0" applyNumberFormat="1" applyFont="1" applyBorder="1"/>
    <xf numFmtId="167" fontId="6" fillId="6" borderId="1" xfId="0" applyNumberFormat="1" applyFont="1" applyFill="1" applyBorder="1"/>
    <xf numFmtId="167" fontId="6" fillId="10" borderId="1" xfId="0" applyNumberFormat="1" applyFont="1" applyFill="1" applyBorder="1"/>
    <xf numFmtId="164" fontId="1" fillId="5" borderId="1" xfId="4" applyNumberFormat="1" applyBorder="1"/>
    <xf numFmtId="0" fontId="6" fillId="0" borderId="1" xfId="0" applyFont="1" applyBorder="1"/>
    <xf numFmtId="0" fontId="1" fillId="6" borderId="1" xfId="0" applyFont="1" applyFill="1" applyBorder="1"/>
    <xf numFmtId="0" fontId="7" fillId="0" borderId="0" xfId="0" applyFont="1" applyAlignment="1">
      <alignment horizontal="right"/>
    </xf>
    <xf numFmtId="0" fontId="9" fillId="0" borderId="1" xfId="0" applyFont="1" applyBorder="1"/>
    <xf numFmtId="0" fontId="6" fillId="12" borderId="0" xfId="0" applyFont="1" applyFill="1"/>
    <xf numFmtId="0" fontId="6" fillId="12" borderId="1" xfId="0" applyFont="1" applyFill="1" applyBorder="1" applyAlignment="1">
      <alignment horizontal="left"/>
    </xf>
    <xf numFmtId="0" fontId="6" fillId="12" borderId="0" xfId="0" applyFont="1" applyFill="1" applyAlignment="1">
      <alignment horizontal="center"/>
    </xf>
    <xf numFmtId="0" fontId="0" fillId="12" borderId="0" xfId="0" applyFill="1"/>
    <xf numFmtId="0" fontId="6" fillId="12" borderId="0" xfId="0" applyFont="1" applyFill="1" applyAlignment="1">
      <alignment horizontal="left"/>
    </xf>
    <xf numFmtId="0" fontId="12" fillId="12" borderId="0" xfId="0" quotePrefix="1" applyFont="1" applyFill="1" applyAlignment="1">
      <alignment horizontal="right"/>
    </xf>
    <xf numFmtId="0" fontId="14" fillId="9" borderId="0" xfId="0" applyFont="1" applyFill="1"/>
    <xf numFmtId="0" fontId="15" fillId="12" borderId="0" xfId="0" applyFont="1" applyFill="1"/>
    <xf numFmtId="0" fontId="1" fillId="0" borderId="0" xfId="3" applyFill="1" applyAlignment="1">
      <alignment horizontal="left"/>
    </xf>
    <xf numFmtId="0" fontId="1" fillId="0" borderId="0" xfId="4" applyFill="1" applyAlignment="1">
      <alignment horizontal="left"/>
    </xf>
    <xf numFmtId="164" fontId="6" fillId="6" borderId="0" xfId="0" applyNumberFormat="1" applyFont="1" applyFill="1"/>
    <xf numFmtId="167" fontId="0" fillId="5" borderId="0" xfId="4" applyNumberFormat="1" applyFont="1"/>
    <xf numFmtId="0" fontId="0" fillId="0" borderId="0" xfId="2" applyFont="1" applyFill="1"/>
    <xf numFmtId="0" fontId="1" fillId="5" borderId="1" xfId="4" applyBorder="1" applyAlignment="1">
      <alignment horizontal="center" vertical="center"/>
    </xf>
    <xf numFmtId="164" fontId="16" fillId="6" borderId="0" xfId="0" applyNumberFormat="1" applyFont="1" applyFill="1"/>
    <xf numFmtId="0" fontId="16" fillId="6" borderId="0" xfId="0" applyFont="1" applyFill="1"/>
    <xf numFmtId="0" fontId="8" fillId="10" borderId="1" xfId="0" applyFont="1" applyFill="1" applyBorder="1"/>
    <xf numFmtId="164" fontId="1" fillId="6" borderId="1" xfId="0" applyNumberFormat="1" applyFont="1" applyFill="1" applyBorder="1"/>
    <xf numFmtId="1" fontId="9" fillId="0" borderId="0" xfId="0" applyNumberFormat="1" applyFont="1" applyAlignment="1">
      <alignment horizontal="center"/>
    </xf>
    <xf numFmtId="0" fontId="9" fillId="40" borderId="0" xfId="0" applyFont="1" applyFill="1"/>
    <xf numFmtId="0" fontId="9" fillId="0" borderId="0" xfId="0" applyFont="1"/>
    <xf numFmtId="0" fontId="33" fillId="0" borderId="0" xfId="0" applyFont="1" applyAlignment="1">
      <alignment horizontal="left" vertical="top" wrapText="1"/>
    </xf>
    <xf numFmtId="1" fontId="33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top" wrapText="1"/>
    </xf>
    <xf numFmtId="0" fontId="33" fillId="40" borderId="0" xfId="0" applyFont="1" applyFill="1" applyAlignment="1">
      <alignment vertical="top" wrapText="1"/>
    </xf>
    <xf numFmtId="0" fontId="33" fillId="0" borderId="0" xfId="0" applyFont="1" applyAlignment="1">
      <alignment vertical="center"/>
    </xf>
    <xf numFmtId="1" fontId="9" fillId="0" borderId="0" xfId="0" applyNumberFormat="1" applyFont="1" applyAlignment="1">
      <alignment horizontal="center" vertical="top" wrapText="1"/>
    </xf>
    <xf numFmtId="0" fontId="33" fillId="0" borderId="0" xfId="0" applyFont="1" applyAlignment="1">
      <alignment wrapText="1"/>
    </xf>
    <xf numFmtId="164" fontId="0" fillId="0" borderId="0" xfId="0" applyNumberFormat="1"/>
    <xf numFmtId="0" fontId="33" fillId="0" borderId="0" xfId="0" applyFont="1" applyAlignment="1">
      <alignment vertical="top" wrapText="1"/>
    </xf>
    <xf numFmtId="0" fontId="34" fillId="0" borderId="0" xfId="0" applyFont="1"/>
    <xf numFmtId="0" fontId="9" fillId="0" borderId="0" xfId="0" applyFont="1" applyAlignment="1">
      <alignment vertical="top"/>
    </xf>
    <xf numFmtId="0" fontId="33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33" fillId="0" borderId="0" xfId="0" applyFont="1" applyAlignment="1">
      <alignment vertical="top"/>
    </xf>
    <xf numFmtId="0" fontId="34" fillId="0" borderId="1" xfId="0" applyFont="1" applyBorder="1"/>
    <xf numFmtId="164" fontId="2" fillId="5" borderId="0" xfId="4" applyNumberFormat="1" applyFont="1" applyAlignment="1">
      <alignment horizontal="left"/>
    </xf>
    <xf numFmtId="0" fontId="6" fillId="0" borderId="0" xfId="5" applyFont="1"/>
    <xf numFmtId="0" fontId="6" fillId="0" borderId="0" xfId="47" applyFont="1" applyProtection="1">
      <protection locked="0"/>
    </xf>
    <xf numFmtId="0" fontId="6" fillId="0" borderId="0" xfId="5" applyFont="1" applyAlignment="1">
      <alignment horizontal="center"/>
    </xf>
    <xf numFmtId="0" fontId="7" fillId="0" borderId="0" xfId="47" applyFont="1" applyProtection="1">
      <protection locked="0"/>
    </xf>
    <xf numFmtId="0" fontId="7" fillId="41" borderId="0" xfId="47" applyFont="1" applyFill="1" applyProtection="1">
      <protection locked="0"/>
    </xf>
    <xf numFmtId="0" fontId="7" fillId="0" borderId="0" xfId="5" applyFont="1"/>
    <xf numFmtId="0" fontId="6" fillId="6" borderId="0" xfId="5" applyFont="1" applyFill="1"/>
    <xf numFmtId="0" fontId="7" fillId="0" borderId="0" xfId="47" applyFont="1" applyAlignment="1" applyProtection="1">
      <alignment horizontal="center" vertical="center"/>
      <protection locked="0"/>
    </xf>
    <xf numFmtId="0" fontId="7" fillId="41" borderId="0" xfId="47" applyFont="1" applyFill="1" applyAlignment="1" applyProtection="1">
      <alignment horizontal="center" vertical="center"/>
      <protection locked="0"/>
    </xf>
    <xf numFmtId="0" fontId="7" fillId="0" borderId="0" xfId="5" applyFont="1" applyAlignment="1">
      <alignment horizontal="center"/>
    </xf>
    <xf numFmtId="0" fontId="6" fillId="6" borderId="0" xfId="5" applyFont="1" applyFill="1" applyAlignment="1">
      <alignment horizontal="center"/>
    </xf>
    <xf numFmtId="164" fontId="6" fillId="0" borderId="0" xfId="5" applyNumberFormat="1" applyFont="1" applyAlignment="1">
      <alignment horizontal="center"/>
    </xf>
    <xf numFmtId="164" fontId="7" fillId="0" borderId="0" xfId="47" applyNumberFormat="1" applyFont="1"/>
    <xf numFmtId="164" fontId="7" fillId="41" borderId="0" xfId="47" applyNumberFormat="1" applyFont="1" applyFill="1"/>
    <xf numFmtId="164" fontId="7" fillId="0" borderId="0" xfId="5" applyNumberFormat="1" applyFont="1" applyAlignment="1">
      <alignment horizontal="center"/>
    </xf>
    <xf numFmtId="164" fontId="6" fillId="6" borderId="0" xfId="5" applyNumberFormat="1" applyFont="1" applyFill="1" applyAlignment="1">
      <alignment horizontal="center"/>
    </xf>
    <xf numFmtId="164" fontId="6" fillId="0" borderId="0" xfId="5" applyNumberFormat="1" applyFont="1"/>
    <xf numFmtId="164" fontId="6" fillId="0" borderId="0" xfId="47" applyNumberFormat="1" applyFont="1" applyProtection="1">
      <protection locked="0"/>
    </xf>
    <xf numFmtId="0" fontId="6" fillId="0" borderId="1" xfId="5" applyFont="1" applyBorder="1" applyAlignment="1">
      <alignment horizontal="center"/>
    </xf>
    <xf numFmtId="0" fontId="7" fillId="0" borderId="1" xfId="47" applyFont="1" applyBorder="1" applyAlignment="1" applyProtection="1">
      <alignment horizontal="center" vertical="center"/>
      <protection locked="0"/>
    </xf>
    <xf numFmtId="0" fontId="7" fillId="41" borderId="1" xfId="47" applyFont="1" applyFill="1" applyBorder="1" applyAlignment="1" applyProtection="1">
      <alignment horizontal="center" vertical="center"/>
      <protection locked="0"/>
    </xf>
    <xf numFmtId="0" fontId="7" fillId="0" borderId="1" xfId="5" applyFont="1" applyBorder="1" applyAlignment="1">
      <alignment horizontal="center"/>
    </xf>
    <xf numFmtId="0" fontId="6" fillId="6" borderId="1" xfId="5" applyFont="1" applyFill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167" fontId="6" fillId="11" borderId="0" xfId="0" applyNumberFormat="1" applyFont="1" applyFill="1" applyAlignment="1">
      <alignment horizontal="left"/>
    </xf>
    <xf numFmtId="167" fontId="6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6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" fillId="5" borderId="0" xfId="4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5" borderId="0" xfId="4" applyBorder="1" applyAlignment="1">
      <alignment horizontal="center" vertical="center"/>
    </xf>
    <xf numFmtId="0" fontId="0" fillId="0" borderId="0" xfId="0" applyBorder="1"/>
    <xf numFmtId="1" fontId="35" fillId="0" borderId="0" xfId="0" applyNumberFormat="1" applyFont="1" applyAlignment="1">
      <alignment horizontal="center" vertical="top" wrapText="1"/>
    </xf>
    <xf numFmtId="0" fontId="36" fillId="0" borderId="0" xfId="0" applyFont="1" applyAlignment="1">
      <alignment vertical="top" wrapText="1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left" vertical="top" wrapText="1"/>
    </xf>
    <xf numFmtId="167" fontId="37" fillId="10" borderId="0" xfId="0" applyNumberFormat="1" applyFont="1" applyFill="1"/>
    <xf numFmtId="164" fontId="14" fillId="0" borderId="0" xfId="0" applyNumberFormat="1" applyFont="1"/>
    <xf numFmtId="167" fontId="14" fillId="11" borderId="0" xfId="0" applyNumberFormat="1" applyFont="1" applyFill="1"/>
    <xf numFmtId="167" fontId="14" fillId="0" borderId="0" xfId="0" applyNumberFormat="1" applyFont="1"/>
    <xf numFmtId="0" fontId="14" fillId="6" borderId="0" xfId="0" applyFont="1" applyFill="1"/>
    <xf numFmtId="167" fontId="14" fillId="10" borderId="0" xfId="0" applyNumberFormat="1" applyFont="1" applyFill="1"/>
    <xf numFmtId="167" fontId="15" fillId="5" borderId="0" xfId="4" applyNumberFormat="1" applyFont="1"/>
    <xf numFmtId="164" fontId="14" fillId="11" borderId="0" xfId="0" applyNumberFormat="1" applyFont="1" applyFill="1" applyAlignment="1">
      <alignment horizontal="left"/>
    </xf>
    <xf numFmtId="164" fontId="14" fillId="0" borderId="0" xfId="0" applyNumberFormat="1" applyFont="1" applyAlignment="1">
      <alignment horizontal="left"/>
    </xf>
    <xf numFmtId="164" fontId="14" fillId="10" borderId="0" xfId="0" applyNumberFormat="1" applyFont="1" applyFill="1" applyAlignment="1">
      <alignment horizontal="left"/>
    </xf>
    <xf numFmtId="167" fontId="15" fillId="5" borderId="0" xfId="4" applyNumberFormat="1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2" applyFont="1" applyFill="1" applyAlignment="1">
      <alignment horizontal="left"/>
    </xf>
    <xf numFmtId="164" fontId="38" fillId="0" borderId="0" xfId="0" applyNumberFormat="1" applyFont="1" applyAlignment="1">
      <alignment horizontal="left"/>
    </xf>
    <xf numFmtId="0" fontId="15" fillId="0" borderId="0" xfId="0" applyFont="1"/>
    <xf numFmtId="0" fontId="39" fillId="0" borderId="0" xfId="6" applyFont="1" applyAlignment="1">
      <alignment horizontal="left"/>
    </xf>
    <xf numFmtId="0" fontId="35" fillId="0" borderId="0" xfId="0" applyFont="1" applyAlignment="1">
      <alignment vertical="top" wrapText="1"/>
    </xf>
    <xf numFmtId="0" fontId="39" fillId="0" borderId="1" xfId="6" applyFont="1" applyBorder="1" applyAlignment="1">
      <alignment horizontal="left"/>
    </xf>
    <xf numFmtId="0" fontId="36" fillId="0" borderId="1" xfId="0" applyFont="1" applyBorder="1" applyAlignment="1">
      <alignment vertical="top" wrapText="1"/>
    </xf>
    <xf numFmtId="0" fontId="35" fillId="0" borderId="1" xfId="0" applyFont="1" applyBorder="1" applyAlignment="1">
      <alignment horizontal="left" vertical="center"/>
    </xf>
    <xf numFmtId="0" fontId="36" fillId="0" borderId="1" xfId="0" applyFont="1" applyBorder="1"/>
    <xf numFmtId="0" fontId="35" fillId="0" borderId="1" xfId="0" applyFont="1" applyBorder="1" applyAlignment="1">
      <alignment horizontal="left" vertical="top" wrapText="1"/>
    </xf>
    <xf numFmtId="0" fontId="15" fillId="6" borderId="1" xfId="0" applyFont="1" applyFill="1" applyBorder="1"/>
    <xf numFmtId="0" fontId="37" fillId="10" borderId="1" xfId="0" applyFont="1" applyFill="1" applyBorder="1"/>
    <xf numFmtId="164" fontId="14" fillId="0" borderId="1" xfId="0" applyNumberFormat="1" applyFont="1" applyBorder="1"/>
    <xf numFmtId="164" fontId="15" fillId="6" borderId="1" xfId="0" applyNumberFormat="1" applyFont="1" applyFill="1" applyBorder="1"/>
    <xf numFmtId="167" fontId="14" fillId="10" borderId="1" xfId="0" applyNumberFormat="1" applyFont="1" applyFill="1" applyBorder="1"/>
    <xf numFmtId="164" fontId="15" fillId="5" borderId="1" xfId="4" applyNumberFormat="1" applyFont="1" applyBorder="1"/>
    <xf numFmtId="164" fontId="14" fillId="10" borderId="1" xfId="0" applyNumberFormat="1" applyFont="1" applyFill="1" applyBorder="1"/>
    <xf numFmtId="167" fontId="14" fillId="6" borderId="1" xfId="0" applyNumberFormat="1" applyFont="1" applyFill="1" applyBorder="1"/>
    <xf numFmtId="0" fontId="7" fillId="0" borderId="1" xfId="0" applyFont="1" applyBorder="1"/>
    <xf numFmtId="167" fontId="0" fillId="11" borderId="0" xfId="0" applyNumberFormat="1" applyFill="1" applyAlignment="1">
      <alignment horizontal="left"/>
    </xf>
    <xf numFmtId="167" fontId="8" fillId="10" borderId="1" xfId="0" applyNumberFormat="1" applyFont="1" applyFill="1" applyBorder="1"/>
    <xf numFmtId="0" fontId="32" fillId="0" borderId="0" xfId="0" applyFont="1" applyAlignment="1">
      <alignment horizontal="center"/>
    </xf>
    <xf numFmtId="15" fontId="5" fillId="0" borderId="0" xfId="0" applyNumberFormat="1" applyFont="1" applyAlignment="1">
      <alignment horizontal="left"/>
    </xf>
    <xf numFmtId="0" fontId="6" fillId="0" borderId="0" xfId="5" applyFont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6" fillId="0" borderId="0" xfId="0" applyFont="1" applyAlignment="1">
      <alignment horizontal="left" vertical="center" wrapText="1"/>
    </xf>
    <xf numFmtId="0" fontId="3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</cellXfs>
  <cellStyles count="48">
    <cellStyle name="20% - Accent1" xfId="24" builtinId="30" customBuiltin="1"/>
    <cellStyle name="20% - Accent2" xfId="26" builtinId="34" customBuiltin="1"/>
    <cellStyle name="20% - Accent3" xfId="29" builtinId="38" customBuiltin="1"/>
    <cellStyle name="20% - Accent4" xfId="32" builtinId="42" customBuiltin="1"/>
    <cellStyle name="20% - Accent5" xfId="35" builtinId="46" customBuiltin="1"/>
    <cellStyle name="20% - Accent6" xfId="37" builtinId="50" customBuiltin="1"/>
    <cellStyle name="40% - Accent1" xfId="1" builtinId="31" customBuiltin="1"/>
    <cellStyle name="40% - Accent2" xfId="27" builtinId="35" customBuiltin="1"/>
    <cellStyle name="40% - Accent3" xfId="30" builtinId="39" customBuiltin="1"/>
    <cellStyle name="40% - Accent4" xfId="33" builtinId="43" customBuiltin="1"/>
    <cellStyle name="40% - Accent5" xfId="3" builtinId="47" customBuiltin="1"/>
    <cellStyle name="40% - Accent6" xfId="38" builtinId="51" customBuiltin="1"/>
    <cellStyle name="60% - Accent1 2" xfId="41" xr:uid="{191BF978-7F37-4549-9AB6-9408A771385C}"/>
    <cellStyle name="60% - Accent2 2" xfId="42" xr:uid="{390CFB76-D683-4661-9636-8BA92B876AA8}"/>
    <cellStyle name="60% - Accent3" xfId="2" builtinId="40"/>
    <cellStyle name="60% - Accent3 2" xfId="43" xr:uid="{61D78D0A-4F65-417B-95A5-910D9B23AD3B}"/>
    <cellStyle name="60% - Accent4 2" xfId="44" xr:uid="{B3100A07-066F-401E-9D06-018B214F9DE4}"/>
    <cellStyle name="60% - Accent5 2" xfId="45" xr:uid="{EB9D7C57-0586-4EE0-96CB-432B468B7766}"/>
    <cellStyle name="60% - Accent6" xfId="4" builtinId="52"/>
    <cellStyle name="60% - Accent6 2" xfId="46" xr:uid="{816EE089-6B98-4B70-AF75-04B68FDE0876}"/>
    <cellStyle name="Accent1" xfId="23" builtinId="29" customBuiltin="1"/>
    <cellStyle name="Accent2" xfId="25" builtinId="33" customBuiltin="1"/>
    <cellStyle name="Accent3" xfId="28" builtinId="37" customBuiltin="1"/>
    <cellStyle name="Accent4" xfId="31" builtinId="41" customBuiltin="1"/>
    <cellStyle name="Accent5" xfId="34" builtinId="45" customBuiltin="1"/>
    <cellStyle name="Accent6" xfId="36" builtinId="49" customBuiltin="1"/>
    <cellStyle name="Bad" xfId="13" builtinId="27" customBuiltin="1"/>
    <cellStyle name="Calculation" xfId="16" builtinId="22" customBuiltin="1"/>
    <cellStyle name="Check Cell" xfId="18" builtinId="23" customBuiltin="1"/>
    <cellStyle name="Explanatory Text" xfId="21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Input" xfId="14" builtinId="20" customBuiltin="1"/>
    <cellStyle name="Linked Cell" xfId="17" builtinId="24" customBuiltin="1"/>
    <cellStyle name="Neutral 2" xfId="40" xr:uid="{A5E678E7-8297-4BA4-A0D2-1966BFA7967E}"/>
    <cellStyle name="Normal" xfId="0" builtinId="0"/>
    <cellStyle name="Normal 2" xfId="7" xr:uid="{00000000-0005-0000-0000-000005000000}"/>
    <cellStyle name="Normal 2 2" xfId="5" xr:uid="{00000000-0005-0000-0000-000006000000}"/>
    <cellStyle name="Normal 3" xfId="6" xr:uid="{00000000-0005-0000-0000-000007000000}"/>
    <cellStyle name="Normal 6" xfId="47" xr:uid="{7349DCA0-2EB7-4B80-A88C-B549224A70B3}"/>
    <cellStyle name="Note" xfId="20" builtinId="10" customBuiltin="1"/>
    <cellStyle name="Output" xfId="15" builtinId="21" customBuiltin="1"/>
    <cellStyle name="Title 2" xfId="39" xr:uid="{A5C04E44-E195-4C23-A307-8B4887048B63}"/>
    <cellStyle name="Total" xfId="22" builtinId="25" customBuiltin="1"/>
    <cellStyle name="Warning Text" xfId="19" builtinId="11" customBuiltin="1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"/>
  <sheetViews>
    <sheetView workbookViewId="0">
      <selection activeCell="B3" sqref="B3"/>
    </sheetView>
  </sheetViews>
  <sheetFormatPr defaultRowHeight="14.4" x14ac:dyDescent="0.3"/>
  <cols>
    <col min="6" max="11" width="7.6640625" customWidth="1"/>
    <col min="13" max="18" width="7.6640625" customWidth="1"/>
  </cols>
  <sheetData>
    <row r="1" spans="1:19" ht="15.6" x14ac:dyDescent="0.3">
      <c r="A1" s="195" t="s">
        <v>69</v>
      </c>
      <c r="B1" s="195"/>
      <c r="C1" s="195"/>
      <c r="D1" s="195"/>
      <c r="E1" s="195"/>
    </row>
    <row r="2" spans="1:19" ht="15.6" x14ac:dyDescent="0.3">
      <c r="A2" s="195" t="s">
        <v>70</v>
      </c>
      <c r="B2" s="195"/>
      <c r="C2" s="195"/>
      <c r="D2" s="195"/>
      <c r="E2" s="195"/>
    </row>
    <row r="3" spans="1:19" x14ac:dyDescent="0.3">
      <c r="A3" t="s">
        <v>71</v>
      </c>
      <c r="F3" s="1"/>
      <c r="G3" s="1"/>
      <c r="H3" s="1"/>
      <c r="I3" s="1"/>
      <c r="J3" s="1"/>
      <c r="K3" s="1"/>
    </row>
    <row r="5" spans="1:19" x14ac:dyDescent="0.3">
      <c r="G5" s="2">
        <f>E1</f>
        <v>0</v>
      </c>
      <c r="N5" s="2">
        <f>E1</f>
        <v>0</v>
      </c>
    </row>
    <row r="8" spans="1:19" x14ac:dyDescent="0.3">
      <c r="L8" s="3"/>
      <c r="S8" s="3"/>
    </row>
    <row r="9" spans="1:19" x14ac:dyDescent="0.3">
      <c r="L9" s="3"/>
      <c r="S9" s="3"/>
    </row>
    <row r="10" spans="1:19" x14ac:dyDescent="0.3">
      <c r="L10" s="3"/>
      <c r="S10" s="3"/>
    </row>
  </sheetData>
  <mergeCells count="2">
    <mergeCell ref="A1:E1"/>
    <mergeCell ref="A2:E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L18"/>
  <sheetViews>
    <sheetView tabSelected="1" workbookViewId="0">
      <selection activeCell="A11" sqref="A11:C11"/>
    </sheetView>
  </sheetViews>
  <sheetFormatPr defaultRowHeight="14.4" x14ac:dyDescent="0.3"/>
  <cols>
    <col min="1" max="1" width="5.6640625" customWidth="1"/>
    <col min="2" max="2" width="20" customWidth="1"/>
    <col min="3" max="3" width="11.88671875" customWidth="1"/>
    <col min="4" max="4" width="15.21875" customWidth="1"/>
    <col min="5" max="5" width="17.88671875" customWidth="1"/>
    <col min="6" max="6" width="2.88671875" customWidth="1"/>
    <col min="13" max="13" width="3" customWidth="1"/>
    <col min="24" max="24" width="2.88671875" customWidth="1"/>
    <col min="31" max="31" width="2.88671875" customWidth="1"/>
    <col min="40" max="40" width="2.88671875" customWidth="1"/>
    <col min="51" max="51" width="3" customWidth="1"/>
    <col min="52" max="55" width="9.109375" style="50"/>
    <col min="56" max="56" width="2.88671875" customWidth="1"/>
    <col min="57" max="57" width="10" style="50" customWidth="1"/>
    <col min="58" max="58" width="2.88671875" style="50" customWidth="1"/>
    <col min="59" max="59" width="9.33203125" style="50" bestFit="1" customWidth="1"/>
    <col min="60" max="60" width="2.88671875" style="50" customWidth="1"/>
    <col min="61" max="61" width="9.109375" style="50"/>
    <col min="62" max="62" width="11.88671875" customWidth="1"/>
  </cols>
  <sheetData>
    <row r="1" spans="1:64" ht="15.6" x14ac:dyDescent="0.3">
      <c r="A1" s="4" t="str">
        <f>CompDetail!A1</f>
        <v xml:space="preserve">SYDNEY ROYAL EASTER SHOW 2019 </v>
      </c>
      <c r="B1" s="5"/>
      <c r="C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7"/>
      <c r="BA1" s="7"/>
      <c r="BB1" s="7"/>
      <c r="BC1" s="7"/>
      <c r="BD1" s="5"/>
      <c r="BE1" s="8"/>
      <c r="BF1" s="8"/>
      <c r="BG1" s="8"/>
      <c r="BH1" s="8"/>
      <c r="BI1" s="8"/>
      <c r="BJ1" s="9">
        <f ca="1">NOW()</f>
        <v>43585.686121412036</v>
      </c>
      <c r="BK1" s="5"/>
      <c r="BL1" s="5"/>
    </row>
    <row r="2" spans="1:64" ht="15.6" x14ac:dyDescent="0.3">
      <c r="A2" s="4" t="str">
        <f>CompDetail!A2</f>
        <v>OFFICIAL VAULTING COMPETITION</v>
      </c>
      <c r="B2" s="5"/>
      <c r="C2" s="5"/>
      <c r="D2" s="6" t="s">
        <v>0</v>
      </c>
      <c r="E2" s="5" t="s">
        <v>136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7"/>
      <c r="BA2" s="7"/>
      <c r="BB2" s="7"/>
      <c r="BC2" s="7"/>
      <c r="BD2" s="5"/>
      <c r="BE2" s="8"/>
      <c r="BF2" s="8"/>
      <c r="BG2" s="8"/>
      <c r="BH2" s="8"/>
      <c r="BI2" s="8"/>
      <c r="BJ2" s="9"/>
      <c r="BK2" s="5"/>
      <c r="BL2" s="5"/>
    </row>
    <row r="3" spans="1:64" ht="15.6" x14ac:dyDescent="0.3">
      <c r="A3" s="4"/>
      <c r="B3" s="5"/>
      <c r="C3" s="5"/>
      <c r="D3" s="6" t="s">
        <v>1</v>
      </c>
      <c r="E3" t="s">
        <v>137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7"/>
      <c r="BA3" s="7"/>
      <c r="BB3" s="7"/>
      <c r="BC3" s="7"/>
      <c r="BD3" s="5"/>
      <c r="BE3" s="8"/>
      <c r="BF3" s="8"/>
      <c r="BG3" s="8"/>
      <c r="BH3" s="8"/>
      <c r="BI3" s="8"/>
      <c r="BJ3" s="10">
        <f ca="1">NOW()</f>
        <v>43585.686121412036</v>
      </c>
      <c r="BK3" s="5"/>
      <c r="BL3" s="5"/>
    </row>
    <row r="4" spans="1:64" ht="15.6" x14ac:dyDescent="0.3">
      <c r="A4" s="196" t="str">
        <f>CompDetail!A3</f>
        <v>18th April to 19th April 2019</v>
      </c>
      <c r="B4" s="196"/>
      <c r="C4" s="5"/>
      <c r="D4" s="6"/>
      <c r="E4" s="5"/>
      <c r="F4" s="5"/>
      <c r="BD4" s="5"/>
      <c r="BE4" s="8"/>
      <c r="BF4" s="8"/>
      <c r="BG4" s="8"/>
      <c r="BH4" s="8"/>
      <c r="BI4" s="8"/>
      <c r="BJ4" s="5"/>
      <c r="BK4" s="5"/>
      <c r="BL4" s="5"/>
    </row>
    <row r="5" spans="1:64" ht="15.6" x14ac:dyDescent="0.3">
      <c r="A5" s="4"/>
      <c r="B5" s="5"/>
      <c r="C5" s="6"/>
      <c r="D5" s="5"/>
      <c r="E5" s="5"/>
      <c r="F5" s="5"/>
      <c r="G5" s="11" t="s">
        <v>2</v>
      </c>
      <c r="H5" s="12"/>
      <c r="I5" s="11"/>
      <c r="J5" s="12"/>
      <c r="K5" s="12"/>
      <c r="L5" s="12"/>
      <c r="M5" s="12"/>
      <c r="N5" s="11"/>
      <c r="O5" s="12"/>
      <c r="P5" s="12"/>
      <c r="Q5" s="12"/>
      <c r="R5" s="12"/>
      <c r="S5" s="12"/>
      <c r="T5" s="12"/>
      <c r="U5" s="12"/>
      <c r="V5" s="12"/>
      <c r="W5" s="12"/>
      <c r="X5" s="5"/>
      <c r="Y5" s="13" t="s">
        <v>3</v>
      </c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5"/>
      <c r="AO5" s="11" t="s">
        <v>2</v>
      </c>
      <c r="AP5" s="12"/>
      <c r="AQ5" s="12"/>
      <c r="AR5" s="12"/>
      <c r="AS5" s="12"/>
      <c r="AT5" s="12"/>
      <c r="AU5" s="12"/>
      <c r="AV5" s="12"/>
      <c r="AW5" s="12"/>
      <c r="AX5" s="12"/>
      <c r="AY5" s="5"/>
      <c r="AZ5" s="15" t="s">
        <v>3</v>
      </c>
      <c r="BA5" s="16"/>
      <c r="BB5" s="16"/>
      <c r="BC5" s="16"/>
      <c r="BD5" s="5"/>
      <c r="BE5" s="8"/>
      <c r="BF5" s="8"/>
      <c r="BG5" s="8"/>
      <c r="BH5" s="8"/>
      <c r="BI5" s="8"/>
      <c r="BJ5" s="5"/>
      <c r="BK5" s="5"/>
      <c r="BL5" s="5"/>
    </row>
    <row r="6" spans="1:64" ht="15.6" x14ac:dyDescent="0.3">
      <c r="A6" s="4" t="s">
        <v>4</v>
      </c>
      <c r="B6" s="17"/>
      <c r="C6" s="5"/>
      <c r="D6" s="5"/>
      <c r="E6" s="5"/>
      <c r="F6" s="5"/>
      <c r="G6" s="17" t="s">
        <v>5</v>
      </c>
      <c r="H6" s="17"/>
      <c r="I6" s="5"/>
      <c r="J6" s="17"/>
      <c r="K6" s="5"/>
      <c r="L6" s="5"/>
      <c r="M6" s="5"/>
      <c r="N6" s="17" t="s">
        <v>6</v>
      </c>
      <c r="O6" s="17"/>
      <c r="P6" s="5"/>
      <c r="Q6" s="5"/>
      <c r="R6" s="5"/>
      <c r="S6" s="5"/>
      <c r="T6" s="5"/>
      <c r="U6" s="5"/>
      <c r="V6" s="5"/>
      <c r="W6" s="5"/>
      <c r="X6" s="17"/>
      <c r="Y6" s="17" t="s">
        <v>5</v>
      </c>
      <c r="Z6" s="5"/>
      <c r="AA6" s="5"/>
      <c r="AB6" s="5"/>
      <c r="AC6" s="5"/>
      <c r="AD6" s="5"/>
      <c r="AE6" s="5"/>
      <c r="AF6" s="17" t="s">
        <v>5</v>
      </c>
      <c r="AG6" s="5"/>
      <c r="AH6" s="5"/>
      <c r="AI6" s="5"/>
      <c r="AJ6" s="5"/>
      <c r="AK6" s="5"/>
      <c r="AL6" s="17"/>
      <c r="AM6" s="17"/>
      <c r="AN6" s="18"/>
      <c r="AO6" s="17" t="s">
        <v>7</v>
      </c>
      <c r="AP6" s="17"/>
      <c r="AQ6" s="5"/>
      <c r="AR6" s="5"/>
      <c r="AS6" s="5"/>
      <c r="AT6" s="5"/>
      <c r="AU6" s="5"/>
      <c r="AV6" s="5"/>
      <c r="AW6" s="5"/>
      <c r="AX6" s="5"/>
      <c r="AY6" s="5"/>
      <c r="AZ6" s="19" t="s">
        <v>8</v>
      </c>
      <c r="BA6" s="7"/>
      <c r="BB6" s="7"/>
      <c r="BC6" s="7"/>
      <c r="BD6" s="18"/>
      <c r="BE6" s="20" t="s">
        <v>9</v>
      </c>
      <c r="BF6" s="8"/>
      <c r="BG6" s="8"/>
      <c r="BH6" s="8"/>
      <c r="BI6" s="8"/>
      <c r="BJ6" s="5"/>
      <c r="BK6" s="5"/>
      <c r="BL6" s="5"/>
    </row>
    <row r="7" spans="1:64" ht="15.6" x14ac:dyDescent="0.3">
      <c r="A7" s="4" t="s">
        <v>10</v>
      </c>
      <c r="B7" s="17">
        <v>1051</v>
      </c>
      <c r="C7" s="5"/>
      <c r="D7" s="5"/>
      <c r="E7" s="5"/>
      <c r="F7" s="5"/>
      <c r="G7" s="5" t="str">
        <f>E2</f>
        <v>Tristyn Lowe</v>
      </c>
      <c r="H7" s="5"/>
      <c r="I7" s="5"/>
      <c r="J7" s="5"/>
      <c r="K7" s="5"/>
      <c r="L7" s="5"/>
      <c r="M7" s="5"/>
      <c r="N7" s="5" t="str">
        <f>E2</f>
        <v>Tristyn Lowe</v>
      </c>
      <c r="O7" s="5"/>
      <c r="P7" s="5"/>
      <c r="Q7" s="5"/>
      <c r="R7" s="5"/>
      <c r="S7" s="5"/>
      <c r="T7" s="5"/>
      <c r="U7" s="5"/>
      <c r="V7" s="5"/>
      <c r="W7" s="5"/>
      <c r="X7" s="5"/>
      <c r="Y7" s="5" t="str">
        <f>E2</f>
        <v>Tristyn Lowe</v>
      </c>
      <c r="Z7" s="5"/>
      <c r="AA7" s="5"/>
      <c r="AB7" s="5"/>
      <c r="AC7" s="5"/>
      <c r="AD7" s="5"/>
      <c r="AE7" s="5"/>
      <c r="AF7" s="5" t="str">
        <f>E2</f>
        <v>Tristyn Lowe</v>
      </c>
      <c r="AG7" s="5"/>
      <c r="AH7" s="5"/>
      <c r="AI7" s="5"/>
      <c r="AJ7" s="5"/>
      <c r="AK7" s="5"/>
      <c r="AL7" s="5"/>
      <c r="AM7" s="5"/>
      <c r="AN7" s="18"/>
      <c r="AO7" s="5" t="str">
        <f>E3</f>
        <v>Chris Wicks</v>
      </c>
      <c r="AP7" s="5"/>
      <c r="AQ7" s="5"/>
      <c r="AR7" s="5"/>
      <c r="AS7" s="5"/>
      <c r="AT7" s="5"/>
      <c r="AU7" s="5"/>
      <c r="AV7" s="5"/>
      <c r="AW7" s="5"/>
      <c r="AX7" s="5"/>
      <c r="AY7" s="5"/>
      <c r="AZ7" s="7" t="str">
        <f>E3</f>
        <v>Chris Wicks</v>
      </c>
      <c r="BA7" s="7"/>
      <c r="BB7" s="7"/>
      <c r="BC7" s="7"/>
      <c r="BD7" s="18"/>
      <c r="BE7" s="8"/>
      <c r="BF7" s="8"/>
      <c r="BG7" s="8"/>
      <c r="BH7" s="8"/>
      <c r="BI7" s="8"/>
      <c r="BJ7" s="5"/>
      <c r="BK7" s="5"/>
      <c r="BL7" s="5"/>
    </row>
    <row r="8" spans="1:64" x14ac:dyDescent="0.3">
      <c r="A8" s="5"/>
      <c r="B8" s="5"/>
      <c r="C8" s="5"/>
      <c r="D8" s="5"/>
      <c r="E8" s="5"/>
      <c r="F8" s="83"/>
      <c r="G8" s="5" t="s">
        <v>11</v>
      </c>
      <c r="H8" s="5"/>
      <c r="I8" s="5"/>
      <c r="J8" s="5"/>
      <c r="K8" s="5"/>
      <c r="L8" s="5"/>
      <c r="M8" s="21"/>
      <c r="N8" s="5"/>
      <c r="O8" s="5"/>
      <c r="P8" s="5"/>
      <c r="Q8" s="5"/>
      <c r="R8" s="5"/>
      <c r="S8" s="5"/>
      <c r="T8" s="5"/>
      <c r="U8" s="5"/>
      <c r="V8" s="5"/>
      <c r="W8" s="5"/>
      <c r="X8" s="21"/>
      <c r="Y8" s="21" t="s">
        <v>11</v>
      </c>
      <c r="Z8" s="21"/>
      <c r="AA8" s="21"/>
      <c r="AB8" s="21"/>
      <c r="AC8" s="22"/>
      <c r="AD8" s="5"/>
      <c r="AE8" s="5"/>
      <c r="AF8" s="5" t="s">
        <v>12</v>
      </c>
      <c r="AG8" s="5"/>
      <c r="AH8" s="5"/>
      <c r="AI8" s="5"/>
      <c r="AJ8" s="5"/>
      <c r="AK8" s="5"/>
      <c r="AL8" s="5"/>
      <c r="AM8" s="21" t="s">
        <v>12</v>
      </c>
      <c r="AN8" s="18"/>
      <c r="AO8" s="5"/>
      <c r="AP8" s="5"/>
      <c r="AQ8" s="5"/>
      <c r="AR8" s="5"/>
      <c r="AS8" s="5"/>
      <c r="AT8" s="5"/>
      <c r="AU8" s="5"/>
      <c r="AV8" s="5"/>
      <c r="AW8" s="5"/>
      <c r="AX8" s="5"/>
      <c r="AY8" s="21"/>
      <c r="AZ8" s="19"/>
      <c r="BA8" s="7"/>
      <c r="BB8" s="7" t="s">
        <v>13</v>
      </c>
      <c r="BC8" s="7" t="s">
        <v>14</v>
      </c>
      <c r="BD8" s="18"/>
      <c r="BE8" s="20" t="s">
        <v>15</v>
      </c>
      <c r="BF8" s="8"/>
      <c r="BG8" s="20" t="s">
        <v>3</v>
      </c>
      <c r="BH8" s="8"/>
      <c r="BI8" s="23" t="s">
        <v>16</v>
      </c>
      <c r="BJ8" s="24"/>
      <c r="BK8" s="5"/>
      <c r="BL8" s="5"/>
    </row>
    <row r="9" spans="1:64" x14ac:dyDescent="0.3">
      <c r="A9" s="25" t="s">
        <v>17</v>
      </c>
      <c r="B9" s="26" t="s">
        <v>143</v>
      </c>
      <c r="C9" s="26" t="s">
        <v>140</v>
      </c>
      <c r="D9" s="26" t="s">
        <v>141</v>
      </c>
      <c r="E9" s="26" t="s">
        <v>142</v>
      </c>
      <c r="F9" s="84"/>
      <c r="G9" s="27" t="s">
        <v>19</v>
      </c>
      <c r="H9" s="27" t="s">
        <v>20</v>
      </c>
      <c r="I9" s="27" t="s">
        <v>21</v>
      </c>
      <c r="J9" s="27" t="s">
        <v>22</v>
      </c>
      <c r="K9" s="27" t="s">
        <v>23</v>
      </c>
      <c r="L9" s="27" t="s">
        <v>11</v>
      </c>
      <c r="M9" s="28"/>
      <c r="N9" s="25" t="s">
        <v>24</v>
      </c>
      <c r="O9" s="25" t="s">
        <v>25</v>
      </c>
      <c r="P9" s="25" t="s">
        <v>26</v>
      </c>
      <c r="Q9" s="25" t="s">
        <v>27</v>
      </c>
      <c r="R9" s="25" t="s">
        <v>28</v>
      </c>
      <c r="S9" s="25" t="s">
        <v>29</v>
      </c>
      <c r="T9" s="25" t="s">
        <v>30</v>
      </c>
      <c r="U9" s="25" t="s">
        <v>31</v>
      </c>
      <c r="V9" s="25" t="s">
        <v>32</v>
      </c>
      <c r="W9" s="25" t="s">
        <v>33</v>
      </c>
      <c r="X9" s="28"/>
      <c r="Y9" s="27" t="s">
        <v>19</v>
      </c>
      <c r="Z9" s="27" t="s">
        <v>20</v>
      </c>
      <c r="AA9" s="27" t="s">
        <v>21</v>
      </c>
      <c r="AB9" s="27" t="s">
        <v>22</v>
      </c>
      <c r="AC9" s="27" t="s">
        <v>23</v>
      </c>
      <c r="AD9" s="27" t="s">
        <v>11</v>
      </c>
      <c r="AE9" s="29"/>
      <c r="AF9" s="27" t="s">
        <v>34</v>
      </c>
      <c r="AG9" s="27" t="s">
        <v>35</v>
      </c>
      <c r="AH9" s="27" t="s">
        <v>36</v>
      </c>
      <c r="AI9" s="27" t="s">
        <v>37</v>
      </c>
      <c r="AJ9" s="27" t="s">
        <v>38</v>
      </c>
      <c r="AK9" s="27" t="s">
        <v>39</v>
      </c>
      <c r="AL9" s="25" t="s">
        <v>40</v>
      </c>
      <c r="AM9" s="25" t="s">
        <v>41</v>
      </c>
      <c r="AN9" s="30"/>
      <c r="AO9" s="25" t="s">
        <v>24</v>
      </c>
      <c r="AP9" s="25" t="s">
        <v>25</v>
      </c>
      <c r="AQ9" s="25" t="s">
        <v>26</v>
      </c>
      <c r="AR9" s="25" t="s">
        <v>27</v>
      </c>
      <c r="AS9" s="25" t="s">
        <v>28</v>
      </c>
      <c r="AT9" s="25" t="s">
        <v>29</v>
      </c>
      <c r="AU9" s="25" t="s">
        <v>30</v>
      </c>
      <c r="AV9" s="25" t="s">
        <v>31</v>
      </c>
      <c r="AW9" s="25" t="s">
        <v>32</v>
      </c>
      <c r="AX9" s="25" t="s">
        <v>33</v>
      </c>
      <c r="AY9" s="28"/>
      <c r="AZ9" s="31" t="s">
        <v>42</v>
      </c>
      <c r="BA9" s="31" t="s">
        <v>14</v>
      </c>
      <c r="BB9" s="31" t="s">
        <v>43</v>
      </c>
      <c r="BC9" s="31" t="s">
        <v>41</v>
      </c>
      <c r="BD9" s="32"/>
      <c r="BE9" s="33" t="s">
        <v>44</v>
      </c>
      <c r="BF9" s="26"/>
      <c r="BG9" s="33" t="s">
        <v>44</v>
      </c>
      <c r="BH9" s="34"/>
      <c r="BI9" s="35" t="s">
        <v>44</v>
      </c>
      <c r="BJ9" s="36" t="s">
        <v>45</v>
      </c>
      <c r="BK9" s="21"/>
      <c r="BL9" s="21"/>
    </row>
    <row r="10" spans="1:64" x14ac:dyDescent="0.3">
      <c r="A10" s="21"/>
      <c r="B10" s="21"/>
      <c r="C10" s="21"/>
      <c r="D10" s="21"/>
      <c r="E10" s="21"/>
      <c r="F10" s="85"/>
      <c r="G10" s="24"/>
      <c r="H10" s="24"/>
      <c r="I10" s="24"/>
      <c r="J10" s="24"/>
      <c r="K10" s="24"/>
      <c r="L10" s="24"/>
      <c r="M10" s="28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8"/>
      <c r="Y10" s="24"/>
      <c r="Z10" s="24"/>
      <c r="AA10" s="24"/>
      <c r="AB10" s="24"/>
      <c r="AC10" s="24"/>
      <c r="AD10" s="24"/>
      <c r="AE10" s="29"/>
      <c r="AF10" s="24"/>
      <c r="AG10" s="24"/>
      <c r="AH10" s="24"/>
      <c r="AI10" s="24"/>
      <c r="AJ10" s="24"/>
      <c r="AK10" s="24"/>
      <c r="AL10" s="21"/>
      <c r="AM10" s="21"/>
      <c r="AN10" s="30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8"/>
      <c r="AZ10" s="7"/>
      <c r="BA10" s="7"/>
      <c r="BB10" s="7"/>
      <c r="BC10" s="7"/>
      <c r="BD10" s="32"/>
      <c r="BE10" s="20"/>
      <c r="BF10" s="8"/>
      <c r="BG10" s="20"/>
      <c r="BH10" s="37"/>
      <c r="BI10" s="23"/>
      <c r="BJ10" s="38"/>
      <c r="BK10" s="5"/>
      <c r="BL10" s="5"/>
    </row>
    <row r="11" spans="1:64" x14ac:dyDescent="0.3">
      <c r="A11" s="105">
        <v>528</v>
      </c>
      <c r="B11" s="109" t="s">
        <v>87</v>
      </c>
      <c r="C11" s="110" t="s">
        <v>73</v>
      </c>
      <c r="D11" s="103" t="s">
        <v>74</v>
      </c>
      <c r="E11" s="103" t="s">
        <v>75</v>
      </c>
      <c r="F11" s="86"/>
      <c r="G11" s="39">
        <v>5.5</v>
      </c>
      <c r="H11" s="39">
        <v>5.5</v>
      </c>
      <c r="I11" s="39">
        <v>6.5</v>
      </c>
      <c r="J11" s="39">
        <v>6.5</v>
      </c>
      <c r="K11" s="39">
        <v>6</v>
      </c>
      <c r="L11" s="40">
        <f t="shared" ref="L11:L18" si="0">SUM((G11*0.1),(H11*0.1),(I11*0.3),(J11*0.3),(K11*0.2))</f>
        <v>6.2</v>
      </c>
      <c r="M11" s="41"/>
      <c r="N11" s="42">
        <v>6.8</v>
      </c>
      <c r="O11" s="42">
        <v>6.5</v>
      </c>
      <c r="P11" s="42">
        <v>8</v>
      </c>
      <c r="Q11" s="42">
        <v>7.5</v>
      </c>
      <c r="R11" s="42">
        <v>6.4</v>
      </c>
      <c r="S11" s="42">
        <v>6.8</v>
      </c>
      <c r="T11" s="42">
        <v>8.5</v>
      </c>
      <c r="U11" s="42">
        <v>6.5</v>
      </c>
      <c r="V11" s="43">
        <f t="shared" ref="V11:V18" si="1">SUM(N11:U11)</f>
        <v>57</v>
      </c>
      <c r="W11" s="40">
        <f t="shared" ref="W11:W18" si="2">V11/8</f>
        <v>7.125</v>
      </c>
      <c r="X11" s="41"/>
      <c r="Y11" s="39">
        <v>6</v>
      </c>
      <c r="Z11" s="39">
        <v>5.5</v>
      </c>
      <c r="AA11" s="39">
        <v>6.5</v>
      </c>
      <c r="AB11" s="39">
        <v>6.5</v>
      </c>
      <c r="AC11" s="39">
        <v>6</v>
      </c>
      <c r="AD11" s="40">
        <f t="shared" ref="AD11:AD18" si="3">SUM((Y11*0.1),(Z11*0.1),(AA11*0.3),(AB11*0.3),(AC11*0.2))</f>
        <v>6.25</v>
      </c>
      <c r="AE11" s="44"/>
      <c r="AF11" s="42">
        <v>5</v>
      </c>
      <c r="AG11" s="42">
        <v>7.5</v>
      </c>
      <c r="AH11" s="42">
        <v>8</v>
      </c>
      <c r="AI11" s="42">
        <v>6.5</v>
      </c>
      <c r="AJ11" s="42">
        <v>6</v>
      </c>
      <c r="AK11" s="40">
        <f t="shared" ref="AK11:AK18" si="4">SUM((AF11*0.2),(AG11*0.15),(AH11*0.25),(AI11*0.2),(AJ11*0.2))</f>
        <v>6.625</v>
      </c>
      <c r="AL11" s="45"/>
      <c r="AM11" s="40">
        <f t="shared" ref="AM11:AM18" si="5">AK11-AL11</f>
        <v>6.625</v>
      </c>
      <c r="AN11" s="46"/>
      <c r="AO11" s="42">
        <v>4.5</v>
      </c>
      <c r="AP11" s="42">
        <v>5.5</v>
      </c>
      <c r="AQ11" s="42">
        <v>7</v>
      </c>
      <c r="AR11" s="42">
        <v>6</v>
      </c>
      <c r="AS11" s="42">
        <v>5.5</v>
      </c>
      <c r="AT11" s="42">
        <v>5</v>
      </c>
      <c r="AU11" s="42">
        <v>8.5</v>
      </c>
      <c r="AV11" s="42">
        <v>6</v>
      </c>
      <c r="AW11" s="43">
        <f t="shared" ref="AW11:AW18" si="6">SUM(AO11:AV11)</f>
        <v>48</v>
      </c>
      <c r="AX11" s="40">
        <f t="shared" ref="AX11:AX18" si="7">AW11/8</f>
        <v>6</v>
      </c>
      <c r="AY11" s="41"/>
      <c r="AZ11" s="148">
        <v>7.9</v>
      </c>
      <c r="BA11" s="149">
        <f t="shared" ref="BA11:BA18" si="8">AZ11</f>
        <v>7.9</v>
      </c>
      <c r="BB11" s="48"/>
      <c r="BC11" s="7">
        <f t="shared" ref="BC11:BC18" si="9">SUM(BA11-BB11)</f>
        <v>7.9</v>
      </c>
      <c r="BD11" s="46"/>
      <c r="BE11" s="7">
        <f t="shared" ref="BE11:BE18" si="10">SUM((L11*0.25)+(W11*0.375)+(AX11*0.375))</f>
        <v>6.4718749999999998</v>
      </c>
      <c r="BF11" s="8"/>
      <c r="BG11" s="7">
        <f t="shared" ref="BG11:BG18" si="11">SUM((AD11*0.25),(AM11*0.25),(BC11*0.5))</f>
        <v>7.1687500000000002</v>
      </c>
      <c r="BH11" s="8"/>
      <c r="BI11" s="19">
        <f t="shared" ref="BI11:BI18" si="12">AVERAGE(BE11:BG11)</f>
        <v>6.8203125</v>
      </c>
      <c r="BJ11" s="49">
        <f t="shared" ref="BJ11:BJ16" si="13">RANK(BI11,BI$11:BI$952)</f>
        <v>1</v>
      </c>
      <c r="BK11" s="5"/>
      <c r="BL11" s="5"/>
    </row>
    <row r="12" spans="1:64" x14ac:dyDescent="0.3">
      <c r="A12" s="101">
        <v>520</v>
      </c>
      <c r="B12" s="102" t="s">
        <v>72</v>
      </c>
      <c r="C12" s="103" t="s">
        <v>73</v>
      </c>
      <c r="D12" s="103" t="s">
        <v>74</v>
      </c>
      <c r="E12" s="104" t="s">
        <v>75</v>
      </c>
      <c r="F12" s="86"/>
      <c r="G12" s="39">
        <v>6.5</v>
      </c>
      <c r="H12" s="39">
        <v>5.5</v>
      </c>
      <c r="I12" s="39">
        <v>5.5</v>
      </c>
      <c r="J12" s="39">
        <v>6.2</v>
      </c>
      <c r="K12" s="39">
        <v>6</v>
      </c>
      <c r="L12" s="40">
        <f t="shared" si="0"/>
        <v>5.91</v>
      </c>
      <c r="M12" s="41"/>
      <c r="N12" s="42">
        <v>6.2</v>
      </c>
      <c r="O12" s="42">
        <v>5</v>
      </c>
      <c r="P12" s="42">
        <v>7.5</v>
      </c>
      <c r="Q12" s="42">
        <v>7.5</v>
      </c>
      <c r="R12" s="42">
        <v>8.5</v>
      </c>
      <c r="S12" s="42">
        <v>8.5</v>
      </c>
      <c r="T12" s="42">
        <v>8</v>
      </c>
      <c r="U12" s="42">
        <v>5.2</v>
      </c>
      <c r="V12" s="43">
        <f t="shared" si="1"/>
        <v>56.400000000000006</v>
      </c>
      <c r="W12" s="40">
        <f t="shared" si="2"/>
        <v>7.0500000000000007</v>
      </c>
      <c r="X12" s="41"/>
      <c r="Y12" s="39">
        <v>6.5</v>
      </c>
      <c r="Z12" s="39">
        <v>5.5</v>
      </c>
      <c r="AA12" s="39">
        <v>5.5</v>
      </c>
      <c r="AB12" s="39">
        <v>6.2</v>
      </c>
      <c r="AC12" s="39">
        <v>6</v>
      </c>
      <c r="AD12" s="40">
        <f t="shared" si="3"/>
        <v>5.91</v>
      </c>
      <c r="AE12" s="44"/>
      <c r="AF12" s="42">
        <v>7.5</v>
      </c>
      <c r="AG12" s="42">
        <v>7</v>
      </c>
      <c r="AH12" s="42">
        <v>7</v>
      </c>
      <c r="AI12" s="42">
        <v>6</v>
      </c>
      <c r="AJ12" s="42">
        <v>6</v>
      </c>
      <c r="AK12" s="40">
        <f t="shared" si="4"/>
        <v>6.7</v>
      </c>
      <c r="AL12" s="45"/>
      <c r="AM12" s="40">
        <f t="shared" si="5"/>
        <v>6.7</v>
      </c>
      <c r="AN12" s="46"/>
      <c r="AO12" s="42">
        <v>6.5</v>
      </c>
      <c r="AP12" s="42">
        <v>5.2</v>
      </c>
      <c r="AQ12" s="42">
        <v>5.5</v>
      </c>
      <c r="AR12" s="42">
        <v>5</v>
      </c>
      <c r="AS12" s="42">
        <v>7</v>
      </c>
      <c r="AT12" s="42">
        <v>7</v>
      </c>
      <c r="AU12" s="42">
        <v>6.5</v>
      </c>
      <c r="AV12" s="42">
        <v>5</v>
      </c>
      <c r="AW12" s="43">
        <f t="shared" si="6"/>
        <v>47.7</v>
      </c>
      <c r="AX12" s="40">
        <f t="shared" si="7"/>
        <v>5.9625000000000004</v>
      </c>
      <c r="AY12" s="41"/>
      <c r="AZ12" s="148">
        <v>7.2</v>
      </c>
      <c r="BA12" s="149">
        <f t="shared" si="8"/>
        <v>7.2</v>
      </c>
      <c r="BB12" s="48"/>
      <c r="BC12" s="7">
        <f t="shared" si="9"/>
        <v>7.2</v>
      </c>
      <c r="BD12" s="46"/>
      <c r="BE12" s="7">
        <f t="shared" si="10"/>
        <v>6.3571875000000002</v>
      </c>
      <c r="BF12" s="8"/>
      <c r="BG12" s="7">
        <f t="shared" si="11"/>
        <v>6.7524999999999995</v>
      </c>
      <c r="BH12" s="8"/>
      <c r="BI12" s="19">
        <f t="shared" si="12"/>
        <v>6.5548437499999999</v>
      </c>
      <c r="BJ12" s="49">
        <f t="shared" si="13"/>
        <v>2</v>
      </c>
      <c r="BK12" s="5"/>
      <c r="BL12" s="5"/>
    </row>
    <row r="13" spans="1:64" x14ac:dyDescent="0.3">
      <c r="A13" s="105">
        <v>502</v>
      </c>
      <c r="B13" s="106" t="s">
        <v>82</v>
      </c>
      <c r="C13" s="145" t="s">
        <v>78</v>
      </c>
      <c r="D13" s="145" t="s">
        <v>79</v>
      </c>
      <c r="E13" s="145" t="s">
        <v>80</v>
      </c>
      <c r="F13" s="86"/>
      <c r="G13" s="39">
        <v>6</v>
      </c>
      <c r="H13" s="39">
        <v>6</v>
      </c>
      <c r="I13" s="39">
        <v>6</v>
      </c>
      <c r="J13" s="39">
        <v>6.5</v>
      </c>
      <c r="K13" s="39">
        <v>5.5</v>
      </c>
      <c r="L13" s="40">
        <f t="shared" si="0"/>
        <v>6.0500000000000007</v>
      </c>
      <c r="M13" s="41"/>
      <c r="N13" s="42">
        <v>6.2</v>
      </c>
      <c r="O13" s="42">
        <v>4.5</v>
      </c>
      <c r="P13" s="42">
        <v>5.2</v>
      </c>
      <c r="Q13" s="42">
        <v>6.5</v>
      </c>
      <c r="R13" s="42">
        <v>6.5</v>
      </c>
      <c r="S13" s="42">
        <v>6</v>
      </c>
      <c r="T13" s="42">
        <v>5.2</v>
      </c>
      <c r="U13" s="42">
        <v>6</v>
      </c>
      <c r="V13" s="43">
        <f t="shared" si="1"/>
        <v>46.1</v>
      </c>
      <c r="W13" s="40">
        <f t="shared" si="2"/>
        <v>5.7625000000000002</v>
      </c>
      <c r="X13" s="41"/>
      <c r="Y13" s="39">
        <v>6.5</v>
      </c>
      <c r="Z13" s="39">
        <v>6</v>
      </c>
      <c r="AA13" s="39">
        <v>6.5</v>
      </c>
      <c r="AB13" s="39">
        <v>6.5</v>
      </c>
      <c r="AC13" s="39">
        <v>5.5</v>
      </c>
      <c r="AD13" s="40">
        <f t="shared" si="3"/>
        <v>6.25</v>
      </c>
      <c r="AE13" s="44"/>
      <c r="AF13" s="42">
        <v>6.5</v>
      </c>
      <c r="AG13" s="42">
        <v>8</v>
      </c>
      <c r="AH13" s="42">
        <v>5.5</v>
      </c>
      <c r="AI13" s="42">
        <v>5</v>
      </c>
      <c r="AJ13" s="42">
        <v>4.5</v>
      </c>
      <c r="AK13" s="40">
        <f t="shared" si="4"/>
        <v>5.7750000000000004</v>
      </c>
      <c r="AL13" s="45"/>
      <c r="AM13" s="40">
        <f t="shared" si="5"/>
        <v>5.7750000000000004</v>
      </c>
      <c r="AN13" s="46"/>
      <c r="AO13" s="42">
        <v>5.5</v>
      </c>
      <c r="AP13" s="42">
        <v>6</v>
      </c>
      <c r="AQ13" s="42">
        <v>5</v>
      </c>
      <c r="AR13" s="42">
        <v>6.5</v>
      </c>
      <c r="AS13" s="42">
        <v>7</v>
      </c>
      <c r="AT13" s="42">
        <v>6</v>
      </c>
      <c r="AU13" s="42">
        <v>6.8</v>
      </c>
      <c r="AV13" s="42">
        <v>5.5</v>
      </c>
      <c r="AW13" s="43">
        <f t="shared" si="6"/>
        <v>48.3</v>
      </c>
      <c r="AX13" s="40">
        <f t="shared" si="7"/>
        <v>6.0374999999999996</v>
      </c>
      <c r="AY13" s="41"/>
      <c r="AZ13" s="148">
        <v>7.7</v>
      </c>
      <c r="BA13" s="149">
        <f t="shared" si="8"/>
        <v>7.7</v>
      </c>
      <c r="BB13" s="48"/>
      <c r="BC13" s="7">
        <f t="shared" si="9"/>
        <v>7.7</v>
      </c>
      <c r="BD13" s="46"/>
      <c r="BE13" s="7">
        <f t="shared" si="10"/>
        <v>5.9375</v>
      </c>
      <c r="BF13" s="8"/>
      <c r="BG13" s="7">
        <f t="shared" si="11"/>
        <v>6.8562500000000002</v>
      </c>
      <c r="BH13" s="8"/>
      <c r="BI13" s="19">
        <f t="shared" si="12"/>
        <v>6.3968749999999996</v>
      </c>
      <c r="BJ13" s="49">
        <f t="shared" si="13"/>
        <v>3</v>
      </c>
      <c r="BK13" s="5"/>
      <c r="BL13" s="5"/>
    </row>
    <row r="14" spans="1:64" x14ac:dyDescent="0.3">
      <c r="A14" s="105">
        <v>525</v>
      </c>
      <c r="B14" s="106" t="s">
        <v>88</v>
      </c>
      <c r="C14" s="107" t="s">
        <v>73</v>
      </c>
      <c r="D14" s="110" t="s">
        <v>74</v>
      </c>
      <c r="E14" s="104" t="s">
        <v>75</v>
      </c>
      <c r="F14" s="86"/>
      <c r="G14" s="39">
        <v>5.5</v>
      </c>
      <c r="H14" s="39">
        <v>5.5</v>
      </c>
      <c r="I14" s="39">
        <v>6.5</v>
      </c>
      <c r="J14" s="39">
        <v>6.5</v>
      </c>
      <c r="K14" s="39">
        <v>6</v>
      </c>
      <c r="L14" s="40">
        <f t="shared" si="0"/>
        <v>6.2</v>
      </c>
      <c r="M14" s="41"/>
      <c r="N14" s="42">
        <v>4.8</v>
      </c>
      <c r="O14" s="42">
        <v>4.5</v>
      </c>
      <c r="P14" s="42">
        <v>6</v>
      </c>
      <c r="Q14" s="42">
        <v>6.2</v>
      </c>
      <c r="R14" s="42">
        <v>6.2</v>
      </c>
      <c r="S14" s="42">
        <v>5.5</v>
      </c>
      <c r="T14" s="42">
        <v>5.6</v>
      </c>
      <c r="U14" s="42">
        <v>5.4</v>
      </c>
      <c r="V14" s="43">
        <f t="shared" si="1"/>
        <v>44.2</v>
      </c>
      <c r="W14" s="40">
        <f t="shared" si="2"/>
        <v>5.5250000000000004</v>
      </c>
      <c r="X14" s="41"/>
      <c r="Y14" s="39">
        <v>6</v>
      </c>
      <c r="Z14" s="39">
        <v>5.5</v>
      </c>
      <c r="AA14" s="39">
        <v>6.5</v>
      </c>
      <c r="AB14" s="39">
        <v>6.5</v>
      </c>
      <c r="AC14" s="39">
        <v>6</v>
      </c>
      <c r="AD14" s="40">
        <f t="shared" si="3"/>
        <v>6.25</v>
      </c>
      <c r="AE14" s="44"/>
      <c r="AF14" s="42">
        <v>6.5</v>
      </c>
      <c r="AG14" s="42">
        <v>6.5</v>
      </c>
      <c r="AH14" s="42">
        <v>6</v>
      </c>
      <c r="AI14" s="42">
        <v>5</v>
      </c>
      <c r="AJ14" s="42">
        <v>5</v>
      </c>
      <c r="AK14" s="40">
        <f t="shared" si="4"/>
        <v>5.7750000000000004</v>
      </c>
      <c r="AL14" s="45"/>
      <c r="AM14" s="40">
        <f t="shared" si="5"/>
        <v>5.7750000000000004</v>
      </c>
      <c r="AN14" s="46"/>
      <c r="AO14" s="42">
        <v>5</v>
      </c>
      <c r="AP14" s="42">
        <v>5.5</v>
      </c>
      <c r="AQ14" s="42">
        <v>5.2</v>
      </c>
      <c r="AR14" s="42">
        <v>5.8</v>
      </c>
      <c r="AS14" s="42">
        <v>6.2</v>
      </c>
      <c r="AT14" s="42">
        <v>6</v>
      </c>
      <c r="AU14" s="42">
        <v>6.5</v>
      </c>
      <c r="AV14" s="42">
        <v>2</v>
      </c>
      <c r="AW14" s="43">
        <f t="shared" si="6"/>
        <v>42.2</v>
      </c>
      <c r="AX14" s="40">
        <f t="shared" si="7"/>
        <v>5.2750000000000004</v>
      </c>
      <c r="AY14" s="41"/>
      <c r="AZ14" s="148">
        <v>7.5</v>
      </c>
      <c r="BA14" s="149">
        <f t="shared" si="8"/>
        <v>7.5</v>
      </c>
      <c r="BB14" s="48"/>
      <c r="BC14" s="7">
        <f t="shared" si="9"/>
        <v>7.5</v>
      </c>
      <c r="BD14" s="46"/>
      <c r="BE14" s="7">
        <f t="shared" si="10"/>
        <v>5.6000000000000005</v>
      </c>
      <c r="BF14" s="8"/>
      <c r="BG14" s="7">
        <f t="shared" si="11"/>
        <v>6.7562499999999996</v>
      </c>
      <c r="BH14" s="8"/>
      <c r="BI14" s="19">
        <f t="shared" si="12"/>
        <v>6.1781249999999996</v>
      </c>
      <c r="BJ14" s="49">
        <f t="shared" si="13"/>
        <v>4</v>
      </c>
      <c r="BK14" s="5"/>
      <c r="BL14" s="5"/>
    </row>
    <row r="15" spans="1:64" x14ac:dyDescent="0.3">
      <c r="A15" s="105">
        <v>517</v>
      </c>
      <c r="B15" s="106" t="s">
        <v>81</v>
      </c>
      <c r="C15" s="107" t="s">
        <v>78</v>
      </c>
      <c r="D15" s="107" t="s">
        <v>79</v>
      </c>
      <c r="E15" s="108" t="s">
        <v>80</v>
      </c>
      <c r="F15" s="86"/>
      <c r="G15" s="39">
        <v>6</v>
      </c>
      <c r="H15" s="39">
        <v>6</v>
      </c>
      <c r="I15" s="39">
        <v>6</v>
      </c>
      <c r="J15" s="39">
        <v>6.5</v>
      </c>
      <c r="K15" s="39">
        <v>5.5</v>
      </c>
      <c r="L15" s="40">
        <f t="shared" si="0"/>
        <v>6.0500000000000007</v>
      </c>
      <c r="M15" s="41"/>
      <c r="N15" s="42">
        <v>7.5</v>
      </c>
      <c r="O15" s="42">
        <v>4.5</v>
      </c>
      <c r="P15" s="42">
        <v>6</v>
      </c>
      <c r="Q15" s="42">
        <v>6.8</v>
      </c>
      <c r="R15" s="42">
        <v>6.5</v>
      </c>
      <c r="S15" s="42">
        <v>6.8</v>
      </c>
      <c r="T15" s="42">
        <v>5.5</v>
      </c>
      <c r="U15" s="42">
        <v>6.5</v>
      </c>
      <c r="V15" s="43">
        <f t="shared" si="1"/>
        <v>50.1</v>
      </c>
      <c r="W15" s="40">
        <f t="shared" si="2"/>
        <v>6.2625000000000002</v>
      </c>
      <c r="X15" s="41"/>
      <c r="Y15" s="39">
        <v>6.5</v>
      </c>
      <c r="Z15" s="39">
        <v>6</v>
      </c>
      <c r="AA15" s="39">
        <v>5.5</v>
      </c>
      <c r="AB15" s="39">
        <v>6.5</v>
      </c>
      <c r="AC15" s="39">
        <v>5.5</v>
      </c>
      <c r="AD15" s="40">
        <f t="shared" si="3"/>
        <v>5.9499999999999993</v>
      </c>
      <c r="AE15" s="44"/>
      <c r="AF15" s="42">
        <v>3.5</v>
      </c>
      <c r="AG15" s="42">
        <v>7.5</v>
      </c>
      <c r="AH15" s="42">
        <v>5</v>
      </c>
      <c r="AI15" s="42">
        <v>4.5</v>
      </c>
      <c r="AJ15" s="42">
        <v>4.5</v>
      </c>
      <c r="AK15" s="40">
        <f t="shared" si="4"/>
        <v>4.875</v>
      </c>
      <c r="AL15" s="45"/>
      <c r="AM15" s="40">
        <f t="shared" si="5"/>
        <v>4.875</v>
      </c>
      <c r="AN15" s="46"/>
      <c r="AO15" s="42">
        <v>5.5</v>
      </c>
      <c r="AP15" s="42">
        <v>5.5</v>
      </c>
      <c r="AQ15" s="42">
        <v>5</v>
      </c>
      <c r="AR15" s="42">
        <v>5.5</v>
      </c>
      <c r="AS15" s="42">
        <v>5</v>
      </c>
      <c r="AT15" s="42">
        <v>5.2</v>
      </c>
      <c r="AU15" s="42">
        <v>5</v>
      </c>
      <c r="AV15" s="42">
        <v>4.5</v>
      </c>
      <c r="AW15" s="43">
        <f t="shared" si="6"/>
        <v>41.2</v>
      </c>
      <c r="AX15" s="40">
        <f t="shared" si="7"/>
        <v>5.15</v>
      </c>
      <c r="AY15" s="41"/>
      <c r="AZ15" s="148">
        <v>7.7</v>
      </c>
      <c r="BA15" s="149">
        <f t="shared" si="8"/>
        <v>7.7</v>
      </c>
      <c r="BB15" s="48"/>
      <c r="BC15" s="7">
        <f t="shared" si="9"/>
        <v>7.7</v>
      </c>
      <c r="BD15" s="46"/>
      <c r="BE15" s="7">
        <f t="shared" si="10"/>
        <v>5.7921875000000007</v>
      </c>
      <c r="BF15" s="8"/>
      <c r="BG15" s="7">
        <f t="shared" si="11"/>
        <v>6.5562500000000004</v>
      </c>
      <c r="BH15" s="8"/>
      <c r="BI15" s="19">
        <f t="shared" si="12"/>
        <v>6.1742187500000005</v>
      </c>
      <c r="BJ15" s="49">
        <f t="shared" si="13"/>
        <v>5</v>
      </c>
      <c r="BK15" s="5"/>
      <c r="BL15" s="5"/>
    </row>
    <row r="16" spans="1:64" x14ac:dyDescent="0.3">
      <c r="A16" s="101">
        <v>500</v>
      </c>
      <c r="B16" s="103" t="s">
        <v>83</v>
      </c>
      <c r="C16" s="103" t="s">
        <v>84</v>
      </c>
      <c r="D16" s="103" t="s">
        <v>85</v>
      </c>
      <c r="E16" s="104" t="s">
        <v>86</v>
      </c>
      <c r="F16" s="86"/>
      <c r="G16" s="39">
        <v>7</v>
      </c>
      <c r="H16" s="39">
        <v>6.8</v>
      </c>
      <c r="I16" s="39">
        <v>7</v>
      </c>
      <c r="J16" s="39">
        <v>6.5</v>
      </c>
      <c r="K16" s="39">
        <v>6</v>
      </c>
      <c r="L16" s="40">
        <f t="shared" si="0"/>
        <v>6.6300000000000008</v>
      </c>
      <c r="M16" s="41"/>
      <c r="N16" s="42">
        <v>4.5</v>
      </c>
      <c r="O16" s="42">
        <v>5.2</v>
      </c>
      <c r="P16" s="42">
        <v>5</v>
      </c>
      <c r="Q16" s="42">
        <v>5</v>
      </c>
      <c r="R16" s="42">
        <v>5</v>
      </c>
      <c r="S16" s="42">
        <v>4.8</v>
      </c>
      <c r="T16" s="42">
        <v>6.5</v>
      </c>
      <c r="U16" s="42">
        <v>5</v>
      </c>
      <c r="V16" s="43">
        <f t="shared" si="1"/>
        <v>41</v>
      </c>
      <c r="W16" s="40">
        <f t="shared" si="2"/>
        <v>5.125</v>
      </c>
      <c r="X16" s="41"/>
      <c r="Y16" s="39">
        <v>7</v>
      </c>
      <c r="Z16" s="39">
        <v>6.8</v>
      </c>
      <c r="AA16" s="39">
        <v>7</v>
      </c>
      <c r="AB16" s="39">
        <v>6.5</v>
      </c>
      <c r="AC16" s="39">
        <v>6</v>
      </c>
      <c r="AD16" s="40">
        <f t="shared" si="3"/>
        <v>6.6300000000000008</v>
      </c>
      <c r="AE16" s="44"/>
      <c r="AF16" s="42">
        <v>6.5</v>
      </c>
      <c r="AG16" s="42">
        <v>7.5</v>
      </c>
      <c r="AH16" s="42">
        <v>5.5</v>
      </c>
      <c r="AI16" s="42">
        <v>4.5</v>
      </c>
      <c r="AJ16" s="42">
        <v>4.5</v>
      </c>
      <c r="AK16" s="40">
        <f t="shared" si="4"/>
        <v>5.6000000000000005</v>
      </c>
      <c r="AL16" s="45"/>
      <c r="AM16" s="40">
        <f t="shared" si="5"/>
        <v>5.6000000000000005</v>
      </c>
      <c r="AN16" s="46"/>
      <c r="AO16" s="42">
        <v>3.5</v>
      </c>
      <c r="AP16" s="42">
        <v>6.5</v>
      </c>
      <c r="AQ16" s="42">
        <v>5</v>
      </c>
      <c r="AR16" s="42">
        <v>4</v>
      </c>
      <c r="AS16" s="42">
        <v>5</v>
      </c>
      <c r="AT16" s="42">
        <v>5.5</v>
      </c>
      <c r="AU16" s="42">
        <v>5</v>
      </c>
      <c r="AV16" s="42">
        <v>5</v>
      </c>
      <c r="AW16" s="43">
        <f t="shared" si="6"/>
        <v>39.5</v>
      </c>
      <c r="AX16" s="40">
        <f t="shared" si="7"/>
        <v>4.9375</v>
      </c>
      <c r="AY16" s="41"/>
      <c r="AZ16" s="148">
        <v>7</v>
      </c>
      <c r="BA16" s="149">
        <f t="shared" si="8"/>
        <v>7</v>
      </c>
      <c r="BB16" s="48"/>
      <c r="BC16" s="7">
        <f t="shared" si="9"/>
        <v>7</v>
      </c>
      <c r="BD16" s="46"/>
      <c r="BE16" s="7">
        <f t="shared" si="10"/>
        <v>5.4309375000000006</v>
      </c>
      <c r="BF16" s="8"/>
      <c r="BG16" s="7">
        <f t="shared" si="11"/>
        <v>6.5575000000000001</v>
      </c>
      <c r="BH16" s="8"/>
      <c r="BI16" s="19">
        <f t="shared" si="12"/>
        <v>5.9942187499999999</v>
      </c>
      <c r="BJ16" s="49">
        <f t="shared" si="13"/>
        <v>6</v>
      </c>
      <c r="BK16" s="5"/>
      <c r="BL16" s="5"/>
    </row>
    <row r="17" spans="1:64" x14ac:dyDescent="0.3">
      <c r="A17" s="101">
        <v>516</v>
      </c>
      <c r="B17" s="102" t="s">
        <v>76</v>
      </c>
      <c r="C17" s="103" t="s">
        <v>73</v>
      </c>
      <c r="D17" s="103" t="s">
        <v>74</v>
      </c>
      <c r="E17" s="104" t="s">
        <v>75</v>
      </c>
      <c r="F17" s="86"/>
      <c r="G17" s="39">
        <v>6.5</v>
      </c>
      <c r="H17" s="39">
        <v>5.5</v>
      </c>
      <c r="I17" s="39">
        <v>5.5</v>
      </c>
      <c r="J17" s="39">
        <v>6.2</v>
      </c>
      <c r="K17" s="39">
        <v>6</v>
      </c>
      <c r="L17" s="40">
        <f t="shared" si="0"/>
        <v>5.91</v>
      </c>
      <c r="M17" s="41"/>
      <c r="N17" s="42">
        <v>5.4</v>
      </c>
      <c r="O17" s="42">
        <v>4.8</v>
      </c>
      <c r="P17" s="42">
        <v>7</v>
      </c>
      <c r="Q17" s="42">
        <v>5.2</v>
      </c>
      <c r="R17" s="42">
        <v>6</v>
      </c>
      <c r="S17" s="42">
        <v>5.2</v>
      </c>
      <c r="T17" s="42">
        <v>5</v>
      </c>
      <c r="U17" s="42">
        <v>5.2</v>
      </c>
      <c r="V17" s="43">
        <f t="shared" si="1"/>
        <v>43.800000000000004</v>
      </c>
      <c r="W17" s="40">
        <f t="shared" si="2"/>
        <v>5.4750000000000005</v>
      </c>
      <c r="X17" s="41"/>
      <c r="Y17" s="39">
        <v>6.5</v>
      </c>
      <c r="Z17" s="39">
        <v>5.5</v>
      </c>
      <c r="AA17" s="39">
        <v>5.5</v>
      </c>
      <c r="AB17" s="39">
        <v>6.2</v>
      </c>
      <c r="AC17" s="39">
        <v>6</v>
      </c>
      <c r="AD17" s="40">
        <f t="shared" si="3"/>
        <v>5.91</v>
      </c>
      <c r="AE17" s="44"/>
      <c r="AF17" s="42">
        <v>3.5</v>
      </c>
      <c r="AG17" s="42">
        <v>7.5</v>
      </c>
      <c r="AH17" s="42">
        <v>5.5</v>
      </c>
      <c r="AI17" s="42">
        <v>5</v>
      </c>
      <c r="AJ17" s="42">
        <v>5</v>
      </c>
      <c r="AK17" s="40">
        <f t="shared" si="4"/>
        <v>5.2</v>
      </c>
      <c r="AL17" s="45"/>
      <c r="AM17" s="40">
        <f t="shared" si="5"/>
        <v>5.2</v>
      </c>
      <c r="AN17" s="46"/>
      <c r="AO17" s="42">
        <v>4.8</v>
      </c>
      <c r="AP17" s="42">
        <v>4.8</v>
      </c>
      <c r="AQ17" s="42">
        <v>5.5</v>
      </c>
      <c r="AR17" s="42">
        <v>6.5</v>
      </c>
      <c r="AS17" s="42">
        <v>5</v>
      </c>
      <c r="AT17" s="42">
        <v>6.5</v>
      </c>
      <c r="AU17" s="42">
        <v>3</v>
      </c>
      <c r="AV17" s="42">
        <v>4.5</v>
      </c>
      <c r="AW17" s="43">
        <f t="shared" si="6"/>
        <v>40.6</v>
      </c>
      <c r="AX17" s="40">
        <f t="shared" si="7"/>
        <v>5.0750000000000002</v>
      </c>
      <c r="AY17" s="41"/>
      <c r="AZ17" s="148">
        <v>7.4</v>
      </c>
      <c r="BA17" s="149">
        <f t="shared" si="8"/>
        <v>7.4</v>
      </c>
      <c r="BB17" s="48"/>
      <c r="BC17" s="7">
        <f t="shared" si="9"/>
        <v>7.4</v>
      </c>
      <c r="BD17" s="46"/>
      <c r="BE17" s="7">
        <f t="shared" si="10"/>
        <v>5.4337499999999999</v>
      </c>
      <c r="BF17" s="8"/>
      <c r="BG17" s="7">
        <f t="shared" si="11"/>
        <v>6.4775</v>
      </c>
      <c r="BH17" s="8"/>
      <c r="BI17" s="19">
        <f t="shared" si="12"/>
        <v>5.9556249999999995</v>
      </c>
      <c r="BJ17" s="49"/>
      <c r="BK17" s="5"/>
      <c r="BL17" s="5"/>
    </row>
    <row r="18" spans="1:64" x14ac:dyDescent="0.3">
      <c r="A18" s="105">
        <v>529</v>
      </c>
      <c r="B18" s="106" t="s">
        <v>77</v>
      </c>
      <c r="C18" s="107" t="s">
        <v>78</v>
      </c>
      <c r="D18" s="107" t="s">
        <v>79</v>
      </c>
      <c r="E18" s="108" t="s">
        <v>80</v>
      </c>
      <c r="F18" s="86"/>
      <c r="G18" s="39">
        <v>6</v>
      </c>
      <c r="H18" s="39">
        <v>6</v>
      </c>
      <c r="I18" s="39">
        <v>6</v>
      </c>
      <c r="J18" s="39">
        <v>6.5</v>
      </c>
      <c r="K18" s="39">
        <v>5.5</v>
      </c>
      <c r="L18" s="40">
        <f t="shared" si="0"/>
        <v>6.0500000000000007</v>
      </c>
      <c r="M18" s="41"/>
      <c r="N18" s="42">
        <v>6.4</v>
      </c>
      <c r="O18" s="42">
        <v>6</v>
      </c>
      <c r="P18" s="42">
        <v>5</v>
      </c>
      <c r="Q18" s="42">
        <v>5.8</v>
      </c>
      <c r="R18" s="42">
        <v>5.8</v>
      </c>
      <c r="S18" s="42">
        <v>6</v>
      </c>
      <c r="T18" s="42">
        <v>7.2</v>
      </c>
      <c r="U18" s="42">
        <v>5.5</v>
      </c>
      <c r="V18" s="43">
        <f t="shared" si="1"/>
        <v>47.7</v>
      </c>
      <c r="W18" s="40">
        <f t="shared" si="2"/>
        <v>5.9625000000000004</v>
      </c>
      <c r="X18" s="41"/>
      <c r="Y18" s="39">
        <v>6.5</v>
      </c>
      <c r="Z18" s="39">
        <v>6</v>
      </c>
      <c r="AA18" s="39">
        <v>6</v>
      </c>
      <c r="AB18" s="39">
        <v>6.5</v>
      </c>
      <c r="AC18" s="39">
        <v>5.5</v>
      </c>
      <c r="AD18" s="40">
        <f t="shared" si="3"/>
        <v>6.1</v>
      </c>
      <c r="AE18" s="44"/>
      <c r="AF18" s="42">
        <v>5</v>
      </c>
      <c r="AG18" s="42">
        <v>8</v>
      </c>
      <c r="AH18" s="42">
        <v>4.5</v>
      </c>
      <c r="AI18" s="42">
        <v>5</v>
      </c>
      <c r="AJ18" s="42">
        <v>4.5</v>
      </c>
      <c r="AK18" s="40">
        <f t="shared" si="4"/>
        <v>5.2250000000000005</v>
      </c>
      <c r="AL18" s="45"/>
      <c r="AM18" s="40">
        <f t="shared" si="5"/>
        <v>5.2250000000000005</v>
      </c>
      <c r="AN18" s="46"/>
      <c r="AO18" s="42">
        <v>4</v>
      </c>
      <c r="AP18" s="42">
        <v>6.5</v>
      </c>
      <c r="AQ18" s="42">
        <v>4</v>
      </c>
      <c r="AR18" s="42">
        <v>5</v>
      </c>
      <c r="AS18" s="42">
        <v>5.5</v>
      </c>
      <c r="AT18" s="42">
        <v>5</v>
      </c>
      <c r="AU18" s="42">
        <v>6.8</v>
      </c>
      <c r="AV18" s="42">
        <v>5</v>
      </c>
      <c r="AW18" s="43">
        <f t="shared" si="6"/>
        <v>41.8</v>
      </c>
      <c r="AX18" s="40">
        <f t="shared" si="7"/>
        <v>5.2249999999999996</v>
      </c>
      <c r="AY18" s="41"/>
      <c r="AZ18" s="148">
        <v>7.3</v>
      </c>
      <c r="BA18" s="149">
        <f t="shared" si="8"/>
        <v>7.3</v>
      </c>
      <c r="BB18" s="48">
        <v>1</v>
      </c>
      <c r="BC18" s="7">
        <f t="shared" si="9"/>
        <v>6.3</v>
      </c>
      <c r="BD18" s="46"/>
      <c r="BE18" s="7">
        <f t="shared" si="10"/>
        <v>5.7078125000000002</v>
      </c>
      <c r="BF18" s="8"/>
      <c r="BG18" s="7">
        <f t="shared" si="11"/>
        <v>5.9812499999999993</v>
      </c>
      <c r="BH18" s="8"/>
      <c r="BI18" s="19">
        <f t="shared" si="12"/>
        <v>5.8445312499999993</v>
      </c>
      <c r="BJ18" s="49"/>
      <c r="BK18" s="5"/>
      <c r="BL18" s="5"/>
    </row>
  </sheetData>
  <sortState xmlns:xlrd2="http://schemas.microsoft.com/office/spreadsheetml/2017/richdata2" ref="A11:BL18">
    <sortCondition ref="BJ11:BJ18"/>
  </sortState>
  <mergeCells count="1">
    <mergeCell ref="A4:B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J15"/>
  <sheetViews>
    <sheetView topLeftCell="AL1" workbookViewId="0">
      <selection activeCell="L23" sqref="L23"/>
    </sheetView>
  </sheetViews>
  <sheetFormatPr defaultRowHeight="14.4" x14ac:dyDescent="0.3"/>
  <cols>
    <col min="1" max="1" width="5.6640625" customWidth="1"/>
    <col min="2" max="2" width="20" style="50" customWidth="1"/>
    <col min="3" max="3" width="17.109375" style="50" customWidth="1"/>
    <col min="4" max="4" width="15.33203125" style="50" customWidth="1"/>
    <col min="5" max="5" width="24.109375" style="50" customWidth="1"/>
    <col min="6" max="6" width="2.5546875" style="50" customWidth="1"/>
    <col min="13" max="13" width="2.88671875" customWidth="1"/>
    <col min="24" max="24" width="2.88671875" customWidth="1"/>
    <col min="31" max="31" width="2.88671875" customWidth="1"/>
    <col min="40" max="40" width="2.88671875" customWidth="1"/>
    <col min="51" max="51" width="2.88671875" customWidth="1"/>
    <col min="52" max="55" width="9.109375" style="50"/>
    <col min="56" max="56" width="2.88671875" style="50" customWidth="1"/>
    <col min="57" max="57" width="11.44140625" style="50" customWidth="1"/>
    <col min="58" max="58" width="3" style="50" customWidth="1"/>
    <col min="59" max="59" width="10" style="50" customWidth="1"/>
    <col min="60" max="60" width="2.88671875" style="50" customWidth="1"/>
    <col min="61" max="61" width="9.109375" style="50"/>
    <col min="62" max="62" width="12.5546875" customWidth="1"/>
  </cols>
  <sheetData>
    <row r="1" spans="1:62" ht="15.6" x14ac:dyDescent="0.3">
      <c r="A1" s="4" t="str">
        <f>CompDetail!A1</f>
        <v xml:space="preserve">SYDNEY ROYAL EASTER SHOW 2019 </v>
      </c>
      <c r="B1" s="5"/>
      <c r="C1" s="8"/>
      <c r="D1" s="8"/>
      <c r="E1" s="8"/>
      <c r="F1" s="8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7"/>
      <c r="BA1" s="7"/>
      <c r="BB1" s="7"/>
      <c r="BC1" s="7"/>
      <c r="BD1" s="8"/>
      <c r="BE1" s="8"/>
      <c r="BF1" s="8"/>
      <c r="BG1" s="8"/>
      <c r="BH1" s="8"/>
      <c r="BI1" s="8"/>
      <c r="BJ1" s="9">
        <f ca="1">NOW()</f>
        <v>43585.686121412036</v>
      </c>
    </row>
    <row r="2" spans="1:62" ht="15.6" x14ac:dyDescent="0.3">
      <c r="A2" s="4" t="str">
        <f>CompDetail!A2</f>
        <v>OFFICIAL VAULTING COMPETITION</v>
      </c>
      <c r="B2" s="5"/>
      <c r="C2" s="8"/>
      <c r="D2" s="8" t="s">
        <v>0</v>
      </c>
      <c r="E2" s="8" t="s">
        <v>137</v>
      </c>
      <c r="F2" s="8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7"/>
      <c r="BA2" s="7"/>
      <c r="BB2" s="7"/>
      <c r="BC2" s="7"/>
      <c r="BD2" s="8"/>
      <c r="BE2" s="8"/>
      <c r="BF2" s="8"/>
      <c r="BG2" s="8"/>
      <c r="BH2" s="8"/>
      <c r="BI2" s="8"/>
      <c r="BJ2" s="9"/>
    </row>
    <row r="3" spans="1:62" ht="15.6" x14ac:dyDescent="0.3">
      <c r="A3" s="4"/>
      <c r="B3" s="5"/>
      <c r="C3" s="8"/>
      <c r="D3" s="8" t="s">
        <v>1</v>
      </c>
      <c r="E3" t="s">
        <v>136</v>
      </c>
      <c r="F3" s="8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7"/>
      <c r="BA3" s="7"/>
      <c r="BB3" s="7"/>
      <c r="BC3" s="7"/>
      <c r="BD3" s="8"/>
      <c r="BE3" s="8"/>
      <c r="BF3" s="8"/>
      <c r="BG3" s="8"/>
      <c r="BH3" s="8"/>
      <c r="BI3" s="8"/>
      <c r="BJ3" s="10">
        <f ca="1">NOW()</f>
        <v>43585.686121412036</v>
      </c>
    </row>
    <row r="4" spans="1:62" ht="15.6" x14ac:dyDescent="0.3">
      <c r="A4" s="196" t="str">
        <f>CompDetail!A3</f>
        <v>18th April to 19th April 2019</v>
      </c>
      <c r="B4" s="196"/>
      <c r="C4" s="8"/>
      <c r="D4" s="8"/>
      <c r="E4" s="8"/>
      <c r="F4" s="8"/>
      <c r="G4" s="51" t="s">
        <v>2</v>
      </c>
      <c r="H4" s="12"/>
      <c r="I4" s="11"/>
      <c r="J4" s="12"/>
      <c r="K4" s="12"/>
      <c r="L4" s="12"/>
      <c r="M4" s="12"/>
      <c r="N4" s="11"/>
      <c r="O4" s="12"/>
      <c r="P4" s="12"/>
      <c r="Q4" s="12"/>
      <c r="R4" s="12"/>
      <c r="S4" s="12"/>
      <c r="T4" s="12"/>
      <c r="U4" s="12"/>
      <c r="V4" s="12"/>
      <c r="W4" s="12"/>
      <c r="X4" s="5"/>
      <c r="Y4" s="13" t="s">
        <v>3</v>
      </c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5"/>
      <c r="AO4" s="11" t="s">
        <v>2</v>
      </c>
      <c r="AP4" s="12"/>
      <c r="AQ4" s="12"/>
      <c r="AR4" s="12"/>
      <c r="AS4" s="12"/>
      <c r="AT4" s="12"/>
      <c r="AU4" s="12"/>
      <c r="AV4" s="12"/>
      <c r="AW4" s="12"/>
      <c r="AX4" s="12"/>
      <c r="AY4" s="5"/>
      <c r="AZ4" s="15" t="s">
        <v>3</v>
      </c>
      <c r="BA4" s="15"/>
      <c r="BB4" s="15"/>
      <c r="BC4" s="15"/>
      <c r="BD4" s="8"/>
      <c r="BE4" s="8"/>
      <c r="BF4" s="8"/>
      <c r="BG4" s="8"/>
      <c r="BH4" s="8"/>
      <c r="BI4" s="8"/>
      <c r="BJ4" s="5"/>
    </row>
    <row r="5" spans="1:62" ht="15.6" x14ac:dyDescent="0.3">
      <c r="A5" s="4"/>
      <c r="B5" s="8"/>
      <c r="C5" s="8"/>
      <c r="D5" s="8"/>
      <c r="E5" s="8"/>
      <c r="F5" s="8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7"/>
      <c r="BA5" s="7"/>
      <c r="BB5" s="7"/>
      <c r="BC5" s="7"/>
      <c r="BD5" s="8"/>
      <c r="BE5" s="8"/>
      <c r="BF5" s="8"/>
      <c r="BG5" s="8"/>
      <c r="BH5" s="8"/>
      <c r="BI5" s="8"/>
      <c r="BJ5" s="5"/>
    </row>
    <row r="6" spans="1:62" ht="15.6" x14ac:dyDescent="0.3">
      <c r="A6" s="4" t="s">
        <v>46</v>
      </c>
      <c r="B6" s="20"/>
      <c r="C6" s="8"/>
      <c r="D6" s="8"/>
      <c r="E6" s="8"/>
      <c r="F6" s="8"/>
      <c r="G6" s="17" t="s">
        <v>5</v>
      </c>
      <c r="H6" s="17"/>
      <c r="I6" s="5"/>
      <c r="J6" s="17"/>
      <c r="K6" s="5"/>
      <c r="L6" s="5"/>
      <c r="M6" s="5"/>
      <c r="N6" s="17" t="s">
        <v>6</v>
      </c>
      <c r="O6" s="17"/>
      <c r="P6" s="5"/>
      <c r="Q6" s="5"/>
      <c r="R6" s="5"/>
      <c r="S6" s="5"/>
      <c r="T6" s="5"/>
      <c r="U6" s="5"/>
      <c r="V6" s="5"/>
      <c r="W6" s="5"/>
      <c r="X6" s="17"/>
      <c r="Y6" s="17" t="s">
        <v>5</v>
      </c>
      <c r="Z6" s="5"/>
      <c r="AA6" s="5"/>
      <c r="AB6" s="5"/>
      <c r="AC6" s="5"/>
      <c r="AD6" s="5"/>
      <c r="AE6" s="5"/>
      <c r="AF6" s="17" t="s">
        <v>5</v>
      </c>
      <c r="AG6" s="5"/>
      <c r="AH6" s="5"/>
      <c r="AI6" s="5"/>
      <c r="AJ6" s="5"/>
      <c r="AK6" s="5"/>
      <c r="AL6" s="17"/>
      <c r="AM6" s="17"/>
      <c r="AN6" s="18"/>
      <c r="AO6" s="17" t="s">
        <v>7</v>
      </c>
      <c r="AP6" s="17"/>
      <c r="AQ6" s="5"/>
      <c r="AR6" s="5"/>
      <c r="AS6" s="5"/>
      <c r="AT6" s="5"/>
      <c r="AU6" s="5"/>
      <c r="AV6" s="5"/>
      <c r="AW6" s="5"/>
      <c r="AX6" s="5"/>
      <c r="AY6" s="5"/>
      <c r="AZ6" s="19" t="s">
        <v>8</v>
      </c>
      <c r="BA6" s="7"/>
      <c r="BB6" s="7"/>
      <c r="BC6" s="7"/>
      <c r="BD6" s="52"/>
      <c r="BE6" s="20" t="s">
        <v>9</v>
      </c>
      <c r="BF6" s="8"/>
      <c r="BG6" s="8"/>
      <c r="BH6" s="8"/>
      <c r="BI6" s="8"/>
      <c r="BJ6" s="5"/>
    </row>
    <row r="7" spans="1:62" ht="15.6" x14ac:dyDescent="0.3">
      <c r="A7" s="4" t="s">
        <v>10</v>
      </c>
      <c r="B7" s="81">
        <v>1052</v>
      </c>
      <c r="C7" s="8"/>
      <c r="D7" s="8"/>
      <c r="E7" s="8"/>
      <c r="F7" s="8"/>
      <c r="G7" s="5" t="str">
        <f>E2</f>
        <v>Chris Wicks</v>
      </c>
      <c r="H7" s="5"/>
      <c r="I7" s="5"/>
      <c r="J7" s="5"/>
      <c r="K7" s="5"/>
      <c r="L7" s="5"/>
      <c r="M7" s="5"/>
      <c r="N7" s="5" t="str">
        <f>E2</f>
        <v>Chris Wicks</v>
      </c>
      <c r="O7" s="5"/>
      <c r="P7" s="5"/>
      <c r="Q7" s="5"/>
      <c r="R7" s="5"/>
      <c r="S7" s="5"/>
      <c r="T7" s="5"/>
      <c r="U7" s="5"/>
      <c r="V7" s="5"/>
      <c r="W7" s="5"/>
      <c r="X7" s="5"/>
      <c r="Y7" s="5" t="str">
        <f>E2</f>
        <v>Chris Wicks</v>
      </c>
      <c r="Z7" s="5"/>
      <c r="AA7" s="5"/>
      <c r="AB7" s="5"/>
      <c r="AC7" s="5"/>
      <c r="AD7" s="5"/>
      <c r="AE7" s="5"/>
      <c r="AF7" s="5" t="str">
        <f>E2</f>
        <v>Chris Wicks</v>
      </c>
      <c r="AG7" s="5"/>
      <c r="AH7" s="5"/>
      <c r="AI7" s="5"/>
      <c r="AJ7" s="5"/>
      <c r="AK7" s="5"/>
      <c r="AL7" s="5"/>
      <c r="AM7" s="5"/>
      <c r="AN7" s="18"/>
      <c r="AO7" s="5" t="str">
        <f>E3</f>
        <v>Tristyn Lowe</v>
      </c>
      <c r="AP7" s="5"/>
      <c r="AQ7" s="5"/>
      <c r="AR7" s="5"/>
      <c r="AS7" s="5"/>
      <c r="AT7" s="5"/>
      <c r="AU7" s="5"/>
      <c r="AV7" s="5"/>
      <c r="AW7" s="5"/>
      <c r="AX7" s="5"/>
      <c r="AY7" s="5"/>
      <c r="AZ7" s="7" t="str">
        <f>E3</f>
        <v>Tristyn Lowe</v>
      </c>
      <c r="BA7" s="7"/>
      <c r="BB7" s="7"/>
      <c r="BC7" s="7"/>
      <c r="BD7" s="52"/>
      <c r="BE7" s="8"/>
      <c r="BF7" s="8"/>
      <c r="BG7" s="8"/>
      <c r="BH7" s="8"/>
      <c r="BI7" s="8"/>
      <c r="BJ7" s="5"/>
    </row>
    <row r="8" spans="1:62" x14ac:dyDescent="0.3">
      <c r="A8" s="5"/>
      <c r="B8" s="8"/>
      <c r="C8" s="8"/>
      <c r="D8" s="8"/>
      <c r="E8" s="8"/>
      <c r="F8" s="87"/>
      <c r="G8" s="5" t="s">
        <v>11</v>
      </c>
      <c r="H8" s="5"/>
      <c r="I8" s="5"/>
      <c r="J8" s="5"/>
      <c r="K8" s="5"/>
      <c r="L8" s="5"/>
      <c r="M8" s="21"/>
      <c r="N8" s="5"/>
      <c r="O8" s="5"/>
      <c r="P8" s="5"/>
      <c r="Q8" s="5"/>
      <c r="R8" s="5"/>
      <c r="S8" s="5"/>
      <c r="T8" s="5"/>
      <c r="U8" s="5"/>
      <c r="V8" s="5"/>
      <c r="W8" s="5"/>
      <c r="X8" s="21"/>
      <c r="Y8" s="21" t="s">
        <v>11</v>
      </c>
      <c r="Z8" s="21"/>
      <c r="AA8" s="21"/>
      <c r="AB8" s="21"/>
      <c r="AC8" s="22"/>
      <c r="AD8" s="5"/>
      <c r="AE8" s="5"/>
      <c r="AF8" s="5" t="s">
        <v>12</v>
      </c>
      <c r="AG8" s="5"/>
      <c r="AH8" s="5"/>
      <c r="AI8" s="5"/>
      <c r="AJ8" s="5"/>
      <c r="AK8" s="5"/>
      <c r="AL8" s="5"/>
      <c r="AM8" s="21" t="s">
        <v>12</v>
      </c>
      <c r="AN8" s="18"/>
      <c r="AO8" s="5"/>
      <c r="AP8" s="5"/>
      <c r="AQ8" s="5"/>
      <c r="AR8" s="5"/>
      <c r="AS8" s="5"/>
      <c r="AT8" s="5"/>
      <c r="AU8" s="5"/>
      <c r="AV8" s="5"/>
      <c r="AW8" s="5"/>
      <c r="AX8" s="5"/>
      <c r="AY8" s="21"/>
      <c r="AZ8" s="19"/>
      <c r="BA8" s="7"/>
      <c r="BB8" s="7" t="s">
        <v>13</v>
      </c>
      <c r="BC8" s="7" t="s">
        <v>14</v>
      </c>
      <c r="BD8" s="52"/>
      <c r="BE8" s="20" t="s">
        <v>15</v>
      </c>
      <c r="BF8" s="8"/>
      <c r="BG8" s="20" t="s">
        <v>3</v>
      </c>
      <c r="BH8" s="53"/>
      <c r="BI8" s="23" t="s">
        <v>16</v>
      </c>
      <c r="BJ8" s="24"/>
    </row>
    <row r="9" spans="1:62" x14ac:dyDescent="0.3">
      <c r="A9" s="25" t="s">
        <v>17</v>
      </c>
      <c r="B9" s="26" t="s">
        <v>143</v>
      </c>
      <c r="C9" s="26" t="s">
        <v>140</v>
      </c>
      <c r="D9" s="26" t="s">
        <v>141</v>
      </c>
      <c r="E9" s="26" t="s">
        <v>142</v>
      </c>
      <c r="F9" s="84"/>
      <c r="G9" s="27" t="s">
        <v>19</v>
      </c>
      <c r="H9" s="27" t="s">
        <v>20</v>
      </c>
      <c r="I9" s="27" t="s">
        <v>21</v>
      </c>
      <c r="J9" s="27" t="s">
        <v>22</v>
      </c>
      <c r="K9" s="27" t="s">
        <v>23</v>
      </c>
      <c r="L9" s="27" t="s">
        <v>11</v>
      </c>
      <c r="M9" s="28"/>
      <c r="N9" s="25" t="s">
        <v>24</v>
      </c>
      <c r="O9" s="25" t="s">
        <v>25</v>
      </c>
      <c r="P9" s="25" t="s">
        <v>26</v>
      </c>
      <c r="Q9" s="25" t="s">
        <v>27</v>
      </c>
      <c r="R9" s="25" t="s">
        <v>28</v>
      </c>
      <c r="S9" s="25" t="s">
        <v>29</v>
      </c>
      <c r="T9" s="25" t="s">
        <v>30</v>
      </c>
      <c r="U9" s="25" t="s">
        <v>31</v>
      </c>
      <c r="V9" s="25" t="s">
        <v>32</v>
      </c>
      <c r="W9" s="25" t="s">
        <v>33</v>
      </c>
      <c r="X9" s="28"/>
      <c r="Y9" s="27" t="s">
        <v>19</v>
      </c>
      <c r="Z9" s="27" t="s">
        <v>20</v>
      </c>
      <c r="AA9" s="27" t="s">
        <v>21</v>
      </c>
      <c r="AB9" s="27" t="s">
        <v>22</v>
      </c>
      <c r="AC9" s="27" t="s">
        <v>23</v>
      </c>
      <c r="AD9" s="27" t="s">
        <v>11</v>
      </c>
      <c r="AE9" s="29"/>
      <c r="AF9" s="27" t="s">
        <v>34</v>
      </c>
      <c r="AG9" s="27" t="s">
        <v>35</v>
      </c>
      <c r="AH9" s="27" t="s">
        <v>36</v>
      </c>
      <c r="AI9" s="27" t="s">
        <v>37</v>
      </c>
      <c r="AJ9" s="27" t="s">
        <v>38</v>
      </c>
      <c r="AK9" s="27" t="s">
        <v>39</v>
      </c>
      <c r="AL9" s="25" t="s">
        <v>40</v>
      </c>
      <c r="AM9" s="25" t="s">
        <v>41</v>
      </c>
      <c r="AN9" s="30"/>
      <c r="AO9" s="25" t="s">
        <v>24</v>
      </c>
      <c r="AP9" s="25" t="s">
        <v>25</v>
      </c>
      <c r="AQ9" s="25" t="s">
        <v>26</v>
      </c>
      <c r="AR9" s="25" t="s">
        <v>27</v>
      </c>
      <c r="AS9" s="25" t="s">
        <v>28</v>
      </c>
      <c r="AT9" s="25" t="s">
        <v>29</v>
      </c>
      <c r="AU9" s="25" t="s">
        <v>30</v>
      </c>
      <c r="AV9" s="25" t="s">
        <v>31</v>
      </c>
      <c r="AW9" s="25" t="s">
        <v>32</v>
      </c>
      <c r="AX9" s="25" t="s">
        <v>33</v>
      </c>
      <c r="AY9" s="28"/>
      <c r="AZ9" s="31" t="s">
        <v>42</v>
      </c>
      <c r="BA9" s="31" t="s">
        <v>14</v>
      </c>
      <c r="BB9" s="31" t="s">
        <v>43</v>
      </c>
      <c r="BC9" s="31" t="s">
        <v>41</v>
      </c>
      <c r="BD9" s="52"/>
      <c r="BE9" s="33" t="s">
        <v>44</v>
      </c>
      <c r="BF9" s="26"/>
      <c r="BG9" s="33" t="s">
        <v>44</v>
      </c>
      <c r="BH9" s="54"/>
      <c r="BI9" s="35" t="s">
        <v>44</v>
      </c>
      <c r="BJ9" s="36" t="s">
        <v>45</v>
      </c>
    </row>
    <row r="10" spans="1:62" x14ac:dyDescent="0.3">
      <c r="A10" s="21"/>
      <c r="B10" s="8"/>
      <c r="C10" s="8"/>
      <c r="D10" s="8"/>
      <c r="E10" s="8"/>
      <c r="F10" s="87"/>
      <c r="G10" s="24"/>
      <c r="H10" s="24"/>
      <c r="I10" s="24"/>
      <c r="J10" s="24"/>
      <c r="K10" s="24"/>
      <c r="L10" s="24"/>
      <c r="M10" s="28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8"/>
      <c r="Y10" s="24"/>
      <c r="Z10" s="24"/>
      <c r="AA10" s="24"/>
      <c r="AB10" s="24"/>
      <c r="AC10" s="24"/>
      <c r="AD10" s="24"/>
      <c r="AE10" s="29"/>
      <c r="AF10" s="24"/>
      <c r="AG10" s="24"/>
      <c r="AH10" s="24"/>
      <c r="AI10" s="24"/>
      <c r="AJ10" s="24"/>
      <c r="AK10" s="24"/>
      <c r="AL10" s="21"/>
      <c r="AM10" s="21"/>
      <c r="AN10" s="30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8"/>
      <c r="AZ10" s="7"/>
      <c r="BA10" s="7"/>
      <c r="BB10" s="7"/>
      <c r="BC10" s="7"/>
      <c r="BD10" s="52"/>
      <c r="BE10" s="20"/>
      <c r="BF10" s="8"/>
      <c r="BG10" s="20"/>
      <c r="BH10" s="55"/>
      <c r="BI10" s="23"/>
      <c r="BJ10" s="38"/>
    </row>
    <row r="11" spans="1:62" x14ac:dyDescent="0.3">
      <c r="A11" s="111">
        <v>505</v>
      </c>
      <c r="B11" s="106" t="s">
        <v>118</v>
      </c>
      <c r="C11" s="107" t="s">
        <v>78</v>
      </c>
      <c r="D11" s="107" t="s">
        <v>79</v>
      </c>
      <c r="E11" s="103" t="s">
        <v>135</v>
      </c>
      <c r="F11" s="86"/>
      <c r="G11" s="39">
        <v>8</v>
      </c>
      <c r="H11" s="39">
        <v>8</v>
      </c>
      <c r="I11" s="39">
        <v>8</v>
      </c>
      <c r="J11" s="39">
        <v>8</v>
      </c>
      <c r="K11" s="39">
        <v>7.5</v>
      </c>
      <c r="L11" s="40">
        <f>SUM((G11*0.3),(H11*0.25),(I11*0.25),(J11*0.15),(K11*0.05))</f>
        <v>7.9750000000000005</v>
      </c>
      <c r="M11" s="41"/>
      <c r="N11" s="42">
        <v>5</v>
      </c>
      <c r="O11" s="42">
        <v>7.2</v>
      </c>
      <c r="P11" s="42">
        <v>7.8</v>
      </c>
      <c r="Q11" s="42">
        <v>8</v>
      </c>
      <c r="R11" s="42">
        <v>7</v>
      </c>
      <c r="S11" s="42">
        <v>6.5</v>
      </c>
      <c r="T11" s="42">
        <v>6</v>
      </c>
      <c r="U11" s="42">
        <v>6.5</v>
      </c>
      <c r="V11" s="43">
        <f>SUM(N11:U11)</f>
        <v>54</v>
      </c>
      <c r="W11" s="40">
        <f>V11/8</f>
        <v>6.75</v>
      </c>
      <c r="X11" s="41"/>
      <c r="Y11" s="39">
        <v>8</v>
      </c>
      <c r="Z11" s="39">
        <v>8</v>
      </c>
      <c r="AA11" s="39">
        <v>8</v>
      </c>
      <c r="AB11" s="39">
        <v>8</v>
      </c>
      <c r="AC11" s="39">
        <v>7.5</v>
      </c>
      <c r="AD11" s="40">
        <f>SUM((Y11*0.1),(Z11*0.1),(AA11*0.3),(AB11*0.3),(AC11*0.2))</f>
        <v>7.9</v>
      </c>
      <c r="AE11" s="44"/>
      <c r="AF11" s="42">
        <v>7</v>
      </c>
      <c r="AG11" s="42">
        <v>7</v>
      </c>
      <c r="AH11" s="42">
        <v>6.5</v>
      </c>
      <c r="AI11" s="42">
        <v>6</v>
      </c>
      <c r="AJ11" s="42">
        <v>6.2</v>
      </c>
      <c r="AK11" s="40">
        <f>SUM((AF11*0.2),(AG11*0.15),(AH11*0.25),(AI11*0.2),(AJ11*0.2))</f>
        <v>6.5150000000000006</v>
      </c>
      <c r="AL11" s="45"/>
      <c r="AM11" s="40">
        <f>AK11-AL11</f>
        <v>6.5150000000000006</v>
      </c>
      <c r="AN11" s="46"/>
      <c r="AO11" s="42">
        <v>4.2</v>
      </c>
      <c r="AP11" s="42">
        <v>5.2</v>
      </c>
      <c r="AQ11" s="42">
        <v>6</v>
      </c>
      <c r="AR11" s="42">
        <v>6.8</v>
      </c>
      <c r="AS11" s="42">
        <v>6.5</v>
      </c>
      <c r="AT11" s="42">
        <v>5.4</v>
      </c>
      <c r="AU11" s="42">
        <v>5.6</v>
      </c>
      <c r="AV11" s="42">
        <v>5.4</v>
      </c>
      <c r="AW11" s="43">
        <f>SUM(AO11:AV11)</f>
        <v>45.1</v>
      </c>
      <c r="AX11" s="40">
        <f>AW11/8</f>
        <v>5.6375000000000002</v>
      </c>
      <c r="AY11" s="41"/>
      <c r="AZ11" s="148">
        <v>6.91</v>
      </c>
      <c r="BA11" s="7">
        <f>AZ11</f>
        <v>6.91</v>
      </c>
      <c r="BB11" s="48"/>
      <c r="BC11" s="7">
        <f>SUM(BA11-BB11)</f>
        <v>6.91</v>
      </c>
      <c r="BD11" s="56"/>
      <c r="BE11" s="7">
        <f>SUM((L11*0.25)+(W11*0.375)+(AX11*0.375))</f>
        <v>6.6390625000000005</v>
      </c>
      <c r="BF11" s="8"/>
      <c r="BG11" s="7">
        <f>SUM((AD11*0.25),(AM11*0.25),(BC11*0.5))</f>
        <v>7.0587499999999999</v>
      </c>
      <c r="BH11" s="53"/>
      <c r="BI11" s="19">
        <f>AVERAGE(BE11:BG11)</f>
        <v>6.8489062500000006</v>
      </c>
      <c r="BJ11" s="49">
        <f>RANK(BI11,BI$11:BI$1002)</f>
        <v>1</v>
      </c>
    </row>
    <row r="12" spans="1:62" x14ac:dyDescent="0.3">
      <c r="A12" s="111">
        <v>518</v>
      </c>
      <c r="B12" s="106" t="s">
        <v>92</v>
      </c>
      <c r="C12" s="107" t="s">
        <v>78</v>
      </c>
      <c r="D12" s="107" t="s">
        <v>79</v>
      </c>
      <c r="E12" s="103" t="s">
        <v>135</v>
      </c>
      <c r="F12" s="86"/>
      <c r="G12" s="39">
        <v>8</v>
      </c>
      <c r="H12" s="39">
        <v>8</v>
      </c>
      <c r="I12" s="39">
        <v>8</v>
      </c>
      <c r="J12" s="39">
        <v>8</v>
      </c>
      <c r="K12" s="39">
        <v>7.5</v>
      </c>
      <c r="L12" s="40">
        <f>SUM((G12*0.3),(H12*0.25),(I12*0.25),(J12*0.15),(K12*0.05))</f>
        <v>7.9750000000000005</v>
      </c>
      <c r="M12" s="41"/>
      <c r="N12" s="42">
        <v>0</v>
      </c>
      <c r="O12" s="42">
        <v>5.5</v>
      </c>
      <c r="P12" s="42">
        <v>6.5</v>
      </c>
      <c r="Q12" s="42">
        <v>5.2</v>
      </c>
      <c r="R12" s="42">
        <v>5.8</v>
      </c>
      <c r="S12" s="42">
        <v>4.8</v>
      </c>
      <c r="T12" s="42">
        <v>4.8</v>
      </c>
      <c r="U12" s="42">
        <v>5.5</v>
      </c>
      <c r="V12" s="43">
        <f>SUM(N12:U12)</f>
        <v>38.1</v>
      </c>
      <c r="W12" s="40">
        <f>V12/8</f>
        <v>4.7625000000000002</v>
      </c>
      <c r="X12" s="41"/>
      <c r="Y12" s="39">
        <v>8</v>
      </c>
      <c r="Z12" s="39">
        <v>8</v>
      </c>
      <c r="AA12" s="39">
        <v>8</v>
      </c>
      <c r="AB12" s="39">
        <v>8</v>
      </c>
      <c r="AC12" s="39">
        <v>7.5</v>
      </c>
      <c r="AD12" s="40">
        <f>SUM((Y12*0.1),(Z12*0.1),(AA12*0.3),(AB12*0.3),(AC12*0.2))</f>
        <v>7.9</v>
      </c>
      <c r="AE12" s="44"/>
      <c r="AF12" s="42">
        <v>7</v>
      </c>
      <c r="AG12" s="42">
        <v>7</v>
      </c>
      <c r="AH12" s="42">
        <v>5.8</v>
      </c>
      <c r="AI12" s="42">
        <v>5</v>
      </c>
      <c r="AJ12" s="42">
        <v>5</v>
      </c>
      <c r="AK12" s="40">
        <f>SUM((AF12*0.2),(AG12*0.15),(AH12*0.25),(AI12*0.2),(AJ12*0.2))</f>
        <v>5.9</v>
      </c>
      <c r="AL12" s="45"/>
      <c r="AM12" s="40">
        <f>AK12-AL12</f>
        <v>5.9</v>
      </c>
      <c r="AN12" s="46"/>
      <c r="AO12" s="42">
        <v>2.5</v>
      </c>
      <c r="AP12" s="42">
        <v>6.5</v>
      </c>
      <c r="AQ12" s="42">
        <v>7</v>
      </c>
      <c r="AR12" s="42">
        <v>4.8</v>
      </c>
      <c r="AS12" s="42">
        <v>6</v>
      </c>
      <c r="AT12" s="42">
        <v>6.2</v>
      </c>
      <c r="AU12" s="42">
        <v>5</v>
      </c>
      <c r="AV12" s="42">
        <v>5.2</v>
      </c>
      <c r="AW12" s="43">
        <f>SUM(AO12:AV12)</f>
        <v>43.2</v>
      </c>
      <c r="AX12" s="40">
        <f>AW12/8</f>
        <v>5.4</v>
      </c>
      <c r="AY12" s="41"/>
      <c r="AZ12" s="148">
        <v>6.33</v>
      </c>
      <c r="BA12" s="7">
        <f>AZ12</f>
        <v>6.33</v>
      </c>
      <c r="BB12" s="48"/>
      <c r="BC12" s="7">
        <f>SUM(BA12-BB12)</f>
        <v>6.33</v>
      </c>
      <c r="BD12" s="56"/>
      <c r="BE12" s="7">
        <f>SUM((L12*0.25)+(W12*0.375)+(AX12*0.375))</f>
        <v>5.8046875000000009</v>
      </c>
      <c r="BF12" s="8"/>
      <c r="BG12" s="7">
        <f>SUM((AD12*0.25),(AM12*0.25),(BC12*0.5))</f>
        <v>6.6150000000000002</v>
      </c>
      <c r="BH12" s="53"/>
      <c r="BI12" s="19">
        <f>AVERAGE(BE12:BG12)</f>
        <v>6.209843750000001</v>
      </c>
      <c r="BJ12" s="49">
        <f>RANK(BI12,BI$11:BI$1002)</f>
        <v>2</v>
      </c>
    </row>
    <row r="13" spans="1:62" x14ac:dyDescent="0.3">
      <c r="A13" s="111">
        <v>504</v>
      </c>
      <c r="B13" s="106" t="s">
        <v>90</v>
      </c>
      <c r="C13" s="147" t="s">
        <v>78</v>
      </c>
      <c r="D13" s="107" t="s">
        <v>79</v>
      </c>
      <c r="E13" s="147" t="s">
        <v>135</v>
      </c>
      <c r="F13" s="86"/>
      <c r="G13" s="39">
        <v>7</v>
      </c>
      <c r="H13" s="39">
        <v>7.5</v>
      </c>
      <c r="I13" s="39">
        <v>7</v>
      </c>
      <c r="J13" s="39">
        <v>8</v>
      </c>
      <c r="K13" s="39">
        <v>7.5</v>
      </c>
      <c r="L13" s="40">
        <f>SUM((G13*0.3),(H13*0.25),(I13*0.25),(J13*0.15),(K13*0.05))</f>
        <v>7.3</v>
      </c>
      <c r="M13" s="41"/>
      <c r="N13" s="42">
        <v>5.5</v>
      </c>
      <c r="O13" s="42">
        <v>6</v>
      </c>
      <c r="P13" s="42">
        <v>6</v>
      </c>
      <c r="Q13" s="42">
        <v>5</v>
      </c>
      <c r="R13" s="42">
        <v>4.8</v>
      </c>
      <c r="S13" s="42">
        <v>5</v>
      </c>
      <c r="T13" s="42">
        <v>5</v>
      </c>
      <c r="U13" s="42">
        <v>5</v>
      </c>
      <c r="V13" s="43">
        <f>SUM(N13:U13)</f>
        <v>42.3</v>
      </c>
      <c r="W13" s="40">
        <f>V13/8</f>
        <v>5.2874999999999996</v>
      </c>
      <c r="X13" s="41"/>
      <c r="Y13" s="39">
        <v>8</v>
      </c>
      <c r="Z13" s="39">
        <v>6.5</v>
      </c>
      <c r="AA13" s="39">
        <v>8</v>
      </c>
      <c r="AB13" s="39">
        <v>8</v>
      </c>
      <c r="AC13" s="39">
        <v>7.5</v>
      </c>
      <c r="AD13" s="40">
        <f>SUM((Y13*0.1),(Z13*0.1),(AA13*0.3),(AB13*0.3),(AC13*0.2))</f>
        <v>7.75</v>
      </c>
      <c r="AE13" s="44"/>
      <c r="AF13" s="42">
        <v>5</v>
      </c>
      <c r="AG13" s="42">
        <v>5</v>
      </c>
      <c r="AH13" s="42">
        <v>5</v>
      </c>
      <c r="AI13" s="42">
        <v>4</v>
      </c>
      <c r="AJ13" s="42">
        <v>4.5</v>
      </c>
      <c r="AK13" s="40">
        <f>SUM((AF13*0.2),(AG13*0.15),(AH13*0.25),(AI13*0.2),(AJ13*0.2))</f>
        <v>4.7</v>
      </c>
      <c r="AL13" s="45"/>
      <c r="AM13" s="40">
        <f>AK13-AL13</f>
        <v>4.7</v>
      </c>
      <c r="AN13" s="46"/>
      <c r="AO13" s="42">
        <v>4</v>
      </c>
      <c r="AP13" s="42">
        <v>5.5</v>
      </c>
      <c r="AQ13" s="42">
        <v>5.8</v>
      </c>
      <c r="AR13" s="42">
        <v>6</v>
      </c>
      <c r="AS13" s="42">
        <v>4.5</v>
      </c>
      <c r="AT13" s="42">
        <v>5.4</v>
      </c>
      <c r="AU13" s="42">
        <v>3.8</v>
      </c>
      <c r="AV13" s="42">
        <v>5.2</v>
      </c>
      <c r="AW13" s="43">
        <f>SUM(AO13:AV13)</f>
        <v>40.200000000000003</v>
      </c>
      <c r="AX13" s="40">
        <f>AW13/8</f>
        <v>5.0250000000000004</v>
      </c>
      <c r="AY13" s="41"/>
      <c r="AZ13" s="148">
        <v>7.09</v>
      </c>
      <c r="BA13" s="7">
        <f>AZ13</f>
        <v>7.09</v>
      </c>
      <c r="BB13" s="48"/>
      <c r="BC13" s="7">
        <f>SUM(BA13-BB13)</f>
        <v>7.09</v>
      </c>
      <c r="BD13" s="56"/>
      <c r="BE13" s="7">
        <f>SUM((L13*0.25)+(W13*0.375)+(AX13*0.375))</f>
        <v>5.6921875000000002</v>
      </c>
      <c r="BF13" s="8"/>
      <c r="BG13" s="7">
        <f>SUM((AD13*0.25),(AM13*0.25),(BC13*0.5))</f>
        <v>6.6574999999999998</v>
      </c>
      <c r="BH13" s="53"/>
      <c r="BI13" s="19">
        <f>AVERAGE(BE13:BG13)</f>
        <v>6.17484375</v>
      </c>
      <c r="BJ13" s="49">
        <f>RANK(BI13,BI$11:BI$1002)</f>
        <v>3</v>
      </c>
    </row>
    <row r="14" spans="1:62" x14ac:dyDescent="0.3">
      <c r="A14" s="101">
        <v>535</v>
      </c>
      <c r="B14" s="147" t="s">
        <v>89</v>
      </c>
      <c r="C14" s="103" t="s">
        <v>78</v>
      </c>
      <c r="D14" s="146" t="s">
        <v>79</v>
      </c>
      <c r="E14" s="147" t="s">
        <v>135</v>
      </c>
      <c r="F14" s="86"/>
      <c r="G14" s="39">
        <v>7</v>
      </c>
      <c r="H14" s="39">
        <v>7.5</v>
      </c>
      <c r="I14" s="39">
        <v>7</v>
      </c>
      <c r="J14" s="39">
        <v>8</v>
      </c>
      <c r="K14" s="39">
        <v>7.5</v>
      </c>
      <c r="L14" s="40">
        <f>SUM((G14*0.3),(H14*0.25),(I14*0.25),(J14*0.15),(K14*0.05))</f>
        <v>7.3</v>
      </c>
      <c r="M14" s="41"/>
      <c r="N14" s="42">
        <v>4.5</v>
      </c>
      <c r="O14" s="42">
        <v>5</v>
      </c>
      <c r="P14" s="42">
        <v>5</v>
      </c>
      <c r="Q14" s="42">
        <v>4.5</v>
      </c>
      <c r="R14" s="42">
        <v>4.5</v>
      </c>
      <c r="S14" s="42">
        <v>5.5</v>
      </c>
      <c r="T14" s="42">
        <v>6</v>
      </c>
      <c r="U14" s="42">
        <v>5.5</v>
      </c>
      <c r="V14" s="43">
        <f>SUM(N14:U14)</f>
        <v>40.5</v>
      </c>
      <c r="W14" s="40">
        <f>V14/8</f>
        <v>5.0625</v>
      </c>
      <c r="X14" s="41"/>
      <c r="Y14" s="39">
        <v>8</v>
      </c>
      <c r="Z14" s="39">
        <v>6.5</v>
      </c>
      <c r="AA14" s="39">
        <v>8</v>
      </c>
      <c r="AB14" s="39">
        <v>8</v>
      </c>
      <c r="AC14" s="39">
        <v>7.5</v>
      </c>
      <c r="AD14" s="40">
        <f>SUM((Y14*0.1),(Z14*0.1),(AA14*0.3),(AB14*0.3),(AC14*0.2))</f>
        <v>7.75</v>
      </c>
      <c r="AE14" s="44"/>
      <c r="AF14" s="42">
        <v>5</v>
      </c>
      <c r="AG14" s="42">
        <v>5.5</v>
      </c>
      <c r="AH14" s="42">
        <v>6</v>
      </c>
      <c r="AI14" s="42">
        <v>6</v>
      </c>
      <c r="AJ14" s="42">
        <v>5</v>
      </c>
      <c r="AK14" s="40">
        <f>SUM((AF14*0.2),(AG14*0.15),(AH14*0.25),(AI14*0.2),(AJ14*0.2))</f>
        <v>5.5250000000000004</v>
      </c>
      <c r="AL14" s="45"/>
      <c r="AM14" s="40">
        <f>AK14-AL14</f>
        <v>5.5250000000000004</v>
      </c>
      <c r="AN14" s="46"/>
      <c r="AO14" s="42">
        <v>3.6</v>
      </c>
      <c r="AP14" s="42">
        <v>4.3</v>
      </c>
      <c r="AQ14" s="42">
        <v>4.5</v>
      </c>
      <c r="AR14" s="42">
        <v>3</v>
      </c>
      <c r="AS14" s="42">
        <v>5.2</v>
      </c>
      <c r="AT14" s="42">
        <v>3.2</v>
      </c>
      <c r="AU14" s="42">
        <v>4.5</v>
      </c>
      <c r="AV14" s="42">
        <v>5</v>
      </c>
      <c r="AW14" s="43">
        <f>SUM(AO14:AV14)</f>
        <v>33.299999999999997</v>
      </c>
      <c r="AX14" s="40">
        <f>AW14/8</f>
        <v>4.1624999999999996</v>
      </c>
      <c r="AY14" s="41"/>
      <c r="AZ14" s="148">
        <v>6.6</v>
      </c>
      <c r="BA14" s="7">
        <f>AZ14</f>
        <v>6.6</v>
      </c>
      <c r="BB14" s="48"/>
      <c r="BC14" s="7">
        <f>SUM(BA14-BB14)</f>
        <v>6.6</v>
      </c>
      <c r="BD14" s="56"/>
      <c r="BE14" s="7">
        <f>SUM((L14*0.25)+(W14*0.375)+(AX14*0.375))</f>
        <v>5.2843749999999998</v>
      </c>
      <c r="BF14" s="8"/>
      <c r="BG14" s="7">
        <f>SUM((AD14*0.25),(AM14*0.25),(BC14*0.5))</f>
        <v>6.6187500000000004</v>
      </c>
      <c r="BH14" s="53"/>
      <c r="BI14" s="19">
        <f>AVERAGE(BE14:BG14)</f>
        <v>5.9515624999999996</v>
      </c>
      <c r="BJ14" s="49">
        <f>RANK(BI14,BI$11:BI$1002)</f>
        <v>4</v>
      </c>
    </row>
    <row r="15" spans="1:62" x14ac:dyDescent="0.3">
      <c r="A15" s="158">
        <v>519</v>
      </c>
      <c r="B15" s="159" t="s">
        <v>91</v>
      </c>
      <c r="C15" s="160" t="s">
        <v>73</v>
      </c>
      <c r="D15" s="160" t="s">
        <v>74</v>
      </c>
      <c r="E15" s="161" t="s">
        <v>75</v>
      </c>
      <c r="F15" s="90"/>
      <c r="G15" s="162"/>
      <c r="H15" s="162"/>
      <c r="I15" s="162"/>
      <c r="J15" s="162"/>
      <c r="K15" s="162"/>
      <c r="L15" s="163">
        <f>SUM((G15*0.3),(H15*0.25),(I15*0.25),(J15*0.15),(K15*0.05))</f>
        <v>0</v>
      </c>
      <c r="M15" s="89"/>
      <c r="N15" s="164"/>
      <c r="O15" s="164"/>
      <c r="P15" s="164"/>
      <c r="Q15" s="164"/>
      <c r="R15" s="164"/>
      <c r="S15" s="164"/>
      <c r="T15" s="164"/>
      <c r="U15" s="164"/>
      <c r="V15" s="165">
        <f>SUM(N15:U15)</f>
        <v>0</v>
      </c>
      <c r="W15" s="163">
        <f>V15/8</f>
        <v>0</v>
      </c>
      <c r="X15" s="89"/>
      <c r="Y15" s="162"/>
      <c r="Z15" s="162"/>
      <c r="AA15" s="162"/>
      <c r="AB15" s="162"/>
      <c r="AC15" s="162"/>
      <c r="AD15" s="163">
        <f>SUM((Y15*0.1),(Z15*0.1),(AA15*0.3),(AB15*0.3),(AC15*0.2))</f>
        <v>0</v>
      </c>
      <c r="AE15" s="166"/>
      <c r="AF15" s="164"/>
      <c r="AG15" s="164"/>
      <c r="AH15" s="164"/>
      <c r="AI15" s="164"/>
      <c r="AJ15" s="164"/>
      <c r="AK15" s="163">
        <f>SUM((AF15*0.2),(AG15*0.15),(AH15*0.25),(AI15*0.2),(AJ15*0.2))</f>
        <v>0</v>
      </c>
      <c r="AL15" s="167"/>
      <c r="AM15" s="163">
        <f>AK15-AL15</f>
        <v>0</v>
      </c>
      <c r="AN15" s="168"/>
      <c r="AO15" s="164"/>
      <c r="AP15" s="164"/>
      <c r="AQ15" s="164"/>
      <c r="AR15" s="164"/>
      <c r="AS15" s="164"/>
      <c r="AT15" s="164"/>
      <c r="AU15" s="164"/>
      <c r="AV15" s="164"/>
      <c r="AW15" s="165">
        <f>SUM(AO15:AV15)</f>
        <v>0</v>
      </c>
      <c r="AX15" s="163">
        <f>AW15/8</f>
        <v>0</v>
      </c>
      <c r="AY15" s="89"/>
      <c r="AZ15" s="169"/>
      <c r="BA15" s="170">
        <f>AZ15</f>
        <v>0</v>
      </c>
      <c r="BB15" s="171"/>
      <c r="BC15" s="170">
        <f>SUM(BA15-BB15)</f>
        <v>0</v>
      </c>
      <c r="BD15" s="172"/>
      <c r="BE15" s="170">
        <f>SUM((L15*0.25)+(W15*0.375)+(AX15*0.375))</f>
        <v>0</v>
      </c>
      <c r="BF15" s="173"/>
      <c r="BG15" s="170">
        <f>SUM((AD15*0.25),(AM15*0.25),(BC15*0.5))</f>
        <v>0</v>
      </c>
      <c r="BH15" s="174"/>
      <c r="BI15" s="175">
        <f>AVERAGE(BE15:BG15)</f>
        <v>0</v>
      </c>
      <c r="BJ15" s="49" t="s">
        <v>147</v>
      </c>
    </row>
  </sheetData>
  <sortState xmlns:xlrd2="http://schemas.microsoft.com/office/spreadsheetml/2017/richdata2" ref="A11:BJ14">
    <sortCondition ref="BJ11:BJ14"/>
  </sortState>
  <mergeCells count="1">
    <mergeCell ref="A4:B4"/>
  </mergeCells>
  <pageMargins left="0.70866141732283472" right="0.70866141732283472" top="0.74803149606299213" bottom="0.74803149606299213" header="0.31496062992125984" footer="0.31496062992125984"/>
  <pageSetup paperSize="9" scale="99" fitToHeight="0" orientation="landscape" r:id="rId1"/>
  <headerFooter>
    <oddFooter>&amp;L&amp;A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H14"/>
  <sheetViews>
    <sheetView topLeftCell="AJ1" workbookViewId="0">
      <selection activeCell="BH11" sqref="BH11"/>
    </sheetView>
  </sheetViews>
  <sheetFormatPr defaultRowHeight="14.4" x14ac:dyDescent="0.3"/>
  <cols>
    <col min="1" max="1" width="5.6640625" customWidth="1"/>
    <col min="2" max="2" width="21.44140625" customWidth="1"/>
    <col min="3" max="3" width="13.44140625" customWidth="1"/>
    <col min="4" max="4" width="19" customWidth="1"/>
    <col min="5" max="5" width="24" customWidth="1"/>
    <col min="6" max="6" width="2.6640625" customWidth="1"/>
    <col min="13" max="13" width="2.88671875" customWidth="1"/>
    <col min="23" max="23" width="2.88671875" customWidth="1"/>
    <col min="30" max="30" width="2.88671875" customWidth="1"/>
    <col min="39" max="39" width="2.88671875" customWidth="1"/>
    <col min="49" max="49" width="2.88671875" customWidth="1"/>
    <col min="54" max="54" width="2.88671875" customWidth="1"/>
    <col min="55" max="55" width="11.44140625" customWidth="1"/>
    <col min="56" max="56" width="2.88671875" customWidth="1"/>
    <col min="57" max="57" width="10" customWidth="1"/>
    <col min="58" max="58" width="2.6640625" customWidth="1"/>
    <col min="60" max="60" width="12.33203125" customWidth="1"/>
  </cols>
  <sheetData>
    <row r="1" spans="1:60" ht="15.6" x14ac:dyDescent="0.3">
      <c r="A1" s="4" t="str">
        <f>CompDetail!A1</f>
        <v xml:space="preserve">SYDNEY ROYAL EASTER SHOW 2019 </v>
      </c>
      <c r="B1" s="5"/>
    </row>
    <row r="2" spans="1:60" ht="15.6" x14ac:dyDescent="0.3">
      <c r="A2" s="4" t="str">
        <f>CompDetail!A2</f>
        <v>OFFICIAL VAULTING COMPETITION</v>
      </c>
      <c r="B2" s="5"/>
      <c r="C2" s="5"/>
      <c r="D2" s="6" t="s">
        <v>0</v>
      </c>
      <c r="E2" s="8" t="s">
        <v>136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40"/>
      <c r="AY2" s="40"/>
      <c r="AZ2" s="40"/>
      <c r="BA2" s="40"/>
      <c r="BB2" s="5"/>
      <c r="BC2" s="5"/>
      <c r="BD2" s="5"/>
      <c r="BE2" s="5"/>
      <c r="BF2" s="5"/>
      <c r="BG2" s="5"/>
      <c r="BH2" s="9">
        <f ca="1">NOW()</f>
        <v>43585.686121412036</v>
      </c>
    </row>
    <row r="3" spans="1:60" ht="15.6" x14ac:dyDescent="0.3">
      <c r="A3" s="4"/>
      <c r="B3" s="5"/>
      <c r="C3" s="5"/>
      <c r="D3" s="6" t="s">
        <v>1</v>
      </c>
      <c r="E3" t="s">
        <v>137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40"/>
      <c r="AY3" s="40"/>
      <c r="AZ3" s="40"/>
      <c r="BA3" s="40"/>
      <c r="BB3" s="5"/>
      <c r="BC3" s="5"/>
      <c r="BD3" s="5"/>
      <c r="BE3" s="5"/>
      <c r="BF3" s="5"/>
      <c r="BG3" s="5"/>
      <c r="BH3" s="10">
        <f ca="1">NOW()</f>
        <v>43585.686121412036</v>
      </c>
    </row>
    <row r="4" spans="1:60" ht="15.6" x14ac:dyDescent="0.3">
      <c r="A4" s="196" t="str">
        <f>CompDetail!A3</f>
        <v>18th April to 19th April 2019</v>
      </c>
      <c r="B4" s="196"/>
      <c r="C4" s="5"/>
      <c r="D4" s="6"/>
      <c r="E4" s="5"/>
      <c r="F4" s="5"/>
      <c r="G4" s="51" t="s">
        <v>2</v>
      </c>
      <c r="H4" s="12"/>
      <c r="I4" s="11"/>
      <c r="J4" s="12"/>
      <c r="K4" s="12"/>
      <c r="L4" s="12"/>
      <c r="M4" s="12"/>
      <c r="N4" s="11"/>
      <c r="O4" s="12"/>
      <c r="P4" s="12"/>
      <c r="Q4" s="12"/>
      <c r="R4" s="12"/>
      <c r="S4" s="12"/>
      <c r="T4" s="12"/>
      <c r="U4" s="12"/>
      <c r="V4" s="12"/>
      <c r="W4" s="5"/>
      <c r="X4" s="13" t="s">
        <v>3</v>
      </c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5"/>
      <c r="AN4" s="11" t="s">
        <v>2</v>
      </c>
      <c r="AO4" s="12"/>
      <c r="AP4" s="12"/>
      <c r="AQ4" s="12"/>
      <c r="AR4" s="12"/>
      <c r="AS4" s="12"/>
      <c r="AT4" s="12"/>
      <c r="AU4" s="12"/>
      <c r="AV4" s="12"/>
      <c r="AW4" s="5"/>
      <c r="AX4" s="57" t="s">
        <v>3</v>
      </c>
      <c r="AY4" s="58"/>
      <c r="AZ4" s="58"/>
      <c r="BA4" s="58"/>
      <c r="BB4" s="5"/>
      <c r="BC4" s="5"/>
      <c r="BD4" s="5"/>
      <c r="BE4" s="5"/>
      <c r="BF4" s="5"/>
      <c r="BG4" s="5"/>
      <c r="BH4" s="5"/>
    </row>
    <row r="5" spans="1:60" ht="15.6" x14ac:dyDescent="0.3">
      <c r="A5" s="4"/>
      <c r="B5" s="5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40"/>
      <c r="AY5" s="40"/>
      <c r="AZ5" s="40"/>
      <c r="BA5" s="40"/>
      <c r="BB5" s="5"/>
      <c r="BC5" s="5"/>
      <c r="BD5" s="5"/>
      <c r="BE5" s="5"/>
      <c r="BF5" s="5"/>
      <c r="BG5" s="5"/>
      <c r="BH5" s="5"/>
    </row>
    <row r="6" spans="1:60" ht="15.6" x14ac:dyDescent="0.3">
      <c r="A6" s="4" t="s">
        <v>47</v>
      </c>
      <c r="B6" s="17"/>
      <c r="C6" s="5"/>
      <c r="D6" s="5"/>
      <c r="E6" s="5"/>
      <c r="F6" s="5"/>
      <c r="G6" s="17" t="s">
        <v>5</v>
      </c>
      <c r="H6" s="17"/>
      <c r="I6" s="5"/>
      <c r="J6" s="17"/>
      <c r="K6" s="5"/>
      <c r="L6" s="5"/>
      <c r="M6" s="5"/>
      <c r="N6" s="17" t="s">
        <v>6</v>
      </c>
      <c r="O6" s="17"/>
      <c r="P6" s="5"/>
      <c r="Q6" s="5"/>
      <c r="R6" s="5"/>
      <c r="S6" s="5"/>
      <c r="T6" s="5"/>
      <c r="U6" s="5"/>
      <c r="V6" s="5"/>
      <c r="W6" s="17"/>
      <c r="X6" s="17" t="s">
        <v>5</v>
      </c>
      <c r="Y6" s="5"/>
      <c r="Z6" s="5"/>
      <c r="AA6" s="5"/>
      <c r="AB6" s="5"/>
      <c r="AC6" s="5"/>
      <c r="AD6" s="5"/>
      <c r="AE6" s="17" t="s">
        <v>5</v>
      </c>
      <c r="AF6" s="5"/>
      <c r="AG6" s="5"/>
      <c r="AH6" s="5"/>
      <c r="AI6" s="5"/>
      <c r="AJ6" s="5"/>
      <c r="AK6" s="17"/>
      <c r="AL6" s="17"/>
      <c r="AM6" s="18"/>
      <c r="AN6" s="17" t="s">
        <v>7</v>
      </c>
      <c r="AO6" s="17"/>
      <c r="AP6" s="5"/>
      <c r="AQ6" s="5"/>
      <c r="AR6" s="5"/>
      <c r="AS6" s="5"/>
      <c r="AT6" s="5"/>
      <c r="AU6" s="5"/>
      <c r="AV6" s="5"/>
      <c r="AW6" s="5"/>
      <c r="AX6" s="59" t="s">
        <v>8</v>
      </c>
      <c r="AY6" s="40"/>
      <c r="AZ6" s="40"/>
      <c r="BA6" s="40"/>
      <c r="BB6" s="18"/>
      <c r="BC6" s="17" t="s">
        <v>9</v>
      </c>
      <c r="BD6" s="5"/>
      <c r="BE6" s="5"/>
      <c r="BF6" s="5"/>
      <c r="BG6" s="5"/>
      <c r="BH6" s="5"/>
    </row>
    <row r="7" spans="1:60" ht="15.6" x14ac:dyDescent="0.3">
      <c r="A7" s="4" t="s">
        <v>10</v>
      </c>
      <c r="B7" s="17">
        <v>1053</v>
      </c>
      <c r="C7" s="5"/>
      <c r="D7" s="5"/>
      <c r="E7" s="5"/>
      <c r="F7" s="5"/>
      <c r="G7" s="5" t="str">
        <f>E2</f>
        <v>Tristyn Lowe</v>
      </c>
      <c r="H7" s="5"/>
      <c r="I7" s="5"/>
      <c r="J7" s="5"/>
      <c r="K7" s="5"/>
      <c r="L7" s="5"/>
      <c r="M7" s="5"/>
      <c r="N7" s="5" t="str">
        <f>E2</f>
        <v>Tristyn Lowe</v>
      </c>
      <c r="O7" s="5"/>
      <c r="P7" s="5"/>
      <c r="Q7" s="5"/>
      <c r="R7" s="5"/>
      <c r="S7" s="5"/>
      <c r="T7" s="5"/>
      <c r="U7" s="5"/>
      <c r="V7" s="5"/>
      <c r="W7" s="5"/>
      <c r="X7" s="5" t="str">
        <f>E2</f>
        <v>Tristyn Lowe</v>
      </c>
      <c r="Y7" s="5"/>
      <c r="Z7" s="5"/>
      <c r="AA7" s="5"/>
      <c r="AB7" s="5"/>
      <c r="AC7" s="5"/>
      <c r="AD7" s="5"/>
      <c r="AE7" s="5" t="str">
        <f>E2</f>
        <v>Tristyn Lowe</v>
      </c>
      <c r="AF7" s="5"/>
      <c r="AG7" s="5"/>
      <c r="AH7" s="5"/>
      <c r="AI7" s="5"/>
      <c r="AJ7" s="5"/>
      <c r="AK7" s="5"/>
      <c r="AL7" s="5"/>
      <c r="AM7" s="18"/>
      <c r="AN7" s="5" t="str">
        <f>E3</f>
        <v>Chris Wicks</v>
      </c>
      <c r="AO7" s="5"/>
      <c r="AP7" s="5"/>
      <c r="AQ7" s="5"/>
      <c r="AR7" s="5"/>
      <c r="AS7" s="5"/>
      <c r="AT7" s="5"/>
      <c r="AU7" s="5"/>
      <c r="AV7" s="5"/>
      <c r="AW7" s="5"/>
      <c r="AX7" s="40" t="str">
        <f>E3</f>
        <v>Chris Wicks</v>
      </c>
      <c r="AY7" s="40"/>
      <c r="AZ7" s="40"/>
      <c r="BA7" s="40"/>
      <c r="BB7" s="18"/>
      <c r="BC7" s="5"/>
      <c r="BD7" s="5"/>
      <c r="BE7" s="5"/>
      <c r="BF7" s="5"/>
      <c r="BG7" s="5"/>
      <c r="BH7" s="5"/>
    </row>
    <row r="8" spans="1:60" x14ac:dyDescent="0.3">
      <c r="A8" s="5"/>
      <c r="B8" s="5"/>
      <c r="C8" s="5"/>
      <c r="D8" s="5"/>
      <c r="E8" s="5"/>
      <c r="F8" s="83"/>
      <c r="G8" s="5" t="s">
        <v>11</v>
      </c>
      <c r="H8" s="5"/>
      <c r="I8" s="5"/>
      <c r="J8" s="5"/>
      <c r="K8" s="5"/>
      <c r="L8" s="5"/>
      <c r="M8" s="21"/>
      <c r="N8" s="5"/>
      <c r="O8" s="5"/>
      <c r="P8" s="5"/>
      <c r="Q8" s="5"/>
      <c r="R8" s="5"/>
      <c r="S8" s="5"/>
      <c r="T8" s="5"/>
      <c r="U8" s="5"/>
      <c r="V8" s="5"/>
      <c r="W8" s="21"/>
      <c r="X8" s="21" t="s">
        <v>11</v>
      </c>
      <c r="Y8" s="21"/>
      <c r="Z8" s="21"/>
      <c r="AA8" s="21"/>
      <c r="AB8" s="22"/>
      <c r="AC8" s="5"/>
      <c r="AD8" s="5"/>
      <c r="AE8" s="5" t="s">
        <v>12</v>
      </c>
      <c r="AF8" s="5"/>
      <c r="AG8" s="5"/>
      <c r="AH8" s="5"/>
      <c r="AI8" s="5"/>
      <c r="AJ8" s="5"/>
      <c r="AK8" s="5"/>
      <c r="AL8" s="21" t="s">
        <v>12</v>
      </c>
      <c r="AM8" s="18"/>
      <c r="AN8" s="5"/>
      <c r="AO8" s="5"/>
      <c r="AP8" s="5"/>
      <c r="AQ8" s="5"/>
      <c r="AR8" s="5"/>
      <c r="AS8" s="5"/>
      <c r="AT8" s="5"/>
      <c r="AU8" s="5"/>
      <c r="AV8" s="5"/>
      <c r="AW8" s="21"/>
      <c r="AX8" s="59"/>
      <c r="AY8" s="40"/>
      <c r="AZ8" s="40" t="s">
        <v>13</v>
      </c>
      <c r="BA8" s="40" t="s">
        <v>14</v>
      </c>
      <c r="BB8" s="18"/>
      <c r="BC8" s="22" t="s">
        <v>15</v>
      </c>
      <c r="BD8" s="5"/>
      <c r="BE8" s="22" t="s">
        <v>3</v>
      </c>
      <c r="BF8" s="60"/>
      <c r="BG8" s="38" t="s">
        <v>16</v>
      </c>
      <c r="BH8" s="24"/>
    </row>
    <row r="9" spans="1:60" x14ac:dyDescent="0.3">
      <c r="A9" s="26" t="s">
        <v>17</v>
      </c>
      <c r="B9" s="26" t="s">
        <v>143</v>
      </c>
      <c r="C9" s="26" t="s">
        <v>140</v>
      </c>
      <c r="D9" s="26" t="s">
        <v>141</v>
      </c>
      <c r="E9" s="26" t="s">
        <v>142</v>
      </c>
      <c r="F9" s="84"/>
      <c r="G9" s="27" t="s">
        <v>19</v>
      </c>
      <c r="H9" s="27" t="s">
        <v>20</v>
      </c>
      <c r="I9" s="27" t="s">
        <v>21</v>
      </c>
      <c r="J9" s="27" t="s">
        <v>22</v>
      </c>
      <c r="K9" s="27" t="s">
        <v>23</v>
      </c>
      <c r="L9" s="27" t="s">
        <v>11</v>
      </c>
      <c r="M9" s="28"/>
      <c r="N9" s="25" t="s">
        <v>24</v>
      </c>
      <c r="O9" s="25" t="s">
        <v>25</v>
      </c>
      <c r="P9" s="25" t="s">
        <v>48</v>
      </c>
      <c r="Q9" s="25" t="s">
        <v>49</v>
      </c>
      <c r="R9" s="25" t="s">
        <v>50</v>
      </c>
      <c r="S9" s="25" t="s">
        <v>51</v>
      </c>
      <c r="T9" s="25" t="s">
        <v>52</v>
      </c>
      <c r="U9" s="25" t="s">
        <v>32</v>
      </c>
      <c r="V9" s="25" t="s">
        <v>33</v>
      </c>
      <c r="W9" s="28"/>
      <c r="X9" s="27" t="s">
        <v>19</v>
      </c>
      <c r="Y9" s="27" t="s">
        <v>20</v>
      </c>
      <c r="Z9" s="27" t="s">
        <v>21</v>
      </c>
      <c r="AA9" s="27" t="s">
        <v>22</v>
      </c>
      <c r="AB9" s="27" t="s">
        <v>23</v>
      </c>
      <c r="AC9" s="27" t="s">
        <v>11</v>
      </c>
      <c r="AD9" s="29"/>
      <c r="AE9" s="27" t="s">
        <v>34</v>
      </c>
      <c r="AF9" s="27" t="s">
        <v>35</v>
      </c>
      <c r="AG9" s="27" t="s">
        <v>36</v>
      </c>
      <c r="AH9" s="27" t="s">
        <v>37</v>
      </c>
      <c r="AI9" s="27" t="s">
        <v>38</v>
      </c>
      <c r="AJ9" s="27" t="s">
        <v>39</v>
      </c>
      <c r="AK9" s="25" t="s">
        <v>40</v>
      </c>
      <c r="AL9" s="25" t="s">
        <v>41</v>
      </c>
      <c r="AM9" s="30"/>
      <c r="AN9" s="25" t="s">
        <v>24</v>
      </c>
      <c r="AO9" s="25" t="s">
        <v>25</v>
      </c>
      <c r="AP9" s="25" t="s">
        <v>48</v>
      </c>
      <c r="AQ9" s="25" t="s">
        <v>49</v>
      </c>
      <c r="AR9" s="25" t="s">
        <v>50</v>
      </c>
      <c r="AS9" s="25" t="s">
        <v>51</v>
      </c>
      <c r="AT9" s="25" t="s">
        <v>52</v>
      </c>
      <c r="AU9" s="25" t="s">
        <v>32</v>
      </c>
      <c r="AV9" s="25" t="s">
        <v>33</v>
      </c>
      <c r="AW9" s="28"/>
      <c r="AX9" s="61" t="s">
        <v>42</v>
      </c>
      <c r="AY9" s="61" t="s">
        <v>14</v>
      </c>
      <c r="AZ9" s="61" t="s">
        <v>43</v>
      </c>
      <c r="BA9" s="61" t="s">
        <v>41</v>
      </c>
      <c r="BB9" s="32"/>
      <c r="BC9" s="62" t="s">
        <v>44</v>
      </c>
      <c r="BD9" s="25"/>
      <c r="BE9" s="62" t="s">
        <v>44</v>
      </c>
      <c r="BF9" s="63"/>
      <c r="BG9" s="36" t="s">
        <v>44</v>
      </c>
      <c r="BH9" s="36" t="s">
        <v>45</v>
      </c>
    </row>
    <row r="10" spans="1:60" x14ac:dyDescent="0.3">
      <c r="A10" s="8"/>
      <c r="B10" s="8"/>
      <c r="C10" s="8"/>
      <c r="D10" s="8"/>
      <c r="E10" s="8"/>
      <c r="F10" s="87"/>
      <c r="G10" s="24"/>
      <c r="H10" s="24"/>
      <c r="I10" s="24"/>
      <c r="J10" s="24"/>
      <c r="K10" s="24"/>
      <c r="L10" s="24"/>
      <c r="M10" s="28"/>
      <c r="N10" s="21"/>
      <c r="O10" s="21"/>
      <c r="P10" s="21"/>
      <c r="Q10" s="21"/>
      <c r="R10" s="21"/>
      <c r="S10" s="21"/>
      <c r="T10" s="21"/>
      <c r="U10" s="21"/>
      <c r="V10" s="21"/>
      <c r="W10" s="28"/>
      <c r="X10" s="24"/>
      <c r="Y10" s="24"/>
      <c r="Z10" s="24"/>
      <c r="AA10" s="24"/>
      <c r="AB10" s="24"/>
      <c r="AC10" s="24"/>
      <c r="AD10" s="29"/>
      <c r="AE10" s="24"/>
      <c r="AF10" s="24"/>
      <c r="AG10" s="24"/>
      <c r="AH10" s="24"/>
      <c r="AI10" s="24"/>
      <c r="AJ10" s="24"/>
      <c r="AK10" s="21"/>
      <c r="AL10" s="21"/>
      <c r="AM10" s="30"/>
      <c r="AN10" s="21"/>
      <c r="AO10" s="21"/>
      <c r="AP10" s="21"/>
      <c r="AQ10" s="21"/>
      <c r="AR10" s="21"/>
      <c r="AS10" s="21"/>
      <c r="AT10" s="21"/>
      <c r="AU10" s="21"/>
      <c r="AV10" s="21"/>
      <c r="AW10" s="28"/>
      <c r="AX10" s="64"/>
      <c r="AY10" s="64"/>
      <c r="AZ10" s="64"/>
      <c r="BA10" s="64"/>
      <c r="BB10" s="32"/>
      <c r="BC10" s="22"/>
      <c r="BD10" s="21"/>
      <c r="BE10" s="22"/>
      <c r="BF10" s="65"/>
      <c r="BG10" s="38"/>
      <c r="BH10" s="38"/>
    </row>
    <row r="11" spans="1:60" x14ac:dyDescent="0.3">
      <c r="A11" s="101">
        <v>523</v>
      </c>
      <c r="B11" s="103" t="s">
        <v>101</v>
      </c>
      <c r="C11" s="103" t="s">
        <v>73</v>
      </c>
      <c r="D11" s="103" t="s">
        <v>74</v>
      </c>
      <c r="E11" s="112" t="s">
        <v>75</v>
      </c>
      <c r="F11" s="86"/>
      <c r="G11" s="39">
        <v>6</v>
      </c>
      <c r="H11" s="39">
        <v>6.2</v>
      </c>
      <c r="I11" s="39">
        <v>6.5</v>
      </c>
      <c r="J11" s="39">
        <v>6</v>
      </c>
      <c r="K11" s="39">
        <v>6</v>
      </c>
      <c r="L11" s="40">
        <f>SUM((G11*0.3),(H11*0.25),(I11*0.25),(J11*0.15),(K11*0.05))</f>
        <v>6.1749999999999998</v>
      </c>
      <c r="M11" s="41"/>
      <c r="N11" s="42">
        <v>4.8</v>
      </c>
      <c r="O11" s="42">
        <v>5.2</v>
      </c>
      <c r="P11" s="42">
        <v>5.5</v>
      </c>
      <c r="Q11" s="42">
        <v>6</v>
      </c>
      <c r="R11" s="42">
        <v>5.8</v>
      </c>
      <c r="S11" s="42">
        <v>6</v>
      </c>
      <c r="T11" s="42">
        <v>6.5</v>
      </c>
      <c r="U11" s="43">
        <f>SUM(N11:T11)</f>
        <v>39.799999999999997</v>
      </c>
      <c r="V11" s="40">
        <f>U11/7</f>
        <v>5.6857142857142851</v>
      </c>
      <c r="W11" s="41"/>
      <c r="X11" s="39">
        <v>6</v>
      </c>
      <c r="Y11" s="39">
        <v>5.5</v>
      </c>
      <c r="Z11" s="39">
        <v>6.5</v>
      </c>
      <c r="AA11" s="39">
        <v>6</v>
      </c>
      <c r="AB11" s="39">
        <v>6</v>
      </c>
      <c r="AC11" s="40">
        <f>SUM((X11*0.3),(Y11*0.25),(Z11*0.25),(AA11*0.15),(AB11*0.05))</f>
        <v>5.9999999999999991</v>
      </c>
      <c r="AD11" s="44"/>
      <c r="AE11" s="42">
        <v>8</v>
      </c>
      <c r="AF11" s="42">
        <v>8</v>
      </c>
      <c r="AG11" s="42">
        <v>6.5</v>
      </c>
      <c r="AH11" s="42">
        <v>5.5</v>
      </c>
      <c r="AI11" s="42">
        <v>6</v>
      </c>
      <c r="AJ11" s="40">
        <f>SUM((AE11*0.2),(AF11*0.15),(AG11*0.25),(AH11*0.2),(AI11*0.2))</f>
        <v>6.7250000000000005</v>
      </c>
      <c r="AK11" s="45"/>
      <c r="AL11" s="40">
        <f>AJ11-AK11</f>
        <v>6.7250000000000005</v>
      </c>
      <c r="AM11" s="46"/>
      <c r="AN11" s="42">
        <v>3.5</v>
      </c>
      <c r="AO11" s="42">
        <v>6.5</v>
      </c>
      <c r="AP11" s="42">
        <v>5</v>
      </c>
      <c r="AQ11" s="42">
        <v>4.5</v>
      </c>
      <c r="AR11" s="42">
        <v>5.8</v>
      </c>
      <c r="AS11" s="42">
        <v>5</v>
      </c>
      <c r="AT11" s="42">
        <v>5.5</v>
      </c>
      <c r="AU11" s="43">
        <f>SUM(AN11:AT11)</f>
        <v>35.799999999999997</v>
      </c>
      <c r="AV11" s="40">
        <f>AU11/7</f>
        <v>5.1142857142857139</v>
      </c>
      <c r="AW11" s="41"/>
      <c r="AX11" s="42">
        <v>7</v>
      </c>
      <c r="AY11" s="43">
        <f>AX11</f>
        <v>7</v>
      </c>
      <c r="AZ11" s="66"/>
      <c r="BA11" s="40">
        <f>SUM(AY11-AZ11)</f>
        <v>7</v>
      </c>
      <c r="BB11" s="46"/>
      <c r="BC11" s="40">
        <f>SUM((L11*0.25)+(V11*0.375)+(AV11*0.375))</f>
        <v>5.59375</v>
      </c>
      <c r="BD11" s="5"/>
      <c r="BE11" s="40">
        <f>SUM((AC11*0.25),(AL11*0.25),(BA11*0.5))</f>
        <v>6.6812500000000004</v>
      </c>
      <c r="BF11" s="60"/>
      <c r="BG11" s="59">
        <f>AVERAGE(BC11:BE11)</f>
        <v>6.1375000000000002</v>
      </c>
      <c r="BH11" s="49">
        <f>RANK(BG11,BG$11:BG$1007)</f>
        <v>1</v>
      </c>
    </row>
    <row r="12" spans="1:60" x14ac:dyDescent="0.3">
      <c r="A12" s="101">
        <v>513</v>
      </c>
      <c r="B12" s="103" t="s">
        <v>97</v>
      </c>
      <c r="C12" s="103" t="s">
        <v>98</v>
      </c>
      <c r="D12" s="103" t="s">
        <v>85</v>
      </c>
      <c r="E12" s="104" t="s">
        <v>86</v>
      </c>
      <c r="F12" s="86"/>
      <c r="G12" s="39">
        <v>6</v>
      </c>
      <c r="H12" s="39">
        <v>6</v>
      </c>
      <c r="I12" s="39">
        <v>5.5</v>
      </c>
      <c r="J12" s="39">
        <v>6</v>
      </c>
      <c r="K12" s="39">
        <v>6.5</v>
      </c>
      <c r="L12" s="40">
        <f>SUM((G12*0.3),(H12*0.25),(I12*0.25),(J12*0.15),(K12*0.05))</f>
        <v>5.8999999999999995</v>
      </c>
      <c r="M12" s="41"/>
      <c r="N12" s="42">
        <v>4.5999999999999996</v>
      </c>
      <c r="O12" s="42">
        <v>6</v>
      </c>
      <c r="P12" s="42">
        <v>5.5</v>
      </c>
      <c r="Q12" s="42">
        <v>4.8</v>
      </c>
      <c r="R12" s="42">
        <v>0</v>
      </c>
      <c r="S12" s="42">
        <v>4</v>
      </c>
      <c r="T12" s="42">
        <v>5</v>
      </c>
      <c r="U12" s="43">
        <f>SUM(N12:T12)</f>
        <v>29.900000000000002</v>
      </c>
      <c r="V12" s="40">
        <f>U12/7</f>
        <v>4.2714285714285714</v>
      </c>
      <c r="W12" s="41"/>
      <c r="X12" s="39">
        <v>6.5</v>
      </c>
      <c r="Y12" s="39">
        <v>6.5</v>
      </c>
      <c r="Z12" s="39">
        <v>6.5</v>
      </c>
      <c r="AA12" s="39">
        <v>6.5</v>
      </c>
      <c r="AB12" s="39">
        <v>6.5</v>
      </c>
      <c r="AC12" s="40">
        <f>SUM((X12*0.3),(Y12*0.25),(Z12*0.25),(AA12*0.15),(AB12*0.05))</f>
        <v>6.5</v>
      </c>
      <c r="AD12" s="44"/>
      <c r="AE12" s="42">
        <v>6.5</v>
      </c>
      <c r="AF12" s="42">
        <v>8</v>
      </c>
      <c r="AG12" s="42">
        <v>7.5</v>
      </c>
      <c r="AH12" s="42">
        <v>6.5</v>
      </c>
      <c r="AI12" s="42">
        <v>6</v>
      </c>
      <c r="AJ12" s="40">
        <f>SUM((AE12*0.2),(AF12*0.15),(AG12*0.25),(AH12*0.2),(AI12*0.2))</f>
        <v>6.875</v>
      </c>
      <c r="AK12" s="45"/>
      <c r="AL12" s="40">
        <f>AJ12-AK12</f>
        <v>6.875</v>
      </c>
      <c r="AM12" s="46"/>
      <c r="AN12" s="42">
        <v>3.8</v>
      </c>
      <c r="AO12" s="42">
        <v>5.5</v>
      </c>
      <c r="AP12" s="42">
        <v>6.5</v>
      </c>
      <c r="AQ12" s="42">
        <v>5</v>
      </c>
      <c r="AR12" s="42">
        <v>0</v>
      </c>
      <c r="AS12" s="42">
        <v>4</v>
      </c>
      <c r="AT12" s="42">
        <v>6.5</v>
      </c>
      <c r="AU12" s="43">
        <f>SUM(AN12:AT12)</f>
        <v>31.3</v>
      </c>
      <c r="AV12" s="40">
        <f>AU12/7</f>
        <v>4.4714285714285715</v>
      </c>
      <c r="AW12" s="41"/>
      <c r="AX12" s="42">
        <v>7.1</v>
      </c>
      <c r="AY12" s="43">
        <f>AX12</f>
        <v>7.1</v>
      </c>
      <c r="AZ12" s="66"/>
      <c r="BA12" s="40">
        <f>SUM(AY12-AZ12)</f>
        <v>7.1</v>
      </c>
      <c r="BB12" s="46"/>
      <c r="BC12" s="40">
        <f>SUM((L12*0.25)+(V12*0.375)+(AV12*0.375))</f>
        <v>4.7535714285714281</v>
      </c>
      <c r="BD12" s="5"/>
      <c r="BE12" s="40">
        <f>SUM((AC12*0.25),(AL12*0.25),(BA12*0.5))</f>
        <v>6.8937499999999998</v>
      </c>
      <c r="BF12" s="60"/>
      <c r="BG12" s="59">
        <f>AVERAGE(BC12:BE12)</f>
        <v>5.8236607142857135</v>
      </c>
      <c r="BH12" s="49">
        <f>RANK(BG12,BG$11:BG$1007)</f>
        <v>2</v>
      </c>
    </row>
    <row r="13" spans="1:60" x14ac:dyDescent="0.3">
      <c r="A13" s="101">
        <v>530</v>
      </c>
      <c r="B13" s="115" t="s">
        <v>93</v>
      </c>
      <c r="C13" s="103" t="s">
        <v>94</v>
      </c>
      <c r="D13" s="103" t="s">
        <v>95</v>
      </c>
      <c r="E13" s="104" t="s">
        <v>96</v>
      </c>
      <c r="F13" s="86"/>
      <c r="G13" s="39">
        <v>5</v>
      </c>
      <c r="H13" s="39">
        <v>4</v>
      </c>
      <c r="I13" s="39">
        <v>4.5</v>
      </c>
      <c r="J13" s="39">
        <v>5.5</v>
      </c>
      <c r="K13" s="39">
        <v>5</v>
      </c>
      <c r="L13" s="40">
        <f>SUM((G13*0.3),(H13*0.25),(I13*0.25),(J13*0.15),(K13*0.05))</f>
        <v>4.7</v>
      </c>
      <c r="M13" s="41"/>
      <c r="N13" s="42">
        <v>5</v>
      </c>
      <c r="O13" s="42">
        <v>5.4</v>
      </c>
      <c r="P13" s="42">
        <v>6.5</v>
      </c>
      <c r="Q13" s="42">
        <v>3.5</v>
      </c>
      <c r="R13" s="42">
        <v>4.5</v>
      </c>
      <c r="S13" s="42">
        <v>5.5</v>
      </c>
      <c r="T13" s="42">
        <v>6</v>
      </c>
      <c r="U13" s="43">
        <f>SUM(N13:T13)</f>
        <v>36.4</v>
      </c>
      <c r="V13" s="40">
        <f>U13/7</f>
        <v>5.2</v>
      </c>
      <c r="W13" s="41"/>
      <c r="X13" s="39">
        <v>6</v>
      </c>
      <c r="Y13" s="39">
        <v>5.5</v>
      </c>
      <c r="Z13" s="39">
        <v>5.5</v>
      </c>
      <c r="AA13" s="39">
        <v>6</v>
      </c>
      <c r="AB13" s="39">
        <v>5</v>
      </c>
      <c r="AC13" s="40">
        <f>SUM((X13*0.3),(Y13*0.25),(Z13*0.25),(AA13*0.15),(AB13*0.05))</f>
        <v>5.6999999999999993</v>
      </c>
      <c r="AD13" s="44"/>
      <c r="AE13" s="42">
        <v>8</v>
      </c>
      <c r="AF13" s="42">
        <v>8.5</v>
      </c>
      <c r="AG13" s="42">
        <v>8</v>
      </c>
      <c r="AH13" s="42">
        <v>7</v>
      </c>
      <c r="AI13" s="42">
        <v>6</v>
      </c>
      <c r="AJ13" s="40">
        <f>SUM((AE13*0.2),(AF13*0.15),(AG13*0.25),(AH13*0.2),(AI13*0.2))</f>
        <v>7.4750000000000005</v>
      </c>
      <c r="AK13" s="45"/>
      <c r="AL13" s="40">
        <f>AJ13-AK13</f>
        <v>7.4750000000000005</v>
      </c>
      <c r="AM13" s="46"/>
      <c r="AN13" s="42">
        <v>3</v>
      </c>
      <c r="AO13" s="42">
        <v>6</v>
      </c>
      <c r="AP13" s="42">
        <v>5</v>
      </c>
      <c r="AQ13" s="42">
        <v>3</v>
      </c>
      <c r="AR13" s="42">
        <v>3</v>
      </c>
      <c r="AS13" s="42">
        <v>4.5</v>
      </c>
      <c r="AT13" s="42">
        <v>4</v>
      </c>
      <c r="AU13" s="43">
        <f>SUM(AN13:AT13)</f>
        <v>28.5</v>
      </c>
      <c r="AV13" s="40">
        <f>AU13/7</f>
        <v>4.0714285714285712</v>
      </c>
      <c r="AW13" s="41"/>
      <c r="AX13" s="42">
        <v>7.4</v>
      </c>
      <c r="AY13" s="43">
        <f>AX13</f>
        <v>7.4</v>
      </c>
      <c r="AZ13" s="66"/>
      <c r="BA13" s="40">
        <f>SUM(AY13-AZ13)</f>
        <v>7.4</v>
      </c>
      <c r="BB13" s="46"/>
      <c r="BC13" s="40">
        <f>SUM((L13*0.25)+(V13*0.375)+(AV13*0.375))</f>
        <v>4.6517857142857144</v>
      </c>
      <c r="BD13" s="5"/>
      <c r="BE13" s="40">
        <f>SUM((AC13*0.25),(AL13*0.25),(BA13*0.5))</f>
        <v>6.9937500000000004</v>
      </c>
      <c r="BF13" s="60"/>
      <c r="BG13" s="59">
        <f>AVERAGE(BC13:BE13)</f>
        <v>5.8227678571428569</v>
      </c>
      <c r="BH13" s="49">
        <f>RANK(BG13,BG$11:BG$1007)</f>
        <v>3</v>
      </c>
    </row>
    <row r="14" spans="1:60" x14ac:dyDescent="0.3">
      <c r="A14" s="101">
        <v>527</v>
      </c>
      <c r="B14" s="115" t="s">
        <v>121</v>
      </c>
      <c r="C14" s="103" t="s">
        <v>94</v>
      </c>
      <c r="D14" s="103" t="s">
        <v>99</v>
      </c>
      <c r="E14" s="104" t="s">
        <v>100</v>
      </c>
      <c r="F14" s="86"/>
      <c r="G14" s="39">
        <v>3.5</v>
      </c>
      <c r="H14" s="39">
        <v>4</v>
      </c>
      <c r="I14" s="39">
        <v>4</v>
      </c>
      <c r="J14" s="39">
        <v>5.5</v>
      </c>
      <c r="K14" s="39">
        <v>6.5</v>
      </c>
      <c r="L14" s="40">
        <f>SUM((G14*0.3),(H14*0.25),(I14*0.25),(J14*0.15),(K14*0.05))</f>
        <v>4.2</v>
      </c>
      <c r="M14" s="41"/>
      <c r="N14" s="42">
        <v>5</v>
      </c>
      <c r="O14" s="42">
        <v>5.2</v>
      </c>
      <c r="P14" s="42">
        <v>5</v>
      </c>
      <c r="Q14" s="42">
        <v>0</v>
      </c>
      <c r="R14" s="42">
        <v>5</v>
      </c>
      <c r="S14" s="42">
        <v>4.5</v>
      </c>
      <c r="T14" s="42">
        <v>5.5</v>
      </c>
      <c r="U14" s="43">
        <f>SUM(N14:T14)</f>
        <v>30.2</v>
      </c>
      <c r="V14" s="40">
        <f>U14/7</f>
        <v>4.3142857142857141</v>
      </c>
      <c r="W14" s="41"/>
      <c r="X14" s="39">
        <v>6</v>
      </c>
      <c r="Y14" s="39">
        <v>5.5</v>
      </c>
      <c r="Z14" s="39">
        <v>6.5</v>
      </c>
      <c r="AA14" s="39">
        <v>6</v>
      </c>
      <c r="AB14" s="39">
        <v>6.5</v>
      </c>
      <c r="AC14" s="40">
        <f>SUM((X14*0.3),(Y14*0.25),(Z14*0.25),(AA14*0.15),(AB14*0.05))</f>
        <v>6.0249999999999995</v>
      </c>
      <c r="AD14" s="44"/>
      <c r="AE14" s="42">
        <v>7</v>
      </c>
      <c r="AF14" s="42">
        <v>8</v>
      </c>
      <c r="AG14" s="42">
        <v>6</v>
      </c>
      <c r="AH14" s="42">
        <v>6</v>
      </c>
      <c r="AI14" s="42">
        <v>5.5</v>
      </c>
      <c r="AJ14" s="40">
        <f>SUM((AE14*0.2),(AF14*0.15),(AG14*0.25),(AH14*0.2),(AI14*0.2))</f>
        <v>6.4</v>
      </c>
      <c r="AK14" s="45"/>
      <c r="AL14" s="40">
        <f>AJ14-AK14</f>
        <v>6.4</v>
      </c>
      <c r="AM14" s="46"/>
      <c r="AN14" s="42">
        <v>4.5</v>
      </c>
      <c r="AO14" s="42">
        <v>6.5</v>
      </c>
      <c r="AP14" s="42">
        <v>6</v>
      </c>
      <c r="AQ14" s="42">
        <v>0</v>
      </c>
      <c r="AR14" s="42">
        <v>4.5</v>
      </c>
      <c r="AS14" s="42">
        <v>3</v>
      </c>
      <c r="AT14" s="42">
        <v>5.5</v>
      </c>
      <c r="AU14" s="43">
        <f>SUM(AN14:AT14)</f>
        <v>30</v>
      </c>
      <c r="AV14" s="40">
        <f>AU14/7</f>
        <v>4.2857142857142856</v>
      </c>
      <c r="AW14" s="41"/>
      <c r="AX14" s="42">
        <v>7</v>
      </c>
      <c r="AY14" s="43">
        <f>AX14</f>
        <v>7</v>
      </c>
      <c r="AZ14" s="66"/>
      <c r="BA14" s="40">
        <f>SUM(AY14-AZ14)</f>
        <v>7</v>
      </c>
      <c r="BB14" s="46"/>
      <c r="BC14" s="40">
        <f>SUM((L14*0.25)+(V14*0.375)+(AV14*0.375))</f>
        <v>4.2750000000000004</v>
      </c>
      <c r="BD14" s="5"/>
      <c r="BE14" s="40">
        <f>SUM((AC14*0.25),(AL14*0.25),(BA14*0.5))</f>
        <v>6.6062500000000002</v>
      </c>
      <c r="BF14" s="60"/>
      <c r="BG14" s="59">
        <f>AVERAGE(BC14:BE14)</f>
        <v>5.4406250000000007</v>
      </c>
      <c r="BH14" s="49">
        <f>RANK(BG14,BG$11:BG$1007)</f>
        <v>4</v>
      </c>
    </row>
  </sheetData>
  <sortState xmlns:xlrd2="http://schemas.microsoft.com/office/spreadsheetml/2017/richdata2" ref="A11:BH14">
    <sortCondition ref="BH11:BH14"/>
  </sortState>
  <mergeCells count="1">
    <mergeCell ref="A4:B4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  <headerFooter>
    <oddFooter>&amp;L&amp;A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H15"/>
  <sheetViews>
    <sheetView workbookViewId="0">
      <selection activeCell="B6" sqref="B6"/>
    </sheetView>
  </sheetViews>
  <sheetFormatPr defaultRowHeight="14.4" x14ac:dyDescent="0.3"/>
  <cols>
    <col min="1" max="1" width="5.6640625" customWidth="1"/>
    <col min="2" max="2" width="20" customWidth="1"/>
    <col min="3" max="3" width="15.77734375" customWidth="1"/>
    <col min="4" max="4" width="17" customWidth="1"/>
    <col min="5" max="5" width="18.6640625" customWidth="1"/>
    <col min="6" max="6" width="2.44140625" customWidth="1"/>
    <col min="13" max="13" width="2.88671875" customWidth="1"/>
    <col min="23" max="23" width="2.88671875" customWidth="1"/>
    <col min="30" max="30" width="2.88671875" customWidth="1"/>
    <col min="39" max="39" width="2.88671875" customWidth="1"/>
    <col min="49" max="49" width="2.88671875" customWidth="1"/>
    <col min="54" max="54" width="3.109375" customWidth="1"/>
    <col min="55" max="55" width="11.33203125" customWidth="1"/>
    <col min="56" max="56" width="2.88671875" customWidth="1"/>
    <col min="58" max="58" width="2.88671875" customWidth="1"/>
    <col min="60" max="60" width="13.109375" customWidth="1"/>
  </cols>
  <sheetData>
    <row r="1" spans="1:60" ht="15.6" x14ac:dyDescent="0.3">
      <c r="A1" s="4" t="str">
        <f>CompDetail!A1</f>
        <v xml:space="preserve">SYDNEY ROYAL EASTER SHOW 2019 </v>
      </c>
      <c r="B1" s="5"/>
    </row>
    <row r="2" spans="1:60" ht="15.6" x14ac:dyDescent="0.3">
      <c r="A2" s="4" t="str">
        <f>CompDetail!A2</f>
        <v>OFFICIAL VAULTING COMPETITION</v>
      </c>
      <c r="B2" s="5"/>
      <c r="C2" s="5"/>
      <c r="D2" s="6" t="s">
        <v>138</v>
      </c>
      <c r="E2" s="8" t="s">
        <v>136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40"/>
      <c r="AY2" s="40"/>
      <c r="AZ2" s="40"/>
      <c r="BA2" s="40"/>
      <c r="BB2" s="5"/>
      <c r="BC2" s="5"/>
      <c r="BD2" s="5"/>
      <c r="BE2" s="5"/>
      <c r="BF2" s="5"/>
      <c r="BG2" s="5"/>
      <c r="BH2" s="9">
        <f ca="1">NOW()</f>
        <v>43585.686121412036</v>
      </c>
    </row>
    <row r="3" spans="1:60" ht="15.6" x14ac:dyDescent="0.3">
      <c r="A3" s="4"/>
      <c r="B3" s="5"/>
      <c r="C3" s="5"/>
      <c r="D3" s="6"/>
      <c r="E3" t="s">
        <v>137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40"/>
      <c r="AY3" s="40"/>
      <c r="AZ3" s="40"/>
      <c r="BA3" s="40"/>
      <c r="BB3" s="5"/>
      <c r="BC3" s="5"/>
      <c r="BD3" s="5"/>
      <c r="BE3" s="5"/>
      <c r="BF3" s="5"/>
      <c r="BG3" s="5"/>
      <c r="BH3" s="10">
        <f ca="1">NOW()</f>
        <v>43585.686121412036</v>
      </c>
    </row>
    <row r="4" spans="1:60" ht="15.6" x14ac:dyDescent="0.3">
      <c r="A4" s="196" t="str">
        <f>CompDetail!A3</f>
        <v>18th April to 19th April 2019</v>
      </c>
      <c r="B4" s="196"/>
      <c r="C4" s="5"/>
      <c r="D4" s="6"/>
      <c r="E4" s="5"/>
      <c r="F4" s="5"/>
      <c r="G4" s="51" t="s">
        <v>2</v>
      </c>
      <c r="H4" s="12"/>
      <c r="I4" s="11"/>
      <c r="J4" s="12"/>
      <c r="K4" s="12"/>
      <c r="L4" s="12"/>
      <c r="M4" s="12"/>
      <c r="N4" s="11"/>
      <c r="O4" s="12"/>
      <c r="P4" s="12"/>
      <c r="Q4" s="12"/>
      <c r="R4" s="12"/>
      <c r="S4" s="12"/>
      <c r="T4" s="12"/>
      <c r="U4" s="12"/>
      <c r="V4" s="12"/>
      <c r="W4" s="5"/>
      <c r="X4" s="13" t="s">
        <v>3</v>
      </c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5"/>
      <c r="AN4" s="11" t="s">
        <v>2</v>
      </c>
      <c r="AO4" s="12"/>
      <c r="AP4" s="12"/>
      <c r="AQ4" s="12"/>
      <c r="AR4" s="12"/>
      <c r="AS4" s="12"/>
      <c r="AT4" s="12"/>
      <c r="AU4" s="12"/>
      <c r="AV4" s="12"/>
      <c r="AW4" s="5"/>
      <c r="AX4" s="57" t="s">
        <v>3</v>
      </c>
      <c r="AY4" s="58"/>
      <c r="AZ4" s="58"/>
      <c r="BA4" s="58"/>
      <c r="BB4" s="5"/>
      <c r="BC4" s="5"/>
      <c r="BD4" s="5"/>
      <c r="BE4" s="5"/>
      <c r="BF4" s="5"/>
      <c r="BG4" s="5"/>
      <c r="BH4" s="5"/>
    </row>
    <row r="5" spans="1:60" ht="15.6" x14ac:dyDescent="0.3">
      <c r="A5" s="4"/>
      <c r="B5" s="5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40"/>
      <c r="AY5" s="40"/>
      <c r="AZ5" s="40"/>
      <c r="BA5" s="40"/>
      <c r="BB5" s="5"/>
      <c r="BC5" s="5"/>
      <c r="BD5" s="5"/>
      <c r="BE5" s="5"/>
      <c r="BF5" s="5"/>
      <c r="BG5" s="5"/>
      <c r="BH5" s="5"/>
    </row>
    <row r="6" spans="1:60" ht="15.6" x14ac:dyDescent="0.3">
      <c r="A6" s="4" t="s">
        <v>63</v>
      </c>
      <c r="B6" s="17"/>
      <c r="C6" s="5"/>
      <c r="D6" s="5"/>
      <c r="E6" s="5"/>
      <c r="F6" s="5"/>
      <c r="G6" s="17" t="s">
        <v>5</v>
      </c>
      <c r="H6" s="17"/>
      <c r="I6" s="5"/>
      <c r="J6" s="17"/>
      <c r="K6" s="5"/>
      <c r="L6" s="5"/>
      <c r="M6" s="5"/>
      <c r="N6" s="17" t="s">
        <v>6</v>
      </c>
      <c r="O6" s="17"/>
      <c r="P6" s="5"/>
      <c r="Q6" s="5"/>
      <c r="R6" s="5"/>
      <c r="S6" s="5"/>
      <c r="T6" s="5"/>
      <c r="U6" s="5"/>
      <c r="V6" s="5"/>
      <c r="W6" s="17"/>
      <c r="X6" s="17" t="s">
        <v>5</v>
      </c>
      <c r="Y6" s="5"/>
      <c r="Z6" s="5"/>
      <c r="AA6" s="5"/>
      <c r="AB6" s="5"/>
      <c r="AC6" s="5"/>
      <c r="AD6" s="5"/>
      <c r="AE6" s="17" t="s">
        <v>5</v>
      </c>
      <c r="AF6" s="5"/>
      <c r="AG6" s="5"/>
      <c r="AH6" s="5"/>
      <c r="AI6" s="5"/>
      <c r="AJ6" s="5"/>
      <c r="AK6" s="17"/>
      <c r="AL6" s="17"/>
      <c r="AM6" s="18"/>
      <c r="AN6" s="17" t="s">
        <v>7</v>
      </c>
      <c r="AO6" s="17"/>
      <c r="AP6" s="5"/>
      <c r="AQ6" s="5"/>
      <c r="AR6" s="5"/>
      <c r="AS6" s="5"/>
      <c r="AT6" s="5"/>
      <c r="AU6" s="5"/>
      <c r="AV6" s="5"/>
      <c r="AW6" s="5"/>
      <c r="AX6" s="59" t="s">
        <v>8</v>
      </c>
      <c r="AY6" s="40"/>
      <c r="AZ6" s="40"/>
      <c r="BA6" s="40"/>
      <c r="BB6" s="18"/>
      <c r="BC6" s="17"/>
      <c r="BD6" s="5"/>
      <c r="BE6" s="5"/>
      <c r="BF6" s="5"/>
      <c r="BG6" s="5"/>
      <c r="BH6" s="5"/>
    </row>
    <row r="7" spans="1:60" ht="15.6" x14ac:dyDescent="0.3">
      <c r="A7" s="4" t="s">
        <v>10</v>
      </c>
      <c r="B7" s="17">
        <v>1054</v>
      </c>
      <c r="C7" s="5"/>
      <c r="D7" s="5"/>
      <c r="E7" s="5"/>
      <c r="F7" s="5"/>
      <c r="G7" s="5" t="str">
        <f>E2</f>
        <v>Tristyn Lowe</v>
      </c>
      <c r="H7" s="5"/>
      <c r="I7" s="5"/>
      <c r="J7" s="5"/>
      <c r="K7" s="5"/>
      <c r="L7" s="5"/>
      <c r="M7" s="5"/>
      <c r="N7" s="5" t="str">
        <f>E2</f>
        <v>Tristyn Lowe</v>
      </c>
      <c r="O7" s="5"/>
      <c r="P7" s="5"/>
      <c r="Q7" s="5"/>
      <c r="R7" s="5"/>
      <c r="S7" s="5"/>
      <c r="T7" s="5"/>
      <c r="U7" s="5"/>
      <c r="V7" s="5"/>
      <c r="W7" s="5"/>
      <c r="X7" s="5" t="s">
        <v>137</v>
      </c>
      <c r="Y7" s="5"/>
      <c r="Z7" s="5"/>
      <c r="AA7" s="5"/>
      <c r="AB7" s="5"/>
      <c r="AC7" s="5"/>
      <c r="AD7" s="5"/>
      <c r="AE7" s="5" t="s">
        <v>137</v>
      </c>
      <c r="AF7" s="5"/>
      <c r="AG7" s="5"/>
      <c r="AH7" s="5"/>
      <c r="AI7" s="5"/>
      <c r="AJ7" s="5"/>
      <c r="AK7" s="5"/>
      <c r="AL7" s="5"/>
      <c r="AM7" s="18"/>
      <c r="AN7" s="5" t="s">
        <v>137</v>
      </c>
      <c r="AO7" s="5"/>
      <c r="AP7" s="5"/>
      <c r="AQ7" s="5"/>
      <c r="AR7" s="5"/>
      <c r="AS7" s="5"/>
      <c r="AT7" s="5"/>
      <c r="AU7" s="5"/>
      <c r="AV7" s="5"/>
      <c r="AW7" s="5"/>
      <c r="AX7" s="40" t="s">
        <v>136</v>
      </c>
      <c r="AY7" s="40"/>
      <c r="AZ7" s="40"/>
      <c r="BA7" s="40"/>
      <c r="BB7" s="18"/>
      <c r="BC7" s="5"/>
      <c r="BD7" s="5"/>
      <c r="BE7" s="5"/>
      <c r="BF7" s="5"/>
      <c r="BG7" s="5"/>
      <c r="BH7" s="5"/>
    </row>
    <row r="8" spans="1:60" x14ac:dyDescent="0.3">
      <c r="A8" s="5"/>
      <c r="B8" s="5"/>
      <c r="C8" s="5"/>
      <c r="D8" s="5"/>
      <c r="E8" s="5"/>
      <c r="F8" s="83"/>
      <c r="G8" s="5" t="s">
        <v>11</v>
      </c>
      <c r="H8" s="5"/>
      <c r="I8" s="5"/>
      <c r="J8" s="5"/>
      <c r="K8" s="5"/>
      <c r="L8" s="5"/>
      <c r="M8" s="21"/>
      <c r="N8" s="5"/>
      <c r="O8" s="5"/>
      <c r="P8" s="5"/>
      <c r="Q8" s="5"/>
      <c r="R8" s="5"/>
      <c r="S8" s="5"/>
      <c r="T8" s="5"/>
      <c r="U8" s="5"/>
      <c r="V8" s="5"/>
      <c r="W8" s="21"/>
      <c r="X8" s="21" t="s">
        <v>11</v>
      </c>
      <c r="Y8" s="21"/>
      <c r="Z8" s="21"/>
      <c r="AA8" s="21"/>
      <c r="AB8" s="22"/>
      <c r="AC8" s="5"/>
      <c r="AD8" s="5"/>
      <c r="AE8" s="5" t="s">
        <v>12</v>
      </c>
      <c r="AF8" s="5"/>
      <c r="AG8" s="5"/>
      <c r="AH8" s="5"/>
      <c r="AI8" s="5"/>
      <c r="AJ8" s="5"/>
      <c r="AK8" s="5"/>
      <c r="AL8" s="21" t="s">
        <v>12</v>
      </c>
      <c r="AM8" s="18"/>
      <c r="AN8" s="5"/>
      <c r="AO8" s="5"/>
      <c r="AP8" s="5"/>
      <c r="AQ8" s="5"/>
      <c r="AR8" s="5"/>
      <c r="AS8" s="5"/>
      <c r="AT8" s="5"/>
      <c r="AU8" s="5"/>
      <c r="AV8" s="5"/>
      <c r="AW8" s="21"/>
      <c r="AX8" s="59"/>
      <c r="AY8" s="40"/>
      <c r="AZ8" s="40" t="s">
        <v>13</v>
      </c>
      <c r="BA8" s="40" t="s">
        <v>14</v>
      </c>
      <c r="BB8" s="18"/>
      <c r="BC8" s="22" t="s">
        <v>15</v>
      </c>
      <c r="BD8" s="5"/>
      <c r="BE8" s="22" t="s">
        <v>3</v>
      </c>
      <c r="BF8" s="60"/>
      <c r="BG8" s="38" t="s">
        <v>16</v>
      </c>
      <c r="BH8" s="24"/>
    </row>
    <row r="9" spans="1:60" x14ac:dyDescent="0.3">
      <c r="A9" s="26" t="s">
        <v>17</v>
      </c>
      <c r="B9" s="26" t="s">
        <v>143</v>
      </c>
      <c r="C9" s="26" t="s">
        <v>140</v>
      </c>
      <c r="D9" s="26" t="s">
        <v>141</v>
      </c>
      <c r="E9" s="26" t="s">
        <v>142</v>
      </c>
      <c r="F9" s="84"/>
      <c r="G9" s="27" t="s">
        <v>19</v>
      </c>
      <c r="H9" s="27" t="s">
        <v>20</v>
      </c>
      <c r="I9" s="27" t="s">
        <v>21</v>
      </c>
      <c r="J9" s="27" t="s">
        <v>22</v>
      </c>
      <c r="K9" s="27" t="s">
        <v>23</v>
      </c>
      <c r="L9" s="27" t="s">
        <v>11</v>
      </c>
      <c r="M9" s="28"/>
      <c r="N9" s="25" t="s">
        <v>24</v>
      </c>
      <c r="O9" s="25" t="s">
        <v>25</v>
      </c>
      <c r="P9" s="25" t="s">
        <v>48</v>
      </c>
      <c r="Q9" s="25" t="s">
        <v>49</v>
      </c>
      <c r="R9" s="25" t="s">
        <v>50</v>
      </c>
      <c r="S9" s="25" t="s">
        <v>51</v>
      </c>
      <c r="T9" s="25" t="s">
        <v>52</v>
      </c>
      <c r="U9" s="25" t="s">
        <v>32</v>
      </c>
      <c r="V9" s="25" t="s">
        <v>33</v>
      </c>
      <c r="W9" s="28"/>
      <c r="X9" s="27" t="s">
        <v>19</v>
      </c>
      <c r="Y9" s="27" t="s">
        <v>20</v>
      </c>
      <c r="Z9" s="27" t="s">
        <v>21</v>
      </c>
      <c r="AA9" s="27" t="s">
        <v>22</v>
      </c>
      <c r="AB9" s="27" t="s">
        <v>23</v>
      </c>
      <c r="AC9" s="27" t="s">
        <v>11</v>
      </c>
      <c r="AD9" s="29"/>
      <c r="AE9" s="27" t="s">
        <v>34</v>
      </c>
      <c r="AF9" s="27" t="s">
        <v>35</v>
      </c>
      <c r="AG9" s="27" t="s">
        <v>36</v>
      </c>
      <c r="AH9" s="27" t="s">
        <v>37</v>
      </c>
      <c r="AI9" s="27" t="s">
        <v>38</v>
      </c>
      <c r="AJ9" s="27" t="s">
        <v>39</v>
      </c>
      <c r="AK9" s="25" t="s">
        <v>40</v>
      </c>
      <c r="AL9" s="25" t="s">
        <v>41</v>
      </c>
      <c r="AM9" s="30"/>
      <c r="AN9" s="25" t="s">
        <v>24</v>
      </c>
      <c r="AO9" s="25" t="s">
        <v>25</v>
      </c>
      <c r="AP9" s="25" t="s">
        <v>48</v>
      </c>
      <c r="AQ9" s="25" t="s">
        <v>49</v>
      </c>
      <c r="AR9" s="25" t="s">
        <v>50</v>
      </c>
      <c r="AS9" s="25" t="s">
        <v>51</v>
      </c>
      <c r="AT9" s="25" t="s">
        <v>52</v>
      </c>
      <c r="AU9" s="25" t="s">
        <v>32</v>
      </c>
      <c r="AV9" s="25" t="s">
        <v>33</v>
      </c>
      <c r="AW9" s="28"/>
      <c r="AX9" s="61" t="s">
        <v>42</v>
      </c>
      <c r="AY9" s="61" t="s">
        <v>14</v>
      </c>
      <c r="AZ9" s="61" t="s">
        <v>43</v>
      </c>
      <c r="BA9" s="61" t="s">
        <v>41</v>
      </c>
      <c r="BB9" s="32"/>
      <c r="BC9" s="62" t="s">
        <v>44</v>
      </c>
      <c r="BD9" s="25"/>
      <c r="BE9" s="62" t="s">
        <v>44</v>
      </c>
      <c r="BF9" s="63"/>
      <c r="BG9" s="36" t="s">
        <v>44</v>
      </c>
      <c r="BH9" s="36" t="s">
        <v>45</v>
      </c>
    </row>
    <row r="10" spans="1:60" x14ac:dyDescent="0.3">
      <c r="A10" s="8"/>
      <c r="B10" s="8"/>
      <c r="C10" s="8"/>
      <c r="D10" s="8"/>
      <c r="E10" s="8"/>
      <c r="F10" s="87"/>
      <c r="G10" s="24"/>
      <c r="H10" s="24"/>
      <c r="I10" s="24"/>
      <c r="J10" s="24"/>
      <c r="K10" s="24"/>
      <c r="L10" s="24"/>
      <c r="M10" s="28"/>
      <c r="N10" s="21"/>
      <c r="O10" s="21"/>
      <c r="P10" s="21"/>
      <c r="Q10" s="21"/>
      <c r="R10" s="21"/>
      <c r="S10" s="21"/>
      <c r="T10" s="21"/>
      <c r="U10" s="21"/>
      <c r="V10" s="21"/>
      <c r="W10" s="28"/>
      <c r="X10" s="24"/>
      <c r="Y10" s="24"/>
      <c r="Z10" s="24"/>
      <c r="AA10" s="24"/>
      <c r="AB10" s="24"/>
      <c r="AC10" s="24"/>
      <c r="AD10" s="29"/>
      <c r="AE10" s="24"/>
      <c r="AF10" s="24"/>
      <c r="AG10" s="24"/>
      <c r="AH10" s="24"/>
      <c r="AI10" s="24"/>
      <c r="AJ10" s="24"/>
      <c r="AK10" s="21"/>
      <c r="AL10" s="21"/>
      <c r="AM10" s="30"/>
      <c r="AN10" s="21"/>
      <c r="AO10" s="21"/>
      <c r="AP10" s="21"/>
      <c r="AQ10" s="21"/>
      <c r="AR10" s="21"/>
      <c r="AS10" s="21"/>
      <c r="AT10" s="21"/>
      <c r="AU10" s="21"/>
      <c r="AV10" s="21"/>
      <c r="AW10" s="28"/>
      <c r="AX10" s="64"/>
      <c r="AY10" s="64"/>
      <c r="AZ10" s="64"/>
      <c r="BA10" s="64"/>
      <c r="BB10" s="32"/>
      <c r="BC10" s="22"/>
      <c r="BD10" s="21"/>
      <c r="BE10" s="22"/>
      <c r="BF10" s="65"/>
      <c r="BG10" s="38"/>
      <c r="BH10" s="38"/>
    </row>
    <row r="11" spans="1:60" x14ac:dyDescent="0.3">
      <c r="A11" s="105">
        <v>533</v>
      </c>
      <c r="B11" s="114" t="s">
        <v>129</v>
      </c>
      <c r="C11" s="110" t="s">
        <v>84</v>
      </c>
      <c r="D11" s="110" t="s">
        <v>85</v>
      </c>
      <c r="E11" s="104" t="s">
        <v>86</v>
      </c>
      <c r="F11" s="90"/>
      <c r="G11" s="39">
        <v>6.6</v>
      </c>
      <c r="H11" s="39">
        <v>6.5</v>
      </c>
      <c r="I11" s="39">
        <v>6.8</v>
      </c>
      <c r="J11" s="39">
        <v>6.5</v>
      </c>
      <c r="K11" s="39">
        <v>6.8</v>
      </c>
      <c r="L11" s="40">
        <f>SUM((G11*0.3),(H11*0.25),(I11*0.25),(J11*0.15),(K11*0.05))</f>
        <v>6.6199999999999992</v>
      </c>
      <c r="M11" s="89"/>
      <c r="N11" s="42">
        <v>4.8</v>
      </c>
      <c r="O11" s="42">
        <v>5.6</v>
      </c>
      <c r="P11" s="42">
        <v>7.5</v>
      </c>
      <c r="Q11" s="42">
        <v>6</v>
      </c>
      <c r="R11" s="42">
        <v>5.5</v>
      </c>
      <c r="S11" s="42">
        <v>5.5</v>
      </c>
      <c r="T11" s="42">
        <v>5.6</v>
      </c>
      <c r="U11" s="43">
        <f>SUM(N11:T11)</f>
        <v>40.5</v>
      </c>
      <c r="V11" s="40">
        <f>U11/7</f>
        <v>5.7857142857142856</v>
      </c>
      <c r="W11" s="41"/>
      <c r="X11" s="39">
        <v>6.8</v>
      </c>
      <c r="Y11" s="39">
        <v>7</v>
      </c>
      <c r="Z11" s="39">
        <v>7</v>
      </c>
      <c r="AA11" s="39">
        <v>7.2</v>
      </c>
      <c r="AB11" s="39">
        <v>7.5</v>
      </c>
      <c r="AC11" s="40">
        <f>SUM((X11*0.3),(Y11*0.25),(Z11*0.25),(AA11*0.15),(AB11*0.05))</f>
        <v>6.9950000000000001</v>
      </c>
      <c r="AD11" s="44"/>
      <c r="AE11" s="42">
        <v>3</v>
      </c>
      <c r="AF11" s="42">
        <v>4.5</v>
      </c>
      <c r="AG11" s="42">
        <v>4.5</v>
      </c>
      <c r="AH11" s="42">
        <v>4.7</v>
      </c>
      <c r="AI11" s="42">
        <v>4.5</v>
      </c>
      <c r="AJ11" s="40">
        <f>SUM((AE11*0.2),(AF11*0.15),(AG11*0.25),(AH11*0.2),(AI11*0.2))</f>
        <v>4.24</v>
      </c>
      <c r="AK11" s="45"/>
      <c r="AL11" s="40">
        <f>AJ11-AK11</f>
        <v>4.24</v>
      </c>
      <c r="AM11" s="94"/>
      <c r="AN11" s="42">
        <v>3</v>
      </c>
      <c r="AO11" s="42">
        <v>3.5</v>
      </c>
      <c r="AP11" s="42">
        <v>3</v>
      </c>
      <c r="AQ11" s="42">
        <v>4.5</v>
      </c>
      <c r="AR11" s="42">
        <v>5.5</v>
      </c>
      <c r="AS11" s="42">
        <v>5</v>
      </c>
      <c r="AT11" s="42">
        <v>5</v>
      </c>
      <c r="AU11" s="43">
        <f>SUM(AN11:AT11)</f>
        <v>29.5</v>
      </c>
      <c r="AV11" s="40">
        <f>AU11/7</f>
        <v>4.2142857142857144</v>
      </c>
      <c r="AW11" s="41"/>
      <c r="AX11" s="42">
        <v>6.83</v>
      </c>
      <c r="AY11" s="40">
        <f>AX11</f>
        <v>6.83</v>
      </c>
      <c r="AZ11" s="66"/>
      <c r="BA11" s="40">
        <f>SUM(AY11-AZ11)</f>
        <v>6.83</v>
      </c>
      <c r="BB11" s="94"/>
      <c r="BC11" s="40">
        <f>SUM((L11*0.25)+(V11*0.375)+(AV11*0.375))</f>
        <v>5.4049999999999994</v>
      </c>
      <c r="BD11" s="5"/>
      <c r="BE11" s="40">
        <f>SUM((AC11*0.25),(AL11*0.25),(BA11*0.5))</f>
        <v>6.2237499999999999</v>
      </c>
      <c r="BF11" s="95"/>
      <c r="BG11" s="59">
        <f>AVERAGE(BC11:BE11)</f>
        <v>5.8143750000000001</v>
      </c>
      <c r="BH11" s="49">
        <f>RANK(BG11,BG$11:BG$1006)</f>
        <v>1</v>
      </c>
    </row>
    <row r="12" spans="1:60" x14ac:dyDescent="0.3">
      <c r="A12" s="101">
        <v>510</v>
      </c>
      <c r="B12" t="s">
        <v>120</v>
      </c>
      <c r="C12" s="103" t="s">
        <v>124</v>
      </c>
      <c r="D12" s="103" t="s">
        <v>125</v>
      </c>
      <c r="E12" s="104" t="s">
        <v>100</v>
      </c>
      <c r="F12" s="90"/>
      <c r="G12" s="39">
        <v>5.2</v>
      </c>
      <c r="H12" s="39">
        <v>4.5</v>
      </c>
      <c r="I12" s="39">
        <v>4.8</v>
      </c>
      <c r="J12" s="39">
        <v>6.5</v>
      </c>
      <c r="K12" s="39">
        <v>6.5</v>
      </c>
      <c r="L12" s="40">
        <f>SUM((G12*0.3),(H12*0.25),(I12*0.25),(J12*0.15),(K12*0.05))</f>
        <v>5.1849999999999996</v>
      </c>
      <c r="M12" s="89"/>
      <c r="N12" s="42">
        <v>5.2</v>
      </c>
      <c r="O12" s="42">
        <v>7.5</v>
      </c>
      <c r="P12" s="42">
        <v>3.5</v>
      </c>
      <c r="Q12" s="42">
        <v>0</v>
      </c>
      <c r="R12" s="42">
        <v>6.5</v>
      </c>
      <c r="S12" s="42">
        <v>6.5</v>
      </c>
      <c r="T12" s="42">
        <v>6.8</v>
      </c>
      <c r="U12" s="43">
        <f>SUM(N12:T12)</f>
        <v>36</v>
      </c>
      <c r="V12" s="40">
        <f>U12/7</f>
        <v>5.1428571428571432</v>
      </c>
      <c r="W12" s="41"/>
      <c r="X12" s="39">
        <v>6.8</v>
      </c>
      <c r="Y12" s="39">
        <v>7.2</v>
      </c>
      <c r="Z12" s="39">
        <v>7</v>
      </c>
      <c r="AA12" s="39">
        <v>7.5</v>
      </c>
      <c r="AB12" s="39">
        <v>7.5</v>
      </c>
      <c r="AC12" s="40">
        <f>SUM((X12*0.3),(Y12*0.25),(Z12*0.25),(AA12*0.15),(AB12*0.05))</f>
        <v>7.09</v>
      </c>
      <c r="AD12" s="44"/>
      <c r="AE12" s="42">
        <v>5</v>
      </c>
      <c r="AF12" s="42">
        <v>5</v>
      </c>
      <c r="AG12" s="42">
        <v>6.2</v>
      </c>
      <c r="AH12" s="42">
        <v>7.2</v>
      </c>
      <c r="AI12" s="42">
        <v>7.5</v>
      </c>
      <c r="AJ12" s="40">
        <f>SUM((AE12*0.2),(AF12*0.15),(AG12*0.25),(AH12*0.2),(AI12*0.2))</f>
        <v>6.24</v>
      </c>
      <c r="AK12" s="45"/>
      <c r="AL12" s="40">
        <f>AJ12-AK12</f>
        <v>6.24</v>
      </c>
      <c r="AM12" s="94"/>
      <c r="AN12" s="42">
        <v>5.2</v>
      </c>
      <c r="AO12" s="42">
        <v>7.5</v>
      </c>
      <c r="AP12" s="42">
        <v>3.5</v>
      </c>
      <c r="AQ12" s="42">
        <v>0</v>
      </c>
      <c r="AR12" s="42">
        <v>6.5</v>
      </c>
      <c r="AS12" s="42">
        <v>6.5</v>
      </c>
      <c r="AT12" s="42">
        <v>6.8</v>
      </c>
      <c r="AU12" s="43">
        <f>SUM(AN12:AT12)</f>
        <v>36</v>
      </c>
      <c r="AV12" s="40">
        <f>AU12/7</f>
        <v>5.1428571428571432</v>
      </c>
      <c r="AW12" s="41"/>
      <c r="AX12" s="42">
        <v>6</v>
      </c>
      <c r="AY12" s="40">
        <f>AX12</f>
        <v>6</v>
      </c>
      <c r="AZ12" s="66"/>
      <c r="BA12" s="40">
        <f>SUM(AY12-AZ12)</f>
        <v>6</v>
      </c>
      <c r="BB12" s="94"/>
      <c r="BC12" s="40">
        <f>SUM((L12*0.25)+(V12*0.375)+(AV12*0.375))</f>
        <v>5.1533928571428573</v>
      </c>
      <c r="BD12" s="5"/>
      <c r="BE12" s="40">
        <f>SUM((AC12*0.25),(AL12*0.25),(BA12*0.5))</f>
        <v>6.3324999999999996</v>
      </c>
      <c r="BF12" s="95"/>
      <c r="BG12" s="59">
        <f>AVERAGE(BC12:BE12)</f>
        <v>5.7429464285714289</v>
      </c>
      <c r="BH12" s="49">
        <f>RANK(BG12,BG$11:BG$1006)</f>
        <v>2</v>
      </c>
    </row>
    <row r="13" spans="1:60" x14ac:dyDescent="0.3">
      <c r="A13" s="105">
        <v>514</v>
      </c>
      <c r="B13" s="109" t="s">
        <v>115</v>
      </c>
      <c r="C13" s="110" t="s">
        <v>128</v>
      </c>
      <c r="D13" s="110" t="s">
        <v>85</v>
      </c>
      <c r="E13" s="104" t="s">
        <v>86</v>
      </c>
      <c r="F13" s="90"/>
      <c r="G13" s="39">
        <v>6.6</v>
      </c>
      <c r="H13" s="39">
        <v>6.5</v>
      </c>
      <c r="I13" s="39">
        <v>6.8</v>
      </c>
      <c r="J13" s="39">
        <v>6.5</v>
      </c>
      <c r="K13" s="39">
        <v>6.8</v>
      </c>
      <c r="L13" s="40">
        <f>SUM((G13*0.3),(H13*0.25),(I13*0.25),(J13*0.15),(K13*0.05))</f>
        <v>6.6199999999999992</v>
      </c>
      <c r="M13" s="89"/>
      <c r="N13" s="42">
        <v>3</v>
      </c>
      <c r="O13" s="42">
        <v>5.5</v>
      </c>
      <c r="P13" s="42">
        <v>6</v>
      </c>
      <c r="Q13" s="42">
        <v>6.2</v>
      </c>
      <c r="R13" s="42">
        <v>0</v>
      </c>
      <c r="S13" s="42">
        <v>5</v>
      </c>
      <c r="T13" s="42">
        <v>5.5</v>
      </c>
      <c r="U13" s="43">
        <f>SUM(N13:T13)</f>
        <v>31.2</v>
      </c>
      <c r="V13" s="40">
        <f>U13/7</f>
        <v>4.4571428571428573</v>
      </c>
      <c r="W13" s="41"/>
      <c r="X13" s="39">
        <v>6.8</v>
      </c>
      <c r="Y13" s="39">
        <v>7</v>
      </c>
      <c r="Z13" s="39">
        <v>7.2</v>
      </c>
      <c r="AA13" s="39">
        <v>7</v>
      </c>
      <c r="AB13" s="39">
        <v>7.5</v>
      </c>
      <c r="AC13" s="40">
        <f>SUM((X13*0.3),(Y13*0.25),(Z13*0.25),(AA13*0.15),(AB13*0.05))</f>
        <v>7.0149999999999997</v>
      </c>
      <c r="AD13" s="44"/>
      <c r="AE13" s="42">
        <v>6</v>
      </c>
      <c r="AF13" s="42">
        <v>4.8</v>
      </c>
      <c r="AG13" s="42">
        <v>5.2</v>
      </c>
      <c r="AH13" s="42">
        <v>6</v>
      </c>
      <c r="AI13" s="42">
        <v>6.2</v>
      </c>
      <c r="AJ13" s="40">
        <f>SUM((AE13*0.2),(AF13*0.15),(AG13*0.25),(AH13*0.2),(AI13*0.2))</f>
        <v>5.66</v>
      </c>
      <c r="AK13" s="45"/>
      <c r="AL13" s="40">
        <f>AJ13-AK13</f>
        <v>5.66</v>
      </c>
      <c r="AM13" s="94"/>
      <c r="AN13" s="42">
        <v>3</v>
      </c>
      <c r="AO13" s="42">
        <v>6</v>
      </c>
      <c r="AP13" s="42">
        <v>5</v>
      </c>
      <c r="AQ13" s="42">
        <v>6.5</v>
      </c>
      <c r="AR13" s="42">
        <v>5.2</v>
      </c>
      <c r="AS13" s="42">
        <v>5</v>
      </c>
      <c r="AT13" s="42">
        <v>5</v>
      </c>
      <c r="AU13" s="43">
        <f>SUM(AN13:AT13)</f>
        <v>35.700000000000003</v>
      </c>
      <c r="AV13" s="40">
        <f>AU13/7</f>
        <v>5.1000000000000005</v>
      </c>
      <c r="AW13" s="41"/>
      <c r="AX13" s="42">
        <v>5.73</v>
      </c>
      <c r="AY13" s="40">
        <f>AX13</f>
        <v>5.73</v>
      </c>
      <c r="AZ13" s="66"/>
      <c r="BA13" s="40">
        <f>SUM(AY13-AZ13)</f>
        <v>5.73</v>
      </c>
      <c r="BB13" s="94"/>
      <c r="BC13" s="40">
        <f>SUM((L13*0.25)+(V13*0.375)+(AV13*0.375))</f>
        <v>5.2389285714285716</v>
      </c>
      <c r="BD13" s="5"/>
      <c r="BE13" s="40">
        <f>SUM((AC13*0.25),(AL13*0.25),(BA13*0.5))</f>
        <v>6.0337500000000004</v>
      </c>
      <c r="BF13" s="95"/>
      <c r="BG13" s="59">
        <f>AVERAGE(BC13:BE13)</f>
        <v>5.6363392857142856</v>
      </c>
      <c r="BH13" s="49">
        <f>RANK(BG13,BG$11:BG$1006)</f>
        <v>3</v>
      </c>
    </row>
    <row r="14" spans="1:60" x14ac:dyDescent="0.3">
      <c r="A14" s="105">
        <v>534</v>
      </c>
      <c r="B14" s="106" t="s">
        <v>126</v>
      </c>
      <c r="C14" s="147" t="s">
        <v>127</v>
      </c>
      <c r="D14" s="103" t="s">
        <v>125</v>
      </c>
      <c r="E14" s="104" t="s">
        <v>100</v>
      </c>
      <c r="F14" s="90"/>
      <c r="G14" s="39">
        <v>5</v>
      </c>
      <c r="H14" s="39">
        <v>4.5</v>
      </c>
      <c r="I14" s="39">
        <v>5</v>
      </c>
      <c r="J14" s="39">
        <v>6</v>
      </c>
      <c r="K14" s="39">
        <v>6</v>
      </c>
      <c r="L14" s="40">
        <f>SUM((G14*0.3),(H14*0.25),(I14*0.25),(J14*0.15),(K14*0.05))</f>
        <v>5.0750000000000002</v>
      </c>
      <c r="M14" s="89"/>
      <c r="N14" s="42">
        <v>3.5</v>
      </c>
      <c r="O14" s="42">
        <v>5.5</v>
      </c>
      <c r="P14" s="42">
        <v>5.4</v>
      </c>
      <c r="Q14" s="42">
        <v>5.5</v>
      </c>
      <c r="R14" s="42">
        <v>6.8</v>
      </c>
      <c r="S14" s="42">
        <v>6.5</v>
      </c>
      <c r="T14" s="42">
        <v>4</v>
      </c>
      <c r="U14" s="43">
        <f>SUM(N14:T14)</f>
        <v>37.200000000000003</v>
      </c>
      <c r="V14" s="40">
        <f>U14/7</f>
        <v>5.3142857142857149</v>
      </c>
      <c r="W14" s="41"/>
      <c r="X14" s="39">
        <v>7.5</v>
      </c>
      <c r="Y14" s="39">
        <v>8</v>
      </c>
      <c r="Z14" s="39">
        <v>7.5</v>
      </c>
      <c r="AA14" s="39">
        <v>8</v>
      </c>
      <c r="AB14" s="39">
        <v>7.5</v>
      </c>
      <c r="AC14" s="40">
        <f>SUM((X14*0.3),(Y14*0.25),(Z14*0.25),(AA14*0.15),(AB14*0.05))</f>
        <v>7.7</v>
      </c>
      <c r="AD14" s="44"/>
      <c r="AE14" s="42">
        <v>5</v>
      </c>
      <c r="AF14" s="42">
        <v>6</v>
      </c>
      <c r="AG14" s="42">
        <v>5.5</v>
      </c>
      <c r="AH14" s="42">
        <v>6.2</v>
      </c>
      <c r="AI14" s="42">
        <v>6.5</v>
      </c>
      <c r="AJ14" s="40">
        <f>SUM((AE14*0.2),(AF14*0.15),(AG14*0.25),(AH14*0.2),(AI14*0.2))</f>
        <v>5.8150000000000004</v>
      </c>
      <c r="AK14" s="45"/>
      <c r="AL14" s="40">
        <f>AJ14-AK14</f>
        <v>5.8150000000000004</v>
      </c>
      <c r="AM14" s="94"/>
      <c r="AN14" s="42">
        <v>4</v>
      </c>
      <c r="AO14" s="42">
        <v>5</v>
      </c>
      <c r="AP14" s="42">
        <v>6.5</v>
      </c>
      <c r="AQ14" s="42">
        <v>7</v>
      </c>
      <c r="AR14" s="42">
        <v>6</v>
      </c>
      <c r="AS14" s="42">
        <v>4.5</v>
      </c>
      <c r="AT14" s="42">
        <v>2.5</v>
      </c>
      <c r="AU14" s="43">
        <f>SUM(AN14:AT14)</f>
        <v>35.5</v>
      </c>
      <c r="AV14" s="40">
        <f>AU14/7</f>
        <v>5.0714285714285712</v>
      </c>
      <c r="AW14" s="41"/>
      <c r="AX14" s="42">
        <v>5.2</v>
      </c>
      <c r="AY14" s="40">
        <f>AX14</f>
        <v>5.2</v>
      </c>
      <c r="AZ14" s="66"/>
      <c r="BA14" s="40">
        <f>SUM(AY14-AZ14)</f>
        <v>5.2</v>
      </c>
      <c r="BB14" s="94"/>
      <c r="BC14" s="40">
        <f>SUM((L14*0.25)+(V14*0.375)+(AV14*0.375))</f>
        <v>5.1633928571428571</v>
      </c>
      <c r="BD14" s="5"/>
      <c r="BE14" s="40">
        <f>SUM((AC14*0.25),(AL14*0.25),(BA14*0.5))</f>
        <v>5.9787499999999998</v>
      </c>
      <c r="BF14" s="95"/>
      <c r="BG14" s="59">
        <f>AVERAGE(BC14:BE14)</f>
        <v>5.5710714285714289</v>
      </c>
      <c r="BH14" s="49">
        <f>RANK(BG14,BG$11:BG$1006)</f>
        <v>4</v>
      </c>
    </row>
    <row r="15" spans="1:60" x14ac:dyDescent="0.3">
      <c r="A15" s="101">
        <v>526</v>
      </c>
      <c r="B15" s="102" t="s">
        <v>119</v>
      </c>
      <c r="C15" s="103" t="s">
        <v>124</v>
      </c>
      <c r="D15" s="103" t="s">
        <v>125</v>
      </c>
      <c r="E15" s="104" t="s">
        <v>100</v>
      </c>
      <c r="F15" s="90"/>
      <c r="G15" s="39">
        <v>5</v>
      </c>
      <c r="H15" s="39">
        <v>4.5</v>
      </c>
      <c r="I15" s="39">
        <v>6</v>
      </c>
      <c r="J15" s="39">
        <v>6</v>
      </c>
      <c r="K15" s="39">
        <v>6</v>
      </c>
      <c r="L15" s="40">
        <f>SUM((G15*0.3),(H15*0.25),(I15*0.25),(J15*0.15),(K15*0.05))</f>
        <v>5.3250000000000002</v>
      </c>
      <c r="M15" s="89"/>
      <c r="N15" s="42">
        <v>4.5</v>
      </c>
      <c r="O15" s="42">
        <v>2.5</v>
      </c>
      <c r="P15" s="42">
        <v>6</v>
      </c>
      <c r="Q15" s="42">
        <v>5.8</v>
      </c>
      <c r="R15" s="42">
        <v>6</v>
      </c>
      <c r="S15" s="42">
        <v>6</v>
      </c>
      <c r="T15" s="42">
        <v>6.5</v>
      </c>
      <c r="U15" s="43">
        <f>SUM(N15:T15)</f>
        <v>37.299999999999997</v>
      </c>
      <c r="V15" s="40">
        <f>U15/7</f>
        <v>5.3285714285714283</v>
      </c>
      <c r="W15" s="41"/>
      <c r="X15" s="39">
        <v>7.5</v>
      </c>
      <c r="Y15" s="39">
        <v>8</v>
      </c>
      <c r="Z15" s="39">
        <v>7.5</v>
      </c>
      <c r="AA15" s="39">
        <v>8</v>
      </c>
      <c r="AB15" s="39">
        <v>7</v>
      </c>
      <c r="AC15" s="40">
        <f>SUM((X15*0.3),(Y15*0.25),(Z15*0.25),(AA15*0.15),(AB15*0.05))</f>
        <v>7.6749999999999998</v>
      </c>
      <c r="AD15" s="44"/>
      <c r="AE15" s="42">
        <v>5</v>
      </c>
      <c r="AF15" s="42">
        <v>5</v>
      </c>
      <c r="AG15" s="42">
        <v>5</v>
      </c>
      <c r="AH15" s="42">
        <v>4.8</v>
      </c>
      <c r="AI15" s="42">
        <v>5.5</v>
      </c>
      <c r="AJ15" s="40">
        <f>SUM((AE15*0.2),(AF15*0.15),(AG15*0.25),(AH15*0.2),(AI15*0.2))</f>
        <v>5.0600000000000005</v>
      </c>
      <c r="AK15" s="45"/>
      <c r="AL15" s="40">
        <f>AJ15-AK15</f>
        <v>5.0600000000000005</v>
      </c>
      <c r="AM15" s="94"/>
      <c r="AN15" s="42">
        <v>4.5</v>
      </c>
      <c r="AO15" s="42">
        <v>5.5</v>
      </c>
      <c r="AP15" s="42">
        <v>6.5</v>
      </c>
      <c r="AQ15" s="42">
        <v>6.5</v>
      </c>
      <c r="AR15" s="42">
        <v>6</v>
      </c>
      <c r="AS15" s="42">
        <v>6</v>
      </c>
      <c r="AT15" s="42">
        <v>6.5</v>
      </c>
      <c r="AU15" s="43">
        <f>SUM(AN15:AT15)</f>
        <v>41.5</v>
      </c>
      <c r="AV15" s="40">
        <f>AU15/7</f>
        <v>5.9285714285714288</v>
      </c>
      <c r="AW15" s="41"/>
      <c r="AX15" s="42">
        <v>5.25</v>
      </c>
      <c r="AY15" s="40">
        <f>AX15</f>
        <v>5.25</v>
      </c>
      <c r="AZ15" s="66">
        <v>0.6</v>
      </c>
      <c r="BA15" s="40">
        <f>SUM(AY15-AZ15)</f>
        <v>4.6500000000000004</v>
      </c>
      <c r="BB15" s="94"/>
      <c r="BC15" s="40">
        <f>SUM((L15*0.25)+(V15*0.375)+(AV15*0.375))</f>
        <v>5.5526785714285714</v>
      </c>
      <c r="BD15" s="5"/>
      <c r="BE15" s="40">
        <f>SUM((AC15*0.25),(AL15*0.25),(BA15*0.5))</f>
        <v>5.50875</v>
      </c>
      <c r="BF15" s="95"/>
      <c r="BG15" s="59">
        <f>AVERAGE(BC15:BE15)</f>
        <v>5.5307142857142857</v>
      </c>
      <c r="BH15" s="49">
        <f>RANK(BG15,BG$11:BG$1006)</f>
        <v>5</v>
      </c>
    </row>
  </sheetData>
  <sortState xmlns:xlrd2="http://schemas.microsoft.com/office/spreadsheetml/2017/richdata2" ref="A11:BH15">
    <sortCondition ref="BH11:BH15"/>
  </sortState>
  <mergeCells count="1">
    <mergeCell ref="A4:B4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&amp;L&amp;A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Q26"/>
  <sheetViews>
    <sheetView workbookViewId="0">
      <selection activeCell="BD12" sqref="BD12"/>
    </sheetView>
  </sheetViews>
  <sheetFormatPr defaultRowHeight="14.4" x14ac:dyDescent="0.3"/>
  <cols>
    <col min="1" max="1" width="5.6640625" customWidth="1"/>
    <col min="2" max="2" width="20" customWidth="1"/>
    <col min="3" max="3" width="10.5546875" customWidth="1"/>
    <col min="4" max="4" width="16.5546875" customWidth="1"/>
    <col min="5" max="5" width="24.6640625" customWidth="1"/>
    <col min="6" max="6" width="3.5546875" customWidth="1"/>
    <col min="13" max="13" width="2.88671875" customWidth="1"/>
    <col min="24" max="24" width="2.88671875" customWidth="1"/>
    <col min="35" max="35" width="2.88671875" customWidth="1"/>
    <col min="42" max="42" width="2.88671875" customWidth="1"/>
    <col min="51" max="51" width="2.88671875" customWidth="1"/>
    <col min="52" max="55" width="9.109375" style="50"/>
    <col min="56" max="56" width="10.21875" style="50" customWidth="1"/>
    <col min="57" max="57" width="2.88671875" customWidth="1"/>
    <col min="58" max="58" width="9.109375" style="123"/>
    <col min="59" max="59" width="3" style="123" customWidth="1"/>
    <col min="60" max="62" width="7.6640625" style="122" customWidth="1"/>
    <col min="63" max="63" width="3.109375" style="122" customWidth="1"/>
    <col min="64" max="64" width="10.6640625" style="50" customWidth="1"/>
    <col min="65" max="65" width="2.88671875" style="50" customWidth="1"/>
    <col min="66" max="66" width="9.109375" style="50"/>
    <col min="67" max="67" width="2.6640625" style="50" customWidth="1"/>
    <col min="68" max="68" width="9.109375" style="50"/>
    <col min="69" max="69" width="12.88671875" customWidth="1"/>
  </cols>
  <sheetData>
    <row r="1" spans="1:69" ht="15.6" x14ac:dyDescent="0.3">
      <c r="A1" s="4" t="str">
        <f>CompDetail!A1</f>
        <v xml:space="preserve">SYDNEY ROYAL EASTER SHOW 2019 </v>
      </c>
      <c r="B1" s="5"/>
    </row>
    <row r="2" spans="1:69" ht="15.6" x14ac:dyDescent="0.3">
      <c r="A2" s="4" t="str">
        <f>CompDetail!A2</f>
        <v>OFFICIAL VAULTING COMPETITION</v>
      </c>
      <c r="B2" s="5"/>
      <c r="C2" s="5"/>
      <c r="D2" s="6" t="s">
        <v>138</v>
      </c>
      <c r="E2" s="8" t="s">
        <v>136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7"/>
      <c r="BA2" s="7"/>
      <c r="BB2" s="7"/>
      <c r="BC2" s="7"/>
      <c r="BD2" s="7"/>
      <c r="BE2" s="5"/>
      <c r="BL2" s="8"/>
      <c r="BM2" s="8"/>
      <c r="BN2" s="8"/>
      <c r="BO2" s="8"/>
      <c r="BP2" s="8"/>
      <c r="BQ2" s="9">
        <f ca="1">NOW()</f>
        <v>43585.686121412036</v>
      </c>
    </row>
    <row r="3" spans="1:69" ht="15.6" x14ac:dyDescent="0.3">
      <c r="A3" s="4"/>
      <c r="B3" s="5"/>
      <c r="C3" s="5"/>
      <c r="D3" s="6"/>
      <c r="E3" t="s">
        <v>137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28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7"/>
      <c r="BA3" s="7"/>
      <c r="BB3" s="7"/>
      <c r="BC3" s="7"/>
      <c r="BD3" s="7"/>
      <c r="BE3" s="5"/>
      <c r="BL3" s="8"/>
      <c r="BM3" s="8"/>
      <c r="BN3" s="8"/>
      <c r="BO3" s="8"/>
      <c r="BP3" s="8"/>
      <c r="BQ3" s="10">
        <f ca="1">NOW()</f>
        <v>43585.686121412036</v>
      </c>
    </row>
    <row r="4" spans="1:69" ht="15.6" x14ac:dyDescent="0.3">
      <c r="A4" s="196" t="str">
        <f>CompDetail!A3</f>
        <v>18th April to 19th April 2019</v>
      </c>
      <c r="B4" s="196"/>
      <c r="C4" s="5"/>
      <c r="D4" s="6"/>
      <c r="E4" s="5"/>
      <c r="F4" s="5"/>
      <c r="G4" s="67" t="s">
        <v>53</v>
      </c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5"/>
      <c r="Y4" s="67" t="s">
        <v>53</v>
      </c>
      <c r="Z4" s="67"/>
      <c r="AA4" s="67"/>
      <c r="AB4" s="67"/>
      <c r="AC4" s="67"/>
      <c r="AD4" s="67"/>
      <c r="AE4" s="67"/>
      <c r="AF4" s="67"/>
      <c r="AG4" s="67"/>
      <c r="AH4" s="67"/>
      <c r="AI4" s="28"/>
      <c r="AJ4" s="68" t="s">
        <v>130</v>
      </c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21"/>
      <c r="BA4" s="69"/>
      <c r="BB4" s="69"/>
      <c r="BC4" s="69"/>
      <c r="BD4" s="69"/>
      <c r="BE4" s="5"/>
      <c r="BL4" s="91"/>
      <c r="BM4" s="8"/>
      <c r="BN4" s="92"/>
      <c r="BO4" s="8"/>
      <c r="BP4" s="8"/>
      <c r="BQ4" s="5"/>
    </row>
    <row r="5" spans="1:69" ht="15.6" x14ac:dyDescent="0.3">
      <c r="A5" s="4"/>
      <c r="B5" s="5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28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7"/>
      <c r="BA5" s="7"/>
      <c r="BB5" s="7"/>
      <c r="BC5" s="7"/>
      <c r="BD5" s="7"/>
      <c r="BE5" s="5"/>
      <c r="BL5" s="8"/>
      <c r="BM5" s="8"/>
      <c r="BN5" s="8"/>
      <c r="BO5" s="8"/>
      <c r="BP5" s="8"/>
      <c r="BQ5" s="5"/>
    </row>
    <row r="6" spans="1:69" ht="15.6" x14ac:dyDescent="0.3">
      <c r="A6" s="4" t="s">
        <v>54</v>
      </c>
      <c r="B6" s="17"/>
      <c r="C6" s="5"/>
      <c r="D6" s="5"/>
      <c r="E6" s="5"/>
      <c r="F6" s="5"/>
      <c r="G6" s="17" t="s">
        <v>5</v>
      </c>
      <c r="H6" s="17"/>
      <c r="I6" s="5"/>
      <c r="J6" s="17"/>
      <c r="K6" s="5"/>
      <c r="L6" s="5"/>
      <c r="M6" s="17"/>
      <c r="N6" s="17" t="s">
        <v>6</v>
      </c>
      <c r="O6" s="17"/>
      <c r="P6" s="5"/>
      <c r="Q6" s="5"/>
      <c r="R6" s="5"/>
      <c r="S6" s="5"/>
      <c r="T6" s="5"/>
      <c r="U6" s="5"/>
      <c r="V6" s="5"/>
      <c r="W6" s="5"/>
      <c r="X6" s="18"/>
      <c r="Y6" s="17" t="s">
        <v>7</v>
      </c>
      <c r="Z6" s="17"/>
      <c r="AA6" s="5"/>
      <c r="AB6" s="5"/>
      <c r="AC6" s="5"/>
      <c r="AD6" s="5"/>
      <c r="AE6" s="5"/>
      <c r="AF6" s="5"/>
      <c r="AG6" s="5"/>
      <c r="AH6" s="5"/>
      <c r="AI6" s="28"/>
      <c r="AJ6" s="17" t="s">
        <v>5</v>
      </c>
      <c r="AK6" s="5"/>
      <c r="AL6" s="5"/>
      <c r="AM6" s="5"/>
      <c r="AN6" s="5"/>
      <c r="AO6" s="5"/>
      <c r="AP6" s="5"/>
      <c r="AQ6" s="17" t="s">
        <v>5</v>
      </c>
      <c r="AR6" s="5"/>
      <c r="AS6" s="5"/>
      <c r="AT6" s="5"/>
      <c r="AU6" s="5"/>
      <c r="AV6" s="5"/>
      <c r="AW6" s="17"/>
      <c r="AX6" s="17"/>
      <c r="AY6" s="5"/>
      <c r="AZ6" s="19" t="s">
        <v>8</v>
      </c>
      <c r="BA6" s="7"/>
      <c r="BB6" s="7"/>
      <c r="BC6" s="19"/>
      <c r="BD6" s="7"/>
      <c r="BE6" s="18"/>
      <c r="BL6" s="20" t="s">
        <v>9</v>
      </c>
      <c r="BM6" s="8"/>
      <c r="BN6" s="8"/>
      <c r="BO6" s="8"/>
      <c r="BP6" s="8"/>
      <c r="BQ6" s="5"/>
    </row>
    <row r="7" spans="1:69" ht="15.6" x14ac:dyDescent="0.3">
      <c r="A7" s="4" t="s">
        <v>10</v>
      </c>
      <c r="B7" s="17">
        <v>1055</v>
      </c>
      <c r="C7" s="5"/>
      <c r="D7" s="5"/>
      <c r="E7" s="5"/>
      <c r="F7" s="5"/>
      <c r="G7" s="5" t="str">
        <f>E2</f>
        <v>Tristyn Lowe</v>
      </c>
      <c r="H7" s="5"/>
      <c r="I7" s="5"/>
      <c r="J7" s="5"/>
      <c r="K7" s="5"/>
      <c r="L7" s="5"/>
      <c r="M7" s="5"/>
      <c r="N7" s="5" t="str">
        <f>E2</f>
        <v>Tristyn Lowe</v>
      </c>
      <c r="O7" s="5"/>
      <c r="P7" s="5"/>
      <c r="Q7" s="5"/>
      <c r="R7" s="5"/>
      <c r="S7" s="5"/>
      <c r="T7" s="5"/>
      <c r="U7" s="5"/>
      <c r="V7" s="5"/>
      <c r="W7" s="5"/>
      <c r="X7" s="18"/>
      <c r="Y7" s="5" t="str">
        <f>E3</f>
        <v>Chris Wicks</v>
      </c>
      <c r="Z7" s="5"/>
      <c r="AA7" s="5"/>
      <c r="AB7" s="5"/>
      <c r="AC7" s="5"/>
      <c r="AD7" s="5"/>
      <c r="AE7" s="5"/>
      <c r="AF7" s="5"/>
      <c r="AG7" s="5"/>
      <c r="AH7" s="5"/>
      <c r="AI7" s="28"/>
      <c r="AJ7" s="5" t="s">
        <v>137</v>
      </c>
      <c r="AK7" s="5"/>
      <c r="AL7" s="5"/>
      <c r="AM7" s="5"/>
      <c r="AN7" s="5"/>
      <c r="AO7" s="5"/>
      <c r="AP7" s="5"/>
      <c r="AQ7" s="5" t="s">
        <v>137</v>
      </c>
      <c r="AR7" s="5"/>
      <c r="AS7" s="5"/>
      <c r="AT7" s="5"/>
      <c r="AU7" s="5"/>
      <c r="AV7" s="5"/>
      <c r="AW7" s="5"/>
      <c r="AX7" s="5"/>
      <c r="AY7" s="5"/>
      <c r="AZ7" s="7" t="s">
        <v>136</v>
      </c>
      <c r="BA7" s="7"/>
      <c r="BB7" s="7"/>
      <c r="BC7" s="7"/>
      <c r="BD7" s="7"/>
      <c r="BE7" s="18"/>
      <c r="BF7" s="125"/>
      <c r="BG7" s="125"/>
      <c r="BH7" s="197" t="s">
        <v>146</v>
      </c>
      <c r="BI7" s="197"/>
      <c r="BJ7" s="124"/>
      <c r="BK7" s="124"/>
      <c r="BL7" s="8"/>
      <c r="BM7" s="8"/>
      <c r="BN7" s="8"/>
      <c r="BO7" s="53"/>
      <c r="BP7" s="8"/>
      <c r="BQ7" s="5"/>
    </row>
    <row r="8" spans="1:69" x14ac:dyDescent="0.3">
      <c r="A8" s="5"/>
      <c r="B8" s="5"/>
      <c r="C8" s="5"/>
      <c r="D8" s="5"/>
      <c r="E8" s="5"/>
      <c r="F8" s="83"/>
      <c r="G8" s="5" t="s">
        <v>11</v>
      </c>
      <c r="H8" s="5"/>
      <c r="I8" s="5"/>
      <c r="J8" s="5"/>
      <c r="K8" s="5"/>
      <c r="L8" s="5"/>
      <c r="M8" s="21"/>
      <c r="N8" s="5"/>
      <c r="O8" s="5"/>
      <c r="P8" s="5"/>
      <c r="Q8" s="5"/>
      <c r="R8" s="5"/>
      <c r="S8" s="5"/>
      <c r="T8" s="5"/>
      <c r="U8" s="5"/>
      <c r="V8" s="5"/>
      <c r="W8" s="5"/>
      <c r="X8" s="18"/>
      <c r="Y8" s="5"/>
      <c r="Z8" s="5"/>
      <c r="AA8" s="5"/>
      <c r="AB8" s="5"/>
      <c r="AC8" s="5"/>
      <c r="AD8" s="5"/>
      <c r="AE8" s="5"/>
      <c r="AF8" s="5"/>
      <c r="AG8" s="5"/>
      <c r="AH8" s="5"/>
      <c r="AI8" s="28"/>
      <c r="AJ8" s="21" t="s">
        <v>11</v>
      </c>
      <c r="AK8" s="21"/>
      <c r="AL8" s="21"/>
      <c r="AM8" s="21"/>
      <c r="AN8" s="22"/>
      <c r="AO8" s="5"/>
      <c r="AP8" s="5"/>
      <c r="AQ8" s="5" t="s">
        <v>12</v>
      </c>
      <c r="AR8" s="5"/>
      <c r="AS8" s="5"/>
      <c r="AT8" s="5"/>
      <c r="AU8" s="5"/>
      <c r="AV8" s="5"/>
      <c r="AW8" s="5"/>
      <c r="AX8" s="21" t="s">
        <v>12</v>
      </c>
      <c r="AY8" s="21"/>
      <c r="AZ8" s="19"/>
      <c r="BA8" s="7" t="s">
        <v>13</v>
      </c>
      <c r="BB8" s="7" t="s">
        <v>42</v>
      </c>
      <c r="BC8" s="19"/>
      <c r="BD8" s="7"/>
      <c r="BE8" s="18"/>
      <c r="BF8" s="125"/>
      <c r="BG8" s="126"/>
      <c r="BJ8" s="127"/>
      <c r="BK8" s="128"/>
      <c r="BL8" s="20" t="s">
        <v>15</v>
      </c>
      <c r="BM8" s="8"/>
      <c r="BN8" s="20" t="s">
        <v>145</v>
      </c>
      <c r="BO8" s="53"/>
      <c r="BP8" s="23" t="s">
        <v>16</v>
      </c>
      <c r="BQ8" s="24"/>
    </row>
    <row r="9" spans="1:69" x14ac:dyDescent="0.3">
      <c r="A9" s="26" t="s">
        <v>17</v>
      </c>
      <c r="B9" s="26" t="s">
        <v>143</v>
      </c>
      <c r="C9" s="26" t="s">
        <v>140</v>
      </c>
      <c r="D9" s="26" t="s">
        <v>141</v>
      </c>
      <c r="E9" s="26" t="s">
        <v>142</v>
      </c>
      <c r="F9" s="84"/>
      <c r="G9" s="27" t="s">
        <v>19</v>
      </c>
      <c r="H9" s="27" t="s">
        <v>20</v>
      </c>
      <c r="I9" s="27" t="s">
        <v>21</v>
      </c>
      <c r="J9" s="27" t="s">
        <v>22</v>
      </c>
      <c r="K9" s="27" t="s">
        <v>23</v>
      </c>
      <c r="L9" s="27" t="s">
        <v>11</v>
      </c>
      <c r="M9" s="28"/>
      <c r="N9" s="25" t="s">
        <v>24</v>
      </c>
      <c r="O9" s="25" t="s">
        <v>25</v>
      </c>
      <c r="P9" s="25" t="s">
        <v>48</v>
      </c>
      <c r="Q9" s="25" t="s">
        <v>55</v>
      </c>
      <c r="R9" s="25" t="s">
        <v>56</v>
      </c>
      <c r="S9" s="25" t="s">
        <v>57</v>
      </c>
      <c r="T9" s="25" t="s">
        <v>49</v>
      </c>
      <c r="U9" s="25" t="s">
        <v>58</v>
      </c>
      <c r="V9" s="25" t="s">
        <v>32</v>
      </c>
      <c r="W9" s="25" t="s">
        <v>33</v>
      </c>
      <c r="X9" s="30"/>
      <c r="Y9" s="25" t="s">
        <v>24</v>
      </c>
      <c r="Z9" s="25" t="s">
        <v>25</v>
      </c>
      <c r="AA9" s="25" t="s">
        <v>48</v>
      </c>
      <c r="AB9" s="25" t="s">
        <v>55</v>
      </c>
      <c r="AC9" s="25" t="s">
        <v>56</v>
      </c>
      <c r="AD9" s="25" t="s">
        <v>57</v>
      </c>
      <c r="AE9" s="25" t="s">
        <v>49</v>
      </c>
      <c r="AF9" s="25" t="s">
        <v>58</v>
      </c>
      <c r="AG9" s="25" t="s">
        <v>32</v>
      </c>
      <c r="AH9" s="25" t="s">
        <v>33</v>
      </c>
      <c r="AI9" s="28"/>
      <c r="AJ9" s="27" t="s">
        <v>19</v>
      </c>
      <c r="AK9" s="27" t="s">
        <v>20</v>
      </c>
      <c r="AL9" s="27" t="s">
        <v>21</v>
      </c>
      <c r="AM9" s="27" t="s">
        <v>22</v>
      </c>
      <c r="AN9" s="27" t="s">
        <v>23</v>
      </c>
      <c r="AO9" s="27" t="s">
        <v>11</v>
      </c>
      <c r="AP9" s="29"/>
      <c r="AQ9" s="27" t="s">
        <v>34</v>
      </c>
      <c r="AR9" s="27" t="s">
        <v>35</v>
      </c>
      <c r="AS9" s="27" t="s">
        <v>36</v>
      </c>
      <c r="AT9" s="27" t="s">
        <v>37</v>
      </c>
      <c r="AU9" s="27" t="s">
        <v>38</v>
      </c>
      <c r="AV9" s="27" t="s">
        <v>39</v>
      </c>
      <c r="AW9" s="25" t="s">
        <v>40</v>
      </c>
      <c r="AX9" s="25" t="s">
        <v>41</v>
      </c>
      <c r="AY9" s="28"/>
      <c r="AZ9" s="31" t="s">
        <v>42</v>
      </c>
      <c r="BA9" s="31" t="s">
        <v>43</v>
      </c>
      <c r="BB9" s="31" t="s">
        <v>41</v>
      </c>
      <c r="BC9" s="31" t="s">
        <v>59</v>
      </c>
      <c r="BD9" s="70" t="s">
        <v>14</v>
      </c>
      <c r="BE9" s="30"/>
      <c r="BF9" s="141" t="s">
        <v>133</v>
      </c>
      <c r="BG9" s="142"/>
      <c r="BH9" s="140" t="s">
        <v>131</v>
      </c>
      <c r="BI9" s="140" t="s">
        <v>132</v>
      </c>
      <c r="BJ9" s="143" t="s">
        <v>134</v>
      </c>
      <c r="BK9" s="144"/>
      <c r="BL9" s="33" t="s">
        <v>44</v>
      </c>
      <c r="BM9" s="26"/>
      <c r="BN9" s="33" t="s">
        <v>44</v>
      </c>
      <c r="BO9" s="54"/>
      <c r="BP9" s="35" t="s">
        <v>44</v>
      </c>
      <c r="BQ9" s="36" t="s">
        <v>45</v>
      </c>
    </row>
    <row r="10" spans="1:69" x14ac:dyDescent="0.3">
      <c r="A10" s="8"/>
      <c r="B10" s="8"/>
      <c r="C10" s="8"/>
      <c r="D10" s="8"/>
      <c r="E10" s="8"/>
      <c r="F10" s="87"/>
      <c r="G10" s="24"/>
      <c r="H10" s="24"/>
      <c r="I10" s="24"/>
      <c r="J10" s="24"/>
      <c r="K10" s="24"/>
      <c r="L10" s="24"/>
      <c r="M10" s="28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30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8"/>
      <c r="AJ10" s="24"/>
      <c r="AK10" s="24"/>
      <c r="AL10" s="24"/>
      <c r="AM10" s="24"/>
      <c r="AN10" s="24"/>
      <c r="AO10" s="24"/>
      <c r="AP10" s="29"/>
      <c r="AQ10" s="24"/>
      <c r="AR10" s="24"/>
      <c r="AS10" s="24"/>
      <c r="AT10" s="24"/>
      <c r="AU10" s="24"/>
      <c r="AV10" s="24"/>
      <c r="AW10" s="21"/>
      <c r="AX10" s="21"/>
      <c r="AY10" s="28"/>
      <c r="AZ10" s="7"/>
      <c r="BA10" s="7"/>
      <c r="BB10" s="7"/>
      <c r="BC10" s="7"/>
      <c r="BD10" s="7"/>
      <c r="BE10" s="30"/>
      <c r="BF10" s="129"/>
      <c r="BG10" s="130"/>
      <c r="BH10" s="124"/>
      <c r="BI10" s="124"/>
      <c r="BJ10" s="131"/>
      <c r="BK10" s="132"/>
      <c r="BL10" s="20"/>
      <c r="BM10" s="8"/>
      <c r="BN10" s="20"/>
      <c r="BO10" s="55"/>
      <c r="BP10" s="23"/>
      <c r="BQ10" s="38"/>
    </row>
    <row r="11" spans="1:69" x14ac:dyDescent="0.3">
      <c r="A11" s="101">
        <v>532</v>
      </c>
      <c r="B11" s="103" t="s">
        <v>113</v>
      </c>
      <c r="C11" s="103" t="s">
        <v>84</v>
      </c>
      <c r="D11" s="103" t="s">
        <v>85</v>
      </c>
      <c r="E11" s="103" t="s">
        <v>86</v>
      </c>
      <c r="F11" s="88"/>
      <c r="G11" s="39">
        <v>7</v>
      </c>
      <c r="H11" s="39">
        <v>6.2</v>
      </c>
      <c r="I11" s="39">
        <v>7</v>
      </c>
      <c r="J11" s="39">
        <v>6.5</v>
      </c>
      <c r="K11" s="39">
        <v>5.5</v>
      </c>
      <c r="L11" s="40">
        <f>SUM((G11*0.3),(H11*0.25),(I11*0.25),(J11*0.15),(K11*0.05))</f>
        <v>6.65</v>
      </c>
      <c r="M11" s="41"/>
      <c r="N11" s="42">
        <v>5.5</v>
      </c>
      <c r="O11" s="42">
        <v>7.5</v>
      </c>
      <c r="P11" s="42">
        <v>5.2</v>
      </c>
      <c r="Q11" s="42">
        <v>6.2</v>
      </c>
      <c r="R11" s="42">
        <v>5</v>
      </c>
      <c r="S11" s="42">
        <v>5.2</v>
      </c>
      <c r="T11" s="42">
        <v>6.2</v>
      </c>
      <c r="U11" s="42">
        <v>7.2</v>
      </c>
      <c r="V11" s="43">
        <f>SUM(N11:U11)</f>
        <v>48.000000000000007</v>
      </c>
      <c r="W11" s="40">
        <f>V11/8</f>
        <v>6.0000000000000009</v>
      </c>
      <c r="X11" s="46"/>
      <c r="Y11" s="42">
        <v>6</v>
      </c>
      <c r="Z11" s="42">
        <v>5.5</v>
      </c>
      <c r="AA11" s="42">
        <v>5.5</v>
      </c>
      <c r="AB11" s="42">
        <v>6.5</v>
      </c>
      <c r="AC11" s="42">
        <v>5</v>
      </c>
      <c r="AD11" s="42">
        <v>5</v>
      </c>
      <c r="AE11" s="42">
        <v>5.5</v>
      </c>
      <c r="AF11" s="42">
        <v>5.5</v>
      </c>
      <c r="AG11" s="43">
        <f>SUM(Y11:AF11)</f>
        <v>44.5</v>
      </c>
      <c r="AH11" s="40">
        <f>AG11/8</f>
        <v>5.5625</v>
      </c>
      <c r="AI11" s="41"/>
      <c r="AJ11" s="39">
        <v>7.5</v>
      </c>
      <c r="AK11" s="39">
        <v>7</v>
      </c>
      <c r="AL11" s="39">
        <v>7</v>
      </c>
      <c r="AM11" s="39">
        <v>7.5</v>
      </c>
      <c r="AN11" s="39">
        <v>6.5</v>
      </c>
      <c r="AO11" s="40">
        <f>SUM((AJ11*0.3),(AK11*0.25),(AL11*0.25),(AM11*0.15),(AN11*0.05))</f>
        <v>7.2</v>
      </c>
      <c r="AP11" s="44"/>
      <c r="AQ11" s="42">
        <v>7</v>
      </c>
      <c r="AR11" s="42">
        <v>7</v>
      </c>
      <c r="AS11" s="42">
        <v>7</v>
      </c>
      <c r="AT11" s="42">
        <v>0</v>
      </c>
      <c r="AU11" s="42">
        <v>1.5</v>
      </c>
      <c r="AV11" s="40">
        <f>SUM((AQ11*0.2),(AR11*0.15),(AS11*0.25),(AT11*0.2),(AU11*0.2))</f>
        <v>4.5</v>
      </c>
      <c r="AW11" s="45"/>
      <c r="AX11" s="40">
        <f>AV11-AW11</f>
        <v>4.5</v>
      </c>
      <c r="AY11" s="41"/>
      <c r="AZ11" s="193">
        <v>5.33</v>
      </c>
      <c r="BA11" s="47"/>
      <c r="BB11" s="7">
        <f>SUM(AZ11-BA11)</f>
        <v>5.33</v>
      </c>
      <c r="BC11" s="48">
        <v>4.7</v>
      </c>
      <c r="BD11" s="7">
        <f>SUM((BB11*0.7),(BC11*0.3))</f>
        <v>5.141</v>
      </c>
      <c r="BE11" s="46"/>
      <c r="BF11" s="134">
        <f>BL11</f>
        <v>5.9984375000000005</v>
      </c>
      <c r="BG11" s="135"/>
      <c r="BH11" s="133">
        <f>S11</f>
        <v>5.2</v>
      </c>
      <c r="BI11" s="133">
        <f>AQ11</f>
        <v>7</v>
      </c>
      <c r="BJ11" s="136">
        <f>BN11</f>
        <v>5.4954999999999998</v>
      </c>
      <c r="BK11" s="137"/>
      <c r="BL11" s="7">
        <f>SUM((L11*0.25)+(W11*0.375)+(AH11*0.375))</f>
        <v>5.9984375000000005</v>
      </c>
      <c r="BM11" s="8"/>
      <c r="BN11" s="7">
        <f>SUM((AO11*0.25),(AX11*0.25),(BD11*0.5))</f>
        <v>5.4954999999999998</v>
      </c>
      <c r="BO11" s="53"/>
      <c r="BP11" s="19">
        <f>AVERAGE(BL11:BN11)</f>
        <v>5.7469687500000006</v>
      </c>
      <c r="BQ11" s="49">
        <f>RANK(BP11,BP$11:BP$1002)</f>
        <v>1</v>
      </c>
    </row>
    <row r="12" spans="1:69" x14ac:dyDescent="0.3">
      <c r="A12" s="101">
        <v>508</v>
      </c>
      <c r="B12" s="103" t="s">
        <v>122</v>
      </c>
      <c r="C12" s="103" t="s">
        <v>124</v>
      </c>
      <c r="D12" s="103" t="s">
        <v>99</v>
      </c>
      <c r="E12" s="104" t="s">
        <v>100</v>
      </c>
      <c r="F12" s="88"/>
      <c r="G12" s="39">
        <v>5</v>
      </c>
      <c r="H12" s="39">
        <v>4.8</v>
      </c>
      <c r="I12" s="39">
        <v>6</v>
      </c>
      <c r="J12" s="39">
        <v>7.5</v>
      </c>
      <c r="K12" s="39">
        <v>8</v>
      </c>
      <c r="L12" s="40">
        <f>SUM((G12*0.3),(H12*0.25),(I12*0.25),(J12*0.15),(K12*0.05))</f>
        <v>5.7250000000000005</v>
      </c>
      <c r="M12" s="41"/>
      <c r="N12" s="42">
        <v>4.5</v>
      </c>
      <c r="O12" s="42">
        <v>3.2</v>
      </c>
      <c r="P12" s="42">
        <v>5</v>
      </c>
      <c r="Q12" s="42">
        <v>6.2</v>
      </c>
      <c r="R12" s="42">
        <v>5</v>
      </c>
      <c r="S12" s="42">
        <v>4.5999999999999996</v>
      </c>
      <c r="T12" s="42">
        <v>2.5</v>
      </c>
      <c r="U12" s="42">
        <v>4.8</v>
      </c>
      <c r="V12" s="43">
        <f>SUM(N12:U12)</f>
        <v>35.799999999999997</v>
      </c>
      <c r="W12" s="40">
        <f>V12/8</f>
        <v>4.4749999999999996</v>
      </c>
      <c r="X12" s="46"/>
      <c r="Y12" s="42">
        <v>2.5</v>
      </c>
      <c r="Z12" s="42">
        <v>6.5</v>
      </c>
      <c r="AA12" s="42">
        <v>5</v>
      </c>
      <c r="AB12" s="42">
        <v>5.2</v>
      </c>
      <c r="AC12" s="42">
        <v>3.5</v>
      </c>
      <c r="AD12" s="42">
        <v>5.5</v>
      </c>
      <c r="AE12" s="42">
        <v>6</v>
      </c>
      <c r="AF12" s="42">
        <v>4</v>
      </c>
      <c r="AG12" s="43">
        <f>SUM(Y12:AF12)</f>
        <v>38.200000000000003</v>
      </c>
      <c r="AH12" s="40">
        <f>AG12/8</f>
        <v>4.7750000000000004</v>
      </c>
      <c r="AI12" s="41"/>
      <c r="AJ12" s="39">
        <v>6.5</v>
      </c>
      <c r="AK12" s="39">
        <v>7</v>
      </c>
      <c r="AL12" s="39">
        <v>7</v>
      </c>
      <c r="AM12" s="39">
        <v>7</v>
      </c>
      <c r="AN12" s="39">
        <v>8</v>
      </c>
      <c r="AO12" s="40">
        <f>SUM((AJ12*0.3),(AK12*0.25),(AL12*0.25),(AM12*0.15),(AN12*0.05))</f>
        <v>6.9</v>
      </c>
      <c r="AP12" s="44"/>
      <c r="AQ12" s="42">
        <v>5</v>
      </c>
      <c r="AR12" s="42">
        <v>8</v>
      </c>
      <c r="AS12" s="42">
        <v>7</v>
      </c>
      <c r="AT12" s="42">
        <v>6.5</v>
      </c>
      <c r="AU12" s="42">
        <v>7</v>
      </c>
      <c r="AV12" s="40">
        <f>SUM((AQ12*0.2),(AR12*0.15),(AS12*0.25),(AT12*0.2),(AU12*0.2))</f>
        <v>6.65</v>
      </c>
      <c r="AW12" s="45"/>
      <c r="AX12" s="40">
        <f>AV12-AW12</f>
        <v>6.65</v>
      </c>
      <c r="AY12" s="41"/>
      <c r="AZ12" s="193">
        <v>5.27</v>
      </c>
      <c r="BA12" s="47">
        <v>0.4</v>
      </c>
      <c r="BB12" s="7">
        <f>SUM(AZ12-BA12)</f>
        <v>4.8699999999999992</v>
      </c>
      <c r="BC12" s="48">
        <v>3.7</v>
      </c>
      <c r="BD12" s="7">
        <f>SUM((BB12*0.7),(BC12*0.3))</f>
        <v>4.5189999999999992</v>
      </c>
      <c r="BE12" s="46"/>
      <c r="BF12" s="134">
        <f>BL12</f>
        <v>4.9000000000000004</v>
      </c>
      <c r="BG12" s="135"/>
      <c r="BH12" s="133">
        <f>S12</f>
        <v>4.5999999999999996</v>
      </c>
      <c r="BI12" s="133">
        <f>AQ12</f>
        <v>5</v>
      </c>
      <c r="BJ12" s="136">
        <f>BN12</f>
        <v>5.6470000000000002</v>
      </c>
      <c r="BK12" s="137"/>
      <c r="BL12" s="7">
        <f>SUM((L12*0.25)+(W12*0.375)+(AH12*0.375))</f>
        <v>4.9000000000000004</v>
      </c>
      <c r="BM12" s="8"/>
      <c r="BN12" s="7">
        <f>SUM((AO12*0.25),(AX12*0.25),(BD12*0.5))</f>
        <v>5.6470000000000002</v>
      </c>
      <c r="BO12" s="53"/>
      <c r="BP12" s="19">
        <f>AVERAGE(BL12:BN12)</f>
        <v>5.2735000000000003</v>
      </c>
      <c r="BQ12" s="49">
        <f>RANK(BP12,BP$11:BP$1002)</f>
        <v>2</v>
      </c>
    </row>
    <row r="13" spans="1:69" x14ac:dyDescent="0.3">
      <c r="BH13" s="138"/>
      <c r="BI13" s="138"/>
      <c r="BJ13" s="138"/>
      <c r="BK13" s="138"/>
    </row>
    <row r="18" spans="58:59" x14ac:dyDescent="0.3">
      <c r="BF18" s="125"/>
      <c r="BG18" s="125"/>
    </row>
    <row r="20" spans="58:59" x14ac:dyDescent="0.3">
      <c r="BF20" s="129"/>
      <c r="BG20" s="129"/>
    </row>
    <row r="21" spans="58:59" x14ac:dyDescent="0.3">
      <c r="BF21" s="129"/>
      <c r="BG21" s="129"/>
    </row>
    <row r="22" spans="58:59" x14ac:dyDescent="0.3">
      <c r="BF22" s="139"/>
      <c r="BG22" s="139"/>
    </row>
    <row r="23" spans="58:59" x14ac:dyDescent="0.3">
      <c r="BF23" s="139"/>
      <c r="BG23" s="139"/>
    </row>
    <row r="24" spans="58:59" x14ac:dyDescent="0.3">
      <c r="BF24" s="139"/>
      <c r="BG24" s="139"/>
    </row>
    <row r="25" spans="58:59" x14ac:dyDescent="0.3">
      <c r="BF25" s="139"/>
      <c r="BG25" s="139"/>
    </row>
    <row r="26" spans="58:59" x14ac:dyDescent="0.3">
      <c r="BF26" s="139"/>
      <c r="BG26" s="139"/>
    </row>
  </sheetData>
  <sortState xmlns:xlrd2="http://schemas.microsoft.com/office/spreadsheetml/2017/richdata2" ref="A11:BQ12">
    <sortCondition ref="BQ11:BQ12"/>
  </sortState>
  <mergeCells count="2">
    <mergeCell ref="A4:B4"/>
    <mergeCell ref="BH7:BI7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&amp;L&amp;A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18"/>
  <sheetViews>
    <sheetView topLeftCell="F1" workbookViewId="0">
      <selection activeCell="Y18" sqref="Y18"/>
    </sheetView>
  </sheetViews>
  <sheetFormatPr defaultRowHeight="14.4" x14ac:dyDescent="0.3"/>
  <cols>
    <col min="1" max="1" width="5.6640625" customWidth="1"/>
    <col min="2" max="2" width="30.6640625" customWidth="1"/>
    <col min="3" max="3" width="14.6640625" customWidth="1"/>
    <col min="4" max="4" width="17.77734375" customWidth="1"/>
    <col min="5" max="5" width="15.88671875" customWidth="1"/>
    <col min="6" max="6" width="2.88671875" customWidth="1"/>
    <col min="13" max="13" width="2.88671875" customWidth="1"/>
    <col min="22" max="22" width="3.109375" customWidth="1"/>
    <col min="27" max="27" width="2.88671875" customWidth="1"/>
    <col min="29" max="29" width="13.88671875" customWidth="1"/>
  </cols>
  <sheetData>
    <row r="1" spans="1:29" ht="15.6" x14ac:dyDescent="0.3">
      <c r="A1" s="4" t="str">
        <f>CompDetail!A1</f>
        <v xml:space="preserve">SYDNEY ROYAL EASTER SHOW 2019 </v>
      </c>
      <c r="B1" s="5"/>
    </row>
    <row r="2" spans="1:29" ht="15.6" x14ac:dyDescent="0.3">
      <c r="A2" s="4" t="str">
        <f>CompDetail!A2</f>
        <v>OFFICIAL VAULTING COMPETITION</v>
      </c>
      <c r="B2" s="5"/>
      <c r="C2" s="5"/>
      <c r="D2" s="6" t="s">
        <v>0</v>
      </c>
      <c r="E2" s="8" t="s">
        <v>136</v>
      </c>
      <c r="AC2" s="9">
        <f ca="1">NOW()</f>
        <v>43585.686121412036</v>
      </c>
    </row>
    <row r="3" spans="1:29" ht="15.6" x14ac:dyDescent="0.3">
      <c r="A3" s="4"/>
      <c r="B3" s="5"/>
      <c r="C3" s="5"/>
      <c r="D3" s="6" t="s">
        <v>1</v>
      </c>
      <c r="E3" t="s">
        <v>137</v>
      </c>
      <c r="AC3" s="10">
        <f ca="1">NOW()</f>
        <v>43585.686121412036</v>
      </c>
    </row>
    <row r="4" spans="1:29" ht="15.6" x14ac:dyDescent="0.3">
      <c r="A4" s="196" t="str">
        <f>CompDetail!A3</f>
        <v>18th April to 19th April 2019</v>
      </c>
      <c r="B4" s="196"/>
      <c r="C4" s="5"/>
      <c r="D4" s="6"/>
    </row>
    <row r="5" spans="1:29" ht="15.6" x14ac:dyDescent="0.3">
      <c r="A5" s="4"/>
      <c r="B5" s="5"/>
      <c r="C5" s="6"/>
      <c r="D5" s="5"/>
    </row>
    <row r="6" spans="1:29" ht="15.6" x14ac:dyDescent="0.3">
      <c r="A6" s="4" t="s">
        <v>60</v>
      </c>
      <c r="B6" s="17"/>
      <c r="C6" s="5"/>
      <c r="D6" s="5"/>
      <c r="G6" s="17" t="s">
        <v>5</v>
      </c>
      <c r="V6" s="18"/>
      <c r="W6" s="17" t="s">
        <v>8</v>
      </c>
      <c r="AA6" s="18"/>
    </row>
    <row r="7" spans="1:29" ht="15.6" x14ac:dyDescent="0.3">
      <c r="A7" s="4" t="s">
        <v>10</v>
      </c>
      <c r="B7" s="17">
        <v>1058</v>
      </c>
      <c r="C7" s="5"/>
      <c r="D7" s="5"/>
      <c r="G7" s="5" t="str">
        <f>E2</f>
        <v>Tristyn Lowe</v>
      </c>
      <c r="V7" s="18"/>
      <c r="W7" s="5" t="str">
        <f>E3</f>
        <v>Chris Wicks</v>
      </c>
      <c r="AA7" s="18"/>
    </row>
    <row r="8" spans="1:29" x14ac:dyDescent="0.3">
      <c r="V8" s="18"/>
      <c r="AA8" s="18"/>
    </row>
    <row r="9" spans="1:29" x14ac:dyDescent="0.3">
      <c r="A9" s="5"/>
      <c r="B9" s="5"/>
      <c r="C9" s="5"/>
      <c r="D9" s="5"/>
      <c r="E9" s="5"/>
      <c r="F9" s="5"/>
      <c r="G9" s="17" t="s">
        <v>11</v>
      </c>
      <c r="H9" s="5"/>
      <c r="I9" s="5"/>
      <c r="J9" s="5"/>
      <c r="K9" s="5"/>
      <c r="L9" s="5"/>
      <c r="M9" s="21"/>
      <c r="N9" s="22" t="s">
        <v>12</v>
      </c>
      <c r="O9" s="5"/>
      <c r="P9" s="5"/>
      <c r="Q9" s="5"/>
      <c r="R9" s="5"/>
      <c r="S9" s="5"/>
      <c r="T9" s="5"/>
      <c r="U9" s="5" t="s">
        <v>61</v>
      </c>
      <c r="V9" s="32"/>
      <c r="W9" s="23" t="s">
        <v>14</v>
      </c>
      <c r="X9" s="21"/>
      <c r="Y9" s="24" t="s">
        <v>13</v>
      </c>
      <c r="Z9" s="24" t="s">
        <v>14</v>
      </c>
      <c r="AA9" s="18"/>
      <c r="AB9" s="22" t="s">
        <v>41</v>
      </c>
      <c r="AC9" s="5"/>
    </row>
    <row r="10" spans="1:29" x14ac:dyDescent="0.3">
      <c r="A10" s="8" t="s">
        <v>17</v>
      </c>
      <c r="B10" s="150" t="s">
        <v>144</v>
      </c>
      <c r="C10" s="150" t="s">
        <v>140</v>
      </c>
      <c r="D10" s="150" t="s">
        <v>141</v>
      </c>
      <c r="E10" s="150" t="s">
        <v>142</v>
      </c>
      <c r="F10" s="151"/>
      <c r="G10" s="152" t="s">
        <v>19</v>
      </c>
      <c r="H10" s="152" t="s">
        <v>20</v>
      </c>
      <c r="I10" s="152" t="s">
        <v>21</v>
      </c>
      <c r="J10" s="152" t="s">
        <v>22</v>
      </c>
      <c r="K10" s="152" t="s">
        <v>23</v>
      </c>
      <c r="L10" s="152" t="s">
        <v>11</v>
      </c>
      <c r="M10" s="151"/>
      <c r="N10" s="152" t="s">
        <v>34</v>
      </c>
      <c r="O10" s="152" t="s">
        <v>35</v>
      </c>
      <c r="P10" s="152" t="s">
        <v>36</v>
      </c>
      <c r="Q10" s="152" t="s">
        <v>37</v>
      </c>
      <c r="R10" s="152" t="s">
        <v>38</v>
      </c>
      <c r="S10" s="152" t="s">
        <v>39</v>
      </c>
      <c r="T10" s="153" t="s">
        <v>40</v>
      </c>
      <c r="U10" s="153" t="s">
        <v>41</v>
      </c>
      <c r="V10" s="154"/>
      <c r="W10" s="153" t="s">
        <v>42</v>
      </c>
      <c r="X10" s="153" t="s">
        <v>14</v>
      </c>
      <c r="Y10" s="152" t="s">
        <v>43</v>
      </c>
      <c r="Z10" s="152" t="s">
        <v>41</v>
      </c>
      <c r="AA10" s="30"/>
      <c r="AB10" s="155" t="s">
        <v>44</v>
      </c>
      <c r="AC10" s="153" t="s">
        <v>45</v>
      </c>
    </row>
    <row r="11" spans="1:29" s="157" customFormat="1" x14ac:dyDescent="0.3">
      <c r="A11" s="150"/>
      <c r="B11" s="150"/>
      <c r="C11" s="150"/>
      <c r="D11" s="150"/>
      <c r="E11" s="150"/>
      <c r="F11" s="151"/>
      <c r="G11" s="152"/>
      <c r="H11" s="152"/>
      <c r="I11" s="152"/>
      <c r="J11" s="152"/>
      <c r="K11" s="152"/>
      <c r="L11" s="152"/>
      <c r="M11" s="151"/>
      <c r="N11" s="152"/>
      <c r="O11" s="152"/>
      <c r="P11" s="152"/>
      <c r="Q11" s="152"/>
      <c r="R11" s="152"/>
      <c r="S11" s="152"/>
      <c r="T11" s="153"/>
      <c r="U11" s="153"/>
      <c r="V11" s="154"/>
      <c r="W11" s="153"/>
      <c r="X11" s="153"/>
      <c r="Y11" s="152"/>
      <c r="Z11" s="152"/>
      <c r="AA11" s="156"/>
      <c r="AB11" s="155"/>
      <c r="AC11" s="153"/>
    </row>
    <row r="12" spans="1:29" x14ac:dyDescent="0.3">
      <c r="B12" s="116" t="s">
        <v>105</v>
      </c>
      <c r="C12" s="116" t="s">
        <v>78</v>
      </c>
      <c r="D12" s="118" t="s">
        <v>79</v>
      </c>
      <c r="E12" s="118" t="s">
        <v>80</v>
      </c>
      <c r="F12" s="44"/>
      <c r="G12" s="39">
        <v>6.2</v>
      </c>
      <c r="H12" s="39">
        <v>6</v>
      </c>
      <c r="I12" s="39">
        <v>6</v>
      </c>
      <c r="J12" s="39">
        <v>5.5</v>
      </c>
      <c r="K12" s="39">
        <v>6</v>
      </c>
      <c r="L12" s="40">
        <f t="shared" ref="L12:L18" si="0">SUM((G12*0.1),(H12*0.1),(I12*0.3),(J12*0.3),(K12*0.2))</f>
        <v>5.87</v>
      </c>
      <c r="M12" s="72"/>
      <c r="N12" s="42">
        <v>7</v>
      </c>
      <c r="O12" s="42">
        <v>7</v>
      </c>
      <c r="P12" s="42">
        <v>7.2</v>
      </c>
      <c r="Q12" s="42">
        <v>6</v>
      </c>
      <c r="R12" s="42">
        <v>6</v>
      </c>
      <c r="S12" s="40">
        <f t="shared" ref="S12:S18" si="1">SUM((N12*0.2),(O12*0.15),(P12*0.25),(Q12*0.2),(R12*0.2))</f>
        <v>6.65</v>
      </c>
      <c r="T12" s="66"/>
      <c r="U12" s="40">
        <f t="shared" ref="U12:U18" si="2">S12-T12</f>
        <v>6.65</v>
      </c>
      <c r="V12" s="73"/>
      <c r="W12" s="42">
        <v>8.1999999999999993</v>
      </c>
      <c r="X12" s="43">
        <f t="shared" ref="X12:X18" si="3">W12</f>
        <v>8.1999999999999993</v>
      </c>
      <c r="Y12" s="45"/>
      <c r="Z12" s="40">
        <f t="shared" ref="Z12:Z18" si="4">X12-Y12</f>
        <v>8.1999999999999993</v>
      </c>
      <c r="AA12" s="46"/>
      <c r="AB12" s="113">
        <f t="shared" ref="AB12:AB18" si="5">SUM((L12*0.25)+(U12*0.25)+(Z12*0.5))</f>
        <v>7.2299999999999995</v>
      </c>
      <c r="AC12" s="49">
        <f t="shared" ref="AC12:AC17" si="6">RANK(AB12,AB$11:AB$1006)</f>
        <v>1</v>
      </c>
    </row>
    <row r="13" spans="1:29" x14ac:dyDescent="0.3">
      <c r="B13" s="115" t="s">
        <v>110</v>
      </c>
      <c r="C13" s="115" t="s">
        <v>94</v>
      </c>
      <c r="D13" s="115" t="s">
        <v>111</v>
      </c>
      <c r="E13" s="115" t="s">
        <v>100</v>
      </c>
      <c r="F13" s="44"/>
      <c r="G13" s="39">
        <v>6.2</v>
      </c>
      <c r="H13" s="39">
        <v>6</v>
      </c>
      <c r="I13" s="39">
        <v>6.5</v>
      </c>
      <c r="J13" s="39">
        <v>6</v>
      </c>
      <c r="K13" s="39">
        <v>6.5</v>
      </c>
      <c r="L13" s="40">
        <f t="shared" si="0"/>
        <v>6.27</v>
      </c>
      <c r="M13" s="72"/>
      <c r="N13" s="42">
        <v>7</v>
      </c>
      <c r="O13" s="42">
        <v>7.5</v>
      </c>
      <c r="P13" s="42">
        <v>7.8</v>
      </c>
      <c r="Q13" s="42">
        <v>7</v>
      </c>
      <c r="R13" s="42">
        <v>6</v>
      </c>
      <c r="S13" s="40">
        <f t="shared" si="1"/>
        <v>7.0750000000000011</v>
      </c>
      <c r="T13" s="66"/>
      <c r="U13" s="40">
        <f t="shared" si="2"/>
        <v>7.0750000000000011</v>
      </c>
      <c r="V13" s="73"/>
      <c r="W13" s="42">
        <v>7.7</v>
      </c>
      <c r="X13" s="43">
        <f t="shared" si="3"/>
        <v>7.7</v>
      </c>
      <c r="Y13" s="45"/>
      <c r="Z13" s="40">
        <f t="shared" si="4"/>
        <v>7.7</v>
      </c>
      <c r="AA13" s="46"/>
      <c r="AB13" s="113">
        <f t="shared" si="5"/>
        <v>7.1862500000000002</v>
      </c>
      <c r="AC13" s="49">
        <f t="shared" si="6"/>
        <v>2</v>
      </c>
    </row>
    <row r="14" spans="1:29" x14ac:dyDescent="0.3">
      <c r="B14" s="115" t="s">
        <v>109</v>
      </c>
      <c r="C14" s="115" t="s">
        <v>94</v>
      </c>
      <c r="D14" s="115" t="s">
        <v>95</v>
      </c>
      <c r="E14" s="115" t="s">
        <v>96</v>
      </c>
      <c r="F14" s="44"/>
      <c r="G14" s="39">
        <v>6</v>
      </c>
      <c r="H14" s="39">
        <v>5.8</v>
      </c>
      <c r="I14" s="39">
        <v>6</v>
      </c>
      <c r="J14" s="39">
        <v>6</v>
      </c>
      <c r="K14" s="39">
        <v>3.5</v>
      </c>
      <c r="L14" s="40">
        <f t="shared" si="0"/>
        <v>5.4799999999999995</v>
      </c>
      <c r="M14" s="72"/>
      <c r="N14" s="42">
        <v>7</v>
      </c>
      <c r="O14" s="42">
        <v>7.5</v>
      </c>
      <c r="P14" s="42">
        <v>7.8</v>
      </c>
      <c r="Q14" s="42">
        <v>6.5</v>
      </c>
      <c r="R14" s="42">
        <v>6</v>
      </c>
      <c r="S14" s="40">
        <f t="shared" si="1"/>
        <v>6.9750000000000005</v>
      </c>
      <c r="T14" s="66"/>
      <c r="U14" s="40">
        <f t="shared" si="2"/>
        <v>6.9750000000000005</v>
      </c>
      <c r="V14" s="73"/>
      <c r="W14" s="42">
        <v>8</v>
      </c>
      <c r="X14" s="43">
        <f t="shared" si="3"/>
        <v>8</v>
      </c>
      <c r="Y14" s="45"/>
      <c r="Z14" s="40">
        <f t="shared" si="4"/>
        <v>8</v>
      </c>
      <c r="AA14" s="46"/>
      <c r="AB14" s="113">
        <f t="shared" si="5"/>
        <v>7.1137499999999996</v>
      </c>
      <c r="AC14" s="49">
        <f t="shared" si="6"/>
        <v>3</v>
      </c>
    </row>
    <row r="15" spans="1:29" x14ac:dyDescent="0.3">
      <c r="B15" s="116" t="s">
        <v>106</v>
      </c>
      <c r="C15" s="116" t="s">
        <v>107</v>
      </c>
      <c r="D15" s="118" t="s">
        <v>79</v>
      </c>
      <c r="E15" s="118" t="s">
        <v>80</v>
      </c>
      <c r="F15" s="44"/>
      <c r="G15" s="39">
        <v>6.2</v>
      </c>
      <c r="H15" s="39">
        <v>6</v>
      </c>
      <c r="I15" s="39">
        <v>6.5</v>
      </c>
      <c r="J15" s="39">
        <v>6</v>
      </c>
      <c r="K15" s="39">
        <v>6</v>
      </c>
      <c r="L15" s="40">
        <f t="shared" si="0"/>
        <v>6.17</v>
      </c>
      <c r="M15" s="72"/>
      <c r="N15" s="42">
        <v>6.5</v>
      </c>
      <c r="O15" s="42">
        <v>7</v>
      </c>
      <c r="P15" s="42">
        <v>6.5</v>
      </c>
      <c r="Q15" s="42">
        <v>6</v>
      </c>
      <c r="R15" s="42">
        <v>6</v>
      </c>
      <c r="S15" s="40">
        <f t="shared" si="1"/>
        <v>6.3750000000000009</v>
      </c>
      <c r="T15" s="66"/>
      <c r="U15" s="40">
        <f t="shared" si="2"/>
        <v>6.3750000000000009</v>
      </c>
      <c r="V15" s="73"/>
      <c r="W15" s="42">
        <v>7.6</v>
      </c>
      <c r="X15" s="43">
        <f t="shared" si="3"/>
        <v>7.6</v>
      </c>
      <c r="Y15" s="45"/>
      <c r="Z15" s="40">
        <f t="shared" si="4"/>
        <v>7.6</v>
      </c>
      <c r="AA15" s="46"/>
      <c r="AB15" s="113">
        <f t="shared" si="5"/>
        <v>6.9362500000000002</v>
      </c>
      <c r="AC15" s="49">
        <f t="shared" si="6"/>
        <v>4</v>
      </c>
    </row>
    <row r="16" spans="1:29" x14ac:dyDescent="0.3">
      <c r="B16" s="116" t="s">
        <v>104</v>
      </c>
      <c r="C16" s="116" t="s">
        <v>73</v>
      </c>
      <c r="D16" s="118" t="s">
        <v>74</v>
      </c>
      <c r="E16" s="118" t="s">
        <v>75</v>
      </c>
      <c r="F16" s="44"/>
      <c r="G16" s="39">
        <v>6</v>
      </c>
      <c r="H16" s="39">
        <v>5.5</v>
      </c>
      <c r="I16" s="39">
        <v>6</v>
      </c>
      <c r="J16" s="39">
        <v>6</v>
      </c>
      <c r="K16" s="39">
        <v>6.5</v>
      </c>
      <c r="L16" s="40">
        <f t="shared" si="0"/>
        <v>6.05</v>
      </c>
      <c r="M16" s="72"/>
      <c r="N16" s="42">
        <v>6.5</v>
      </c>
      <c r="O16" s="42">
        <v>6.5</v>
      </c>
      <c r="P16" s="42">
        <v>5</v>
      </c>
      <c r="Q16" s="42">
        <v>5</v>
      </c>
      <c r="R16" s="42">
        <v>4.5</v>
      </c>
      <c r="S16" s="40">
        <f t="shared" si="1"/>
        <v>5.4250000000000007</v>
      </c>
      <c r="T16" s="66"/>
      <c r="U16" s="40">
        <f t="shared" si="2"/>
        <v>5.4250000000000007</v>
      </c>
      <c r="V16" s="73"/>
      <c r="W16" s="42">
        <v>7.9</v>
      </c>
      <c r="X16" s="43">
        <f t="shared" si="3"/>
        <v>7.9</v>
      </c>
      <c r="Y16" s="45"/>
      <c r="Z16" s="40">
        <f t="shared" si="4"/>
        <v>7.9</v>
      </c>
      <c r="AA16" s="46"/>
      <c r="AB16" s="113">
        <f t="shared" si="5"/>
        <v>6.8187500000000005</v>
      </c>
      <c r="AC16" s="49">
        <f t="shared" si="6"/>
        <v>5</v>
      </c>
    </row>
    <row r="17" spans="2:29" x14ac:dyDescent="0.3">
      <c r="B17" s="116" t="s">
        <v>102</v>
      </c>
      <c r="C17" s="116" t="s">
        <v>103</v>
      </c>
      <c r="D17" s="103" t="s">
        <v>74</v>
      </c>
      <c r="E17" s="117" t="s">
        <v>75</v>
      </c>
      <c r="F17" s="44"/>
      <c r="G17" s="39">
        <v>6</v>
      </c>
      <c r="H17" s="39">
        <v>5.5</v>
      </c>
      <c r="I17" s="39">
        <v>6</v>
      </c>
      <c r="J17" s="39">
        <v>6</v>
      </c>
      <c r="K17" s="39">
        <v>6.5</v>
      </c>
      <c r="L17" s="40">
        <f t="shared" si="0"/>
        <v>6.05</v>
      </c>
      <c r="M17" s="72"/>
      <c r="N17" s="42">
        <v>5.5</v>
      </c>
      <c r="O17" s="42">
        <v>7</v>
      </c>
      <c r="P17" s="42">
        <v>6</v>
      </c>
      <c r="Q17" s="42">
        <v>4</v>
      </c>
      <c r="R17" s="42">
        <v>4.5</v>
      </c>
      <c r="S17" s="40">
        <f t="shared" si="1"/>
        <v>5.3500000000000005</v>
      </c>
      <c r="T17" s="66"/>
      <c r="U17" s="40">
        <f t="shared" si="2"/>
        <v>5.3500000000000005</v>
      </c>
      <c r="V17" s="73"/>
      <c r="W17" s="42">
        <v>7.3</v>
      </c>
      <c r="X17" s="43">
        <f t="shared" si="3"/>
        <v>7.3</v>
      </c>
      <c r="Y17" s="45"/>
      <c r="Z17" s="40">
        <f t="shared" si="4"/>
        <v>7.3</v>
      </c>
      <c r="AA17" s="46"/>
      <c r="AB17" s="113">
        <f t="shared" si="5"/>
        <v>6.5</v>
      </c>
      <c r="AC17" s="49">
        <f t="shared" si="6"/>
        <v>6</v>
      </c>
    </row>
    <row r="18" spans="2:29" x14ac:dyDescent="0.3">
      <c r="B18" s="119" t="s">
        <v>108</v>
      </c>
      <c r="C18" s="115" t="s">
        <v>94</v>
      </c>
      <c r="D18" s="115" t="s">
        <v>95</v>
      </c>
      <c r="E18" s="115" t="s">
        <v>96</v>
      </c>
      <c r="F18" s="44"/>
      <c r="G18" s="39">
        <v>6</v>
      </c>
      <c r="H18" s="39">
        <v>5.5</v>
      </c>
      <c r="I18" s="39">
        <v>6</v>
      </c>
      <c r="J18" s="39">
        <v>5</v>
      </c>
      <c r="K18" s="39">
        <v>3.5</v>
      </c>
      <c r="L18" s="40">
        <f t="shared" si="0"/>
        <v>5.15</v>
      </c>
      <c r="M18" s="72"/>
      <c r="N18" s="42">
        <v>6</v>
      </c>
      <c r="O18" s="42">
        <v>6.5</v>
      </c>
      <c r="P18" s="42">
        <v>7</v>
      </c>
      <c r="Q18" s="42">
        <v>6</v>
      </c>
      <c r="R18" s="42">
        <v>5.5</v>
      </c>
      <c r="S18" s="40">
        <f t="shared" si="1"/>
        <v>6.2249999999999996</v>
      </c>
      <c r="T18" s="66"/>
      <c r="U18" s="40">
        <f t="shared" si="2"/>
        <v>6.2249999999999996</v>
      </c>
      <c r="V18" s="73"/>
      <c r="W18" s="42">
        <v>8.1</v>
      </c>
      <c r="X18" s="43">
        <f t="shared" si="3"/>
        <v>8.1</v>
      </c>
      <c r="Y18" s="45">
        <v>1.6</v>
      </c>
      <c r="Z18" s="40">
        <f t="shared" si="4"/>
        <v>6.5</v>
      </c>
      <c r="AA18" s="46"/>
      <c r="AB18" s="113">
        <f t="shared" si="5"/>
        <v>6.09375</v>
      </c>
      <c r="AC18" s="49"/>
    </row>
  </sheetData>
  <sortState xmlns:xlrd2="http://schemas.microsoft.com/office/spreadsheetml/2017/richdata2" ref="A12:AC18">
    <sortCondition ref="AC12:AC18"/>
  </sortState>
  <mergeCells count="1">
    <mergeCell ref="A4:B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E6228-E8AB-407A-9B5A-81708912F78B}">
  <sheetPr>
    <pageSetUpPr fitToPage="1"/>
  </sheetPr>
  <dimension ref="A1:AE31"/>
  <sheetViews>
    <sheetView topLeftCell="H4" workbookViewId="0">
      <selection activeCell="W24" sqref="W24"/>
    </sheetView>
  </sheetViews>
  <sheetFormatPr defaultRowHeight="14.4" x14ac:dyDescent="0.3"/>
  <cols>
    <col min="2" max="2" width="18.109375" customWidth="1"/>
    <col min="3" max="3" width="17.44140625" customWidth="1"/>
    <col min="4" max="4" width="17.33203125" customWidth="1"/>
    <col min="5" max="5" width="28.88671875" customWidth="1"/>
    <col min="6" max="6" width="3.5546875" customWidth="1"/>
    <col min="13" max="13" width="1.44140625" customWidth="1"/>
    <col min="22" max="22" width="3.33203125" customWidth="1"/>
    <col min="27" max="27" width="2.5546875" customWidth="1"/>
    <col min="28" max="28" width="7.6640625" customWidth="1"/>
    <col min="29" max="29" width="9.5546875" customWidth="1"/>
    <col min="31" max="31" width="12" customWidth="1"/>
  </cols>
  <sheetData>
    <row r="1" spans="1:31" ht="15.6" x14ac:dyDescent="0.3">
      <c r="A1" s="4" t="str">
        <f>CompDetail!A1</f>
        <v xml:space="preserve">SYDNEY ROYAL EASTER SHOW 2019 </v>
      </c>
      <c r="B1" s="5"/>
    </row>
    <row r="2" spans="1:31" ht="15.6" x14ac:dyDescent="0.3">
      <c r="A2" s="4" t="str">
        <f>CompDetail!A2</f>
        <v>OFFICIAL VAULTING COMPETITION</v>
      </c>
      <c r="B2" s="5"/>
      <c r="C2" s="5"/>
      <c r="D2" s="6" t="s">
        <v>0</v>
      </c>
      <c r="E2" s="8" t="s">
        <v>139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9">
        <f ca="1">NOW()</f>
        <v>43585.686121412036</v>
      </c>
    </row>
    <row r="3" spans="1:31" ht="15.6" x14ac:dyDescent="0.3">
      <c r="A3" s="4"/>
      <c r="B3" s="5"/>
      <c r="C3" s="5"/>
      <c r="D3" s="6" t="s">
        <v>1</v>
      </c>
      <c r="E3" t="s">
        <v>136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10">
        <f ca="1">NOW()</f>
        <v>43585.686121412036</v>
      </c>
    </row>
    <row r="4" spans="1:31" ht="15.6" x14ac:dyDescent="0.3">
      <c r="A4" s="196" t="str">
        <f>CompDetail!A3</f>
        <v>18th April to 19th April 2019</v>
      </c>
      <c r="B4" s="196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15.6" x14ac:dyDescent="0.3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15.6" x14ac:dyDescent="0.3">
      <c r="A6" s="4" t="s">
        <v>64</v>
      </c>
      <c r="B6" s="17"/>
      <c r="C6" s="5"/>
      <c r="D6" s="5"/>
      <c r="E6" s="5"/>
      <c r="F6" s="44"/>
      <c r="G6" s="17" t="s">
        <v>5</v>
      </c>
      <c r="H6" s="17" t="str">
        <f>E2</f>
        <v>Chris Lowe</v>
      </c>
      <c r="I6" s="17"/>
      <c r="J6" s="17"/>
      <c r="K6" s="17"/>
      <c r="L6" s="17"/>
      <c r="M6" s="17"/>
      <c r="N6" s="5"/>
      <c r="O6" s="5"/>
      <c r="P6" s="5"/>
      <c r="Q6" s="5"/>
      <c r="R6" s="5"/>
      <c r="S6" s="17"/>
      <c r="T6" s="17"/>
      <c r="U6" s="17"/>
      <c r="V6" s="18"/>
      <c r="W6" s="17" t="s">
        <v>8</v>
      </c>
      <c r="X6" s="5" t="str">
        <f>E3</f>
        <v>Tristyn Lowe</v>
      </c>
      <c r="Y6" s="5"/>
      <c r="Z6" s="17"/>
      <c r="AA6" s="44"/>
      <c r="AB6" s="5"/>
      <c r="AC6" s="5"/>
      <c r="AD6" s="5"/>
      <c r="AE6" s="5"/>
    </row>
    <row r="7" spans="1:31" ht="15.6" x14ac:dyDescent="0.3">
      <c r="A7" s="4" t="s">
        <v>62</v>
      </c>
      <c r="B7" s="17">
        <v>1060</v>
      </c>
      <c r="C7" s="5"/>
      <c r="D7" s="5"/>
      <c r="E7" s="5"/>
      <c r="F7" s="44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17"/>
      <c r="T7" s="17"/>
      <c r="U7" s="17"/>
      <c r="V7" s="18"/>
      <c r="W7" s="5"/>
      <c r="X7" s="5"/>
      <c r="Y7" s="5"/>
      <c r="Z7" s="17"/>
      <c r="AA7" s="44"/>
      <c r="AB7" s="5"/>
      <c r="AC7" s="5"/>
      <c r="AD7" s="5"/>
      <c r="AE7" s="5"/>
    </row>
    <row r="8" spans="1:31" x14ac:dyDescent="0.3">
      <c r="A8" s="5"/>
      <c r="B8" s="5"/>
      <c r="C8" s="5"/>
      <c r="D8" s="5"/>
      <c r="E8" s="5"/>
      <c r="F8" s="29"/>
      <c r="G8" s="21" t="s">
        <v>11</v>
      </c>
      <c r="H8" s="21"/>
      <c r="I8" s="21"/>
      <c r="J8" s="21"/>
      <c r="K8" s="21"/>
      <c r="L8" s="21"/>
      <c r="M8" s="21"/>
      <c r="N8" s="20" t="s">
        <v>12</v>
      </c>
      <c r="O8" s="5"/>
      <c r="P8" s="5"/>
      <c r="Q8" s="5"/>
      <c r="R8" s="5"/>
      <c r="S8" s="22" t="s">
        <v>65</v>
      </c>
      <c r="T8" s="22"/>
      <c r="U8" s="22"/>
      <c r="V8" s="32"/>
      <c r="W8" s="23" t="s">
        <v>14</v>
      </c>
      <c r="X8" s="21"/>
      <c r="Y8" s="24" t="s">
        <v>13</v>
      </c>
      <c r="Z8" s="38" t="s">
        <v>14</v>
      </c>
      <c r="AA8" s="29"/>
      <c r="AB8" s="21" t="s">
        <v>5</v>
      </c>
      <c r="AC8" s="21" t="s">
        <v>8</v>
      </c>
      <c r="AD8" s="22" t="s">
        <v>16</v>
      </c>
      <c r="AE8" s="5"/>
    </row>
    <row r="9" spans="1:31" x14ac:dyDescent="0.3">
      <c r="A9" s="26" t="s">
        <v>17</v>
      </c>
      <c r="B9" s="26" t="s">
        <v>112</v>
      </c>
      <c r="C9" s="26" t="s">
        <v>68</v>
      </c>
      <c r="D9" s="26" t="s">
        <v>11</v>
      </c>
      <c r="E9" s="26" t="s">
        <v>18</v>
      </c>
      <c r="F9" s="44"/>
      <c r="G9" s="27" t="s">
        <v>19</v>
      </c>
      <c r="H9" s="27" t="s">
        <v>20</v>
      </c>
      <c r="I9" s="27" t="s">
        <v>21</v>
      </c>
      <c r="J9" s="27" t="s">
        <v>22</v>
      </c>
      <c r="K9" s="27" t="s">
        <v>23</v>
      </c>
      <c r="L9" s="27" t="s">
        <v>11</v>
      </c>
      <c r="M9" s="44"/>
      <c r="N9" s="27" t="s">
        <v>34</v>
      </c>
      <c r="O9" s="27" t="s">
        <v>35</v>
      </c>
      <c r="P9" s="27" t="s">
        <v>36</v>
      </c>
      <c r="Q9" s="27" t="s">
        <v>37</v>
      </c>
      <c r="R9" s="27" t="s">
        <v>38</v>
      </c>
      <c r="S9" s="36" t="s">
        <v>66</v>
      </c>
      <c r="T9" s="36" t="s">
        <v>67</v>
      </c>
      <c r="U9" s="36" t="s">
        <v>66</v>
      </c>
      <c r="V9" s="96"/>
      <c r="W9" s="25" t="s">
        <v>42</v>
      </c>
      <c r="X9" s="25" t="s">
        <v>14</v>
      </c>
      <c r="Y9" s="27" t="s">
        <v>43</v>
      </c>
      <c r="Z9" s="36" t="s">
        <v>41</v>
      </c>
      <c r="AA9" s="44"/>
      <c r="AB9" s="79"/>
      <c r="AC9" s="79"/>
      <c r="AD9" s="62" t="s">
        <v>44</v>
      </c>
      <c r="AE9" s="25" t="s">
        <v>45</v>
      </c>
    </row>
    <row r="10" spans="1:31" x14ac:dyDescent="0.3">
      <c r="F10" s="44"/>
      <c r="M10" s="29"/>
      <c r="V10" s="18"/>
      <c r="AA10" s="44"/>
    </row>
    <row r="11" spans="1:31" ht="15.6" x14ac:dyDescent="0.3">
      <c r="A11" s="71">
        <v>1</v>
      </c>
      <c r="B11" s="115" t="s">
        <v>77</v>
      </c>
      <c r="C11" s="198"/>
      <c r="D11" s="199"/>
      <c r="F11" s="44"/>
      <c r="G11" s="44"/>
      <c r="H11" s="44"/>
      <c r="I11" s="44"/>
      <c r="J11" s="44"/>
      <c r="K11" s="44"/>
      <c r="L11" s="44"/>
      <c r="M11" s="44"/>
      <c r="N11" s="72"/>
      <c r="O11" s="72"/>
      <c r="P11" s="72"/>
      <c r="Q11" s="72"/>
      <c r="R11" s="72"/>
      <c r="S11" s="93"/>
      <c r="T11" s="93"/>
      <c r="U11" s="93"/>
      <c r="V11" s="73"/>
      <c r="W11" s="72"/>
      <c r="X11" s="72"/>
      <c r="Y11" s="72"/>
      <c r="Z11" s="72"/>
      <c r="AA11" s="72"/>
      <c r="AB11" s="72"/>
      <c r="AC11" s="72"/>
      <c r="AD11" s="97"/>
      <c r="AE11" s="98"/>
    </row>
    <row r="12" spans="1:31" ht="15.6" x14ac:dyDescent="0.3">
      <c r="A12" s="71">
        <v>2</v>
      </c>
      <c r="B12" s="106" t="s">
        <v>118</v>
      </c>
      <c r="C12" s="198"/>
      <c r="D12" s="200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18"/>
      <c r="W12" s="44"/>
      <c r="X12" s="44"/>
      <c r="Y12" s="44"/>
      <c r="Z12" s="44"/>
      <c r="AA12" s="44"/>
      <c r="AB12" s="44"/>
      <c r="AC12" s="44"/>
      <c r="AD12" s="98"/>
      <c r="AE12" s="98"/>
    </row>
    <row r="13" spans="1:31" ht="15.6" x14ac:dyDescent="0.3">
      <c r="A13" s="71">
        <v>3</v>
      </c>
      <c r="B13" s="115" t="s">
        <v>92</v>
      </c>
      <c r="C13" s="198"/>
      <c r="D13" s="200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18"/>
      <c r="W13" s="44"/>
      <c r="X13" s="44"/>
      <c r="Y13" s="44"/>
      <c r="Z13" s="44"/>
      <c r="AA13" s="44"/>
      <c r="AB13" s="44"/>
      <c r="AC13" s="44"/>
      <c r="AD13" s="98"/>
      <c r="AE13" s="98"/>
    </row>
    <row r="14" spans="1:31" ht="15.6" x14ac:dyDescent="0.3">
      <c r="A14" s="71">
        <v>4</v>
      </c>
      <c r="B14" s="106" t="s">
        <v>90</v>
      </c>
      <c r="C14" s="198"/>
      <c r="D14" s="200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8"/>
      <c r="W14" s="44"/>
      <c r="X14" s="44"/>
      <c r="Y14" s="44"/>
      <c r="Z14" s="44"/>
      <c r="AA14" s="44"/>
      <c r="AB14" s="44"/>
      <c r="AC14" s="44"/>
      <c r="AD14" s="98"/>
      <c r="AE14" s="98"/>
    </row>
    <row r="15" spans="1:31" ht="15.6" x14ac:dyDescent="0.3">
      <c r="A15" s="71">
        <v>5</v>
      </c>
      <c r="B15" s="115" t="s">
        <v>81</v>
      </c>
      <c r="C15" s="198"/>
      <c r="D15" s="200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18"/>
      <c r="W15" s="44"/>
      <c r="X15" s="44"/>
      <c r="Y15" s="44"/>
      <c r="Z15" s="44"/>
      <c r="AA15" s="44"/>
      <c r="AB15" s="44"/>
      <c r="AC15" s="44"/>
      <c r="AD15" s="98"/>
      <c r="AE15" s="98"/>
    </row>
    <row r="16" spans="1:31" ht="15.6" x14ac:dyDescent="0.3">
      <c r="A16" s="71">
        <v>6</v>
      </c>
      <c r="B16" s="106" t="s">
        <v>82</v>
      </c>
      <c r="C16" s="198"/>
      <c r="D16" s="200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18"/>
      <c r="W16" s="44"/>
      <c r="X16" s="44"/>
      <c r="Y16" s="44"/>
      <c r="Z16" s="44"/>
      <c r="AA16" s="44"/>
      <c r="AB16" s="44"/>
      <c r="AC16" s="44"/>
      <c r="AD16" s="98"/>
      <c r="AE16" s="98"/>
    </row>
    <row r="17" spans="1:31" ht="15.6" x14ac:dyDescent="0.3">
      <c r="A17" s="74"/>
      <c r="B17" s="74"/>
      <c r="C17" s="120" t="s">
        <v>78</v>
      </c>
      <c r="D17" s="120" t="s">
        <v>79</v>
      </c>
      <c r="E17" s="82" t="s">
        <v>135</v>
      </c>
      <c r="F17" s="80"/>
      <c r="G17" s="99">
        <v>6.5</v>
      </c>
      <c r="H17" s="99">
        <v>6.2</v>
      </c>
      <c r="I17" s="194">
        <v>6</v>
      </c>
      <c r="J17" s="99">
        <v>5.8</v>
      </c>
      <c r="K17" s="194">
        <v>7</v>
      </c>
      <c r="L17" s="75">
        <f>SUM((G17*0.1),(H17*0.1),(I17*0.3),(J17*0.3),(K17*0.2))</f>
        <v>6.21</v>
      </c>
      <c r="M17" s="100"/>
      <c r="N17" s="77">
        <v>6</v>
      </c>
      <c r="O17" s="77">
        <v>5</v>
      </c>
      <c r="P17" s="77">
        <v>5.2</v>
      </c>
      <c r="Q17" s="77">
        <v>4.5</v>
      </c>
      <c r="R17" s="77">
        <v>4.5</v>
      </c>
      <c r="S17" s="75">
        <f>SUM((N17*0.2),(O17*0.15),(P17*0.25),(Q17*0.2),(R17*0.2))</f>
        <v>5.0500000000000007</v>
      </c>
      <c r="T17" s="77"/>
      <c r="U17" s="75">
        <f>S17-T17</f>
        <v>5.0500000000000007</v>
      </c>
      <c r="V17" s="78"/>
      <c r="W17" s="77">
        <v>6.79</v>
      </c>
      <c r="X17" s="75">
        <f>W17</f>
        <v>6.79</v>
      </c>
      <c r="Y17" s="77"/>
      <c r="Z17" s="75">
        <f>X17-Y17</f>
        <v>6.79</v>
      </c>
      <c r="AA17" s="76"/>
      <c r="AB17" s="75">
        <f>(L17+U17)/2</f>
        <v>5.6300000000000008</v>
      </c>
      <c r="AC17" s="75">
        <f>Z17</f>
        <v>6.79</v>
      </c>
      <c r="AD17" s="75">
        <f>SUM((L17*0.25)+(U17*0.25)+(Z17*0.5))</f>
        <v>6.2100000000000009</v>
      </c>
      <c r="AE17" s="79">
        <v>1</v>
      </c>
    </row>
    <row r="18" spans="1:31" ht="15.6" x14ac:dyDescent="0.3">
      <c r="A18" s="71">
        <v>1</v>
      </c>
      <c r="B18" s="115" t="s">
        <v>119</v>
      </c>
      <c r="C18" s="198"/>
      <c r="D18" s="199"/>
      <c r="F18" s="44"/>
      <c r="G18" s="44"/>
      <c r="H18" s="44"/>
      <c r="I18" s="44"/>
      <c r="J18" s="44"/>
      <c r="K18" s="44"/>
      <c r="L18" s="44"/>
      <c r="M18" s="44"/>
      <c r="N18" s="72"/>
      <c r="O18" s="72"/>
      <c r="P18" s="72"/>
      <c r="Q18" s="72"/>
      <c r="R18" s="72"/>
      <c r="S18" s="93"/>
      <c r="T18" s="93"/>
      <c r="U18" s="93"/>
      <c r="V18" s="73"/>
      <c r="W18" s="72"/>
      <c r="X18" s="72"/>
      <c r="Y18" s="72"/>
      <c r="Z18" s="72"/>
      <c r="AA18" s="72"/>
      <c r="AB18" s="72"/>
      <c r="AC18" s="72"/>
      <c r="AD18" s="97"/>
      <c r="AE18" s="98"/>
    </row>
    <row r="19" spans="1:31" ht="15.6" x14ac:dyDescent="0.3">
      <c r="A19" s="71">
        <v>2</v>
      </c>
      <c r="B19" s="106" t="s">
        <v>120</v>
      </c>
      <c r="C19" s="198"/>
      <c r="D19" s="200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18"/>
      <c r="W19" s="44"/>
      <c r="X19" s="44"/>
      <c r="Y19" s="44"/>
      <c r="Z19" s="44"/>
      <c r="AA19" s="44"/>
      <c r="AB19" s="44"/>
      <c r="AC19" s="44"/>
      <c r="AD19" s="98"/>
      <c r="AE19" s="98"/>
    </row>
    <row r="20" spans="1:31" ht="15.6" x14ac:dyDescent="0.3">
      <c r="A20" s="71">
        <v>3</v>
      </c>
      <c r="B20" s="115" t="s">
        <v>121</v>
      </c>
      <c r="C20" s="198"/>
      <c r="D20" s="200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18"/>
      <c r="W20" s="44"/>
      <c r="X20" s="44"/>
      <c r="Y20" s="44"/>
      <c r="Z20" s="44"/>
      <c r="AA20" s="44"/>
      <c r="AB20" s="44"/>
      <c r="AC20" s="44"/>
      <c r="AD20" s="98"/>
      <c r="AE20" s="98"/>
    </row>
    <row r="21" spans="1:31" ht="15.6" x14ac:dyDescent="0.3">
      <c r="A21" s="71">
        <v>4</v>
      </c>
      <c r="B21" s="106" t="s">
        <v>93</v>
      </c>
      <c r="C21" s="198"/>
      <c r="D21" s="200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18"/>
      <c r="W21" s="44"/>
      <c r="X21" s="44"/>
      <c r="Y21" s="44"/>
      <c r="Z21" s="44"/>
      <c r="AA21" s="44"/>
      <c r="AB21" s="44"/>
      <c r="AC21" s="44"/>
      <c r="AD21" s="98"/>
      <c r="AE21" s="98"/>
    </row>
    <row r="22" spans="1:31" ht="15.6" x14ac:dyDescent="0.3">
      <c r="A22" s="71">
        <v>5</v>
      </c>
      <c r="B22" s="115" t="s">
        <v>122</v>
      </c>
      <c r="C22" s="198"/>
      <c r="D22" s="200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18"/>
      <c r="W22" s="44"/>
      <c r="X22" s="44"/>
      <c r="Y22" s="44"/>
      <c r="Z22" s="44"/>
      <c r="AA22" s="44"/>
      <c r="AB22" s="44"/>
      <c r="AC22" s="44"/>
      <c r="AD22" s="98"/>
      <c r="AE22" s="98"/>
    </row>
    <row r="23" spans="1:31" ht="15.6" x14ac:dyDescent="0.3">
      <c r="A23" s="71">
        <v>6</v>
      </c>
      <c r="B23" s="106" t="s">
        <v>123</v>
      </c>
      <c r="C23" s="198"/>
      <c r="D23" s="200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18"/>
      <c r="W23" s="44"/>
      <c r="X23" s="44"/>
      <c r="Y23" s="44"/>
      <c r="Z23" s="44"/>
      <c r="AA23" s="44"/>
      <c r="AB23" s="44"/>
      <c r="AC23" s="44"/>
      <c r="AD23" s="98"/>
      <c r="AE23" s="98"/>
    </row>
    <row r="24" spans="1:31" ht="15.6" x14ac:dyDescent="0.3">
      <c r="A24" s="74" t="s">
        <v>116</v>
      </c>
      <c r="B24" s="120" t="s">
        <v>100</v>
      </c>
      <c r="C24" s="120" t="s">
        <v>94</v>
      </c>
      <c r="D24" s="82" t="s">
        <v>95</v>
      </c>
      <c r="E24" s="82" t="s">
        <v>96</v>
      </c>
      <c r="F24" s="80"/>
      <c r="G24" s="194">
        <v>5</v>
      </c>
      <c r="H24" s="99">
        <v>4.7</v>
      </c>
      <c r="I24" s="194">
        <v>5</v>
      </c>
      <c r="J24" s="99">
        <v>4.8</v>
      </c>
      <c r="K24" s="99">
        <v>4.8</v>
      </c>
      <c r="L24" s="75">
        <f t="shared" ref="L24" si="0">SUM((G24*0.1),(H24*0.1),(I24*0.3),(J24*0.3),(K24*0.2))</f>
        <v>4.8699999999999992</v>
      </c>
      <c r="M24" s="100"/>
      <c r="N24" s="77">
        <v>5</v>
      </c>
      <c r="O24" s="77">
        <v>5</v>
      </c>
      <c r="P24" s="77">
        <v>5</v>
      </c>
      <c r="Q24" s="77">
        <v>4.5999999999999996</v>
      </c>
      <c r="R24" s="77">
        <v>4.5</v>
      </c>
      <c r="S24" s="75">
        <f t="shared" ref="S24" si="1">SUM((N24*0.2),(O24*0.15),(P24*0.25),(Q24*0.2),(R24*0.2))</f>
        <v>4.82</v>
      </c>
      <c r="T24" s="77"/>
      <c r="U24" s="75">
        <f t="shared" ref="U24" si="2">S24-T24</f>
        <v>4.82</v>
      </c>
      <c r="V24" s="78"/>
      <c r="W24" s="77">
        <v>6.5</v>
      </c>
      <c r="X24" s="75">
        <f t="shared" ref="X24" si="3">W24</f>
        <v>6.5</v>
      </c>
      <c r="Y24" s="77">
        <v>0.5</v>
      </c>
      <c r="Z24" s="75">
        <f t="shared" ref="Z24" si="4">X24-Y24</f>
        <v>6</v>
      </c>
      <c r="AA24" s="76"/>
      <c r="AB24" s="75">
        <f t="shared" ref="AB24" si="5">(L24+U24)/2</f>
        <v>4.8449999999999998</v>
      </c>
      <c r="AC24" s="75">
        <f t="shared" ref="AC24" si="6">Z24</f>
        <v>6</v>
      </c>
      <c r="AD24" s="75">
        <f t="shared" ref="AD24" si="7">SUM((L24*0.25)+(U24*0.25)+(Z24*0.5))</f>
        <v>5.4224999999999994</v>
      </c>
      <c r="AE24" s="79">
        <v>2</v>
      </c>
    </row>
    <row r="25" spans="1:31" ht="15.6" x14ac:dyDescent="0.3">
      <c r="A25" s="177">
        <v>1</v>
      </c>
      <c r="B25" s="178" t="s">
        <v>101</v>
      </c>
      <c r="C25" s="201"/>
      <c r="D25" s="202"/>
      <c r="E25" s="176"/>
      <c r="F25" s="44"/>
      <c r="G25" s="44"/>
      <c r="H25" s="44"/>
      <c r="I25" s="44"/>
      <c r="J25" s="44"/>
      <c r="K25" s="44"/>
      <c r="L25" s="44"/>
      <c r="M25" s="44"/>
      <c r="N25" s="72"/>
      <c r="O25" s="72"/>
      <c r="P25" s="72"/>
      <c r="Q25" s="72"/>
      <c r="R25" s="72"/>
      <c r="S25" s="93"/>
      <c r="T25" s="93"/>
      <c r="U25" s="93"/>
      <c r="V25" s="73"/>
      <c r="W25" s="72"/>
      <c r="X25" s="72"/>
      <c r="Y25" s="72"/>
      <c r="Z25" s="72"/>
      <c r="AA25" s="72"/>
      <c r="AB25" s="72"/>
      <c r="AC25" s="72"/>
      <c r="AD25" s="97"/>
      <c r="AE25" s="98"/>
    </row>
    <row r="26" spans="1:31" ht="15.6" x14ac:dyDescent="0.3">
      <c r="A26" s="177">
        <v>2</v>
      </c>
      <c r="B26" s="178" t="s">
        <v>87</v>
      </c>
      <c r="C26" s="201"/>
      <c r="D26" s="203"/>
      <c r="E26" s="176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18"/>
      <c r="W26" s="44"/>
      <c r="X26" s="44"/>
      <c r="Y26" s="44"/>
      <c r="Z26" s="44"/>
      <c r="AA26" s="44"/>
      <c r="AB26" s="44"/>
      <c r="AC26" s="44"/>
      <c r="AD26" s="98"/>
      <c r="AE26" s="98"/>
    </row>
    <row r="27" spans="1:31" ht="15.6" x14ac:dyDescent="0.3">
      <c r="A27" s="177">
        <v>3</v>
      </c>
      <c r="B27" s="178" t="s">
        <v>72</v>
      </c>
      <c r="C27" s="201"/>
      <c r="D27" s="203"/>
      <c r="E27" s="176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18"/>
      <c r="W27" s="44"/>
      <c r="X27" s="44"/>
      <c r="Y27" s="44"/>
      <c r="Z27" s="44"/>
      <c r="AA27" s="44"/>
      <c r="AB27" s="44"/>
      <c r="AC27" s="44"/>
      <c r="AD27" s="98"/>
      <c r="AE27" s="98"/>
    </row>
    <row r="28" spans="1:31" ht="15.6" x14ac:dyDescent="0.3">
      <c r="A28" s="177">
        <v>4</v>
      </c>
      <c r="B28" s="159" t="s">
        <v>91</v>
      </c>
      <c r="C28" s="201"/>
      <c r="D28" s="203"/>
      <c r="E28" s="176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18"/>
      <c r="W28" s="44"/>
      <c r="X28" s="44"/>
      <c r="Y28" s="44"/>
      <c r="Z28" s="44"/>
      <c r="AA28" s="44"/>
      <c r="AB28" s="44"/>
      <c r="AC28" s="44"/>
      <c r="AD28" s="98"/>
      <c r="AE28" s="98"/>
    </row>
    <row r="29" spans="1:31" ht="15.6" x14ac:dyDescent="0.3">
      <c r="A29" s="177">
        <v>5</v>
      </c>
      <c r="B29" s="159" t="s">
        <v>113</v>
      </c>
      <c r="C29" s="201"/>
      <c r="D29" s="203"/>
      <c r="E29" s="176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18"/>
      <c r="W29" s="44"/>
      <c r="X29" s="44"/>
      <c r="Y29" s="44"/>
      <c r="Z29" s="44"/>
      <c r="AA29" s="44"/>
      <c r="AB29" s="44"/>
      <c r="AC29" s="44"/>
      <c r="AD29" s="98"/>
      <c r="AE29" s="98"/>
    </row>
    <row r="30" spans="1:31" ht="15.6" x14ac:dyDescent="0.3">
      <c r="A30" s="177">
        <v>6</v>
      </c>
      <c r="B30" s="159" t="s">
        <v>114</v>
      </c>
      <c r="C30" s="201"/>
      <c r="D30" s="203"/>
      <c r="E30" s="176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18"/>
      <c r="W30" s="44"/>
      <c r="X30" s="44"/>
      <c r="Y30" s="44"/>
      <c r="Z30" s="44"/>
      <c r="AA30" s="44"/>
      <c r="AB30" s="44"/>
      <c r="AC30" s="44"/>
      <c r="AD30" s="98"/>
      <c r="AE30" s="98"/>
    </row>
    <row r="31" spans="1:31" ht="15.6" x14ac:dyDescent="0.3">
      <c r="A31" s="179" t="s">
        <v>116</v>
      </c>
      <c r="B31" s="180" t="s">
        <v>115</v>
      </c>
      <c r="C31" s="181" t="s">
        <v>117</v>
      </c>
      <c r="D31" s="182" t="s">
        <v>74</v>
      </c>
      <c r="E31" s="183" t="s">
        <v>75</v>
      </c>
      <c r="F31" s="184"/>
      <c r="G31" s="185"/>
      <c r="H31" s="185"/>
      <c r="I31" s="185"/>
      <c r="J31" s="185"/>
      <c r="K31" s="185"/>
      <c r="L31" s="186">
        <f>SUM((G31*0.1),(H31*0.1),(I31*0.3),(J31*0.3),(K31*0.2))</f>
        <v>0</v>
      </c>
      <c r="M31" s="187"/>
      <c r="N31" s="188"/>
      <c r="O31" s="188"/>
      <c r="P31" s="188"/>
      <c r="Q31" s="188"/>
      <c r="R31" s="188"/>
      <c r="S31" s="186">
        <f>SUM((N31*0.2),(O31*0.15),(P31*0.25),(Q31*0.2),(R31*0.2))</f>
        <v>0</v>
      </c>
      <c r="T31" s="188"/>
      <c r="U31" s="186">
        <f>S31-T31</f>
        <v>0</v>
      </c>
      <c r="V31" s="189"/>
      <c r="W31" s="190"/>
      <c r="X31" s="186">
        <f>W31</f>
        <v>0</v>
      </c>
      <c r="Y31" s="188"/>
      <c r="Z31" s="186">
        <f>X31-Y31</f>
        <v>0</v>
      </c>
      <c r="AA31" s="191"/>
      <c r="AB31" s="186">
        <f>(L31+U31)/2</f>
        <v>0</v>
      </c>
      <c r="AC31" s="186">
        <f>Z31</f>
        <v>0</v>
      </c>
      <c r="AD31" s="186">
        <f>SUM((L31*0.25)+(U31*0.25)+(Z31*0.5))</f>
        <v>0</v>
      </c>
      <c r="AE31" s="192" t="s">
        <v>147</v>
      </c>
    </row>
  </sheetData>
  <mergeCells count="7">
    <mergeCell ref="C18:C23"/>
    <mergeCell ref="D18:D23"/>
    <mergeCell ref="C25:C30"/>
    <mergeCell ref="D25:D30"/>
    <mergeCell ref="A4:B4"/>
    <mergeCell ref="C11:C16"/>
    <mergeCell ref="D11:D16"/>
  </mergeCells>
  <pageMargins left="0.70866141732283472" right="0.70866141732283472" top="0.74803149606299213" bottom="0.74803149606299213" header="0.31496062992125984" footer="0.31496062992125984"/>
  <pageSetup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14</vt:i4>
      </vt:variant>
    </vt:vector>
  </HeadingPairs>
  <TitlesOfParts>
    <vt:vector size="22" baseType="lpstr">
      <vt:lpstr>CompDetail</vt:lpstr>
      <vt:lpstr>Prelim IND</vt:lpstr>
      <vt:lpstr>PreNov IND</vt:lpstr>
      <vt:lpstr>Nov IND</vt:lpstr>
      <vt:lpstr>Interm IND</vt:lpstr>
      <vt:lpstr>Adv IND</vt:lpstr>
      <vt:lpstr>PDD Walk </vt:lpstr>
      <vt:lpstr>Prelim Squad Free</vt:lpstr>
      <vt:lpstr>'Adv IND'!Print_Area</vt:lpstr>
      <vt:lpstr>'Interm IND'!Print_Area</vt:lpstr>
      <vt:lpstr>'Nov IND'!Print_Area</vt:lpstr>
      <vt:lpstr>'PDD Walk '!Print_Area</vt:lpstr>
      <vt:lpstr>'Prelim IND'!Print_Area</vt:lpstr>
      <vt:lpstr>'Prelim Squad Free'!Print_Area</vt:lpstr>
      <vt:lpstr>'PreNov IND'!Print_Area</vt:lpstr>
      <vt:lpstr>'Adv IND'!Print_Titles</vt:lpstr>
      <vt:lpstr>'Interm IND'!Print_Titles</vt:lpstr>
      <vt:lpstr>'Nov IND'!Print_Titles</vt:lpstr>
      <vt:lpstr>'PDD Walk '!Print_Titles</vt:lpstr>
      <vt:lpstr>'Prelim IND'!Print_Titles</vt:lpstr>
      <vt:lpstr>'Prelim Squad Free'!Print_Titles</vt:lpstr>
      <vt:lpstr>'PreNov IND'!Print_Titles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Fraser</dc:creator>
  <cp:lastModifiedBy>Karen</cp:lastModifiedBy>
  <cp:lastPrinted>2019-04-19T00:24:00Z</cp:lastPrinted>
  <dcterms:created xsi:type="dcterms:W3CDTF">2018-07-07T01:03:44Z</dcterms:created>
  <dcterms:modified xsi:type="dcterms:W3CDTF">2019-04-30T06:30:14Z</dcterms:modified>
</cp:coreProperties>
</file>