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autoCompressPictures="0" defaultThemeVersion="124226"/>
  <bookViews>
    <workbookView xWindow="0" yWindow="0" windowWidth="20490" windowHeight="7230" tabRatio="847"/>
  </bookViews>
  <sheets>
    <sheet name="AwardsNote" sheetId="126" r:id="rId1"/>
    <sheet name="Open" sheetId="83" r:id="rId2"/>
    <sheet name="Advance" sheetId="125" r:id="rId3"/>
    <sheet name=" Intermediate A" sheetId="112" r:id="rId4"/>
    <sheet name="Intermediate B" sheetId="119" r:id="rId5"/>
    <sheet name="Novice" sheetId="47" r:id="rId6"/>
    <sheet name="PreNovice" sheetId="96" r:id="rId7"/>
    <sheet name="Prelim A" sheetId="121" r:id="rId8"/>
    <sheet name="Prelim B" sheetId="88" r:id="rId9"/>
    <sheet name="PDD Adv" sheetId="115" r:id="rId10"/>
    <sheet name="PDD Inter" sheetId="86" r:id="rId11"/>
    <sheet name="PDD Walk A" sheetId="124" r:id="rId12"/>
    <sheet name="PDD Walk B" sheetId="98" r:id="rId13"/>
    <sheet name="SQ Nov Comp" sheetId="101" r:id="rId14"/>
    <sheet name="SQ Prelim Comp" sheetId="102" r:id="rId15"/>
    <sheet name="SQ Nov Free" sheetId="122" r:id="rId16"/>
    <sheet name="SQ Prelim Free" sheetId="123" r:id="rId17"/>
    <sheet name="PDD Barrel A" sheetId="118" r:id="rId18"/>
    <sheet name="PDD Barrel B" sheetId="120" r:id="rId19"/>
    <sheet name="Barrell Squad" sheetId="110" r:id="rId20"/>
    <sheet name="Notes" sheetId="113" r:id="rId21"/>
    <sheet name="CompDetail" sheetId="114" r:id="rId22"/>
  </sheets>
  <externalReferences>
    <externalReference r:id="rId23"/>
  </externalReferences>
  <definedNames>
    <definedName name="_xlnm.Print_Area" localSheetId="3">' Intermediate A'!$BA:$BF</definedName>
    <definedName name="_xlnm.Print_Area" localSheetId="2">Advance!$BE$11:$BL$17</definedName>
    <definedName name="_xlnm.Print_Area" localSheetId="19">'Barrell Squad'!$P:$Q</definedName>
    <definedName name="_xlnm.Print_Area" localSheetId="4">'Intermediate B'!$BA:$BF</definedName>
    <definedName name="_xlnm.Print_Area" localSheetId="5">Novice!$BA:$BF</definedName>
    <definedName name="_xlnm.Print_Area" localSheetId="1">Open!$CD:$CK</definedName>
    <definedName name="_xlnm.Print_Area" localSheetId="9">'PDD Adv'!$AC:$AD</definedName>
    <definedName name="_xlnm.Print_Area" localSheetId="17">'PDD Barrel A'!$O:$P</definedName>
    <definedName name="_xlnm.Print_Area" localSheetId="18">'PDD Barrel B'!$O:$P</definedName>
    <definedName name="_xlnm.Print_Area" localSheetId="10">'PDD Inter'!$AA$9:$AB$12</definedName>
    <definedName name="_xlnm.Print_Area" localSheetId="11">'PDD Walk A'!$AA:$AB</definedName>
    <definedName name="_xlnm.Print_Area" localSheetId="12">'PDD Walk B'!$AA:$AB</definedName>
    <definedName name="_xlnm.Print_Area" localSheetId="7">'Prelim A'!$BC:$BH</definedName>
    <definedName name="_xlnm.Print_Area" localSheetId="8">'Prelim B'!$BC:$BH</definedName>
    <definedName name="_xlnm.Print_Area" localSheetId="6">PreNovice!$BC:$BH</definedName>
    <definedName name="_xlnm.Print_Area" localSheetId="13">'SQ Nov Comp'!$AI$1:$AI$24</definedName>
    <definedName name="_xlnm.Print_Area" localSheetId="15">'SQ Nov Free'!$Y:$Z</definedName>
    <definedName name="_xlnm.Print_Area" localSheetId="14">'SQ Prelim Comp'!$AJ$11:$AK$44</definedName>
    <definedName name="_xlnm.Print_Area" localSheetId="16">'SQ Prelim Free'!$Y:$Z</definedName>
    <definedName name="_xlnm.Print_Titles" localSheetId="3">' Intermediate A'!$A:$E,' Intermediate A'!$1:$10</definedName>
    <definedName name="_xlnm.Print_Titles" localSheetId="2">Advance!$A:$E,Advance!$1:$8</definedName>
    <definedName name="_xlnm.Print_Titles" localSheetId="19">'Barrell Squad'!$A:$C,'Barrell Squad'!$1:$6</definedName>
    <definedName name="_xlnm.Print_Titles" localSheetId="4">'Intermediate B'!$A:$E,'Intermediate B'!$1:$7</definedName>
    <definedName name="_xlnm.Print_Titles" localSheetId="5">Novice!$A:$E,Novice!$1:$10</definedName>
    <definedName name="_xlnm.Print_Titles" localSheetId="1">Open!$A:$E,Open!$1:$8</definedName>
    <definedName name="_xlnm.Print_Titles" localSheetId="9">'PDD Adv'!$A:$E,'PDD Adv'!$1:$8</definedName>
    <definedName name="_xlnm.Print_Titles" localSheetId="17">'PDD Barrel A'!$A:$C,'PDD Barrel A'!$1:$9</definedName>
    <definedName name="_xlnm.Print_Titles" localSheetId="18">'PDD Barrel B'!$A:$C,'PDD Barrel B'!$1:$6</definedName>
    <definedName name="_xlnm.Print_Titles" localSheetId="10">'PDD Inter'!$A:$E,'PDD Inter'!$1:$8</definedName>
    <definedName name="_xlnm.Print_Titles" localSheetId="11">'PDD Walk A'!$A:$E,'PDD Walk A'!$1:$6</definedName>
    <definedName name="_xlnm.Print_Titles" localSheetId="12">'PDD Walk B'!$A:$E,'PDD Walk B'!$1:$9</definedName>
    <definedName name="_xlnm.Print_Titles" localSheetId="7">'Prelim A'!$A:$E,'Prelim A'!$1:$7</definedName>
    <definedName name="_xlnm.Print_Titles" localSheetId="8">'Prelim B'!$A:$E,'Prelim B'!$1:$10</definedName>
    <definedName name="_xlnm.Print_Titles" localSheetId="6">PreNovice!$A:$E,PreNovice!$1:$10</definedName>
    <definedName name="_xlnm.Print_Titles" localSheetId="13">'SQ Nov Comp'!$A:$E,'SQ Nov Comp'!$1:$8</definedName>
    <definedName name="_xlnm.Print_Titles" localSheetId="15">'SQ Nov Free'!$A:$E,'SQ Nov Free'!$1:$6</definedName>
    <definedName name="_xlnm.Print_Titles" localSheetId="14">'SQ Prelim Comp'!$A:$E,'SQ Prelim Comp'!$1:$9</definedName>
    <definedName name="_xlnm.Print_Titles" localSheetId="16">'SQ Prelim Free'!$A:$E,'SQ Prelim Free'!$1:$6</definedName>
  </definedNames>
  <calcPr calcId="124519"/>
  <fileRecoveryPr autoRecover="0"/>
</workbook>
</file>

<file path=xl/calcChain.xml><?xml version="1.0" encoding="utf-8"?>
<calcChain xmlns="http://schemas.openxmlformats.org/spreadsheetml/2006/main">
  <c r="A3" i="126"/>
  <c r="A1"/>
  <c r="F39" i="110"/>
  <c r="F21"/>
  <c r="F15"/>
  <c r="F27"/>
  <c r="F33"/>
  <c r="N21" i="124"/>
  <c r="W33" i="123"/>
  <c r="P33"/>
  <c r="L33"/>
  <c r="Y33" s="1"/>
  <c r="W26"/>
  <c r="P26"/>
  <c r="L26"/>
  <c r="W19"/>
  <c r="L19"/>
  <c r="BA17" i="125"/>
  <c r="BC17" s="1"/>
  <c r="AS17"/>
  <c r="AT17" s="1"/>
  <c r="AG17"/>
  <c r="AI17" s="1"/>
  <c r="AB17"/>
  <c r="AC17" s="1"/>
  <c r="R17"/>
  <c r="K17"/>
  <c r="BA16"/>
  <c r="BC16" s="1"/>
  <c r="AS16"/>
  <c r="AT16" s="1"/>
  <c r="AG16"/>
  <c r="AI16" s="1"/>
  <c r="AB16"/>
  <c r="AC16" s="1"/>
  <c r="R16"/>
  <c r="BG16" s="1"/>
  <c r="BJ16" s="1"/>
  <c r="K16"/>
  <c r="BE16" s="1"/>
  <c r="BI16" s="1"/>
  <c r="BA15"/>
  <c r="BC15" s="1"/>
  <c r="AS15"/>
  <c r="AT15" s="1"/>
  <c r="AG15"/>
  <c r="AI15" s="1"/>
  <c r="AB15"/>
  <c r="AC15" s="1"/>
  <c r="R15"/>
  <c r="K15"/>
  <c r="BA14"/>
  <c r="BC14" s="1"/>
  <c r="AS14"/>
  <c r="AT14" s="1"/>
  <c r="AG14"/>
  <c r="AI14" s="1"/>
  <c r="AB14"/>
  <c r="AC14" s="1"/>
  <c r="R14"/>
  <c r="BG14" s="1"/>
  <c r="BJ14" s="1"/>
  <c r="K14"/>
  <c r="BE14" s="1"/>
  <c r="BI14" s="1"/>
  <c r="BK14" s="1"/>
  <c r="BA13"/>
  <c r="BC13" s="1"/>
  <c r="AS13"/>
  <c r="AT13" s="1"/>
  <c r="AG13"/>
  <c r="AI13" s="1"/>
  <c r="AB13"/>
  <c r="AC13" s="1"/>
  <c r="R13"/>
  <c r="K13"/>
  <c r="BA12"/>
  <c r="BC12" s="1"/>
  <c r="AS12"/>
  <c r="AT12" s="1"/>
  <c r="AG12"/>
  <c r="AI12" s="1"/>
  <c r="AB12"/>
  <c r="AC12" s="1"/>
  <c r="R12"/>
  <c r="BG12" s="1"/>
  <c r="BJ12" s="1"/>
  <c r="K12"/>
  <c r="BE12" s="1"/>
  <c r="BI12" s="1"/>
  <c r="BA11"/>
  <c r="BC11" s="1"/>
  <c r="AS11"/>
  <c r="AT11" s="1"/>
  <c r="AG11"/>
  <c r="AI11" s="1"/>
  <c r="AB11"/>
  <c r="AC11" s="1"/>
  <c r="R11"/>
  <c r="K11"/>
  <c r="AW6"/>
  <c r="AL6"/>
  <c r="AF6"/>
  <c r="U6"/>
  <c r="N6"/>
  <c r="G6"/>
  <c r="A3"/>
  <c r="BL2"/>
  <c r="BL1"/>
  <c r="A1"/>
  <c r="Y26" i="123" l="1"/>
  <c r="BK12" i="125"/>
  <c r="BG11"/>
  <c r="BJ11" s="1"/>
  <c r="BG13"/>
  <c r="BJ13" s="1"/>
  <c r="BG15"/>
  <c r="BJ15" s="1"/>
  <c r="BG17"/>
  <c r="BJ17" s="1"/>
  <c r="BE11"/>
  <c r="BI11" s="1"/>
  <c r="BE13"/>
  <c r="BI13" s="1"/>
  <c r="BK13" s="1"/>
  <c r="BE15"/>
  <c r="BI15" s="1"/>
  <c r="BE17"/>
  <c r="BI17" s="1"/>
  <c r="BK17" s="1"/>
  <c r="BK16"/>
  <c r="BK15" l="1"/>
  <c r="BL12"/>
  <c r="BK11"/>
  <c r="BL13"/>
  <c r="BL11" l="1"/>
  <c r="BL14"/>
  <c r="BL15"/>
  <c r="BL16"/>
  <c r="M37" i="120"/>
  <c r="AG12" i="102"/>
  <c r="AY14" i="88" l="1"/>
  <c r="BA14" s="1"/>
  <c r="AQ14"/>
  <c r="AR14" s="1"/>
  <c r="AG14"/>
  <c r="AB14"/>
  <c r="AC14" s="1"/>
  <c r="R14"/>
  <c r="K14"/>
  <c r="AY21"/>
  <c r="BA21" s="1"/>
  <c r="AQ21"/>
  <c r="AR21" s="1"/>
  <c r="AG21"/>
  <c r="AB21"/>
  <c r="AC21" s="1"/>
  <c r="R21"/>
  <c r="K21"/>
  <c r="BE14" l="1"/>
  <c r="BC21"/>
  <c r="BE21"/>
  <c r="BC14"/>
  <c r="BN5" i="83"/>
  <c r="BW5"/>
  <c r="AW5"/>
  <c r="U5"/>
  <c r="N5"/>
  <c r="AQ11"/>
  <c r="AS11" s="1"/>
  <c r="AT11" s="1"/>
  <c r="BG14" i="88" l="1"/>
  <c r="BG21"/>
  <c r="BJ11" i="83"/>
  <c r="BK11" s="1"/>
  <c r="BR11"/>
  <c r="BR10"/>
  <c r="BR12"/>
  <c r="AX11"/>
  <c r="AZ11" s="1"/>
  <c r="AI11"/>
  <c r="V16" i="102" l="1"/>
  <c r="V20"/>
  <c r="M39" i="110" l="1"/>
  <c r="P39" s="1"/>
  <c r="M21"/>
  <c r="P21" s="1"/>
  <c r="M15"/>
  <c r="P15" s="1"/>
  <c r="M27"/>
  <c r="P27" s="1"/>
  <c r="I5"/>
  <c r="E5"/>
  <c r="I5" i="120"/>
  <c r="E5"/>
  <c r="I5" i="118"/>
  <c r="E5"/>
  <c r="S5" i="123" l="1"/>
  <c r="O5"/>
  <c r="H5"/>
  <c r="W15" i="124"/>
  <c r="Y15" s="1"/>
  <c r="P15"/>
  <c r="L15"/>
  <c r="W27"/>
  <c r="Y27" s="1"/>
  <c r="P27"/>
  <c r="L27"/>
  <c r="W19"/>
  <c r="Y19" s="1"/>
  <c r="P19"/>
  <c r="L19"/>
  <c r="W13"/>
  <c r="Y13" s="1"/>
  <c r="P13"/>
  <c r="L13"/>
  <c r="W25"/>
  <c r="Y25" s="1"/>
  <c r="P25"/>
  <c r="L25"/>
  <c r="W29"/>
  <c r="Y29" s="1"/>
  <c r="P29"/>
  <c r="L29"/>
  <c r="W21"/>
  <c r="Y21" s="1"/>
  <c r="P21"/>
  <c r="L21"/>
  <c r="W23"/>
  <c r="Y23" s="1"/>
  <c r="P23"/>
  <c r="L23"/>
  <c r="W17"/>
  <c r="Y17" s="1"/>
  <c r="P17"/>
  <c r="L17"/>
  <c r="W11"/>
  <c r="Y11" s="1"/>
  <c r="P11"/>
  <c r="L11"/>
  <c r="S5"/>
  <c r="O5"/>
  <c r="H5"/>
  <c r="A3"/>
  <c r="AB2"/>
  <c r="AB1"/>
  <c r="A1"/>
  <c r="P19" i="123"/>
  <c r="Y19" s="1"/>
  <c r="S5" i="122"/>
  <c r="O5"/>
  <c r="H5"/>
  <c r="A3" i="123"/>
  <c r="A1"/>
  <c r="P23" i="122"/>
  <c r="P16"/>
  <c r="W23"/>
  <c r="L23"/>
  <c r="W16"/>
  <c r="L16"/>
  <c r="A3"/>
  <c r="Z2"/>
  <c r="Z1"/>
  <c r="A1"/>
  <c r="AW18" i="47"/>
  <c r="AY18" s="1"/>
  <c r="AO18"/>
  <c r="AP18" s="1"/>
  <c r="AF18"/>
  <c r="AA18"/>
  <c r="AB18" s="1"/>
  <c r="R18"/>
  <c r="K18"/>
  <c r="AW19"/>
  <c r="AY19" s="1"/>
  <c r="AO19"/>
  <c r="AP19" s="1"/>
  <c r="AF19"/>
  <c r="AA19"/>
  <c r="AB19" s="1"/>
  <c r="R19"/>
  <c r="K19"/>
  <c r="AW17"/>
  <c r="AY17" s="1"/>
  <c r="AO17"/>
  <c r="AP17" s="1"/>
  <c r="AF17"/>
  <c r="AA17"/>
  <c r="AB17" s="1"/>
  <c r="R17"/>
  <c r="K17"/>
  <c r="AW11"/>
  <c r="AY11" s="1"/>
  <c r="AO11"/>
  <c r="AP11" s="1"/>
  <c r="AF11"/>
  <c r="AA11"/>
  <c r="AB11" s="1"/>
  <c r="R11"/>
  <c r="K11"/>
  <c r="AW15"/>
  <c r="AY15" s="1"/>
  <c r="AO15"/>
  <c r="AP15" s="1"/>
  <c r="AF15"/>
  <c r="AA15"/>
  <c r="AB15" s="1"/>
  <c r="R15"/>
  <c r="K15"/>
  <c r="AW14"/>
  <c r="AY14" s="1"/>
  <c r="AO14"/>
  <c r="AP14" s="1"/>
  <c r="AF14"/>
  <c r="AA14"/>
  <c r="AB14" s="1"/>
  <c r="R14"/>
  <c r="K14"/>
  <c r="AW13"/>
  <c r="AY13" s="1"/>
  <c r="AO13"/>
  <c r="AP13" s="1"/>
  <c r="AF13"/>
  <c r="AA13"/>
  <c r="AB13" s="1"/>
  <c r="R13"/>
  <c r="K13"/>
  <c r="AW16"/>
  <c r="AY16" s="1"/>
  <c r="AO16"/>
  <c r="AP16" s="1"/>
  <c r="AF16"/>
  <c r="AA16"/>
  <c r="AB16" s="1"/>
  <c r="R16"/>
  <c r="K16"/>
  <c r="AW20"/>
  <c r="AY20" s="1"/>
  <c r="AO20"/>
  <c r="AP20" s="1"/>
  <c r="AF20"/>
  <c r="AA20"/>
  <c r="AB20" s="1"/>
  <c r="R20"/>
  <c r="K20"/>
  <c r="AY11" i="121"/>
  <c r="BA11" s="1"/>
  <c r="AQ11"/>
  <c r="AR11" s="1"/>
  <c r="AG11"/>
  <c r="AB11"/>
  <c r="AC11" s="1"/>
  <c r="R11"/>
  <c r="K11"/>
  <c r="AY15"/>
  <c r="BA15" s="1"/>
  <c r="AQ15"/>
  <c r="AR15" s="1"/>
  <c r="AG15"/>
  <c r="AB15"/>
  <c r="AC15" s="1"/>
  <c r="R15"/>
  <c r="K15"/>
  <c r="AY18"/>
  <c r="BA18" s="1"/>
  <c r="AQ18"/>
  <c r="AR18" s="1"/>
  <c r="AG18"/>
  <c r="AB18"/>
  <c r="AC18" s="1"/>
  <c r="R18"/>
  <c r="K18"/>
  <c r="AY17"/>
  <c r="BA17" s="1"/>
  <c r="AQ17"/>
  <c r="AR17" s="1"/>
  <c r="AG17"/>
  <c r="AB17"/>
  <c r="AC17" s="1"/>
  <c r="R17"/>
  <c r="K17"/>
  <c r="AY14"/>
  <c r="BA14" s="1"/>
  <c r="AQ14"/>
  <c r="AR14" s="1"/>
  <c r="AG14"/>
  <c r="AB14"/>
  <c r="AC14" s="1"/>
  <c r="R14"/>
  <c r="K14"/>
  <c r="AY19"/>
  <c r="BA19" s="1"/>
  <c r="AQ19"/>
  <c r="AR19" s="1"/>
  <c r="AG19"/>
  <c r="AB19"/>
  <c r="AC19" s="1"/>
  <c r="R19"/>
  <c r="K19"/>
  <c r="AY12"/>
  <c r="BA12" s="1"/>
  <c r="AQ12"/>
  <c r="AR12" s="1"/>
  <c r="AG12"/>
  <c r="AB12"/>
  <c r="AC12" s="1"/>
  <c r="R12"/>
  <c r="K12"/>
  <c r="AY20"/>
  <c r="BA20" s="1"/>
  <c r="AQ20"/>
  <c r="AR20" s="1"/>
  <c r="AG20"/>
  <c r="AB20"/>
  <c r="AC20" s="1"/>
  <c r="R20"/>
  <c r="K20"/>
  <c r="AY13"/>
  <c r="BA13" s="1"/>
  <c r="AQ13"/>
  <c r="AR13" s="1"/>
  <c r="AG13"/>
  <c r="AB13"/>
  <c r="AC13" s="1"/>
  <c r="R13"/>
  <c r="K13"/>
  <c r="AY16"/>
  <c r="BA16" s="1"/>
  <c r="AQ16"/>
  <c r="AR16" s="1"/>
  <c r="AG16"/>
  <c r="AB16"/>
  <c r="AC16" s="1"/>
  <c r="R16"/>
  <c r="K16"/>
  <c r="AU6"/>
  <c r="AJ6"/>
  <c r="AF6"/>
  <c r="U6"/>
  <c r="N6"/>
  <c r="G6"/>
  <c r="A3"/>
  <c r="BH2"/>
  <c r="BH1"/>
  <c r="A1"/>
  <c r="F13" i="120"/>
  <c r="M13"/>
  <c r="F29"/>
  <c r="M29"/>
  <c r="F21"/>
  <c r="M21"/>
  <c r="F31"/>
  <c r="O31" s="1"/>
  <c r="M31"/>
  <c r="F11"/>
  <c r="M11"/>
  <c r="F35"/>
  <c r="M35"/>
  <c r="F17"/>
  <c r="M17"/>
  <c r="F19"/>
  <c r="M19"/>
  <c r="F33"/>
  <c r="M33"/>
  <c r="F37"/>
  <c r="F25"/>
  <c r="M25"/>
  <c r="F27"/>
  <c r="M27"/>
  <c r="F23"/>
  <c r="M23"/>
  <c r="F39"/>
  <c r="M39"/>
  <c r="F15"/>
  <c r="M15"/>
  <c r="P3"/>
  <c r="A3"/>
  <c r="P1"/>
  <c r="A1"/>
  <c r="F29" i="118"/>
  <c r="O29" s="1"/>
  <c r="M29"/>
  <c r="F15"/>
  <c r="M15"/>
  <c r="F11"/>
  <c r="O11" s="1"/>
  <c r="M11"/>
  <c r="F19"/>
  <c r="M19"/>
  <c r="F21"/>
  <c r="M21"/>
  <c r="F17"/>
  <c r="M17"/>
  <c r="F25"/>
  <c r="O25" s="1"/>
  <c r="M25"/>
  <c r="F23"/>
  <c r="M23"/>
  <c r="F13"/>
  <c r="O13" s="1"/>
  <c r="M13"/>
  <c r="AW13" i="119"/>
  <c r="AY13" s="1"/>
  <c r="AO13"/>
  <c r="AP13" s="1"/>
  <c r="AF13"/>
  <c r="AA13"/>
  <c r="AB13" s="1"/>
  <c r="R13"/>
  <c r="K13"/>
  <c r="AW12"/>
  <c r="AY12" s="1"/>
  <c r="AO12"/>
  <c r="AP12" s="1"/>
  <c r="AF12"/>
  <c r="AA12"/>
  <c r="AB12" s="1"/>
  <c r="R12"/>
  <c r="K12"/>
  <c r="AW14"/>
  <c r="AY14" s="1"/>
  <c r="AO14"/>
  <c r="AP14" s="1"/>
  <c r="AF14"/>
  <c r="AA14"/>
  <c r="AB14" s="1"/>
  <c r="R14"/>
  <c r="K14"/>
  <c r="AW17"/>
  <c r="AY17" s="1"/>
  <c r="AO17"/>
  <c r="AP17" s="1"/>
  <c r="AF17"/>
  <c r="AA17"/>
  <c r="AB17" s="1"/>
  <c r="R17"/>
  <c r="K17"/>
  <c r="AW15"/>
  <c r="AY15" s="1"/>
  <c r="AO15"/>
  <c r="AP15" s="1"/>
  <c r="AF15"/>
  <c r="AA15"/>
  <c r="AB15" s="1"/>
  <c r="R15"/>
  <c r="K15"/>
  <c r="AW16"/>
  <c r="AY16" s="1"/>
  <c r="AO16"/>
  <c r="AP16" s="1"/>
  <c r="AF16"/>
  <c r="AA16"/>
  <c r="AB16" s="1"/>
  <c r="R16"/>
  <c r="K16"/>
  <c r="AW11"/>
  <c r="AY11" s="1"/>
  <c r="AO11"/>
  <c r="AP11" s="1"/>
  <c r="AF11"/>
  <c r="AA11"/>
  <c r="AB11" s="1"/>
  <c r="R11"/>
  <c r="K11"/>
  <c r="AW18"/>
  <c r="AY18" s="1"/>
  <c r="AO18"/>
  <c r="AP18" s="1"/>
  <c r="AF18"/>
  <c r="AA18"/>
  <c r="AB18" s="1"/>
  <c r="R18"/>
  <c r="K18"/>
  <c r="AS6"/>
  <c r="AI6"/>
  <c r="AE6"/>
  <c r="U6"/>
  <c r="N6"/>
  <c r="G6"/>
  <c r="A3"/>
  <c r="BF2"/>
  <c r="BF1"/>
  <c r="A1"/>
  <c r="AW13" i="112"/>
  <c r="AY13" s="1"/>
  <c r="AO13"/>
  <c r="AP13" s="1"/>
  <c r="AF13"/>
  <c r="AA13"/>
  <c r="AB13" s="1"/>
  <c r="R13"/>
  <c r="K13"/>
  <c r="AW14"/>
  <c r="AY14" s="1"/>
  <c r="AO14"/>
  <c r="AP14" s="1"/>
  <c r="AF14"/>
  <c r="AA14"/>
  <c r="AB14" s="1"/>
  <c r="R14"/>
  <c r="K14"/>
  <c r="AW18"/>
  <c r="AY18" s="1"/>
  <c r="AO18"/>
  <c r="AP18" s="1"/>
  <c r="AF18"/>
  <c r="AA18"/>
  <c r="AB18" s="1"/>
  <c r="R18"/>
  <c r="K18"/>
  <c r="AW11"/>
  <c r="AY11" s="1"/>
  <c r="AO11"/>
  <c r="AP11" s="1"/>
  <c r="AF11"/>
  <c r="AA11"/>
  <c r="AB11" s="1"/>
  <c r="R11"/>
  <c r="K11"/>
  <c r="AW12"/>
  <c r="AY12" s="1"/>
  <c r="AO12"/>
  <c r="AP12" s="1"/>
  <c r="AF12"/>
  <c r="AA12"/>
  <c r="AB12" s="1"/>
  <c r="R12"/>
  <c r="K12"/>
  <c r="AW15"/>
  <c r="AY15" s="1"/>
  <c r="AO15"/>
  <c r="AP15" s="1"/>
  <c r="AF15"/>
  <c r="AA15"/>
  <c r="AB15" s="1"/>
  <c r="R15"/>
  <c r="K15"/>
  <c r="AW19"/>
  <c r="AY19" s="1"/>
  <c r="AO19"/>
  <c r="AP19" s="1"/>
  <c r="AF19"/>
  <c r="AA19"/>
  <c r="AB19" s="1"/>
  <c r="R19"/>
  <c r="K19"/>
  <c r="AW16"/>
  <c r="AY16" s="1"/>
  <c r="AO16"/>
  <c r="AP16" s="1"/>
  <c r="AF16"/>
  <c r="AA16"/>
  <c r="AB16" s="1"/>
  <c r="R16"/>
  <c r="K16"/>
  <c r="AY21" i="96"/>
  <c r="BA21" s="1"/>
  <c r="AQ21"/>
  <c r="AR21" s="1"/>
  <c r="AG21"/>
  <c r="AB21"/>
  <c r="AC21" s="1"/>
  <c r="R21"/>
  <c r="K21"/>
  <c r="AY16"/>
  <c r="BA16" s="1"/>
  <c r="AQ16"/>
  <c r="AR16" s="1"/>
  <c r="AG16"/>
  <c r="AB16"/>
  <c r="AC16" s="1"/>
  <c r="R16"/>
  <c r="K16"/>
  <c r="AY12"/>
  <c r="BA12" s="1"/>
  <c r="AQ12"/>
  <c r="AR12" s="1"/>
  <c r="AG12"/>
  <c r="AB12"/>
  <c r="AC12" s="1"/>
  <c r="R12"/>
  <c r="K12"/>
  <c r="AY18"/>
  <c r="BA18" s="1"/>
  <c r="AQ18"/>
  <c r="AR18" s="1"/>
  <c r="AG18"/>
  <c r="AB18"/>
  <c r="AC18" s="1"/>
  <c r="R18"/>
  <c r="K18"/>
  <c r="AY13"/>
  <c r="BA13" s="1"/>
  <c r="AQ13"/>
  <c r="AR13" s="1"/>
  <c r="AG13"/>
  <c r="AB13"/>
  <c r="AC13" s="1"/>
  <c r="R13"/>
  <c r="K13"/>
  <c r="AY17"/>
  <c r="BA17" s="1"/>
  <c r="AQ17"/>
  <c r="AR17" s="1"/>
  <c r="AG17"/>
  <c r="AB17"/>
  <c r="AC17" s="1"/>
  <c r="R17"/>
  <c r="K17"/>
  <c r="AY11"/>
  <c r="BA11" s="1"/>
  <c r="AQ11"/>
  <c r="AR11" s="1"/>
  <c r="AG11"/>
  <c r="AB11"/>
  <c r="AC11" s="1"/>
  <c r="R11"/>
  <c r="K11"/>
  <c r="AY15"/>
  <c r="BA15" s="1"/>
  <c r="AQ15"/>
  <c r="AR15" s="1"/>
  <c r="AG15"/>
  <c r="AB15"/>
  <c r="AC15" s="1"/>
  <c r="R15"/>
  <c r="K15"/>
  <c r="AY14"/>
  <c r="BA14" s="1"/>
  <c r="AQ14"/>
  <c r="AR14" s="1"/>
  <c r="AG14"/>
  <c r="AB14"/>
  <c r="AC14" s="1"/>
  <c r="R14"/>
  <c r="K14"/>
  <c r="AY23"/>
  <c r="BA23" s="1"/>
  <c r="AQ23"/>
  <c r="AR23" s="1"/>
  <c r="AG23"/>
  <c r="AB23"/>
  <c r="AC23" s="1"/>
  <c r="R23"/>
  <c r="K23"/>
  <c r="AY20"/>
  <c r="BA20" s="1"/>
  <c r="AQ20"/>
  <c r="AR20" s="1"/>
  <c r="AG20"/>
  <c r="AB20"/>
  <c r="AC20" s="1"/>
  <c r="R20"/>
  <c r="K20"/>
  <c r="AY22"/>
  <c r="BA22" s="1"/>
  <c r="AQ22"/>
  <c r="AR22" s="1"/>
  <c r="AG22"/>
  <c r="AB22"/>
  <c r="AC22" s="1"/>
  <c r="R22"/>
  <c r="K22"/>
  <c r="W21" i="98"/>
  <c r="Y21" s="1"/>
  <c r="P21"/>
  <c r="L21"/>
  <c r="Z26" i="123" l="1"/>
  <c r="Z33"/>
  <c r="Y16" i="122"/>
  <c r="AA13" i="124"/>
  <c r="Z19" i="123"/>
  <c r="Y23" i="122"/>
  <c r="O13" i="120"/>
  <c r="O29"/>
  <c r="O21"/>
  <c r="O11"/>
  <c r="O35"/>
  <c r="O17"/>
  <c r="O19"/>
  <c r="O33"/>
  <c r="O37"/>
  <c r="O25"/>
  <c r="O27"/>
  <c r="O23"/>
  <c r="O15" i="118"/>
  <c r="O19"/>
  <c r="O21"/>
  <c r="O17"/>
  <c r="O23"/>
  <c r="BC13" i="119"/>
  <c r="BC15"/>
  <c r="BE11" i="121"/>
  <c r="BC11"/>
  <c r="BE15"/>
  <c r="BC15"/>
  <c r="BE18"/>
  <c r="BC18"/>
  <c r="BE17"/>
  <c r="BC17"/>
  <c r="BE14"/>
  <c r="BC14"/>
  <c r="BE19"/>
  <c r="BC19"/>
  <c r="BE12"/>
  <c r="BC12"/>
  <c r="BE20"/>
  <c r="BC20"/>
  <c r="BE13"/>
  <c r="BC13"/>
  <c r="BE16"/>
  <c r="BC16"/>
  <c r="BC16" i="112"/>
  <c r="BC19"/>
  <c r="BC15"/>
  <c r="BA14"/>
  <c r="O15" i="120"/>
  <c r="AA29" i="124"/>
  <c r="AA23"/>
  <c r="AA27"/>
  <c r="AA11"/>
  <c r="AA25"/>
  <c r="AA21"/>
  <c r="AA15"/>
  <c r="AA17"/>
  <c r="AA19"/>
  <c r="BA16" i="47"/>
  <c r="BA15"/>
  <c r="BA17"/>
  <c r="BA19"/>
  <c r="BC20"/>
  <c r="BC16"/>
  <c r="BC13"/>
  <c r="BC14"/>
  <c r="BC15"/>
  <c r="BC11"/>
  <c r="BC17"/>
  <c r="BC19"/>
  <c r="BC18"/>
  <c r="BA20"/>
  <c r="BA13"/>
  <c r="BE13" s="1"/>
  <c r="BA14"/>
  <c r="BA18"/>
  <c r="BE18" s="1"/>
  <c r="BA11"/>
  <c r="BE11" s="1"/>
  <c r="BC18" i="119"/>
  <c r="BC16"/>
  <c r="BC17"/>
  <c r="BC14"/>
  <c r="BC12"/>
  <c r="BA16"/>
  <c r="BA15"/>
  <c r="BE15" s="1"/>
  <c r="BA11"/>
  <c r="BA13"/>
  <c r="BA18"/>
  <c r="BA12"/>
  <c r="BC11"/>
  <c r="BA17"/>
  <c r="BA14"/>
  <c r="BA19" i="112"/>
  <c r="BC12"/>
  <c r="BC14"/>
  <c r="BC18"/>
  <c r="BA16"/>
  <c r="BE16" s="1"/>
  <c r="BA11"/>
  <c r="BA18"/>
  <c r="BC13"/>
  <c r="BA12"/>
  <c r="BC11"/>
  <c r="BA15"/>
  <c r="BA13"/>
  <c r="BE13" s="1"/>
  <c r="BC15" i="96"/>
  <c r="BC16"/>
  <c r="BC22"/>
  <c r="BE15"/>
  <c r="BC18"/>
  <c r="BC12"/>
  <c r="BE20"/>
  <c r="BE23"/>
  <c r="BC11"/>
  <c r="BC17"/>
  <c r="BE16"/>
  <c r="BE21"/>
  <c r="BC20"/>
  <c r="BC14"/>
  <c r="BC13"/>
  <c r="BE18"/>
  <c r="BE14"/>
  <c r="BE11"/>
  <c r="BE13"/>
  <c r="BE12"/>
  <c r="BC23"/>
  <c r="BE22"/>
  <c r="BE17"/>
  <c r="BC21"/>
  <c r="AA21" i="98"/>
  <c r="W13"/>
  <c r="Y13" s="1"/>
  <c r="P13"/>
  <c r="L13"/>
  <c r="W29"/>
  <c r="Y29" s="1"/>
  <c r="P29"/>
  <c r="L29"/>
  <c r="W17"/>
  <c r="Y17" s="1"/>
  <c r="P17"/>
  <c r="L17"/>
  <c r="W25"/>
  <c r="Y25" s="1"/>
  <c r="P25"/>
  <c r="L25"/>
  <c r="W19"/>
  <c r="Y19" s="1"/>
  <c r="P19"/>
  <c r="L19"/>
  <c r="W15"/>
  <c r="Y15" s="1"/>
  <c r="P15"/>
  <c r="L15"/>
  <c r="W27"/>
  <c r="Y27" s="1"/>
  <c r="P27"/>
  <c r="L27"/>
  <c r="AK2" i="102"/>
  <c r="AK1"/>
  <c r="L36"/>
  <c r="AG33"/>
  <c r="V33"/>
  <c r="AG32"/>
  <c r="V32"/>
  <c r="AG31"/>
  <c r="V31"/>
  <c r="AG30"/>
  <c r="V30"/>
  <c r="AG29"/>
  <c r="V29"/>
  <c r="AG28"/>
  <c r="V28"/>
  <c r="L44"/>
  <c r="AG42"/>
  <c r="V42"/>
  <c r="AG41"/>
  <c r="V41"/>
  <c r="AG40"/>
  <c r="V40"/>
  <c r="AG39"/>
  <c r="V39"/>
  <c r="AG38"/>
  <c r="V38"/>
  <c r="AG37"/>
  <c r="V37"/>
  <c r="L27"/>
  <c r="AG25"/>
  <c r="V25"/>
  <c r="AG24"/>
  <c r="V24"/>
  <c r="AG23"/>
  <c r="V23"/>
  <c r="AG22"/>
  <c r="V22"/>
  <c r="AG21"/>
  <c r="V21"/>
  <c r="AG20"/>
  <c r="AI2" i="101"/>
  <c r="AI1"/>
  <c r="AB13" i="124" l="1"/>
  <c r="AB19"/>
  <c r="AB21"/>
  <c r="AB11"/>
  <c r="AB15"/>
  <c r="AB17"/>
  <c r="BE14" i="47"/>
  <c r="BE20"/>
  <c r="P13" i="120"/>
  <c r="P11"/>
  <c r="P19"/>
  <c r="P21"/>
  <c r="P17"/>
  <c r="P15"/>
  <c r="BE13" i="119"/>
  <c r="BE12"/>
  <c r="BE17"/>
  <c r="BE14" i="112"/>
  <c r="BE18"/>
  <c r="BE12"/>
  <c r="BE19"/>
  <c r="BG16" i="96"/>
  <c r="BG12"/>
  <c r="BG17"/>
  <c r="BG18"/>
  <c r="BG15"/>
  <c r="AA17" i="98"/>
  <c r="AA25"/>
  <c r="AA19"/>
  <c r="AA27"/>
  <c r="V36" i="102"/>
  <c r="W36" s="1"/>
  <c r="V44"/>
  <c r="W44" s="1"/>
  <c r="V27"/>
  <c r="W27" s="1"/>
  <c r="BG11" i="121"/>
  <c r="BG15"/>
  <c r="BG18"/>
  <c r="BG17"/>
  <c r="BG14"/>
  <c r="BG19"/>
  <c r="BG12"/>
  <c r="BG20"/>
  <c r="BG13"/>
  <c r="BG16"/>
  <c r="BE15" i="112"/>
  <c r="BE18" i="119"/>
  <c r="AG36" i="102"/>
  <c r="AH36" s="1"/>
  <c r="BE17" i="47"/>
  <c r="BE15"/>
  <c r="BE19"/>
  <c r="BE16"/>
  <c r="BE11" i="119"/>
  <c r="BE16"/>
  <c r="BE14"/>
  <c r="BE11" i="112"/>
  <c r="BG22" i="96"/>
  <c r="BG21"/>
  <c r="BG23"/>
  <c r="BG20"/>
  <c r="BG11"/>
  <c r="BG14"/>
  <c r="BG13"/>
  <c r="AA15" i="98"/>
  <c r="AA13"/>
  <c r="AA29"/>
  <c r="AG44" i="102"/>
  <c r="AH44" s="1"/>
  <c r="AG27"/>
  <c r="AH27" s="1"/>
  <c r="BF14" i="119" l="1"/>
  <c r="BF11"/>
  <c r="BF16"/>
  <c r="BF12"/>
  <c r="BF13"/>
  <c r="BF15"/>
  <c r="AJ36" i="102"/>
  <c r="BH16" i="121"/>
  <c r="BH12"/>
  <c r="BH15"/>
  <c r="BH14"/>
  <c r="BH11"/>
  <c r="BH13"/>
  <c r="AJ44" i="102"/>
  <c r="L16" i="101"/>
  <c r="AE15"/>
  <c r="U15"/>
  <c r="AE14"/>
  <c r="U14"/>
  <c r="AE13"/>
  <c r="U13"/>
  <c r="AE12"/>
  <c r="U12"/>
  <c r="AE11"/>
  <c r="U11"/>
  <c r="AE10"/>
  <c r="U10"/>
  <c r="AY16" i="88"/>
  <c r="BA16" s="1"/>
  <c r="AQ16"/>
  <c r="AR16" s="1"/>
  <c r="AG16"/>
  <c r="AB16"/>
  <c r="AC16" s="1"/>
  <c r="R16"/>
  <c r="K16"/>
  <c r="AY11"/>
  <c r="BA11" s="1"/>
  <c r="AQ11"/>
  <c r="AR11" s="1"/>
  <c r="AG11"/>
  <c r="AB11"/>
  <c r="AC11" s="1"/>
  <c r="R11"/>
  <c r="K11"/>
  <c r="AY12"/>
  <c r="BA12" s="1"/>
  <c r="AQ12"/>
  <c r="AR12" s="1"/>
  <c r="AG12"/>
  <c r="AB12"/>
  <c r="AC12" s="1"/>
  <c r="R12"/>
  <c r="K12"/>
  <c r="AY22"/>
  <c r="BA22" s="1"/>
  <c r="AQ22"/>
  <c r="AR22" s="1"/>
  <c r="AG22"/>
  <c r="AB22"/>
  <c r="AC22" s="1"/>
  <c r="R22"/>
  <c r="K22"/>
  <c r="AY17"/>
  <c r="BA17" s="1"/>
  <c r="AQ17"/>
  <c r="AR17" s="1"/>
  <c r="AG17"/>
  <c r="AB17"/>
  <c r="AC17" s="1"/>
  <c r="R17"/>
  <c r="K17"/>
  <c r="AY13"/>
  <c r="BA13" s="1"/>
  <c r="AQ13"/>
  <c r="AR13" s="1"/>
  <c r="AG13"/>
  <c r="AB13"/>
  <c r="AC13" s="1"/>
  <c r="R13"/>
  <c r="K13"/>
  <c r="AY15"/>
  <c r="BA15" s="1"/>
  <c r="AQ15"/>
  <c r="AR15" s="1"/>
  <c r="AG15"/>
  <c r="AB15"/>
  <c r="AC15" s="1"/>
  <c r="R15"/>
  <c r="K15"/>
  <c r="CB12" i="83"/>
  <c r="BT12"/>
  <c r="BJ12"/>
  <c r="BK12" s="1"/>
  <c r="AX12"/>
  <c r="AZ12" s="1"/>
  <c r="AQ12"/>
  <c r="AS12" s="1"/>
  <c r="AT12" s="1"/>
  <c r="AI12"/>
  <c r="AJ12" s="1"/>
  <c r="Y12"/>
  <c r="R12"/>
  <c r="K12"/>
  <c r="CB10"/>
  <c r="BT10"/>
  <c r="BJ10"/>
  <c r="BK10" s="1"/>
  <c r="AX10"/>
  <c r="AZ10" s="1"/>
  <c r="AQ10"/>
  <c r="AS10" s="1"/>
  <c r="AT10" s="1"/>
  <c r="AI10"/>
  <c r="AJ10" s="1"/>
  <c r="Y10"/>
  <c r="R10"/>
  <c r="K10"/>
  <c r="AY19" i="88"/>
  <c r="BA19" s="1"/>
  <c r="AQ19"/>
  <c r="AR19" s="1"/>
  <c r="AG19"/>
  <c r="AB19"/>
  <c r="AC19" s="1"/>
  <c r="R19"/>
  <c r="K19"/>
  <c r="AY18"/>
  <c r="BA18" s="1"/>
  <c r="AQ18"/>
  <c r="AR18" s="1"/>
  <c r="AG18"/>
  <c r="AB18"/>
  <c r="AC18" s="1"/>
  <c r="R18"/>
  <c r="K18"/>
  <c r="AE16" i="101" l="1"/>
  <c r="AF16" s="1"/>
  <c r="U16"/>
  <c r="V16" s="1"/>
  <c r="CH12" i="83"/>
  <c r="CD12"/>
  <c r="CD10"/>
  <c r="BE19" i="88"/>
  <c r="BE18"/>
  <c r="BE15"/>
  <c r="BE17"/>
  <c r="BE22"/>
  <c r="BE16"/>
  <c r="BE13"/>
  <c r="BE11"/>
  <c r="BE12"/>
  <c r="BC15"/>
  <c r="BC13"/>
  <c r="BC17"/>
  <c r="BC22"/>
  <c r="BC12"/>
  <c r="BC11"/>
  <c r="BC16"/>
  <c r="CF12" i="83"/>
  <c r="CF10"/>
  <c r="CH10"/>
  <c r="BC19" i="88"/>
  <c r="BC18"/>
  <c r="AU6"/>
  <c r="AJ6"/>
  <c r="BC5" i="83"/>
  <c r="CJ10" l="1"/>
  <c r="BG12" i="88"/>
  <c r="BG22"/>
  <c r="BG17"/>
  <c r="BG15"/>
  <c r="BG13"/>
  <c r="BG19"/>
  <c r="BG18"/>
  <c r="AH16" i="101"/>
  <c r="CJ12" i="83"/>
  <c r="BG11" i="88"/>
  <c r="BG16"/>
  <c r="Q3" i="110" l="1"/>
  <c r="Q1"/>
  <c r="M33"/>
  <c r="P33" s="1"/>
  <c r="F27" i="118"/>
  <c r="Q27" i="110" l="1"/>
  <c r="Q33"/>
  <c r="Q15"/>
  <c r="Q21"/>
  <c r="AM5" i="83"/>
  <c r="AB5"/>
  <c r="Z5" i="102"/>
  <c r="O5"/>
  <c r="H5"/>
  <c r="O5" i="101"/>
  <c r="H5"/>
  <c r="Y5"/>
  <c r="O5" i="98"/>
  <c r="O5" i="86"/>
  <c r="P31" i="98"/>
  <c r="P11"/>
  <c r="P23"/>
  <c r="S5"/>
  <c r="H5"/>
  <c r="P11" i="86"/>
  <c r="S5"/>
  <c r="H5"/>
  <c r="U5" i="115"/>
  <c r="O5"/>
  <c r="H5"/>
  <c r="N5" i="114" l="1"/>
  <c r="N6" i="112"/>
  <c r="N6" i="47"/>
  <c r="N6" i="96"/>
  <c r="N6" i="88"/>
  <c r="G5" i="114"/>
  <c r="G6" i="112"/>
  <c r="G6" i="47"/>
  <c r="G6" i="96"/>
  <c r="G6" i="88"/>
  <c r="G5" i="83"/>
  <c r="AF6" i="88" l="1"/>
  <c r="U6"/>
  <c r="R12" i="47"/>
  <c r="K17" i="112"/>
  <c r="AU6" i="96"/>
  <c r="AJ6"/>
  <c r="AF6"/>
  <c r="U6"/>
  <c r="AS6" i="47"/>
  <c r="AI6"/>
  <c r="AE6"/>
  <c r="U6"/>
  <c r="AI6" i="112"/>
  <c r="U6"/>
  <c r="AS6"/>
  <c r="AE6"/>
  <c r="P11" i="115" l="1"/>
  <c r="R11" s="1"/>
  <c r="AG20" i="88"/>
  <c r="AG19" i="96"/>
  <c r="L23" i="98" l="1"/>
  <c r="A3" i="83"/>
  <c r="A1"/>
  <c r="M27" i="118" l="1"/>
  <c r="O27" s="1"/>
  <c r="P3"/>
  <c r="A3"/>
  <c r="P1"/>
  <c r="A1"/>
  <c r="AY20" i="88"/>
  <c r="P15" i="118" l="1"/>
  <c r="P17"/>
  <c r="P21"/>
  <c r="P13"/>
  <c r="P19"/>
  <c r="P11"/>
  <c r="BA20" i="88"/>
  <c r="AQ20"/>
  <c r="AR20" s="1"/>
  <c r="AB20"/>
  <c r="AC20" s="1"/>
  <c r="R20"/>
  <c r="K20"/>
  <c r="AW17" i="112"/>
  <c r="AY17" s="1"/>
  <c r="AO17"/>
  <c r="AP17" s="1"/>
  <c r="AF17"/>
  <c r="AA17"/>
  <c r="AB17" s="1"/>
  <c r="R17"/>
  <c r="BE20" i="88" l="1"/>
  <c r="BC20"/>
  <c r="BC17" i="112"/>
  <c r="BA17"/>
  <c r="BG20" i="88" l="1"/>
  <c r="BE17" i="112"/>
  <c r="W11" i="98"/>
  <c r="Y11" s="1"/>
  <c r="L11"/>
  <c r="W31"/>
  <c r="Y31" s="1"/>
  <c r="L31"/>
  <c r="BH16" i="88" l="1"/>
  <c r="BH14"/>
  <c r="BH12"/>
  <c r="BH15"/>
  <c r="BH11"/>
  <c r="BH13"/>
  <c r="AA11" i="98"/>
  <c r="BF16" i="112"/>
  <c r="BF14"/>
  <c r="BF13"/>
  <c r="BF12"/>
  <c r="BF11"/>
  <c r="BF15"/>
  <c r="AA31" i="98"/>
  <c r="A3" i="110"/>
  <c r="A1"/>
  <c r="A3" i="102" l="1"/>
  <c r="A1"/>
  <c r="A3" i="101"/>
  <c r="A1"/>
  <c r="A3" i="98"/>
  <c r="A1"/>
  <c r="A3" i="86"/>
  <c r="A1"/>
  <c r="A3" i="115"/>
  <c r="A1"/>
  <c r="Y11"/>
  <c r="AA11" s="1"/>
  <c r="L11"/>
  <c r="AD2"/>
  <c r="AD1"/>
  <c r="A3" i="88"/>
  <c r="A1"/>
  <c r="A3" i="96"/>
  <c r="A1"/>
  <c r="A3" i="47"/>
  <c r="A1"/>
  <c r="A3" i="112"/>
  <c r="A1"/>
  <c r="AF12" i="47"/>
  <c r="L24" i="101"/>
  <c r="BF2" i="112"/>
  <c r="BF1"/>
  <c r="K11" i="83"/>
  <c r="AC11" i="115" l="1"/>
  <c r="BT11" i="83"/>
  <c r="L19" i="102"/>
  <c r="AG16"/>
  <c r="AG15"/>
  <c r="V15"/>
  <c r="AG14"/>
  <c r="V14"/>
  <c r="AG13"/>
  <c r="V13"/>
  <c r="V12"/>
  <c r="AG11"/>
  <c r="V11"/>
  <c r="CB11" i="83"/>
  <c r="Y11"/>
  <c r="R11"/>
  <c r="W23" i="98"/>
  <c r="Y23" s="1"/>
  <c r="W11" i="86"/>
  <c r="Y11" s="1"/>
  <c r="L11"/>
  <c r="AY19" i="96"/>
  <c r="BA19" s="1"/>
  <c r="AQ19"/>
  <c r="AR19" s="1"/>
  <c r="AB19"/>
  <c r="AC19" s="1"/>
  <c r="R19"/>
  <c r="K19"/>
  <c r="BH2" i="88"/>
  <c r="BH1"/>
  <c r="CF11" i="83" l="1"/>
  <c r="V19" i="102"/>
  <c r="W19" s="1"/>
  <c r="CH11" i="83"/>
  <c r="AG19" i="102"/>
  <c r="AH19" s="1"/>
  <c r="AA11" i="86"/>
  <c r="AA23" i="98"/>
  <c r="BE19" i="96"/>
  <c r="BC19"/>
  <c r="AE22" i="101"/>
  <c r="U22"/>
  <c r="AE21"/>
  <c r="U21"/>
  <c r="AE20"/>
  <c r="U20"/>
  <c r="AE19"/>
  <c r="U19"/>
  <c r="AE18"/>
  <c r="U18"/>
  <c r="AE17"/>
  <c r="U17"/>
  <c r="AB2" i="98"/>
  <c r="AB1"/>
  <c r="BH2" i="96"/>
  <c r="BH1"/>
  <c r="BG19" l="1"/>
  <c r="AE24" i="101"/>
  <c r="AF24" s="1"/>
  <c r="U24"/>
  <c r="V24" s="1"/>
  <c r="AJ19" i="102"/>
  <c r="BH12" i="96" l="1"/>
  <c r="BH16"/>
  <c r="BH13"/>
  <c r="BH14"/>
  <c r="BH15"/>
  <c r="BH11"/>
  <c r="AH24" i="101"/>
  <c r="K12" i="47" l="1"/>
  <c r="AA12"/>
  <c r="AB12" s="1"/>
  <c r="AO12"/>
  <c r="AP12" s="1"/>
  <c r="AW12"/>
  <c r="AY12" s="1"/>
  <c r="BC12" s="1"/>
  <c r="BF2"/>
  <c r="BF1"/>
  <c r="AB2" i="86"/>
  <c r="AB1"/>
  <c r="AJ11" i="83"/>
  <c r="CK2"/>
  <c r="CK1"/>
  <c r="CD11" l="1"/>
  <c r="CJ11" s="1"/>
  <c r="BA12" i="47"/>
  <c r="BE12" s="1"/>
  <c r="AJ27" i="102"/>
  <c r="CK11" i="83" l="1"/>
  <c r="CK12"/>
  <c r="CK10"/>
  <c r="BF11" i="47"/>
  <c r="BF15"/>
  <c r="BF16"/>
  <c r="BF14"/>
  <c r="BF12"/>
  <c r="BF13"/>
</calcChain>
</file>

<file path=xl/sharedStrings.xml><?xml version="1.0" encoding="utf-8"?>
<sst xmlns="http://schemas.openxmlformats.org/spreadsheetml/2006/main" count="1790" uniqueCount="302">
  <si>
    <t>Judges</t>
    <phoneticPr fontId="14" type="noConversion"/>
  </si>
  <si>
    <r>
      <t>Open</t>
    </r>
    <r>
      <rPr>
        <b/>
        <sz val="12"/>
        <rFont val="Calibri"/>
        <family val="2"/>
        <scheme val="minor"/>
      </rPr>
      <t xml:space="preserve"> Individual</t>
    </r>
    <phoneticPr fontId="14" type="noConversion"/>
  </si>
  <si>
    <t>Mill</t>
    <phoneticPr fontId="14" type="noConversion"/>
  </si>
  <si>
    <t>Stand</t>
    <phoneticPr fontId="14" type="noConversion"/>
  </si>
  <si>
    <t>Flank1</t>
    <phoneticPr fontId="14" type="noConversion"/>
  </si>
  <si>
    <t>Flank2</t>
    <phoneticPr fontId="14" type="noConversion"/>
  </si>
  <si>
    <t>DoD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</si>
  <si>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</si>
  <si>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</si>
  <si>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</si>
  <si>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</si>
  <si>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</si>
  <si>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</si>
  <si>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</si>
  <si>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</si>
  <si>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</si>
  <si>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</si>
  <si>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Comp</t>
  </si>
  <si>
    <t>Free</t>
  </si>
  <si>
    <t>falls</t>
  </si>
  <si>
    <t>Deduct</t>
  </si>
  <si>
    <t>FREESTYLE</t>
  </si>
  <si>
    <t>Final Scores</t>
  </si>
  <si>
    <t>Technique</t>
  </si>
  <si>
    <t>Artistic</t>
  </si>
  <si>
    <t>Final</t>
  </si>
  <si>
    <t>Div. by</t>
  </si>
  <si>
    <t>1/2 Fl</t>
  </si>
  <si>
    <t>V'lt Off</t>
  </si>
  <si>
    <t>No&amp;Ex</t>
  </si>
  <si>
    <t>Sub-total</t>
  </si>
  <si>
    <t>Deductions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</si>
  <si>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</si>
  <si>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</si>
  <si>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</si>
  <si>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</si>
  <si>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</si>
  <si>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</si>
  <si>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</si>
  <si>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</si>
  <si>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</si>
  <si>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</si>
  <si>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</si>
  <si>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</si>
  <si>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</si>
  <si>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</si>
  <si>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</si>
  <si>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</si>
  <si>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</si>
  <si>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</si>
  <si>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</si>
  <si>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</si>
  <si>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</si>
  <si>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Sw fw</t>
  </si>
  <si>
    <t>1/2 Mill</t>
  </si>
  <si>
    <t>Sw bw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</si>
  <si>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</si>
  <si>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</si>
  <si>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</si>
  <si>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</si>
  <si>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</si>
  <si>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</si>
  <si>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</si>
  <si>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</si>
  <si>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</si>
  <si>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</si>
  <si>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Preliminary</t>
  </si>
  <si>
    <t>PDD</t>
  </si>
  <si>
    <t>Club/Team</t>
  </si>
  <si>
    <t>PreNovice</t>
  </si>
  <si>
    <t>PDD Intermediate</t>
  </si>
  <si>
    <t>SQ Preliminary</t>
  </si>
  <si>
    <t>Tech</t>
  </si>
  <si>
    <t>Plank</t>
  </si>
  <si>
    <t>Dism't</t>
  </si>
  <si>
    <t>D'm't</t>
  </si>
  <si>
    <t>Flank</t>
  </si>
  <si>
    <t>I's S</t>
  </si>
  <si>
    <t>O's S</t>
  </si>
  <si>
    <t>TECH TEST</t>
  </si>
  <si>
    <t>Ded</t>
  </si>
  <si>
    <t>Tech Test</t>
  </si>
  <si>
    <t>F/Sw</t>
  </si>
  <si>
    <t>1/2 mill</t>
  </si>
  <si>
    <t>Placing</t>
  </si>
  <si>
    <t>Comp ONLY</t>
  </si>
  <si>
    <t>COMP only</t>
  </si>
  <si>
    <t>PDD Open</t>
  </si>
  <si>
    <t>Squad Barrel</t>
  </si>
  <si>
    <t>Gen Imp</t>
  </si>
  <si>
    <t>NSW State Vaulting Championship</t>
  </si>
  <si>
    <t>21 - 23 July 2017</t>
  </si>
  <si>
    <t>Falls</t>
  </si>
  <si>
    <t>Perf tot</t>
  </si>
  <si>
    <r>
      <t>Intermediate</t>
    </r>
    <r>
      <rPr>
        <b/>
        <sz val="11"/>
        <rFont val="Calibri"/>
        <family val="2"/>
        <scheme val="minor"/>
      </rPr>
      <t xml:space="preserve"> Individual</t>
    </r>
  </si>
  <si>
    <t>Deuct</t>
  </si>
  <si>
    <t>B/Sw</t>
  </si>
  <si>
    <t>I/S Seat</t>
  </si>
  <si>
    <t>O/S Seat</t>
  </si>
  <si>
    <t>O/S</t>
  </si>
  <si>
    <t>Judges</t>
  </si>
  <si>
    <t>Scores</t>
  </si>
  <si>
    <t>Robyn Bruderer</t>
  </si>
  <si>
    <t>Janet Leadbeater</t>
  </si>
  <si>
    <t>Jenny Scott</t>
  </si>
  <si>
    <t>Nina Fritzell</t>
  </si>
  <si>
    <t>Sarah Grayson</t>
  </si>
  <si>
    <t>KINGSTON LEGATO</t>
  </si>
  <si>
    <t>Lyn Lynch</t>
  </si>
  <si>
    <t>Ruth Skrzypek</t>
  </si>
  <si>
    <t>COMIC SYMPHONY</t>
  </si>
  <si>
    <t>Jasmin Allday</t>
  </si>
  <si>
    <t>Morgan Spary</t>
  </si>
  <si>
    <t>WF INDIGO</t>
  </si>
  <si>
    <t>Nicole Connor</t>
  </si>
  <si>
    <t>Kingfisher, QLD</t>
  </si>
  <si>
    <t>SVG</t>
  </si>
  <si>
    <t>NEqC</t>
  </si>
  <si>
    <t>Charlotte Clark</t>
  </si>
  <si>
    <t>CRÈME BRULEE</t>
  </si>
  <si>
    <t>Melinda Halloran</t>
  </si>
  <si>
    <t>Daytona Halloran</t>
  </si>
  <si>
    <t>Paige Baxter</t>
  </si>
  <si>
    <t>Erin Mullen</t>
  </si>
  <si>
    <t>NOW NOAH</t>
  </si>
  <si>
    <t>Gina Sykes</t>
  </si>
  <si>
    <t>Lauren Ford</t>
  </si>
  <si>
    <t>KERRABEE OTTOMAN</t>
  </si>
  <si>
    <t>Karen Ford</t>
  </si>
  <si>
    <t>Hayley Meloury</t>
  </si>
  <si>
    <t>Sophie Stenner</t>
  </si>
  <si>
    <t>ARTISTIC ECLIPSE</t>
  </si>
  <si>
    <t>Sarah Venamore</t>
  </si>
  <si>
    <t>Riverina Equiste</t>
  </si>
  <si>
    <t>Elliane Boulton</t>
  </si>
  <si>
    <t>Charlotte Foster</t>
  </si>
  <si>
    <t>Madelaine Ohare</t>
  </si>
  <si>
    <t>KAMILAROI YORKSHIRE</t>
  </si>
  <si>
    <t>Dodi Rogan</t>
  </si>
  <si>
    <t>Veritas</t>
  </si>
  <si>
    <t>SEVT</t>
  </si>
  <si>
    <t>BAD</t>
  </si>
  <si>
    <t>SQUAD NOVICE</t>
  </si>
  <si>
    <t>Maleka Mitchell</t>
  </si>
  <si>
    <t>MACQUARIE VIEW JAMAL</t>
  </si>
  <si>
    <t>Kerri Wilson</t>
  </si>
  <si>
    <t>Byron Bay</t>
  </si>
  <si>
    <t>Jamie Haste</t>
  </si>
  <si>
    <t>Independent</t>
  </si>
  <si>
    <t>Orlagh Fitzgerald</t>
  </si>
  <si>
    <t>Claire Stevens</t>
  </si>
  <si>
    <t>Rachael Mackey</t>
  </si>
  <si>
    <t>Isabella Napthali</t>
  </si>
  <si>
    <t>Abbey Hunt</t>
  </si>
  <si>
    <t>Caitlin Fraser</t>
  </si>
  <si>
    <t>Rebecca Higgins</t>
  </si>
  <si>
    <t>Erin Ryan</t>
  </si>
  <si>
    <t>Bronagh Miskelly</t>
  </si>
  <si>
    <t>Megan Couzins</t>
  </si>
  <si>
    <t>R</t>
  </si>
  <si>
    <t>SHVT</t>
  </si>
  <si>
    <t>Megan Cousins</t>
  </si>
  <si>
    <t>SVG Flame</t>
  </si>
  <si>
    <t>Sarah Clark</t>
  </si>
  <si>
    <t>Grace Pratley</t>
  </si>
  <si>
    <t>Philip Ritter</t>
  </si>
  <si>
    <t>Justin Boyle</t>
  </si>
  <si>
    <t>Peyton Halloran</t>
  </si>
  <si>
    <t>Tegan Davis</t>
  </si>
  <si>
    <t>Scone Brumbies</t>
  </si>
  <si>
    <t>Luka Linden</t>
  </si>
  <si>
    <t>Naomi Yamaguchi</t>
  </si>
  <si>
    <t>Ceridwen Fenemore</t>
  </si>
  <si>
    <t>Mei Davey</t>
  </si>
  <si>
    <t>Lily Steinman</t>
  </si>
  <si>
    <t>Annabelle Hall</t>
  </si>
  <si>
    <t>Rose Hogan</t>
  </si>
  <si>
    <t>Paige Gready</t>
  </si>
  <si>
    <t>Matthew Ellis</t>
  </si>
  <si>
    <t>Madison Foster</t>
  </si>
  <si>
    <t>Gipsy Foster</t>
  </si>
  <si>
    <t>Ella Baxter</t>
  </si>
  <si>
    <t>Tiannah Witney</t>
  </si>
  <si>
    <t>Molly Duffy</t>
  </si>
  <si>
    <t>Lucia Rogan</t>
  </si>
  <si>
    <t>Rachel Barlow</t>
  </si>
  <si>
    <t>Scone Shetlands</t>
  </si>
  <si>
    <t>GAME ON</t>
  </si>
  <si>
    <t>MR BIGGLES</t>
  </si>
  <si>
    <t>Fiona Abbott</t>
  </si>
  <si>
    <t>Ella Fin</t>
  </si>
  <si>
    <t>Nicole Collett</t>
  </si>
  <si>
    <t>Equiste</t>
  </si>
  <si>
    <t>Isabelle Steinman</t>
  </si>
  <si>
    <t>Lili Tamai</t>
  </si>
  <si>
    <t>Violet Levett</t>
  </si>
  <si>
    <t>BAIBERRALEY RULES</t>
  </si>
  <si>
    <t>Karen Mitchell</t>
  </si>
  <si>
    <t>Hope Beetson</t>
  </si>
  <si>
    <t>Elaine Boulton</t>
  </si>
  <si>
    <t>Lily Mckenzie</t>
  </si>
  <si>
    <t>Rachael Barlow</t>
  </si>
  <si>
    <t>HUNTERVIEW SINATRA</t>
  </si>
  <si>
    <t>Robyn Boyle</t>
  </si>
  <si>
    <t>Ginger Kennett</t>
  </si>
  <si>
    <t>DONATI3</t>
  </si>
  <si>
    <t>Georgie Kennett</t>
  </si>
  <si>
    <t>EP MORGAN</t>
  </si>
  <si>
    <t>Melissa-jane Thompson</t>
  </si>
  <si>
    <t>Sabine Osmotherly</t>
  </si>
  <si>
    <t>TUFFROCK CRUISE</t>
  </si>
  <si>
    <t>Sharna Kirkham</t>
  </si>
  <si>
    <t>Hunter Valley</t>
  </si>
  <si>
    <t>Eloise Tate</t>
  </si>
  <si>
    <t>TEP CONNOR</t>
  </si>
  <si>
    <t>Jasmine Allday</t>
  </si>
  <si>
    <t>Trista Mitchell</t>
  </si>
  <si>
    <t xml:space="preserve"> Kerri Wilson</t>
  </si>
  <si>
    <t>Zoe Caddis</t>
  </si>
  <si>
    <t>SERENDIPITY SCARLET</t>
  </si>
  <si>
    <t>5A</t>
  </si>
  <si>
    <t>Sally Paragalli</t>
  </si>
  <si>
    <t>SAULÓ</t>
  </si>
  <si>
    <t>Elyssa O'hanlon</t>
  </si>
  <si>
    <t>Fleur Sykes</t>
  </si>
  <si>
    <t>Poppy Loveland</t>
  </si>
  <si>
    <t>Lydia George</t>
  </si>
  <si>
    <t xml:space="preserve"> </t>
  </si>
  <si>
    <t>Martine Fogg</t>
  </si>
  <si>
    <t>5B</t>
  </si>
  <si>
    <t>Jerri Dixon</t>
  </si>
  <si>
    <t>PDD  Barrell A</t>
  </si>
  <si>
    <t>Bronte Fletcher</t>
  </si>
  <si>
    <t>3 - 1 Round</t>
  </si>
  <si>
    <t>8A</t>
  </si>
  <si>
    <t>Imogen Murphy</t>
  </si>
  <si>
    <t>Ella Bennett</t>
  </si>
  <si>
    <t>Lateisha Hutchings</t>
  </si>
  <si>
    <t>Breanna Trappel</t>
  </si>
  <si>
    <t>Tynisha Walsh</t>
  </si>
  <si>
    <t>Kingfisher QLD</t>
  </si>
  <si>
    <t>8B</t>
  </si>
  <si>
    <t>Christine Lawrence</t>
  </si>
  <si>
    <t>Zoe Nelson</t>
  </si>
  <si>
    <t>T'miah Hutchings</t>
  </si>
  <si>
    <t>Ivy Sykes</t>
  </si>
  <si>
    <t>Lily Tamai</t>
  </si>
  <si>
    <t>Bronah Miskelly</t>
  </si>
  <si>
    <t>SAULO</t>
  </si>
  <si>
    <t>Free ONLY</t>
  </si>
  <si>
    <t>FREE only</t>
  </si>
  <si>
    <t>Vertias</t>
  </si>
  <si>
    <t>Bayron Bay</t>
  </si>
  <si>
    <t>ARTISTIC ELIPSE</t>
  </si>
  <si>
    <t>Walk A</t>
  </si>
  <si>
    <t>Walk B</t>
  </si>
  <si>
    <t>Haley Meloury</t>
  </si>
  <si>
    <t>Jasmie Allday</t>
  </si>
  <si>
    <t>Szoe Nelson</t>
  </si>
  <si>
    <t>NEQc</t>
  </si>
  <si>
    <t>Annabel Hall</t>
  </si>
  <si>
    <t>T1</t>
  </si>
  <si>
    <t>T2</t>
  </si>
  <si>
    <t>T3</t>
  </si>
  <si>
    <t>Rebecca Howard</t>
  </si>
  <si>
    <t>Shoot-up</t>
  </si>
  <si>
    <t>C Roll</t>
  </si>
  <si>
    <t>S/split</t>
  </si>
  <si>
    <t>Kn fwd</t>
  </si>
  <si>
    <t>Push-up</t>
  </si>
  <si>
    <t>PDD  Barrell B</t>
  </si>
  <si>
    <t>SCR</t>
  </si>
  <si>
    <t>Judges</t>
    <phoneticPr fontId="0" type="noConversion"/>
  </si>
  <si>
    <t>Advanced Individual</t>
    <phoneticPr fontId="0" type="noConversion"/>
  </si>
  <si>
    <t>Mill</t>
    <phoneticPr fontId="0" type="noConversion"/>
  </si>
  <si>
    <t>Stand</t>
    <phoneticPr fontId="0" type="noConversion"/>
  </si>
  <si>
    <t>Flank</t>
    <phoneticPr fontId="0" type="noConversion"/>
  </si>
  <si>
    <t>HC</t>
  </si>
  <si>
    <t>NOTE - to obtain the results of a class  - uuse the Print Preview</t>
  </si>
  <si>
    <t>Individual State Champion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</si>
  <si>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U13 – Bronagh Miskelly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</si>
  <si>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13-17 - Isabella Napthali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</si>
  <si>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18+ - Ruth Skrzypek</t>
    </r>
  </si>
  <si>
    <t>AWD Individual State Champion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</si>
  <si>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18+ - Tiannah Witney</t>
    </r>
  </si>
  <si>
    <t>PDD State Champion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</si>
  <si>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Peyton Halloran &amp; Phillip Ritter lunged by Robyn Boyle on Creme Brulee</t>
    </r>
  </si>
  <si>
    <t>Squad State Champion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</si>
  <si>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Sarah Grayson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</si>
  <si>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Bronagh Miskelly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</si>
  <si>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Erin Ryan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</si>
  <si>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Megan Cousins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</si>
  <si>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Rebecca Howard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</si>
  <si>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Caitlin Fraser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</si>
  <si>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KINGSTON LEGATO, Lyn Lynch, SVG Flame</t>
    </r>
  </si>
  <si>
    <t>Horse &amp; Lunger Individual State Champion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</si>
  <si>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Hunterview Sinatra, Robyn Boyle</t>
    </r>
  </si>
  <si>
    <t>Horse &amp; Lunger PDD State Champion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</si>
  <si>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Creme Brulee, Robyn Boyle</t>
    </r>
  </si>
  <si>
    <t>Horse &amp; Lunger Squad State Champion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</si>
  <si>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Kingston Legato, Lyn Lynch, SVG Flame</t>
    </r>
  </si>
  <si>
    <t>NSW State Vaulting Championships 2017</t>
  </si>
</sst>
</file>

<file path=xl/styles.xml><?xml version="1.0" encoding="utf-8"?>
<styleSheet xmlns="http://schemas.openxmlformats.org/spreadsheetml/2006/main">
  <numFmts count="4">
    <numFmt numFmtId="164" formatCode="[$-C09]dd\-mmm\-yy;@"/>
    <numFmt numFmtId="165" formatCode="[$-409]h:mm:ss\ AM/PM;@"/>
    <numFmt numFmtId="166" formatCode="0.0"/>
    <numFmt numFmtId="167" formatCode="0.0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26"/>
      <color rgb="FF17365D"/>
      <name val="Cambria"/>
      <family val="1"/>
    </font>
    <font>
      <b/>
      <sz val="14"/>
      <color rgb="FF365F91"/>
      <name val="Cambria"/>
      <family val="1"/>
    </font>
    <font>
      <sz val="11"/>
      <name val="Symbol"/>
      <family val="1"/>
      <charset val="2"/>
    </font>
    <font>
      <sz val="7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18" fillId="0" borderId="0"/>
    <xf numFmtId="0" fontId="6" fillId="0" borderId="0"/>
    <xf numFmtId="0" fontId="22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</cellStyleXfs>
  <cellXfs count="444">
    <xf numFmtId="0" fontId="0" fillId="0" borderId="0" xfId="0"/>
    <xf numFmtId="0" fontId="10" fillId="0" borderId="0" xfId="0" applyFont="1"/>
    <xf numFmtId="0" fontId="13" fillId="0" borderId="0" xfId="0" applyFont="1"/>
    <xf numFmtId="0" fontId="20" fillId="0" borderId="0" xfId="0" applyFont="1"/>
    <xf numFmtId="0" fontId="19" fillId="0" borderId="0" xfId="0" applyFont="1"/>
    <xf numFmtId="0" fontId="28" fillId="11" borderId="0" xfId="8" applyFont="1"/>
    <xf numFmtId="0" fontId="0" fillId="5" borderId="0" xfId="0" applyFill="1"/>
    <xf numFmtId="0" fontId="2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Alignment="1" applyProtection="1">
      <protection locked="0"/>
    </xf>
    <xf numFmtId="164" fontId="10" fillId="0" borderId="0" xfId="0" applyNumberFormat="1" applyFont="1" applyFill="1" applyAlignment="1" applyProtection="1">
      <alignment horizontal="right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165" fontId="10" fillId="0" borderId="0" xfId="0" applyNumberFormat="1" applyFont="1" applyFill="1" applyAlignment="1" applyProtection="1">
      <alignment horizontal="right"/>
      <protection locked="0"/>
    </xf>
    <xf numFmtId="165" fontId="10" fillId="0" borderId="0" xfId="0" applyNumberFormat="1" applyFont="1" applyAlignment="1" applyProtection="1">
      <alignment horizontal="right"/>
      <protection locked="0"/>
    </xf>
    <xf numFmtId="0" fontId="28" fillId="0" borderId="0" xfId="8" applyFont="1" applyFill="1" applyAlignment="1" applyProtection="1">
      <protection locked="0"/>
    </xf>
    <xf numFmtId="0" fontId="28" fillId="0" borderId="0" xfId="8" applyFont="1" applyFill="1" applyProtection="1">
      <protection locked="0"/>
    </xf>
    <xf numFmtId="0" fontId="25" fillId="0" borderId="0" xfId="9" applyFont="1" applyFill="1" applyProtection="1">
      <protection locked="0"/>
    </xf>
    <xf numFmtId="0" fontId="25" fillId="0" borderId="0" xfId="8" applyFont="1" applyFill="1" applyAlignment="1" applyProtection="1">
      <protection locked="0"/>
    </xf>
    <xf numFmtId="0" fontId="25" fillId="0" borderId="0" xfId="8" applyFont="1" applyFill="1" applyProtection="1">
      <protection locked="0"/>
    </xf>
    <xf numFmtId="15" fontId="21" fillId="0" borderId="0" xfId="0" applyNumberFormat="1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0" fontId="28" fillId="11" borderId="0" xfId="8" applyFont="1" applyAlignment="1" applyProtection="1">
      <protection locked="0"/>
    </xf>
    <xf numFmtId="0" fontId="28" fillId="11" borderId="0" xfId="8" applyFont="1" applyProtection="1">
      <protection locked="0"/>
    </xf>
    <xf numFmtId="0" fontId="25" fillId="12" borderId="0" xfId="9" applyFont="1" applyProtection="1">
      <protection locked="0"/>
    </xf>
    <xf numFmtId="0" fontId="25" fillId="11" borderId="0" xfId="8" applyFont="1" applyAlignment="1" applyProtection="1">
      <protection locked="0"/>
    </xf>
    <xf numFmtId="0" fontId="25" fillId="11" borderId="0" xfId="8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166" fontId="17" fillId="6" borderId="0" xfId="0" applyNumberFormat="1" applyFont="1" applyFill="1" applyBorder="1" applyAlignment="1" applyProtection="1">
      <protection locked="0"/>
    </xf>
    <xf numFmtId="0" fontId="10" fillId="5" borderId="0" xfId="0" applyFont="1" applyFill="1" applyProtection="1">
      <protection locked="0"/>
    </xf>
    <xf numFmtId="166" fontId="10" fillId="5" borderId="0" xfId="0" applyNumberFormat="1" applyFont="1" applyFill="1" applyProtection="1">
      <protection locked="0"/>
    </xf>
    <xf numFmtId="166" fontId="10" fillId="6" borderId="0" xfId="0" applyNumberFormat="1" applyFont="1" applyFill="1" applyProtection="1">
      <protection locked="0"/>
    </xf>
    <xf numFmtId="0" fontId="27" fillId="0" borderId="0" xfId="3" applyFont="1" applyProtection="1">
      <protection locked="0"/>
    </xf>
    <xf numFmtId="167" fontId="10" fillId="0" borderId="0" xfId="0" applyNumberFormat="1" applyFont="1" applyFill="1" applyProtection="1"/>
    <xf numFmtId="166" fontId="10" fillId="0" borderId="0" xfId="0" applyNumberFormat="1" applyFont="1" applyProtection="1"/>
    <xf numFmtId="0" fontId="10" fillId="0" borderId="0" xfId="0" applyFont="1" applyProtection="1"/>
    <xf numFmtId="166" fontId="10" fillId="5" borderId="0" xfId="0" applyNumberFormat="1" applyFont="1" applyFill="1" applyProtection="1"/>
    <xf numFmtId="167" fontId="10" fillId="0" borderId="0" xfId="0" applyNumberFormat="1" applyFont="1" applyAlignment="1" applyProtection="1">
      <alignment horizontal="left"/>
    </xf>
    <xf numFmtId="166" fontId="10" fillId="0" borderId="0" xfId="0" applyNumberFormat="1" applyFont="1" applyFill="1" applyAlignment="1" applyProtection="1">
      <alignment horizontal="left"/>
    </xf>
    <xf numFmtId="167" fontId="12" fillId="0" borderId="0" xfId="0" applyNumberFormat="1" applyFont="1" applyAlignment="1" applyProtection="1">
      <alignment horizontal="left"/>
    </xf>
    <xf numFmtId="0" fontId="10" fillId="0" borderId="0" xfId="0" applyFont="1" applyFill="1" applyBorder="1" applyProtection="1">
      <protection locked="0"/>
    </xf>
    <xf numFmtId="0" fontId="10" fillId="5" borderId="0" xfId="0" applyFont="1" applyFill="1" applyProtection="1"/>
    <xf numFmtId="167" fontId="10" fillId="5" borderId="0" xfId="0" applyNumberFormat="1" applyFont="1" applyFill="1" applyProtection="1"/>
    <xf numFmtId="0" fontId="1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166" fontId="20" fillId="0" borderId="0" xfId="0" applyNumberFormat="1" applyFont="1" applyFill="1" applyProtection="1"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166" fontId="20" fillId="4" borderId="0" xfId="0" applyNumberFormat="1" applyFont="1" applyFill="1" applyProtection="1">
      <protection locked="0"/>
    </xf>
    <xf numFmtId="0" fontId="8" fillId="0" borderId="0" xfId="3" applyFont="1" applyProtection="1">
      <protection locked="0"/>
    </xf>
    <xf numFmtId="0" fontId="16" fillId="0" borderId="0" xfId="4" applyFont="1" applyProtection="1">
      <protection locked="0"/>
    </xf>
    <xf numFmtId="0" fontId="16" fillId="0" borderId="0" xfId="4" applyFont="1" applyBorder="1" applyProtection="1">
      <protection locked="0"/>
    </xf>
    <xf numFmtId="0" fontId="7" fillId="0" borderId="0" xfId="4" applyProtection="1">
      <protection locked="0"/>
    </xf>
    <xf numFmtId="0" fontId="16" fillId="0" borderId="0" xfId="4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8" fillId="0" borderId="0" xfId="3" applyFont="1" applyFill="1" applyProtection="1">
      <protection locked="0"/>
    </xf>
    <xf numFmtId="0" fontId="0" fillId="0" borderId="0" xfId="0" applyProtection="1">
      <protection locked="0"/>
    </xf>
    <xf numFmtId="166" fontId="20" fillId="0" borderId="0" xfId="0" applyNumberFormat="1" applyFont="1" applyFill="1" applyProtection="1"/>
    <xf numFmtId="167" fontId="20" fillId="0" borderId="0" xfId="0" applyNumberFormat="1" applyFont="1" applyFill="1" applyProtection="1"/>
    <xf numFmtId="15" fontId="19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5" fontId="21" fillId="0" borderId="0" xfId="0" applyNumberFormat="1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0" fontId="10" fillId="10" borderId="0" xfId="0" applyFont="1" applyFill="1" applyProtection="1">
      <protection locked="0"/>
    </xf>
    <xf numFmtId="0" fontId="25" fillId="0" borderId="0" xfId="11" applyFont="1" applyFill="1" applyAlignment="1" applyProtection="1">
      <protection locked="0"/>
    </xf>
    <xf numFmtId="0" fontId="25" fillId="0" borderId="0" xfId="11" applyFont="1" applyFill="1" applyProtection="1">
      <protection locked="0"/>
    </xf>
    <xf numFmtId="0" fontId="25" fillId="0" borderId="0" xfId="9" applyFont="1" applyFill="1" applyAlignment="1" applyProtection="1">
      <protection locked="0"/>
    </xf>
    <xf numFmtId="0" fontId="25" fillId="0" borderId="0" xfId="10" applyFont="1" applyFill="1" applyAlignment="1" applyProtection="1">
      <protection locked="0"/>
    </xf>
    <xf numFmtId="0" fontId="5" fillId="0" borderId="0" xfId="10" applyFill="1" applyProtection="1">
      <protection locked="0"/>
    </xf>
    <xf numFmtId="0" fontId="25" fillId="14" borderId="0" xfId="11" applyFont="1" applyAlignment="1" applyProtection="1">
      <protection locked="0"/>
    </xf>
    <xf numFmtId="0" fontId="25" fillId="14" borderId="0" xfId="11" applyFont="1" applyProtection="1">
      <protection locked="0"/>
    </xf>
    <xf numFmtId="0" fontId="25" fillId="12" borderId="0" xfId="9" applyFont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0" fillId="10" borderId="0" xfId="0" applyFont="1" applyFill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167" fontId="12" fillId="0" borderId="0" xfId="0" applyNumberFormat="1" applyFont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2" fontId="16" fillId="0" borderId="0" xfId="4" applyNumberFormat="1" applyFont="1" applyAlignment="1" applyProtection="1">
      <alignment horizontal="left"/>
      <protection locked="0"/>
    </xf>
    <xf numFmtId="0" fontId="16" fillId="0" borderId="0" xfId="4" applyFont="1" applyFill="1" applyProtection="1">
      <protection locked="0"/>
    </xf>
    <xf numFmtId="0" fontId="15" fillId="0" borderId="0" xfId="4" applyFont="1" applyProtection="1">
      <protection locked="0"/>
    </xf>
    <xf numFmtId="0" fontId="15" fillId="0" borderId="0" xfId="4" applyFont="1" applyFill="1" applyProtection="1">
      <protection locked="0"/>
    </xf>
    <xf numFmtId="166" fontId="10" fillId="10" borderId="0" xfId="0" applyNumberFormat="1" applyFont="1" applyFill="1" applyProtection="1"/>
    <xf numFmtId="0" fontId="10" fillId="10" borderId="0" xfId="0" applyFont="1" applyFill="1" applyProtection="1"/>
    <xf numFmtId="167" fontId="10" fillId="0" borderId="0" xfId="0" applyNumberFormat="1" applyFont="1" applyFill="1" applyBorder="1" applyProtection="1"/>
    <xf numFmtId="166" fontId="17" fillId="8" borderId="0" xfId="0" applyNumberFormat="1" applyFont="1" applyFill="1" applyBorder="1" applyAlignment="1" applyProtection="1"/>
    <xf numFmtId="0" fontId="25" fillId="0" borderId="0" xfId="10" applyFont="1" applyFill="1" applyProtection="1">
      <protection locked="0"/>
    </xf>
    <xf numFmtId="0" fontId="25" fillId="13" borderId="0" xfId="10" applyFont="1" applyAlignment="1" applyProtection="1">
      <protection locked="0"/>
    </xf>
    <xf numFmtId="0" fontId="25" fillId="13" borderId="0" xfId="10" applyFont="1" applyProtection="1">
      <protection locked="0"/>
    </xf>
    <xf numFmtId="0" fontId="5" fillId="12" borderId="0" xfId="9" applyFont="1" applyProtection="1">
      <protection locked="0"/>
    </xf>
    <xf numFmtId="0" fontId="5" fillId="12" borderId="0" xfId="9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5" fillId="12" borderId="0" xfId="9" applyFont="1" applyAlignment="1" applyProtection="1">
      <alignment horizontal="center"/>
      <protection locked="0"/>
    </xf>
    <xf numFmtId="0" fontId="5" fillId="12" borderId="0" xfId="9" applyFont="1" applyProtection="1"/>
    <xf numFmtId="0" fontId="10" fillId="0" borderId="0" xfId="0" applyFont="1" applyFill="1" applyAlignment="1" applyProtection="1">
      <alignment horizontal="left"/>
    </xf>
    <xf numFmtId="0" fontId="1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protection locked="0"/>
    </xf>
    <xf numFmtId="165" fontId="20" fillId="0" borderId="0" xfId="0" applyNumberFormat="1" applyFont="1" applyAlignment="1" applyProtection="1">
      <alignment horizontal="right"/>
      <protection locked="0"/>
    </xf>
    <xf numFmtId="0" fontId="21" fillId="0" borderId="0" xfId="0" applyFont="1" applyFill="1" applyProtection="1">
      <protection locked="0"/>
    </xf>
    <xf numFmtId="0" fontId="20" fillId="1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0" fillId="10" borderId="0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0" fillId="5" borderId="0" xfId="0" applyFont="1" applyFill="1" applyProtection="1">
      <protection locked="0"/>
    </xf>
    <xf numFmtId="166" fontId="20" fillId="5" borderId="0" xfId="0" applyNumberFormat="1" applyFont="1" applyFill="1" applyProtection="1">
      <protection locked="0"/>
    </xf>
    <xf numFmtId="167" fontId="20" fillId="2" borderId="0" xfId="0" applyNumberFormat="1" applyFont="1" applyFill="1" applyProtection="1">
      <protection locked="0"/>
    </xf>
    <xf numFmtId="0" fontId="20" fillId="2" borderId="0" xfId="0" applyFont="1" applyFill="1" applyProtection="1">
      <protection locked="0"/>
    </xf>
    <xf numFmtId="0" fontId="17" fillId="4" borderId="0" xfId="0" applyFont="1" applyFill="1" applyProtection="1">
      <protection locked="0"/>
    </xf>
    <xf numFmtId="167" fontId="20" fillId="0" borderId="0" xfId="0" applyNumberFormat="1" applyFont="1" applyProtection="1">
      <protection locked="0"/>
    </xf>
    <xf numFmtId="0" fontId="20" fillId="0" borderId="0" xfId="0" applyFont="1" applyProtection="1"/>
    <xf numFmtId="0" fontId="20" fillId="5" borderId="0" xfId="0" applyFont="1" applyFill="1" applyProtection="1"/>
    <xf numFmtId="166" fontId="17" fillId="0" borderId="0" xfId="0" applyNumberFormat="1" applyFont="1" applyFill="1" applyBorder="1" applyAlignment="1" applyProtection="1"/>
    <xf numFmtId="166" fontId="20" fillId="5" borderId="0" xfId="0" applyNumberFormat="1" applyFont="1" applyFill="1" applyProtection="1"/>
    <xf numFmtId="166" fontId="20" fillId="10" borderId="0" xfId="0" applyNumberFormat="1" applyFont="1" applyFill="1" applyProtection="1"/>
    <xf numFmtId="167" fontId="20" fillId="0" borderId="0" xfId="0" applyNumberFormat="1" applyFont="1" applyProtection="1"/>
    <xf numFmtId="0" fontId="20" fillId="3" borderId="0" xfId="0" applyFont="1" applyFill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166" fontId="17" fillId="4" borderId="0" xfId="0" applyNumberFormat="1" applyFont="1" applyFill="1" applyProtection="1">
      <protection locked="0"/>
    </xf>
    <xf numFmtId="166" fontId="20" fillId="3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166" fontId="20" fillId="3" borderId="0" xfId="0" applyNumberFormat="1" applyFont="1" applyFill="1" applyProtection="1"/>
    <xf numFmtId="0" fontId="30" fillId="5" borderId="0" xfId="0" applyFont="1" applyFill="1" applyBorder="1" applyAlignment="1" applyProtection="1">
      <alignment horizontal="left" vertical="center"/>
      <protection locked="0"/>
    </xf>
    <xf numFmtId="167" fontId="20" fillId="5" borderId="0" xfId="0" applyNumberFormat="1" applyFont="1" applyFill="1" applyProtection="1"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Protection="1">
      <protection locked="0"/>
    </xf>
    <xf numFmtId="0" fontId="10" fillId="5" borderId="0" xfId="0" applyFont="1" applyFill="1" applyAlignment="1" applyProtection="1">
      <alignment horizontal="center"/>
    </xf>
    <xf numFmtId="0" fontId="20" fillId="3" borderId="0" xfId="0" applyFont="1" applyFill="1" applyProtection="1"/>
    <xf numFmtId="167" fontId="20" fillId="2" borderId="0" xfId="0" applyNumberFormat="1" applyFont="1" applyFill="1" applyProtection="1"/>
    <xf numFmtId="0" fontId="20" fillId="10" borderId="0" xfId="0" applyFont="1" applyFill="1" applyProtection="1"/>
    <xf numFmtId="167" fontId="20" fillId="5" borderId="0" xfId="0" applyNumberFormat="1" applyFont="1" applyFill="1" applyProtection="1"/>
    <xf numFmtId="0" fontId="30" fillId="0" borderId="0" xfId="0" applyFont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20" fillId="8" borderId="0" xfId="0" applyFont="1" applyFill="1" applyAlignment="1" applyProtection="1">
      <alignment horizontal="center"/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20" fillId="9" borderId="0" xfId="0" applyFont="1" applyFill="1" applyAlignment="1" applyProtection="1">
      <alignment horizontal="center"/>
      <protection locked="0"/>
    </xf>
    <xf numFmtId="0" fontId="20" fillId="8" borderId="0" xfId="0" applyFont="1" applyFill="1" applyProtection="1">
      <protection locked="0"/>
    </xf>
    <xf numFmtId="0" fontId="20" fillId="9" borderId="0" xfId="0" applyFont="1" applyFill="1" applyProtection="1">
      <protection locked="0"/>
    </xf>
    <xf numFmtId="167" fontId="20" fillId="0" borderId="0" xfId="0" applyNumberFormat="1" applyFont="1" applyAlignment="1" applyProtection="1">
      <protection locked="0"/>
    </xf>
    <xf numFmtId="166" fontId="20" fillId="2" borderId="0" xfId="0" applyNumberFormat="1" applyFont="1" applyFill="1" applyProtection="1">
      <protection locked="0"/>
    </xf>
    <xf numFmtId="166" fontId="20" fillId="9" borderId="0" xfId="0" applyNumberFormat="1" applyFont="1" applyFill="1" applyProtection="1">
      <protection locked="0"/>
    </xf>
    <xf numFmtId="167" fontId="20" fillId="5" borderId="0" xfId="0" applyNumberFormat="1" applyFont="1" applyFill="1" applyAlignment="1" applyProtection="1">
      <protection locked="0"/>
    </xf>
    <xf numFmtId="0" fontId="10" fillId="0" borderId="1" xfId="0" applyFont="1" applyBorder="1" applyProtection="1">
      <protection locked="0"/>
    </xf>
    <xf numFmtId="0" fontId="17" fillId="8" borderId="1" xfId="0" applyFont="1" applyFill="1" applyBorder="1" applyProtection="1">
      <protection locked="0"/>
    </xf>
    <xf numFmtId="0" fontId="17" fillId="4" borderId="1" xfId="0" applyFont="1" applyFill="1" applyBorder="1" applyProtection="1">
      <protection locked="0"/>
    </xf>
    <xf numFmtId="166" fontId="20" fillId="0" borderId="1" xfId="0" applyNumberFormat="1" applyFont="1" applyFill="1" applyBorder="1" applyProtection="1">
      <protection locked="0"/>
    </xf>
    <xf numFmtId="167" fontId="17" fillId="8" borderId="1" xfId="0" applyNumberFormat="1" applyFont="1" applyFill="1" applyBorder="1" applyProtection="1">
      <protection locked="0"/>
    </xf>
    <xf numFmtId="0" fontId="20" fillId="2" borderId="1" xfId="0" applyFont="1" applyFill="1" applyBorder="1" applyProtection="1">
      <protection locked="0"/>
    </xf>
    <xf numFmtId="167" fontId="20" fillId="0" borderId="1" xfId="0" applyNumberFormat="1" applyFont="1" applyBorder="1" applyProtection="1">
      <protection locked="0"/>
    </xf>
    <xf numFmtId="0" fontId="20" fillId="8" borderId="1" xfId="0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167" fontId="20" fillId="0" borderId="1" xfId="0" applyNumberFormat="1" applyFont="1" applyFill="1" applyBorder="1" applyProtection="1">
      <protection locked="0"/>
    </xf>
    <xf numFmtId="167" fontId="17" fillId="9" borderId="1" xfId="0" applyNumberFormat="1" applyFont="1" applyFill="1" applyBorder="1" applyProtection="1">
      <protection locked="0"/>
    </xf>
    <xf numFmtId="166" fontId="20" fillId="4" borderId="1" xfId="0" applyNumberFormat="1" applyFont="1" applyFill="1" applyBorder="1" applyProtection="1">
      <protection locked="0"/>
    </xf>
    <xf numFmtId="166" fontId="20" fillId="9" borderId="1" xfId="0" applyNumberFormat="1" applyFont="1" applyFill="1" applyBorder="1" applyProtection="1">
      <protection locked="0"/>
    </xf>
    <xf numFmtId="0" fontId="20" fillId="0" borderId="1" xfId="0" applyFont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167" fontId="20" fillId="2" borderId="2" xfId="0" applyNumberFormat="1" applyFont="1" applyFill="1" applyBorder="1" applyProtection="1">
      <protection locked="0"/>
    </xf>
    <xf numFmtId="0" fontId="20" fillId="2" borderId="2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17" fillId="8" borderId="0" xfId="0" applyFont="1" applyFill="1" applyProtection="1">
      <protection locked="0"/>
    </xf>
    <xf numFmtId="167" fontId="17" fillId="8" borderId="0" xfId="0" applyNumberFormat="1" applyFont="1" applyFill="1" applyProtection="1">
      <protection locked="0"/>
    </xf>
    <xf numFmtId="167" fontId="17" fillId="9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8" borderId="0" xfId="0" applyFont="1" applyFill="1" applyProtection="1"/>
    <xf numFmtId="0" fontId="20" fillId="2" borderId="0" xfId="0" applyFont="1" applyFill="1" applyProtection="1"/>
    <xf numFmtId="166" fontId="20" fillId="0" borderId="1" xfId="0" applyNumberFormat="1" applyFont="1" applyFill="1" applyBorder="1" applyProtection="1"/>
    <xf numFmtId="167" fontId="17" fillId="8" borderId="1" xfId="0" applyNumberFormat="1" applyFont="1" applyFill="1" applyBorder="1" applyProtection="1"/>
    <xf numFmtId="167" fontId="17" fillId="8" borderId="0" xfId="0" applyNumberFormat="1" applyFont="1" applyFill="1" applyProtection="1"/>
    <xf numFmtId="167" fontId="20" fillId="0" borderId="0" xfId="0" applyNumberFormat="1" applyFont="1" applyAlignment="1" applyProtection="1"/>
    <xf numFmtId="167" fontId="20" fillId="5" borderId="0" xfId="0" applyNumberFormat="1" applyFont="1" applyFill="1" applyAlignment="1" applyProtection="1"/>
    <xf numFmtId="167" fontId="20" fillId="0" borderId="1" xfId="0" applyNumberFormat="1" applyFont="1" applyBorder="1" applyProtection="1"/>
    <xf numFmtId="0" fontId="20" fillId="8" borderId="1" xfId="0" applyFont="1" applyFill="1" applyBorder="1" applyProtection="1"/>
    <xf numFmtId="0" fontId="20" fillId="3" borderId="1" xfId="0" applyFont="1" applyFill="1" applyBorder="1" applyProtection="1"/>
    <xf numFmtId="167" fontId="20" fillId="0" borderId="1" xfId="0" applyNumberFormat="1" applyFont="1" applyFill="1" applyBorder="1" applyProtection="1"/>
    <xf numFmtId="167" fontId="20" fillId="2" borderId="2" xfId="0" applyNumberFormat="1" applyFont="1" applyFill="1" applyBorder="1" applyProtection="1"/>
    <xf numFmtId="0" fontId="20" fillId="2" borderId="1" xfId="0" applyFont="1" applyFill="1" applyBorder="1" applyProtection="1"/>
    <xf numFmtId="0" fontId="20" fillId="0" borderId="1" xfId="0" applyFont="1" applyBorder="1" applyProtection="1"/>
    <xf numFmtId="0" fontId="21" fillId="0" borderId="0" xfId="0" applyFont="1" applyAlignment="1" applyProtection="1">
      <alignment horizontal="right"/>
      <protection locked="0"/>
    </xf>
    <xf numFmtId="166" fontId="20" fillId="6" borderId="0" xfId="0" applyNumberFormat="1" applyFont="1" applyFill="1" applyProtection="1">
      <protection locked="0"/>
    </xf>
    <xf numFmtId="1" fontId="20" fillId="5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1" fontId="20" fillId="0" borderId="1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66" fontId="17" fillId="4" borderId="1" xfId="0" applyNumberFormat="1" applyFont="1" applyFill="1" applyBorder="1" applyProtection="1">
      <protection locked="0"/>
    </xf>
    <xf numFmtId="2" fontId="20" fillId="4" borderId="1" xfId="0" applyNumberFormat="1" applyFont="1" applyFill="1" applyBorder="1" applyProtection="1">
      <protection locked="0"/>
    </xf>
    <xf numFmtId="2" fontId="20" fillId="0" borderId="0" xfId="0" applyNumberFormat="1" applyFont="1" applyFill="1" applyProtection="1"/>
    <xf numFmtId="0" fontId="20" fillId="15" borderId="0" xfId="0" applyFont="1" applyFill="1" applyProtection="1">
      <protection locked="0"/>
    </xf>
    <xf numFmtId="0" fontId="20" fillId="15" borderId="0" xfId="0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66" fontId="20" fillId="6" borderId="1" xfId="0" applyNumberFormat="1" applyFont="1" applyFill="1" applyBorder="1" applyProtection="1">
      <protection locked="0"/>
    </xf>
    <xf numFmtId="0" fontId="20" fillId="9" borderId="1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7" fillId="5" borderId="0" xfId="0" applyFont="1" applyFill="1" applyProtection="1">
      <protection locked="0"/>
    </xf>
    <xf numFmtId="166" fontId="20" fillId="8" borderId="0" xfId="0" applyNumberFormat="1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0" fillId="15" borderId="1" xfId="0" applyFont="1" applyFill="1" applyBorder="1" applyProtection="1"/>
    <xf numFmtId="0" fontId="20" fillId="15" borderId="0" xfId="0" applyFont="1" applyFill="1" applyProtection="1"/>
    <xf numFmtId="0" fontId="22" fillId="0" borderId="0" xfId="7" applyFill="1" applyProtection="1">
      <protection locked="0"/>
    </xf>
    <xf numFmtId="0" fontId="22" fillId="0" borderId="0" xfId="7" applyProtection="1">
      <protection locked="0"/>
    </xf>
    <xf numFmtId="0" fontId="22" fillId="0" borderId="0" xfId="7" applyFill="1" applyAlignment="1" applyProtection="1">
      <protection locked="0"/>
    </xf>
    <xf numFmtId="164" fontId="22" fillId="0" borderId="0" xfId="7" applyNumberFormat="1" applyAlignment="1" applyProtection="1">
      <alignment horizontal="right"/>
      <protection locked="0"/>
    </xf>
    <xf numFmtId="165" fontId="22" fillId="0" borderId="0" xfId="7" applyNumberFormat="1" applyAlignment="1" applyProtection="1">
      <alignment horizontal="right"/>
      <protection locked="0"/>
    </xf>
    <xf numFmtId="0" fontId="12" fillId="0" borderId="0" xfId="7" applyFont="1" applyFill="1" applyProtection="1">
      <protection locked="0"/>
    </xf>
    <xf numFmtId="0" fontId="10" fillId="0" borderId="0" xfId="7" applyFont="1" applyFill="1" applyProtection="1">
      <protection locked="0"/>
    </xf>
    <xf numFmtId="0" fontId="22" fillId="0" borderId="0" xfId="7" applyAlignment="1" applyProtection="1">
      <alignment horizontal="center"/>
      <protection locked="0"/>
    </xf>
    <xf numFmtId="0" fontId="8" fillId="0" borderId="0" xfId="7" applyFont="1" applyAlignment="1" applyProtection="1">
      <alignment horizontal="left"/>
      <protection locked="0"/>
    </xf>
    <xf numFmtId="0" fontId="22" fillId="0" borderId="0" xfId="7" applyFill="1" applyAlignment="1" applyProtection="1">
      <alignment horizontal="center"/>
      <protection locked="0"/>
    </xf>
    <xf numFmtId="0" fontId="8" fillId="0" borderId="0" xfId="7" applyFont="1" applyAlignment="1" applyProtection="1">
      <protection locked="0"/>
    </xf>
    <xf numFmtId="0" fontId="22" fillId="5" borderId="0" xfId="7" applyFill="1" applyAlignment="1" applyProtection="1">
      <alignment horizontal="center"/>
      <protection locked="0"/>
    </xf>
    <xf numFmtId="0" fontId="22" fillId="5" borderId="0" xfId="7" applyFill="1" applyProtection="1">
      <protection locked="0"/>
    </xf>
    <xf numFmtId="0" fontId="8" fillId="0" borderId="0" xfId="7" applyFont="1" applyProtection="1">
      <protection locked="0"/>
    </xf>
    <xf numFmtId="0" fontId="9" fillId="0" borderId="0" xfId="7" applyFont="1" applyAlignment="1" applyProtection="1">
      <alignment horizontal="center"/>
      <protection locked="0"/>
    </xf>
    <xf numFmtId="0" fontId="23" fillId="5" borderId="0" xfId="0" applyFont="1" applyFill="1" applyProtection="1">
      <protection locked="0"/>
    </xf>
    <xf numFmtId="166" fontId="22" fillId="6" borderId="0" xfId="7" applyNumberFormat="1" applyFill="1" applyProtection="1">
      <protection locked="0"/>
    </xf>
    <xf numFmtId="166" fontId="0" fillId="6" borderId="0" xfId="0" applyNumberFormat="1" applyFill="1" applyProtection="1">
      <protection locked="0"/>
    </xf>
    <xf numFmtId="166" fontId="23" fillId="5" borderId="0" xfId="0" applyNumberFormat="1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22" fillId="0" borderId="0" xfId="7" applyProtection="1"/>
    <xf numFmtId="167" fontId="22" fillId="0" borderId="0" xfId="7" applyNumberFormat="1" applyFill="1" applyProtection="1"/>
    <xf numFmtId="0" fontId="22" fillId="5" borderId="0" xfId="7" applyFill="1" applyProtection="1"/>
    <xf numFmtId="167" fontId="22" fillId="0" borderId="0" xfId="7" applyNumberFormat="1" applyAlignment="1" applyProtection="1">
      <alignment horizontal="left"/>
    </xf>
    <xf numFmtId="0" fontId="3" fillId="0" borderId="0" xfId="1" applyFont="1" applyBorder="1" applyProtection="1">
      <protection locked="0"/>
    </xf>
    <xf numFmtId="167" fontId="22" fillId="0" borderId="0" xfId="7" applyNumberFormat="1" applyProtection="1">
      <protection locked="0"/>
    </xf>
    <xf numFmtId="0" fontId="20" fillId="0" borderId="0" xfId="7" applyFont="1" applyProtection="1">
      <protection locked="0"/>
    </xf>
    <xf numFmtId="0" fontId="20" fillId="0" borderId="0" xfId="7" applyFont="1" applyAlignment="1" applyProtection="1">
      <protection locked="0"/>
    </xf>
    <xf numFmtId="0" fontId="20" fillId="0" borderId="0" xfId="7" applyFont="1" applyFill="1" applyProtection="1">
      <protection locked="0"/>
    </xf>
    <xf numFmtId="164" fontId="20" fillId="0" borderId="0" xfId="7" applyNumberFormat="1" applyFont="1" applyAlignment="1" applyProtection="1">
      <alignment horizontal="right"/>
      <protection locked="0"/>
    </xf>
    <xf numFmtId="0" fontId="29" fillId="0" borderId="0" xfId="8" applyFont="1" applyFill="1" applyProtection="1">
      <protection locked="0"/>
    </xf>
    <xf numFmtId="165" fontId="20" fillId="0" borderId="0" xfId="7" applyNumberFormat="1" applyFont="1" applyAlignment="1" applyProtection="1">
      <alignment horizontal="right"/>
      <protection locked="0"/>
    </xf>
    <xf numFmtId="0" fontId="21" fillId="0" borderId="0" xfId="7" applyFont="1" applyFill="1" applyProtection="1">
      <protection locked="0"/>
    </xf>
    <xf numFmtId="164" fontId="20" fillId="0" borderId="0" xfId="0" applyNumberFormat="1" applyFont="1" applyProtection="1">
      <protection locked="0"/>
    </xf>
    <xf numFmtId="0" fontId="21" fillId="0" borderId="0" xfId="7" applyFont="1" applyAlignment="1" applyProtection="1">
      <alignment horizontal="left"/>
      <protection locked="0"/>
    </xf>
    <xf numFmtId="0" fontId="21" fillId="0" borderId="0" xfId="7" applyFont="1" applyAlignment="1" applyProtection="1">
      <alignment horizontal="center"/>
      <protection locked="0"/>
    </xf>
    <xf numFmtId="0" fontId="20" fillId="0" borderId="0" xfId="7" applyFont="1" applyAlignment="1" applyProtection="1">
      <alignment horizontal="left"/>
      <protection locked="0"/>
    </xf>
    <xf numFmtId="0" fontId="20" fillId="0" borderId="0" xfId="7" applyFont="1" applyFill="1" applyAlignment="1" applyProtection="1">
      <protection locked="0"/>
    </xf>
    <xf numFmtId="0" fontId="20" fillId="0" borderId="0" xfId="7" applyFont="1" applyAlignment="1" applyProtection="1">
      <alignment horizontal="center"/>
      <protection locked="0"/>
    </xf>
    <xf numFmtId="0" fontId="20" fillId="8" borderId="0" xfId="7" applyFont="1" applyFill="1" applyProtection="1">
      <protection locked="0"/>
    </xf>
    <xf numFmtId="0" fontId="20" fillId="0" borderId="0" xfId="7" applyFont="1" applyFill="1" applyAlignment="1" applyProtection="1">
      <alignment horizontal="center"/>
      <protection locked="0"/>
    </xf>
    <xf numFmtId="0" fontId="20" fillId="8" borderId="0" xfId="7" applyFont="1" applyFill="1" applyAlignment="1" applyProtection="1">
      <alignment horizontal="center"/>
      <protection locked="0"/>
    </xf>
    <xf numFmtId="0" fontId="21" fillId="0" borderId="0" xfId="7" applyFont="1" applyFill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5" borderId="0" xfId="7" applyFont="1" applyFill="1" applyProtection="1">
      <protection locked="0"/>
    </xf>
    <xf numFmtId="167" fontId="20" fillId="0" borderId="0" xfId="7" applyNumberFormat="1" applyFont="1" applyProtection="1">
      <protection locked="0"/>
    </xf>
    <xf numFmtId="167" fontId="20" fillId="0" borderId="0" xfId="7" applyNumberFormat="1" applyFont="1" applyFill="1" applyProtection="1">
      <protection locked="0"/>
    </xf>
    <xf numFmtId="166" fontId="20" fillId="5" borderId="0" xfId="7" applyNumberFormat="1" applyFont="1" applyFill="1" applyProtection="1">
      <protection locked="0"/>
    </xf>
    <xf numFmtId="0" fontId="20" fillId="0" borderId="1" xfId="0" applyFont="1" applyBorder="1" applyAlignment="1" applyProtection="1">
      <alignment horizontal="left"/>
      <protection locked="0"/>
    </xf>
    <xf numFmtId="166" fontId="22" fillId="6" borderId="1" xfId="7" applyNumberFormat="1" applyFill="1" applyBorder="1" applyProtection="1">
      <protection locked="0"/>
    </xf>
    <xf numFmtId="0" fontId="22" fillId="6" borderId="1" xfId="7" applyFill="1" applyBorder="1" applyProtection="1">
      <protection locked="0"/>
    </xf>
    <xf numFmtId="167" fontId="20" fillId="6" borderId="1" xfId="7" applyNumberFormat="1" applyFont="1" applyFill="1" applyBorder="1" applyProtection="1">
      <protection locked="0"/>
    </xf>
    <xf numFmtId="0" fontId="20" fillId="8" borderId="1" xfId="7" applyFont="1" applyFill="1" applyBorder="1" applyProtection="1">
      <protection locked="0"/>
    </xf>
    <xf numFmtId="167" fontId="20" fillId="8" borderId="1" xfId="7" applyNumberFormat="1" applyFont="1" applyFill="1" applyBorder="1" applyProtection="1">
      <protection locked="0"/>
    </xf>
    <xf numFmtId="0" fontId="20" fillId="0" borderId="1" xfId="7" applyFont="1" applyBorder="1" applyProtection="1">
      <protection locked="0"/>
    </xf>
    <xf numFmtId="167" fontId="20" fillId="0" borderId="1" xfId="7" applyNumberFormat="1" applyFont="1" applyFill="1" applyBorder="1" applyProtection="1"/>
    <xf numFmtId="0" fontId="20" fillId="5" borderId="0" xfId="7" applyFont="1" applyFill="1" applyProtection="1"/>
    <xf numFmtId="166" fontId="20" fillId="5" borderId="0" xfId="7" applyNumberFormat="1" applyFont="1" applyFill="1" applyProtection="1"/>
    <xf numFmtId="167" fontId="20" fillId="5" borderId="0" xfId="7" applyNumberFormat="1" applyFont="1" applyFill="1" applyProtection="1"/>
    <xf numFmtId="167" fontId="20" fillId="0" borderId="1" xfId="7" applyNumberFormat="1" applyFont="1" applyBorder="1" applyProtection="1"/>
    <xf numFmtId="0" fontId="10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0" fillId="5" borderId="2" xfId="0" applyFont="1" applyFill="1" applyBorder="1" applyProtection="1">
      <protection locked="0"/>
    </xf>
    <xf numFmtId="0" fontId="20" fillId="8" borderId="2" xfId="0" applyFont="1" applyFill="1" applyBorder="1" applyProtection="1">
      <protection locked="0"/>
    </xf>
    <xf numFmtId="0" fontId="20" fillId="2" borderId="2" xfId="0" applyFont="1" applyFill="1" applyBorder="1" applyProtection="1"/>
    <xf numFmtId="0" fontId="20" fillId="5" borderId="2" xfId="0" applyFont="1" applyFill="1" applyBorder="1" applyProtection="1"/>
    <xf numFmtId="0" fontId="20" fillId="8" borderId="2" xfId="0" applyFont="1" applyFill="1" applyBorder="1" applyProtection="1"/>
    <xf numFmtId="166" fontId="20" fillId="4" borderId="2" xfId="0" applyNumberFormat="1" applyFont="1" applyFill="1" applyBorder="1" applyProtection="1">
      <protection locked="0"/>
    </xf>
    <xf numFmtId="167" fontId="20" fillId="0" borderId="2" xfId="0" applyNumberFormat="1" applyFont="1" applyBorder="1" applyAlignment="1" applyProtection="1"/>
    <xf numFmtId="0" fontId="20" fillId="3" borderId="2" xfId="0" applyFont="1" applyFill="1" applyBorder="1" applyProtection="1"/>
    <xf numFmtId="0" fontId="9" fillId="0" borderId="0" xfId="7" applyFont="1" applyProtection="1">
      <protection locked="0"/>
    </xf>
    <xf numFmtId="167" fontId="9" fillId="0" borderId="0" xfId="7" applyNumberFormat="1" applyFont="1" applyAlignment="1" applyProtection="1">
      <alignment horizontal="left"/>
    </xf>
    <xf numFmtId="0" fontId="19" fillId="0" borderId="0" xfId="12" applyFont="1" applyProtection="1">
      <protection locked="0"/>
    </xf>
    <xf numFmtId="0" fontId="10" fillId="0" borderId="0" xfId="12" applyFont="1" applyProtection="1">
      <protection locked="0"/>
    </xf>
    <xf numFmtId="0" fontId="20" fillId="0" borderId="0" xfId="12" applyFont="1" applyProtection="1">
      <protection locked="0"/>
    </xf>
    <xf numFmtId="0" fontId="10" fillId="0" borderId="0" xfId="12" applyFont="1" applyFill="1" applyProtection="1">
      <protection locked="0"/>
    </xf>
    <xf numFmtId="0" fontId="10" fillId="0" borderId="0" xfId="12" applyFont="1" applyAlignment="1" applyProtection="1">
      <protection locked="0"/>
    </xf>
    <xf numFmtId="164" fontId="10" fillId="0" borderId="0" xfId="12" applyNumberFormat="1" applyFont="1" applyFill="1" applyAlignment="1" applyProtection="1">
      <alignment horizontal="right"/>
      <protection locked="0"/>
    </xf>
    <xf numFmtId="164" fontId="10" fillId="0" borderId="0" xfId="12" applyNumberFormat="1" applyFont="1" applyAlignment="1" applyProtection="1">
      <alignment horizontal="right"/>
      <protection locked="0"/>
    </xf>
    <xf numFmtId="0" fontId="13" fillId="0" borderId="0" xfId="12" applyFont="1" applyProtection="1">
      <protection locked="0"/>
    </xf>
    <xf numFmtId="165" fontId="10" fillId="0" borderId="0" xfId="12" applyNumberFormat="1" applyFont="1" applyFill="1" applyAlignment="1" applyProtection="1">
      <alignment horizontal="right"/>
      <protection locked="0"/>
    </xf>
    <xf numFmtId="165" fontId="10" fillId="0" borderId="0" xfId="12" applyNumberFormat="1" applyFont="1" applyAlignment="1" applyProtection="1">
      <alignment horizontal="right"/>
      <protection locked="0"/>
    </xf>
    <xf numFmtId="0" fontId="25" fillId="0" borderId="0" xfId="13" applyFont="1" applyFill="1" applyAlignment="1" applyProtection="1">
      <protection locked="0"/>
    </xf>
    <xf numFmtId="0" fontId="25" fillId="0" borderId="0" xfId="13" applyFont="1" applyFill="1" applyProtection="1">
      <protection locked="0"/>
    </xf>
    <xf numFmtId="0" fontId="25" fillId="0" borderId="0" xfId="14" applyFont="1" applyFill="1" applyProtection="1">
      <protection locked="0"/>
    </xf>
    <xf numFmtId="15" fontId="19" fillId="0" borderId="0" xfId="12" applyNumberFormat="1" applyFont="1" applyAlignment="1" applyProtection="1">
      <alignment horizontal="right"/>
      <protection locked="0"/>
    </xf>
    <xf numFmtId="0" fontId="1" fillId="0" borderId="0" xfId="12" applyAlignment="1" applyProtection="1">
      <alignment horizontal="right"/>
      <protection locked="0"/>
    </xf>
    <xf numFmtId="0" fontId="25" fillId="11" borderId="0" xfId="13" applyFont="1" applyAlignment="1" applyProtection="1">
      <protection locked="0"/>
    </xf>
    <xf numFmtId="0" fontId="25" fillId="11" borderId="0" xfId="13" applyFont="1" applyProtection="1">
      <protection locked="0"/>
    </xf>
    <xf numFmtId="0" fontId="25" fillId="12" borderId="0" xfId="14" applyFont="1" applyProtection="1">
      <protection locked="0"/>
    </xf>
    <xf numFmtId="0" fontId="12" fillId="0" borderId="0" xfId="12" applyFont="1" applyProtection="1">
      <protection locked="0"/>
    </xf>
    <xf numFmtId="0" fontId="13" fillId="0" borderId="0" xfId="12" applyFont="1" applyAlignment="1" applyProtection="1">
      <alignment horizontal="left"/>
      <protection locked="0"/>
    </xf>
    <xf numFmtId="0" fontId="10" fillId="0" borderId="0" xfId="12" applyFont="1" applyFill="1" applyAlignment="1" applyProtection="1">
      <alignment horizontal="center"/>
      <protection locked="0"/>
    </xf>
    <xf numFmtId="0" fontId="12" fillId="0" borderId="0" xfId="12" applyFont="1" applyAlignment="1" applyProtection="1">
      <alignment horizontal="center"/>
      <protection locked="0"/>
    </xf>
    <xf numFmtId="0" fontId="10" fillId="0" borderId="0" xfId="12" applyFont="1" applyAlignment="1" applyProtection="1">
      <alignment horizontal="center"/>
      <protection locked="0"/>
    </xf>
    <xf numFmtId="0" fontId="10" fillId="5" borderId="0" xfId="12" applyFont="1" applyFill="1" applyProtection="1">
      <protection locked="0"/>
    </xf>
    <xf numFmtId="0" fontId="12" fillId="0" borderId="0" xfId="12" applyFont="1" applyAlignment="1" applyProtection="1">
      <alignment horizontal="center" vertical="center"/>
      <protection locked="0"/>
    </xf>
    <xf numFmtId="0" fontId="10" fillId="0" borderId="0" xfId="12" applyFont="1" applyAlignment="1" applyProtection="1">
      <alignment horizontal="center" vertical="center"/>
      <protection locked="0"/>
    </xf>
    <xf numFmtId="0" fontId="10" fillId="0" borderId="0" xfId="12" applyFont="1" applyBorder="1" applyAlignment="1" applyProtection="1">
      <alignment horizontal="center"/>
      <protection locked="0"/>
    </xf>
    <xf numFmtId="0" fontId="10" fillId="0" borderId="0" xfId="12" applyFont="1" applyBorder="1" applyAlignment="1" applyProtection="1">
      <alignment horizontal="center" vertical="center"/>
      <protection locked="0"/>
    </xf>
    <xf numFmtId="0" fontId="10" fillId="5" borderId="0" xfId="12" applyFont="1" applyFill="1" applyBorder="1" applyAlignment="1" applyProtection="1">
      <alignment horizontal="center"/>
      <protection locked="0"/>
    </xf>
    <xf numFmtId="0" fontId="10" fillId="5" borderId="0" xfId="12" applyFont="1" applyFill="1" applyBorder="1" applyAlignment="1" applyProtection="1">
      <alignment horizontal="center" vertical="center"/>
      <protection locked="0"/>
    </xf>
    <xf numFmtId="0" fontId="20" fillId="0" borderId="0" xfId="12" applyFont="1" applyBorder="1" applyAlignment="1" applyProtection="1">
      <alignment horizontal="center"/>
      <protection locked="0"/>
    </xf>
    <xf numFmtId="0" fontId="1" fillId="0" borderId="0" xfId="12" applyBorder="1" applyAlignment="1" applyProtection="1">
      <alignment horizontal="center"/>
      <protection locked="0"/>
    </xf>
    <xf numFmtId="0" fontId="20" fillId="0" borderId="0" xfId="12" applyFont="1" applyBorder="1" applyAlignment="1" applyProtection="1">
      <alignment horizontal="center" vertical="center"/>
      <protection locked="0"/>
    </xf>
    <xf numFmtId="0" fontId="10" fillId="7" borderId="0" xfId="12" applyFont="1" applyFill="1" applyBorder="1" applyAlignment="1" applyProtection="1">
      <alignment horizontal="center"/>
      <protection locked="0"/>
    </xf>
    <xf numFmtId="0" fontId="12" fillId="0" borderId="0" xfId="12" applyFont="1" applyBorder="1" applyAlignment="1" applyProtection="1">
      <alignment horizontal="center"/>
      <protection locked="0"/>
    </xf>
    <xf numFmtId="0" fontId="10" fillId="0" borderId="0" xfId="12" applyFont="1" applyFill="1" applyBorder="1" applyAlignment="1" applyProtection="1">
      <alignment horizontal="center"/>
      <protection locked="0"/>
    </xf>
    <xf numFmtId="0" fontId="12" fillId="0" borderId="0" xfId="12" applyFont="1" applyBorder="1" applyAlignment="1" applyProtection="1">
      <alignment horizontal="center" vertical="center"/>
      <protection locked="0"/>
    </xf>
    <xf numFmtId="0" fontId="10" fillId="0" borderId="0" xfId="12" applyFont="1" applyFill="1" applyBorder="1" applyAlignment="1" applyProtection="1">
      <alignment horizontal="center" vertical="center"/>
      <protection locked="0"/>
    </xf>
    <xf numFmtId="0" fontId="10" fillId="5" borderId="0" xfId="12" applyFont="1" applyFill="1" applyAlignment="1" applyProtection="1">
      <alignment horizontal="center"/>
      <protection locked="0"/>
    </xf>
    <xf numFmtId="0" fontId="10" fillId="5" borderId="0" xfId="12" applyFont="1" applyFill="1" applyAlignment="1" applyProtection="1">
      <alignment horizontal="center" vertical="center"/>
      <protection locked="0"/>
    </xf>
    <xf numFmtId="166" fontId="20" fillId="0" borderId="0" xfId="12" applyNumberFormat="1" applyFont="1" applyFill="1" applyProtection="1">
      <protection locked="0"/>
    </xf>
    <xf numFmtId="0" fontId="10" fillId="7" borderId="0" xfId="12" applyFont="1" applyFill="1" applyAlignment="1" applyProtection="1">
      <alignment horizontal="center"/>
      <protection locked="0"/>
    </xf>
    <xf numFmtId="0" fontId="10" fillId="0" borderId="0" xfId="12" applyFont="1" applyFill="1" applyAlignment="1" applyProtection="1">
      <alignment horizontal="center" vertical="center"/>
      <protection locked="0"/>
    </xf>
    <xf numFmtId="0" fontId="1" fillId="0" borderId="0" xfId="12" applyFont="1" applyBorder="1" applyProtection="1">
      <protection locked="0"/>
    </xf>
    <xf numFmtId="166" fontId="17" fillId="6" borderId="0" xfId="12" applyNumberFormat="1" applyFont="1" applyFill="1" applyBorder="1" applyAlignment="1" applyProtection="1">
      <protection locked="0"/>
    </xf>
    <xf numFmtId="167" fontId="10" fillId="0" borderId="0" xfId="12" applyNumberFormat="1" applyFont="1" applyFill="1" applyProtection="1"/>
    <xf numFmtId="0" fontId="10" fillId="5" borderId="0" xfId="12" applyFont="1" applyFill="1" applyProtection="1"/>
    <xf numFmtId="166" fontId="10" fillId="5" borderId="0" xfId="12" applyNumberFormat="1" applyFont="1" applyFill="1" applyProtection="1"/>
    <xf numFmtId="166" fontId="10" fillId="0" borderId="0" xfId="12" applyNumberFormat="1" applyFont="1" applyProtection="1"/>
    <xf numFmtId="2" fontId="20" fillId="4" borderId="0" xfId="12" applyNumberFormat="1" applyFont="1" applyFill="1" applyProtection="1">
      <protection locked="0"/>
    </xf>
    <xf numFmtId="166" fontId="20" fillId="4" borderId="0" xfId="12" applyNumberFormat="1" applyFont="1" applyFill="1" applyProtection="1">
      <protection locked="0"/>
    </xf>
    <xf numFmtId="166" fontId="20" fillId="0" borderId="0" xfId="12" applyNumberFormat="1" applyFont="1" applyFill="1" applyProtection="1"/>
    <xf numFmtId="167" fontId="20" fillId="0" borderId="0" xfId="12" applyNumberFormat="1" applyFont="1" applyFill="1" applyProtection="1"/>
    <xf numFmtId="166" fontId="10" fillId="7" borderId="0" xfId="12" applyNumberFormat="1" applyFont="1" applyFill="1" applyProtection="1"/>
    <xf numFmtId="166" fontId="10" fillId="6" borderId="0" xfId="12" applyNumberFormat="1" applyFont="1" applyFill="1" applyProtection="1">
      <protection locked="0"/>
    </xf>
    <xf numFmtId="167" fontId="10" fillId="0" borderId="0" xfId="12" applyNumberFormat="1" applyFont="1" applyProtection="1"/>
    <xf numFmtId="166" fontId="10" fillId="0" borderId="0" xfId="12" applyNumberFormat="1" applyFont="1" applyFill="1" applyProtection="1"/>
    <xf numFmtId="0" fontId="10" fillId="0" borderId="0" xfId="12" applyFont="1" applyFill="1" applyProtection="1"/>
    <xf numFmtId="167" fontId="12" fillId="0" borderId="0" xfId="12" applyNumberFormat="1" applyFont="1" applyProtection="1"/>
    <xf numFmtId="0" fontId="1" fillId="0" borderId="0" xfId="15" applyFont="1" applyProtection="1">
      <protection locked="0"/>
    </xf>
    <xf numFmtId="0" fontId="16" fillId="0" borderId="0" xfId="15" applyFont="1" applyProtection="1">
      <protection locked="0"/>
    </xf>
    <xf numFmtId="0" fontId="16" fillId="0" borderId="0" xfId="15" applyFont="1" applyBorder="1" applyProtection="1">
      <protection locked="0"/>
    </xf>
    <xf numFmtId="0" fontId="1" fillId="0" borderId="0" xfId="15" applyProtection="1">
      <protection locked="0"/>
    </xf>
    <xf numFmtId="0" fontId="16" fillId="0" borderId="0" xfId="15" applyFont="1" applyFill="1" applyBorder="1" applyProtection="1">
      <protection locked="0"/>
    </xf>
    <xf numFmtId="0" fontId="10" fillId="0" borderId="0" xfId="12" applyFont="1" applyProtection="1"/>
    <xf numFmtId="0" fontId="12" fillId="0" borderId="0" xfId="12" applyFont="1" applyAlignment="1" applyProtection="1">
      <alignment horizontal="left"/>
      <protection locked="0"/>
    </xf>
    <xf numFmtId="0" fontId="20" fillId="0" borderId="0" xfId="12" applyFont="1" applyFill="1" applyBorder="1" applyAlignment="1" applyProtection="1">
      <alignment horizontal="center"/>
      <protection locked="0"/>
    </xf>
    <xf numFmtId="0" fontId="1" fillId="0" borderId="0" xfId="12" applyFill="1" applyBorder="1" applyAlignment="1" applyProtection="1">
      <alignment horizontal="center"/>
      <protection locked="0"/>
    </xf>
    <xf numFmtId="0" fontId="20" fillId="0" borderId="0" xfId="12" applyFont="1" applyFill="1" applyBorder="1" applyAlignment="1" applyProtection="1">
      <alignment horizontal="center" vertical="center"/>
      <protection locked="0"/>
    </xf>
    <xf numFmtId="0" fontId="12" fillId="0" borderId="0" xfId="12" applyFont="1" applyFill="1" applyBorder="1" applyAlignment="1" applyProtection="1">
      <alignment horizontal="center"/>
      <protection locked="0"/>
    </xf>
    <xf numFmtId="0" fontId="12" fillId="0" borderId="0" xfId="12" applyFont="1" applyFill="1" applyBorder="1" applyAlignment="1" applyProtection="1">
      <alignment horizontal="center" vertical="center"/>
      <protection locked="0"/>
    </xf>
    <xf numFmtId="0" fontId="12" fillId="0" borderId="0" xfId="12" applyFont="1" applyFill="1" applyAlignment="1" applyProtection="1">
      <alignment horizontal="center"/>
      <protection locked="0"/>
    </xf>
    <xf numFmtId="0" fontId="12" fillId="0" borderId="0" xfId="12" applyFont="1" applyFill="1" applyAlignment="1" applyProtection="1">
      <alignment horizontal="center" vertical="center"/>
      <protection locked="0"/>
    </xf>
    <xf numFmtId="0" fontId="1" fillId="0" borderId="0" xfId="12" applyFill="1" applyProtection="1">
      <protection locked="0"/>
    </xf>
    <xf numFmtId="166" fontId="17" fillId="0" borderId="0" xfId="12" applyNumberFormat="1" applyFont="1" applyFill="1" applyBorder="1" applyAlignment="1" applyProtection="1">
      <protection locked="0"/>
    </xf>
    <xf numFmtId="167" fontId="10" fillId="0" borderId="0" xfId="12" applyNumberFormat="1" applyFont="1" applyFill="1" applyProtection="1">
      <protection locked="0"/>
    </xf>
    <xf numFmtId="166" fontId="10" fillId="0" borderId="0" xfId="12" applyNumberFormat="1" applyFont="1" applyFill="1" applyProtection="1">
      <protection locked="0"/>
    </xf>
    <xf numFmtId="167" fontId="20" fillId="0" borderId="0" xfId="12" applyNumberFormat="1" applyFont="1" applyFill="1" applyProtection="1">
      <protection locked="0"/>
    </xf>
    <xf numFmtId="167" fontId="12" fillId="0" borderId="0" xfId="12" applyNumberFormat="1" applyFont="1" applyFill="1" applyProtection="1">
      <protection locked="0"/>
    </xf>
    <xf numFmtId="0" fontId="1" fillId="0" borderId="0" xfId="12" applyProtection="1">
      <protection locked="0"/>
    </xf>
    <xf numFmtId="167" fontId="10" fillId="0" borderId="0" xfId="12" applyNumberFormat="1" applyFont="1" applyProtection="1">
      <protection locked="0"/>
    </xf>
    <xf numFmtId="167" fontId="1" fillId="0" borderId="0" xfId="12" applyNumberFormat="1" applyProtection="1">
      <protection locked="0"/>
    </xf>
    <xf numFmtId="0" fontId="9" fillId="0" borderId="0" xfId="12" applyFont="1" applyProtection="1">
      <protection locked="0"/>
    </xf>
    <xf numFmtId="15" fontId="19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5" fontId="1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19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5" fontId="19" fillId="0" borderId="0" xfId="12" applyNumberFormat="1" applyFont="1" applyAlignment="1" applyProtection="1">
      <alignment horizontal="right"/>
      <protection locked="0"/>
    </xf>
    <xf numFmtId="0" fontId="1" fillId="0" borderId="0" xfId="12" applyAlignment="1" applyProtection="1">
      <alignment horizontal="right"/>
      <protection locked="0"/>
    </xf>
    <xf numFmtId="15" fontId="21" fillId="0" borderId="0" xfId="0" applyNumberFormat="1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0" fillId="2" borderId="1" xfId="0" applyFont="1" applyFill="1" applyBorder="1" applyProtection="1">
      <protection locked="0"/>
    </xf>
    <xf numFmtId="0" fontId="22" fillId="0" borderId="0" xfId="7" applyAlignment="1" applyProtection="1">
      <alignment horizontal="center"/>
      <protection locked="0"/>
    </xf>
    <xf numFmtId="0" fontId="31" fillId="0" borderId="0" xfId="0" applyFont="1" applyAlignment="1" applyProtection="1">
      <alignment horizontal="right"/>
      <protection locked="0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indent="4"/>
    </xf>
  </cellXfs>
  <cellStyles count="16">
    <cellStyle name="40% - Accent1" xfId="8" builtinId="31"/>
    <cellStyle name="40% - Accent1 2" xfId="13"/>
    <cellStyle name="40% - Accent2" xfId="11" builtinId="35"/>
    <cellStyle name="40% - Accent5" xfId="10" builtinId="47"/>
    <cellStyle name="60% - Accent3" xfId="9" builtinId="40"/>
    <cellStyle name="60% - Accent3 2" xfId="14"/>
    <cellStyle name="Normal" xfId="0" builtinId="0"/>
    <cellStyle name="Normal 2" xfId="1"/>
    <cellStyle name="Normal 2 2" xfId="3"/>
    <cellStyle name="Normal 2 3" xfId="7"/>
    <cellStyle name="Normal 3" xfId="4"/>
    <cellStyle name="Normal 3 2" xfId="15"/>
    <cellStyle name="Normal 4" xfId="5"/>
    <cellStyle name="Normal 5" xfId="6"/>
    <cellStyle name="Normal 6" xfId="12"/>
    <cellStyle name="Standard 2" xfId="2"/>
  </cellStyles>
  <dxfs count="0"/>
  <tableStyles count="0" defaultTableStyle="TableStyleMedium9"/>
  <colors>
    <mruColors>
      <color rgb="FF00FF00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\OneDrive\Documents\NSW%20State%2021-23%20July%202017%20SAT%2015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mpDetail"/>
      <sheetName val="Open"/>
      <sheetName val="Advanced"/>
      <sheetName val=" Intermediate A"/>
      <sheetName val="Intermediate B"/>
      <sheetName val="Novice"/>
      <sheetName val="PreNovice"/>
      <sheetName val="Prelim A"/>
      <sheetName val="Prelim B"/>
      <sheetName val="PDD Adv"/>
      <sheetName val="PDD Inter"/>
      <sheetName val="PDD Walk A"/>
      <sheetName val="PDD Walk B"/>
      <sheetName val="SQ Nov Comp"/>
      <sheetName val="SQ Prelim Comp"/>
      <sheetName val="SQ Nov Free"/>
      <sheetName val="SQ Prelim Free"/>
      <sheetName val="PDD Barrel A"/>
      <sheetName val="PDD Barrel B"/>
      <sheetName val="Barrell Squad"/>
    </sheetNames>
    <sheetDataSet>
      <sheetData sheetId="0"/>
      <sheetData sheetId="1">
        <row r="1">
          <cell r="A1" t="str">
            <v>NSW State Vaulting Championship</v>
          </cell>
        </row>
        <row r="3">
          <cell r="A3" t="str">
            <v>21 - 23 July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/>
  </sheetViews>
  <sheetFormatPr defaultRowHeight="12.75"/>
  <sheetData>
    <row r="1" spans="1:3" ht="15.75">
      <c r="A1" s="62" t="str">
        <f>CompDetail!A1</f>
        <v>NSW State Vaulting Championship</v>
      </c>
      <c r="B1" s="8"/>
      <c r="C1" s="8"/>
    </row>
    <row r="2" spans="1:3" ht="15.75">
      <c r="A2" s="63"/>
      <c r="B2" s="8"/>
      <c r="C2" s="8"/>
    </row>
    <row r="3" spans="1:3" ht="15.75">
      <c r="A3" s="430" t="str">
        <f>CompDetail!A3</f>
        <v>21 - 23 July 2017</v>
      </c>
      <c r="B3" s="431"/>
      <c r="C3" s="8"/>
    </row>
    <row r="6" spans="1:3">
      <c r="B6" t="s">
        <v>278</v>
      </c>
    </row>
    <row r="9" spans="1:3" ht="33">
      <c r="B9" s="441" t="s">
        <v>301</v>
      </c>
    </row>
    <row r="10" spans="1:3" ht="18">
      <c r="B10" s="442" t="s">
        <v>279</v>
      </c>
    </row>
    <row r="11" spans="1:3" ht="15">
      <c r="B11" s="443" t="s">
        <v>280</v>
      </c>
    </row>
    <row r="12" spans="1:3" ht="15">
      <c r="B12" s="443" t="s">
        <v>281</v>
      </c>
    </row>
    <row r="13" spans="1:3" ht="15">
      <c r="B13" s="443" t="s">
        <v>282</v>
      </c>
    </row>
    <row r="14" spans="1:3" ht="18">
      <c r="B14" s="442" t="s">
        <v>283</v>
      </c>
    </row>
    <row r="15" spans="1:3" ht="15">
      <c r="B15" s="443" t="s">
        <v>284</v>
      </c>
    </row>
    <row r="16" spans="1:3" ht="18">
      <c r="B16" s="442" t="s">
        <v>285</v>
      </c>
    </row>
    <row r="17" spans="2:2" ht="15">
      <c r="B17" s="443" t="s">
        <v>286</v>
      </c>
    </row>
    <row r="18" spans="2:2" ht="18">
      <c r="B18" s="442" t="s">
        <v>287</v>
      </c>
    </row>
    <row r="19" spans="2:2" ht="15">
      <c r="B19" s="443" t="s">
        <v>288</v>
      </c>
    </row>
    <row r="20" spans="2:2" ht="15">
      <c r="B20" s="443" t="s">
        <v>289</v>
      </c>
    </row>
    <row r="21" spans="2:2" ht="15">
      <c r="B21" s="443" t="s">
        <v>290</v>
      </c>
    </row>
    <row r="22" spans="2:2" ht="15">
      <c r="B22" s="443" t="s">
        <v>291</v>
      </c>
    </row>
    <row r="23" spans="2:2" ht="15">
      <c r="B23" s="443" t="s">
        <v>292</v>
      </c>
    </row>
    <row r="24" spans="2:2" ht="15">
      <c r="B24" s="443" t="s">
        <v>293</v>
      </c>
    </row>
    <row r="25" spans="2:2" ht="15">
      <c r="B25" s="443" t="s">
        <v>294</v>
      </c>
    </row>
    <row r="26" spans="2:2" ht="18">
      <c r="B26" s="442" t="s">
        <v>295</v>
      </c>
    </row>
    <row r="27" spans="2:2" ht="15">
      <c r="B27" s="443" t="s">
        <v>296</v>
      </c>
    </row>
    <row r="28" spans="2:2" ht="18">
      <c r="B28" s="442" t="s">
        <v>297</v>
      </c>
    </row>
    <row r="29" spans="2:2" ht="15">
      <c r="B29" s="443" t="s">
        <v>298</v>
      </c>
    </row>
    <row r="30" spans="2:2" ht="18">
      <c r="B30" s="442" t="s">
        <v>299</v>
      </c>
    </row>
    <row r="31" spans="2:2" ht="15">
      <c r="B31" s="443" t="s">
        <v>300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Y19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ColWidth="8.85546875" defaultRowHeight="15"/>
  <cols>
    <col min="1" max="1" width="5.42578125" style="9" customWidth="1"/>
    <col min="2" max="2" width="20.7109375" style="9" customWidth="1"/>
    <col min="3" max="3" width="23.85546875" style="9" customWidth="1"/>
    <col min="4" max="4" width="14" style="9" customWidth="1"/>
    <col min="5" max="5" width="14.7109375" style="9" customWidth="1"/>
    <col min="6" max="6" width="3.42578125" style="9" customWidth="1"/>
    <col min="7" max="12" width="7.7109375" style="9" customWidth="1"/>
    <col min="13" max="13" width="3.85546875" style="9" customWidth="1"/>
    <col min="14" max="18" width="7.7109375" style="9" customWidth="1"/>
    <col min="19" max="19" width="2.85546875" style="9" customWidth="1"/>
    <col min="20" max="27" width="7.7109375" style="9" customWidth="1"/>
    <col min="28" max="28" width="2.85546875" style="9" customWidth="1"/>
    <col min="29" max="29" width="13.42578125" style="9" customWidth="1"/>
    <col min="30" max="30" width="12.42578125" style="9" customWidth="1"/>
    <col min="31" max="50" width="8.85546875" style="9"/>
    <col min="51" max="51" width="10.42578125" style="9" customWidth="1"/>
    <col min="52" max="16384" width="8.85546875" style="9"/>
  </cols>
  <sheetData>
    <row r="1" spans="1:51" ht="15.75">
      <c r="A1" s="62" t="str">
        <f>CompDetail!A1</f>
        <v>NSW State Vaulting Championship</v>
      </c>
      <c r="B1" s="8"/>
      <c r="C1" s="8"/>
      <c r="D1" s="9" t="s">
        <v>0</v>
      </c>
      <c r="E1" s="9" t="s">
        <v>103</v>
      </c>
      <c r="M1" s="146"/>
      <c r="N1" s="146"/>
      <c r="O1" s="146"/>
      <c r="P1" s="146"/>
      <c r="Q1" s="146"/>
      <c r="R1" s="146"/>
      <c r="S1" s="146"/>
      <c r="AD1" s="147">
        <f ca="1">NOW()</f>
        <v>42940.665685300926</v>
      </c>
      <c r="AE1" s="148"/>
      <c r="AF1" s="148"/>
      <c r="AG1" s="148"/>
      <c r="AH1" s="146"/>
      <c r="AK1" s="148"/>
      <c r="AL1" s="148"/>
      <c r="AM1" s="148"/>
      <c r="AN1" s="148"/>
      <c r="AO1" s="148"/>
      <c r="AP1" s="148"/>
      <c r="AQ1" s="148"/>
      <c r="AR1" s="148"/>
      <c r="AS1" s="146"/>
      <c r="AT1" s="146"/>
    </row>
    <row r="2" spans="1:51" ht="15.75">
      <c r="A2" s="63"/>
      <c r="B2" s="8"/>
      <c r="C2" s="8"/>
      <c r="E2" s="9" t="s">
        <v>102</v>
      </c>
      <c r="M2" s="146"/>
      <c r="N2" s="146"/>
      <c r="O2" s="146"/>
      <c r="P2" s="146"/>
      <c r="Q2" s="146"/>
      <c r="R2" s="146"/>
      <c r="S2" s="146"/>
      <c r="AD2" s="149">
        <f ca="1">NOW()</f>
        <v>42940.665685300926</v>
      </c>
      <c r="AH2" s="146"/>
      <c r="AS2" s="146"/>
      <c r="AT2" s="146"/>
    </row>
    <row r="3" spans="1:51" ht="15.75">
      <c r="A3" s="430" t="str">
        <f>CompDetail!A3</f>
        <v>21 - 23 July 2017</v>
      </c>
      <c r="B3" s="431"/>
      <c r="C3" s="8"/>
      <c r="E3" s="9" t="s">
        <v>105</v>
      </c>
      <c r="F3" s="18"/>
      <c r="G3" s="17"/>
      <c r="H3" s="18"/>
      <c r="I3" s="18"/>
      <c r="J3" s="18"/>
      <c r="K3" s="18"/>
      <c r="M3" s="146"/>
      <c r="N3" s="146"/>
      <c r="O3" s="146"/>
      <c r="P3" s="146"/>
      <c r="Q3" s="146"/>
      <c r="R3" s="146"/>
      <c r="S3" s="146"/>
      <c r="AH3" s="146"/>
      <c r="AS3" s="146"/>
      <c r="AT3" s="146"/>
      <c r="AY3" s="149"/>
    </row>
    <row r="4" spans="1:51" ht="15.75">
      <c r="A4" s="63"/>
      <c r="B4" s="8"/>
      <c r="C4" s="8"/>
      <c r="E4" s="8"/>
      <c r="M4" s="146"/>
      <c r="R4" s="146"/>
      <c r="S4" s="146"/>
      <c r="AH4" s="146"/>
      <c r="AS4" s="146"/>
      <c r="AT4" s="146"/>
      <c r="AY4" s="149"/>
    </row>
    <row r="5" spans="1:51" ht="15.75">
      <c r="A5" s="62" t="s">
        <v>87</v>
      </c>
      <c r="B5" s="7"/>
      <c r="G5" s="7" t="s">
        <v>59</v>
      </c>
      <c r="H5" s="9" t="str">
        <f>E1</f>
        <v>Janet Leadbeater</v>
      </c>
      <c r="M5" s="150"/>
      <c r="N5" s="7" t="s">
        <v>58</v>
      </c>
      <c r="O5" s="9" t="str">
        <f>E2</f>
        <v>Robyn Bruderer</v>
      </c>
      <c r="P5" s="7"/>
      <c r="Q5" s="7"/>
      <c r="R5" s="7"/>
      <c r="S5" s="7"/>
      <c r="T5" s="7" t="s">
        <v>60</v>
      </c>
      <c r="U5" s="9" t="str">
        <f>E3</f>
        <v>Nina Fritzell</v>
      </c>
      <c r="Z5" s="7"/>
      <c r="AA5" s="7"/>
      <c r="AC5" s="7"/>
      <c r="AH5" s="146"/>
      <c r="AS5" s="146"/>
      <c r="AT5" s="146"/>
    </row>
    <row r="6" spans="1:51" ht="15.75">
      <c r="A6" s="62" t="s">
        <v>65</v>
      </c>
      <c r="B6" s="7">
        <v>9</v>
      </c>
      <c r="M6" s="146"/>
      <c r="AB6" s="151"/>
      <c r="AH6" s="146"/>
      <c r="AS6" s="146"/>
      <c r="AT6" s="146"/>
    </row>
    <row r="7" spans="1:51" ht="15" customHeight="1">
      <c r="G7" s="7" t="s">
        <v>36</v>
      </c>
      <c r="L7" s="148"/>
      <c r="M7" s="152"/>
      <c r="N7" s="153" t="s">
        <v>23</v>
      </c>
      <c r="O7" s="153"/>
      <c r="P7" s="153"/>
      <c r="Q7" s="153"/>
      <c r="R7" s="154" t="s">
        <v>72</v>
      </c>
      <c r="S7" s="155"/>
      <c r="T7" s="105" t="s">
        <v>24</v>
      </c>
      <c r="AA7" s="154" t="s">
        <v>57</v>
      </c>
      <c r="AB7" s="151"/>
      <c r="AC7" s="154" t="s">
        <v>33</v>
      </c>
    </row>
    <row r="8" spans="1:51" s="155" customFormat="1" ht="15" customHeight="1">
      <c r="A8" s="101" t="s">
        <v>34</v>
      </c>
      <c r="B8" s="101" t="s">
        <v>35</v>
      </c>
      <c r="C8" s="101" t="s">
        <v>36</v>
      </c>
      <c r="D8" s="101" t="s">
        <v>37</v>
      </c>
      <c r="E8" s="101" t="s">
        <v>38</v>
      </c>
      <c r="F8" s="156"/>
      <c r="G8" s="157" t="s">
        <v>7</v>
      </c>
      <c r="H8" s="157" t="s">
        <v>8</v>
      </c>
      <c r="I8" s="157" t="s">
        <v>9</v>
      </c>
      <c r="J8" s="157" t="s">
        <v>10</v>
      </c>
      <c r="K8" s="157" t="s">
        <v>11</v>
      </c>
      <c r="L8" s="158" t="s">
        <v>36</v>
      </c>
      <c r="M8" s="159"/>
      <c r="N8" s="97" t="s">
        <v>46</v>
      </c>
      <c r="O8" s="97" t="s">
        <v>92</v>
      </c>
      <c r="P8" s="97" t="s">
        <v>93</v>
      </c>
      <c r="Q8" s="97" t="s">
        <v>6</v>
      </c>
      <c r="R8" s="103" t="s">
        <v>25</v>
      </c>
      <c r="S8" s="156"/>
      <c r="T8" s="157" t="s">
        <v>12</v>
      </c>
      <c r="U8" s="157" t="s">
        <v>13</v>
      </c>
      <c r="V8" s="157" t="s">
        <v>14</v>
      </c>
      <c r="W8" s="157" t="s">
        <v>15</v>
      </c>
      <c r="X8" s="157" t="s">
        <v>16</v>
      </c>
      <c r="Y8" s="157" t="s">
        <v>43</v>
      </c>
      <c r="Z8" s="101" t="s">
        <v>20</v>
      </c>
      <c r="AA8" s="160" t="s">
        <v>25</v>
      </c>
      <c r="AB8" s="161"/>
      <c r="AC8" s="160" t="s">
        <v>44</v>
      </c>
      <c r="AD8" s="101" t="s">
        <v>45</v>
      </c>
    </row>
    <row r="9" spans="1:51" s="155" customFormat="1" ht="15" customHeight="1">
      <c r="A9" s="65"/>
      <c r="B9" s="65"/>
      <c r="C9" s="77"/>
      <c r="D9" s="77"/>
      <c r="E9" s="77"/>
      <c r="F9" s="162"/>
      <c r="G9" s="78"/>
      <c r="H9" s="78"/>
      <c r="I9" s="78"/>
      <c r="J9" s="78"/>
      <c r="K9" s="78"/>
      <c r="L9" s="78"/>
      <c r="M9" s="163"/>
      <c r="N9" s="36"/>
      <c r="O9" s="36"/>
      <c r="P9" s="36"/>
      <c r="Q9" s="36"/>
      <c r="R9" s="36"/>
      <c r="S9" s="162"/>
      <c r="T9" s="66"/>
      <c r="U9" s="66"/>
      <c r="V9" s="66"/>
      <c r="W9" s="66"/>
      <c r="X9" s="66"/>
      <c r="Y9" s="66"/>
      <c r="Z9" s="65"/>
      <c r="AA9" s="65"/>
      <c r="AB9" s="161"/>
      <c r="AC9" s="105"/>
      <c r="AD9" s="65"/>
    </row>
    <row r="10" spans="1:51" ht="15" customHeight="1">
      <c r="A10" s="164">
        <v>6</v>
      </c>
      <c r="B10" s="81" t="s">
        <v>230</v>
      </c>
      <c r="C10" s="165"/>
      <c r="D10" s="165"/>
      <c r="E10" s="165"/>
      <c r="F10" s="166"/>
      <c r="G10" s="166"/>
      <c r="H10" s="166"/>
      <c r="I10" s="166"/>
      <c r="J10" s="166"/>
      <c r="K10" s="166"/>
      <c r="L10" s="166"/>
      <c r="M10" s="166"/>
      <c r="N10" s="44"/>
      <c r="O10" s="44"/>
      <c r="P10" s="44"/>
      <c r="Q10" s="44"/>
      <c r="R10" s="44"/>
      <c r="S10" s="167"/>
      <c r="T10" s="166"/>
      <c r="U10" s="166"/>
      <c r="V10" s="166"/>
      <c r="W10" s="166"/>
      <c r="X10" s="166"/>
      <c r="Y10" s="166"/>
      <c r="Z10" s="166"/>
      <c r="AA10" s="166"/>
      <c r="AB10" s="151"/>
      <c r="AC10" s="168"/>
      <c r="AD10" s="169"/>
    </row>
    <row r="11" spans="1:51">
      <c r="A11" s="164">
        <v>8</v>
      </c>
      <c r="B11" s="81" t="s">
        <v>201</v>
      </c>
      <c r="C11" s="81" t="s">
        <v>119</v>
      </c>
      <c r="D11" s="81" t="s">
        <v>203</v>
      </c>
      <c r="E11" s="81" t="s">
        <v>146</v>
      </c>
      <c r="F11" s="166"/>
      <c r="G11" s="170">
        <v>7</v>
      </c>
      <c r="H11" s="170">
        <v>7</v>
      </c>
      <c r="I11" s="170">
        <v>7</v>
      </c>
      <c r="J11" s="170">
        <v>8</v>
      </c>
      <c r="K11" s="170">
        <v>6.8</v>
      </c>
      <c r="L11" s="83">
        <f>SUM((G11*0.3),(H11*0.25),(I11*0.25),(J11*0.15),(K11*0.05))</f>
        <v>7.14</v>
      </c>
      <c r="M11" s="173"/>
      <c r="N11" s="47">
        <v>6.13</v>
      </c>
      <c r="O11" s="47">
        <v>0</v>
      </c>
      <c r="P11" s="174">
        <f>N11-O11</f>
        <v>6.13</v>
      </c>
      <c r="Q11" s="47">
        <v>4.4000000000000004</v>
      </c>
      <c r="R11" s="52">
        <f>SUM((P11*0.7),(Q11*0.3))</f>
        <v>5.6109999999999998</v>
      </c>
      <c r="S11" s="175"/>
      <c r="T11" s="71">
        <v>7</v>
      </c>
      <c r="U11" s="71">
        <v>7</v>
      </c>
      <c r="V11" s="71">
        <v>6</v>
      </c>
      <c r="W11" s="71">
        <v>6</v>
      </c>
      <c r="X11" s="71">
        <v>5.8</v>
      </c>
      <c r="Y11" s="83">
        <f>SUM((T11*0.25),(U11*0.25),(V11*0.2),(W11*0.2),(X11*0.1))</f>
        <v>6.48</v>
      </c>
      <c r="Z11" s="71">
        <v>0</v>
      </c>
      <c r="AA11" s="82">
        <f>Y11-Z11</f>
        <v>6.48</v>
      </c>
      <c r="AB11" s="176"/>
      <c r="AC11" s="177">
        <f>SUM((L11*0.25)+(R11*0.5)+(AA11*0.25))</f>
        <v>6.2104999999999997</v>
      </c>
      <c r="AD11" s="9">
        <v>1</v>
      </c>
    </row>
    <row r="12" spans="1:51">
      <c r="B12" s="146"/>
    </row>
    <row r="14" spans="1:51">
      <c r="I14" s="172"/>
    </row>
    <row r="18" spans="3:10">
      <c r="C18" s="81"/>
      <c r="E18" s="81"/>
      <c r="F18" s="81"/>
      <c r="G18" s="81"/>
      <c r="I18" s="81"/>
    </row>
    <row r="19" spans="3:10">
      <c r="C19" s="81"/>
      <c r="D19" s="81"/>
      <c r="E19" s="81"/>
      <c r="F19" s="81"/>
      <c r="G19" s="81"/>
      <c r="H19" s="81"/>
      <c r="I19" s="81"/>
      <c r="J19" s="81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120" fitToHeight="0" orientation="landscape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W14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ColWidth="8.85546875" defaultRowHeight="15"/>
  <cols>
    <col min="1" max="1" width="5.42578125" style="9" customWidth="1"/>
    <col min="2" max="2" width="20.7109375" style="9" customWidth="1"/>
    <col min="3" max="3" width="23.85546875" style="9" customWidth="1"/>
    <col min="4" max="4" width="14" style="9" customWidth="1"/>
    <col min="5" max="5" width="14.7109375" style="9" customWidth="1"/>
    <col min="6" max="6" width="3.42578125" style="9" customWidth="1"/>
    <col min="7" max="12" width="7.7109375" style="9" customWidth="1"/>
    <col min="13" max="13" width="3.42578125" style="9" customWidth="1"/>
    <col min="14" max="16" width="7.7109375" style="9" customWidth="1"/>
    <col min="17" max="17" width="3" style="9" customWidth="1"/>
    <col min="18" max="25" width="7.7109375" style="9" customWidth="1"/>
    <col min="26" max="26" width="2.85546875" style="9" customWidth="1"/>
    <col min="27" max="27" width="13.42578125" style="9" customWidth="1"/>
    <col min="28" max="28" width="12.42578125" style="9" customWidth="1"/>
    <col min="29" max="48" width="8.85546875" style="9"/>
    <col min="49" max="49" width="10.42578125" style="9" customWidth="1"/>
    <col min="50" max="16384" width="8.85546875" style="9"/>
  </cols>
  <sheetData>
    <row r="1" spans="1:49" ht="15.75">
      <c r="A1" s="62" t="str">
        <f>CompDetail!A1</f>
        <v>NSW State Vaulting Championship</v>
      </c>
      <c r="B1" s="8"/>
      <c r="C1" s="8"/>
      <c r="D1" s="9" t="s">
        <v>0</v>
      </c>
      <c r="E1" s="9" t="s">
        <v>103</v>
      </c>
      <c r="M1" s="146"/>
      <c r="N1" s="146"/>
      <c r="O1" s="146"/>
      <c r="P1" s="146"/>
      <c r="Q1" s="146"/>
      <c r="AB1" s="147">
        <f ca="1">NOW()</f>
        <v>42940.665685300926</v>
      </c>
      <c r="AC1" s="148"/>
      <c r="AD1" s="148"/>
      <c r="AE1" s="148"/>
      <c r="AF1" s="146"/>
      <c r="AI1" s="148"/>
      <c r="AJ1" s="148"/>
      <c r="AK1" s="148"/>
      <c r="AL1" s="148"/>
      <c r="AM1" s="148"/>
      <c r="AN1" s="148"/>
      <c r="AO1" s="148"/>
      <c r="AP1" s="148"/>
      <c r="AQ1" s="146"/>
      <c r="AR1" s="146"/>
    </row>
    <row r="2" spans="1:49" ht="15.75">
      <c r="A2" s="63"/>
      <c r="B2" s="8"/>
      <c r="C2" s="8"/>
      <c r="E2" s="9" t="s">
        <v>102</v>
      </c>
      <c r="M2" s="146"/>
      <c r="N2" s="146"/>
      <c r="O2" s="146"/>
      <c r="P2" s="146"/>
      <c r="Q2" s="146"/>
      <c r="AB2" s="149">
        <f ca="1">NOW()</f>
        <v>42940.665685300926</v>
      </c>
      <c r="AF2" s="146"/>
      <c r="AQ2" s="146"/>
      <c r="AR2" s="146"/>
    </row>
    <row r="3" spans="1:49" ht="15.75">
      <c r="A3" s="430" t="str">
        <f>CompDetail!A3</f>
        <v>21 - 23 July 2017</v>
      </c>
      <c r="B3" s="431"/>
      <c r="C3" s="8"/>
      <c r="E3" s="9" t="s">
        <v>105</v>
      </c>
      <c r="F3" s="18"/>
      <c r="G3" s="17"/>
      <c r="H3" s="18"/>
      <c r="I3" s="18"/>
      <c r="J3" s="18"/>
      <c r="K3" s="18"/>
      <c r="M3" s="146"/>
      <c r="N3" s="146"/>
      <c r="O3" s="146"/>
      <c r="P3" s="146"/>
      <c r="Q3" s="146"/>
      <c r="AF3" s="146"/>
      <c r="AQ3" s="146"/>
      <c r="AR3" s="146"/>
      <c r="AW3" s="149"/>
    </row>
    <row r="4" spans="1:49" ht="15.75">
      <c r="A4" s="63"/>
      <c r="B4" s="8"/>
      <c r="C4" s="8"/>
      <c r="E4" s="8"/>
      <c r="M4" s="146"/>
      <c r="O4" s="146"/>
      <c r="P4" s="146"/>
      <c r="Q4" s="146"/>
      <c r="AF4" s="146"/>
      <c r="AQ4" s="146"/>
      <c r="AR4" s="146"/>
      <c r="AW4" s="149"/>
    </row>
    <row r="5" spans="1:49" ht="15.75">
      <c r="A5" s="62" t="s">
        <v>70</v>
      </c>
      <c r="B5" s="7"/>
      <c r="G5" s="7" t="s">
        <v>59</v>
      </c>
      <c r="H5" s="9" t="str">
        <f>E1</f>
        <v>Janet Leadbeater</v>
      </c>
      <c r="M5" s="150"/>
      <c r="N5" s="7" t="s">
        <v>58</v>
      </c>
      <c r="O5" s="9" t="str">
        <f>E2</f>
        <v>Robyn Bruderer</v>
      </c>
      <c r="P5" s="7"/>
      <c r="Q5" s="7"/>
      <c r="R5" s="7" t="s">
        <v>60</v>
      </c>
      <c r="S5" s="9" t="str">
        <f>E3</f>
        <v>Nina Fritzell</v>
      </c>
      <c r="X5" s="7"/>
      <c r="Y5" s="7"/>
      <c r="AA5" s="7"/>
      <c r="AF5" s="146"/>
      <c r="AQ5" s="146"/>
      <c r="AR5" s="146"/>
    </row>
    <row r="6" spans="1:49" ht="15.75">
      <c r="A6" s="62" t="s">
        <v>65</v>
      </c>
      <c r="B6" s="7">
        <v>11</v>
      </c>
      <c r="M6" s="146"/>
      <c r="Z6" s="178"/>
      <c r="AF6" s="146"/>
      <c r="AQ6" s="146"/>
      <c r="AR6" s="146"/>
    </row>
    <row r="7" spans="1:49" ht="15" customHeight="1">
      <c r="G7" s="7" t="s">
        <v>36</v>
      </c>
      <c r="L7" s="148"/>
      <c r="M7" s="152"/>
      <c r="N7" s="153" t="s">
        <v>23</v>
      </c>
      <c r="O7" s="179"/>
      <c r="P7" s="180" t="s">
        <v>72</v>
      </c>
      <c r="Q7" s="155"/>
      <c r="R7" s="105" t="s">
        <v>24</v>
      </c>
      <c r="Y7" s="154" t="s">
        <v>57</v>
      </c>
      <c r="Z7" s="178"/>
      <c r="AA7" s="154" t="s">
        <v>33</v>
      </c>
    </row>
    <row r="8" spans="1:49" s="155" customFormat="1" ht="15" customHeight="1">
      <c r="A8" s="101" t="s">
        <v>34</v>
      </c>
      <c r="B8" s="101" t="s">
        <v>35</v>
      </c>
      <c r="C8" s="101" t="s">
        <v>36</v>
      </c>
      <c r="D8" s="101" t="s">
        <v>37</v>
      </c>
      <c r="E8" s="101" t="s">
        <v>38</v>
      </c>
      <c r="F8" s="156"/>
      <c r="G8" s="157" t="s">
        <v>7</v>
      </c>
      <c r="H8" s="157" t="s">
        <v>8</v>
      </c>
      <c r="I8" s="157" t="s">
        <v>9</v>
      </c>
      <c r="J8" s="157" t="s">
        <v>10</v>
      </c>
      <c r="K8" s="157" t="s">
        <v>11</v>
      </c>
      <c r="L8" s="158" t="s">
        <v>36</v>
      </c>
      <c r="M8" s="159"/>
      <c r="N8" s="97" t="s">
        <v>46</v>
      </c>
      <c r="O8" s="97" t="s">
        <v>92</v>
      </c>
      <c r="P8" s="103" t="s">
        <v>25</v>
      </c>
      <c r="Q8" s="156"/>
      <c r="R8" s="158" t="s">
        <v>12</v>
      </c>
      <c r="S8" s="157" t="s">
        <v>13</v>
      </c>
      <c r="T8" s="157" t="s">
        <v>14</v>
      </c>
      <c r="U8" s="157" t="s">
        <v>15</v>
      </c>
      <c r="V8" s="157" t="s">
        <v>16</v>
      </c>
      <c r="W8" s="157" t="s">
        <v>43</v>
      </c>
      <c r="X8" s="101" t="s">
        <v>95</v>
      </c>
      <c r="Y8" s="160" t="s">
        <v>25</v>
      </c>
      <c r="Z8" s="181"/>
      <c r="AA8" s="160" t="s">
        <v>44</v>
      </c>
      <c r="AB8" s="101" t="s">
        <v>45</v>
      </c>
    </row>
    <row r="9" spans="1:49" s="155" customFormat="1" ht="15" customHeight="1">
      <c r="A9" s="65"/>
      <c r="B9" s="65"/>
      <c r="C9" s="65"/>
      <c r="D9" s="65"/>
      <c r="E9" s="65"/>
      <c r="F9" s="162"/>
      <c r="G9" s="66"/>
      <c r="H9" s="66"/>
      <c r="I9" s="66"/>
      <c r="J9" s="66"/>
      <c r="K9" s="66"/>
      <c r="L9" s="78"/>
      <c r="M9" s="163"/>
      <c r="N9" s="36"/>
      <c r="O9" s="36"/>
      <c r="P9" s="36"/>
      <c r="Q9" s="162"/>
      <c r="R9" s="78"/>
      <c r="S9" s="66"/>
      <c r="T9" s="66"/>
      <c r="U9" s="66"/>
      <c r="V9" s="66"/>
      <c r="W9" s="66"/>
      <c r="X9" s="65"/>
      <c r="Y9" s="65"/>
      <c r="Z9" s="181"/>
      <c r="AA9" s="105"/>
      <c r="AB9" s="65"/>
    </row>
    <row r="10" spans="1:49" ht="15" customHeight="1">
      <c r="A10" s="164">
        <v>57</v>
      </c>
      <c r="B10" s="81" t="s">
        <v>167</v>
      </c>
      <c r="C10" s="165"/>
      <c r="D10" s="165"/>
      <c r="E10" s="165"/>
      <c r="F10" s="166"/>
      <c r="G10" s="166"/>
      <c r="H10" s="166"/>
      <c r="I10" s="166"/>
      <c r="J10" s="166"/>
      <c r="K10" s="166"/>
      <c r="L10" s="166"/>
      <c r="M10" s="166"/>
      <c r="N10" s="44"/>
      <c r="O10" s="44"/>
      <c r="P10" s="44"/>
      <c r="Q10" s="167"/>
      <c r="R10" s="166"/>
      <c r="S10" s="166"/>
      <c r="T10" s="166"/>
      <c r="U10" s="166"/>
      <c r="V10" s="166"/>
      <c r="W10" s="166"/>
      <c r="X10" s="166"/>
      <c r="Y10" s="166"/>
      <c r="Z10" s="178"/>
      <c r="AA10" s="168"/>
      <c r="AB10" s="169"/>
    </row>
    <row r="11" spans="1:49">
      <c r="A11" s="164">
        <v>58</v>
      </c>
      <c r="B11" s="81" t="s">
        <v>165</v>
      </c>
      <c r="C11" s="81" t="s">
        <v>119</v>
      </c>
      <c r="D11" s="81" t="s">
        <v>203</v>
      </c>
      <c r="E11" s="81" t="s">
        <v>140</v>
      </c>
      <c r="F11" s="166"/>
      <c r="G11" s="182">
        <v>6.8</v>
      </c>
      <c r="H11" s="182">
        <v>6.8</v>
      </c>
      <c r="I11" s="182">
        <v>6.8</v>
      </c>
      <c r="J11" s="182">
        <v>7</v>
      </c>
      <c r="K11" s="182">
        <v>6.5</v>
      </c>
      <c r="L11" s="83">
        <f>SUM((G11*0.3),(H11*0.25),(I11*0.25),(J11*0.15),(K11*0.05))</f>
        <v>6.8150000000000004</v>
      </c>
      <c r="M11" s="173"/>
      <c r="N11" s="47">
        <v>6.83</v>
      </c>
      <c r="O11" s="50">
        <v>0</v>
      </c>
      <c r="P11" s="52">
        <f>N11-O11</f>
        <v>6.83</v>
      </c>
      <c r="Q11" s="175"/>
      <c r="R11" s="71">
        <v>4.5</v>
      </c>
      <c r="S11" s="71">
        <v>3.5</v>
      </c>
      <c r="T11" s="71">
        <v>4.8</v>
      </c>
      <c r="U11" s="71">
        <v>5</v>
      </c>
      <c r="V11" s="71">
        <v>4.5</v>
      </c>
      <c r="W11" s="83">
        <f>SUM((R11*0.25),(S11*0.25),(T11*0.2),(U11*0.2),(V11*0.1))</f>
        <v>4.41</v>
      </c>
      <c r="X11" s="71">
        <v>0</v>
      </c>
      <c r="Y11" s="82">
        <f>W11-X11</f>
        <v>4.41</v>
      </c>
      <c r="Z11" s="186"/>
      <c r="AA11" s="177">
        <f>SUM((L11*0.25)+(P11*0.5)+(Y11*0.25))</f>
        <v>6.2212500000000004</v>
      </c>
      <c r="AB11" s="9">
        <v>1</v>
      </c>
    </row>
    <row r="12" spans="1:49">
      <c r="A12" s="184"/>
      <c r="B12" s="146"/>
      <c r="C12" s="146"/>
      <c r="D12" s="146"/>
      <c r="E12" s="146"/>
      <c r="F12" s="146"/>
      <c r="N12" s="155"/>
      <c r="O12" s="155"/>
      <c r="P12" s="155"/>
      <c r="Q12" s="155"/>
      <c r="AA12" s="155"/>
    </row>
    <row r="13" spans="1:49">
      <c r="B13" s="146"/>
      <c r="C13" s="185"/>
      <c r="D13" s="185"/>
      <c r="E13" s="146"/>
      <c r="F13" s="146"/>
    </row>
    <row r="14" spans="1:49">
      <c r="B14" s="146"/>
    </row>
  </sheetData>
  <mergeCells count="1">
    <mergeCell ref="A3:B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120" fitToHeight="0" orientation="landscape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U29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ColWidth="8.85546875" defaultRowHeight="15"/>
  <cols>
    <col min="1" max="1" width="5.42578125" style="9" customWidth="1"/>
    <col min="2" max="2" width="20.7109375" style="9" customWidth="1"/>
    <col min="3" max="3" width="26.42578125" style="9" customWidth="1"/>
    <col min="4" max="4" width="16" style="9" customWidth="1"/>
    <col min="5" max="5" width="16.5703125" style="9" customWidth="1"/>
    <col min="6" max="6" width="3.28515625" style="9" customWidth="1"/>
    <col min="7" max="11" width="7.7109375" style="9" customWidth="1"/>
    <col min="12" max="12" width="8.85546875" style="9"/>
    <col min="13" max="13" width="3.140625" style="9" customWidth="1"/>
    <col min="14" max="16" width="7.7109375" style="9" customWidth="1"/>
    <col min="17" max="17" width="3.28515625" style="9" customWidth="1"/>
    <col min="18" max="25" width="7.7109375" style="9" customWidth="1"/>
    <col min="26" max="26" width="2.85546875" style="9" customWidth="1"/>
    <col min="27" max="27" width="13.42578125" style="9" customWidth="1"/>
    <col min="28" max="28" width="12.42578125" style="9" customWidth="1"/>
    <col min="29" max="46" width="8.85546875" style="9"/>
    <col min="47" max="47" width="10.42578125" style="9" customWidth="1"/>
    <col min="48" max="16384" width="8.85546875" style="9"/>
  </cols>
  <sheetData>
    <row r="1" spans="1:47" ht="15.75">
      <c r="A1" s="62" t="str">
        <f>CompDetail!A1</f>
        <v>NSW State Vaulting Championship</v>
      </c>
      <c r="B1" s="8"/>
      <c r="C1" s="8"/>
      <c r="D1" s="9" t="s">
        <v>0</v>
      </c>
      <c r="E1" s="9" t="s">
        <v>103</v>
      </c>
      <c r="M1" s="146"/>
      <c r="N1" s="146"/>
      <c r="O1" s="146"/>
      <c r="P1" s="146"/>
      <c r="Q1" s="146"/>
      <c r="AB1" s="147">
        <f ca="1">NOW()</f>
        <v>42940.665685300926</v>
      </c>
      <c r="AC1" s="148"/>
      <c r="AD1" s="146"/>
      <c r="AG1" s="148"/>
      <c r="AH1" s="148"/>
      <c r="AI1" s="148"/>
      <c r="AJ1" s="148"/>
      <c r="AK1" s="148"/>
      <c r="AL1" s="148"/>
      <c r="AM1" s="148"/>
      <c r="AN1" s="148"/>
      <c r="AO1" s="146"/>
      <c r="AP1" s="146"/>
    </row>
    <row r="2" spans="1:47" ht="15.75">
      <c r="A2" s="63"/>
      <c r="B2" s="8"/>
      <c r="C2" s="8"/>
      <c r="E2" s="9" t="s">
        <v>104</v>
      </c>
      <c r="M2" s="146"/>
      <c r="N2" s="146"/>
      <c r="O2" s="146"/>
      <c r="P2" s="146"/>
      <c r="Q2" s="146"/>
      <c r="AB2" s="149">
        <f ca="1">NOW()</f>
        <v>42940.665685300926</v>
      </c>
      <c r="AD2" s="146"/>
      <c r="AO2" s="146"/>
      <c r="AP2" s="146"/>
    </row>
    <row r="3" spans="1:47" ht="15.75">
      <c r="A3" s="430" t="str">
        <f>CompDetail!A3</f>
        <v>21 - 23 July 2017</v>
      </c>
      <c r="B3" s="431"/>
      <c r="C3" s="8"/>
      <c r="E3" s="9" t="s">
        <v>102</v>
      </c>
      <c r="F3" s="18"/>
      <c r="G3" s="17"/>
      <c r="H3" s="18"/>
      <c r="I3" s="18"/>
      <c r="J3" s="18"/>
      <c r="K3" s="18"/>
      <c r="M3" s="146"/>
      <c r="N3" s="146"/>
      <c r="O3" s="146"/>
      <c r="P3" s="146"/>
      <c r="Q3" s="146"/>
      <c r="AD3" s="146"/>
      <c r="AO3" s="146"/>
      <c r="AP3" s="146"/>
      <c r="AU3" s="149"/>
    </row>
    <row r="4" spans="1:47" ht="15.75">
      <c r="A4" s="63"/>
      <c r="B4" s="8"/>
      <c r="C4" s="8"/>
      <c r="E4" s="8"/>
      <c r="M4" s="146"/>
      <c r="O4" s="146"/>
      <c r="P4" s="146"/>
      <c r="Q4" s="146"/>
      <c r="AD4" s="146"/>
      <c r="AO4" s="146"/>
      <c r="AP4" s="146"/>
      <c r="AU4" s="149"/>
    </row>
    <row r="5" spans="1:47" ht="15.75">
      <c r="A5" s="62" t="s">
        <v>67</v>
      </c>
      <c r="B5" s="7" t="s">
        <v>254</v>
      </c>
      <c r="G5" s="7" t="s">
        <v>59</v>
      </c>
      <c r="H5" s="9" t="str">
        <f>E1</f>
        <v>Janet Leadbeater</v>
      </c>
      <c r="M5" s="150"/>
      <c r="N5" s="7" t="s">
        <v>58</v>
      </c>
      <c r="O5" s="9" t="str">
        <f>E2</f>
        <v>Jenny Scott</v>
      </c>
      <c r="P5" s="7"/>
      <c r="Q5" s="7"/>
      <c r="R5" s="7" t="s">
        <v>60</v>
      </c>
      <c r="S5" s="9" t="str">
        <f>E3</f>
        <v>Robyn Bruderer</v>
      </c>
      <c r="X5" s="7"/>
      <c r="Y5" s="7"/>
      <c r="AA5" s="7"/>
      <c r="AD5" s="146"/>
      <c r="AO5" s="146"/>
      <c r="AP5" s="146"/>
    </row>
    <row r="6" spans="1:47" ht="15.75">
      <c r="A6" s="62" t="s">
        <v>65</v>
      </c>
      <c r="B6" s="7">
        <v>12</v>
      </c>
      <c r="M6" s="146"/>
      <c r="Z6" s="178"/>
      <c r="AD6" s="146"/>
      <c r="AO6" s="146"/>
      <c r="AP6" s="146"/>
    </row>
    <row r="7" spans="1:47" ht="15" customHeight="1">
      <c r="G7" s="7" t="s">
        <v>36</v>
      </c>
      <c r="L7" s="148"/>
      <c r="M7" s="152"/>
      <c r="N7" s="153" t="s">
        <v>23</v>
      </c>
      <c r="O7" s="179"/>
      <c r="P7" s="180" t="s">
        <v>72</v>
      </c>
      <c r="Q7" s="155"/>
      <c r="R7" s="105" t="s">
        <v>24</v>
      </c>
      <c r="Y7" s="154" t="s">
        <v>57</v>
      </c>
      <c r="Z7" s="178"/>
      <c r="AA7" s="154" t="s">
        <v>33</v>
      </c>
    </row>
    <row r="8" spans="1:47" s="155" customFormat="1" ht="15" customHeight="1">
      <c r="A8" s="101" t="s">
        <v>34</v>
      </c>
      <c r="B8" s="101" t="s">
        <v>35</v>
      </c>
      <c r="C8" s="101" t="s">
        <v>36</v>
      </c>
      <c r="D8" s="101" t="s">
        <v>37</v>
      </c>
      <c r="E8" s="101" t="s">
        <v>38</v>
      </c>
      <c r="F8" s="156"/>
      <c r="G8" s="157" t="s">
        <v>7</v>
      </c>
      <c r="H8" s="157" t="s">
        <v>8</v>
      </c>
      <c r="I8" s="157" t="s">
        <v>9</v>
      </c>
      <c r="J8" s="157" t="s">
        <v>10</v>
      </c>
      <c r="K8" s="157" t="s">
        <v>11</v>
      </c>
      <c r="L8" s="158" t="s">
        <v>36</v>
      </c>
      <c r="M8" s="163"/>
      <c r="N8" s="97" t="s">
        <v>46</v>
      </c>
      <c r="O8" s="97" t="s">
        <v>92</v>
      </c>
      <c r="P8" s="103" t="s">
        <v>25</v>
      </c>
      <c r="Q8" s="156"/>
      <c r="R8" s="158" t="s">
        <v>12</v>
      </c>
      <c r="S8" s="157" t="s">
        <v>13</v>
      </c>
      <c r="T8" s="157" t="s">
        <v>14</v>
      </c>
      <c r="U8" s="157" t="s">
        <v>15</v>
      </c>
      <c r="V8" s="157" t="s">
        <v>16</v>
      </c>
      <c r="W8" s="157" t="s">
        <v>43</v>
      </c>
      <c r="X8" s="101" t="s">
        <v>20</v>
      </c>
      <c r="Y8" s="160" t="s">
        <v>25</v>
      </c>
      <c r="Z8" s="181"/>
      <c r="AA8" s="160" t="s">
        <v>44</v>
      </c>
      <c r="AB8" s="101" t="s">
        <v>45</v>
      </c>
    </row>
    <row r="9" spans="1:47" s="155" customFormat="1" ht="15" customHeight="1">
      <c r="A9" s="65"/>
      <c r="B9" s="65"/>
      <c r="C9" s="65"/>
      <c r="D9" s="65"/>
      <c r="E9" s="65"/>
      <c r="F9" s="162"/>
      <c r="G9" s="66"/>
      <c r="H9" s="66"/>
      <c r="I9" s="66"/>
      <c r="J9" s="66"/>
      <c r="K9" s="66"/>
      <c r="L9" s="78"/>
      <c r="M9" s="163"/>
      <c r="N9" s="36"/>
      <c r="O9" s="36"/>
      <c r="P9" s="36"/>
      <c r="Q9" s="162"/>
      <c r="R9" s="78"/>
      <c r="S9" s="66"/>
      <c r="T9" s="66"/>
      <c r="U9" s="66"/>
      <c r="V9" s="66"/>
      <c r="W9" s="66"/>
      <c r="X9" s="65"/>
      <c r="Y9" s="65"/>
      <c r="Z9" s="181"/>
      <c r="AA9" s="105"/>
      <c r="AB9" s="65"/>
    </row>
    <row r="10" spans="1:47" ht="15" customHeight="1">
      <c r="A10" s="164">
        <v>11</v>
      </c>
      <c r="B10" s="70" t="s">
        <v>238</v>
      </c>
      <c r="C10" s="187"/>
      <c r="D10" s="187"/>
      <c r="E10" s="187"/>
      <c r="F10" s="166"/>
      <c r="G10" s="166"/>
      <c r="H10" s="166"/>
      <c r="I10" s="166"/>
      <c r="J10" s="166"/>
      <c r="K10" s="166"/>
      <c r="L10" s="173"/>
      <c r="M10" s="173"/>
      <c r="N10" s="44"/>
      <c r="O10" s="44"/>
      <c r="P10" s="44"/>
      <c r="Q10" s="167"/>
      <c r="R10" s="166"/>
      <c r="S10" s="166"/>
      <c r="T10" s="166"/>
      <c r="U10" s="166"/>
      <c r="V10" s="166"/>
      <c r="W10" s="166"/>
      <c r="X10" s="166"/>
      <c r="Y10" s="166"/>
      <c r="Z10" s="151"/>
      <c r="AA10" s="188"/>
      <c r="AB10" s="166"/>
    </row>
    <row r="11" spans="1:47" ht="15" customHeight="1">
      <c r="A11" s="164">
        <v>18</v>
      </c>
      <c r="B11" s="70" t="s">
        <v>218</v>
      </c>
      <c r="C11" s="189" t="s">
        <v>219</v>
      </c>
      <c r="D11" s="189" t="s">
        <v>211</v>
      </c>
      <c r="E11" s="189" t="s">
        <v>212</v>
      </c>
      <c r="F11" s="166"/>
      <c r="G11" s="170">
        <v>6</v>
      </c>
      <c r="H11" s="170">
        <v>6</v>
      </c>
      <c r="I11" s="170">
        <v>6</v>
      </c>
      <c r="J11" s="170">
        <v>5.8</v>
      </c>
      <c r="K11" s="170">
        <v>7</v>
      </c>
      <c r="L11" s="83">
        <f>SUM((G11*0.1),(H11*0.1),(I11*0.3),(J11*0.3),(K11*0.2))</f>
        <v>6.1400000000000006</v>
      </c>
      <c r="M11" s="173"/>
      <c r="N11" s="47">
        <v>7.5</v>
      </c>
      <c r="O11" s="50">
        <v>0</v>
      </c>
      <c r="P11" s="52">
        <f>N11-O11</f>
        <v>7.5</v>
      </c>
      <c r="Q11" s="175"/>
      <c r="R11" s="71">
        <v>6.3</v>
      </c>
      <c r="S11" s="71">
        <v>6</v>
      </c>
      <c r="T11" s="71">
        <v>7.2</v>
      </c>
      <c r="U11" s="71">
        <v>4.7</v>
      </c>
      <c r="V11" s="71">
        <v>5.3</v>
      </c>
      <c r="W11" s="83">
        <f>SUM((R11*0.25),(S11*0.25),(T11*0.2),(U11*0.2),(V11*0.1))</f>
        <v>5.9850000000000012</v>
      </c>
      <c r="X11" s="71">
        <v>0</v>
      </c>
      <c r="Y11" s="82">
        <f>W11-X11</f>
        <v>5.9850000000000012</v>
      </c>
      <c r="Z11" s="186"/>
      <c r="AA11" s="177">
        <f>SUM((L11*0.25)+(P11*0.5)+(Y11*0.25))</f>
        <v>6.78125</v>
      </c>
      <c r="AB11" s="9">
        <f>RANK(AA11,$AA$11:$AA$29,)</f>
        <v>1</v>
      </c>
    </row>
    <row r="12" spans="1:47" ht="15" customHeight="1">
      <c r="A12" s="164">
        <v>78</v>
      </c>
      <c r="B12" s="70" t="s">
        <v>168</v>
      </c>
      <c r="C12" s="187"/>
      <c r="D12" s="187"/>
      <c r="E12" s="187"/>
      <c r="F12" s="166"/>
      <c r="G12" s="166"/>
      <c r="H12" s="166"/>
      <c r="I12" s="166"/>
      <c r="J12" s="166"/>
      <c r="K12" s="166"/>
      <c r="L12" s="173"/>
      <c r="M12" s="173"/>
      <c r="N12" s="44"/>
      <c r="O12" s="44"/>
      <c r="P12" s="193"/>
      <c r="Q12" s="175"/>
      <c r="R12" s="166"/>
      <c r="S12" s="166"/>
      <c r="T12" s="166"/>
      <c r="U12" s="166"/>
      <c r="V12" s="166"/>
      <c r="W12" s="173"/>
      <c r="X12" s="166"/>
      <c r="Y12" s="173"/>
      <c r="Z12" s="196"/>
      <c r="AA12" s="197"/>
      <c r="AB12" s="166"/>
    </row>
    <row r="13" spans="1:47" ht="15" customHeight="1">
      <c r="A13" s="164">
        <v>76</v>
      </c>
      <c r="B13" s="70" t="s">
        <v>184</v>
      </c>
      <c r="C13" s="189" t="s">
        <v>137</v>
      </c>
      <c r="D13" s="189" t="s">
        <v>138</v>
      </c>
      <c r="E13" s="189" t="s">
        <v>139</v>
      </c>
      <c r="F13" s="166"/>
      <c r="G13" s="170">
        <v>6.8</v>
      </c>
      <c r="H13" s="170">
        <v>7</v>
      </c>
      <c r="I13" s="170">
        <v>6.5</v>
      </c>
      <c r="J13" s="170">
        <v>6.5</v>
      </c>
      <c r="K13" s="170">
        <v>6.5</v>
      </c>
      <c r="L13" s="83">
        <f>SUM((G13*0.1),(H13*0.1),(I13*0.3),(J13*0.3),(K13*0.2))</f>
        <v>6.58</v>
      </c>
      <c r="M13" s="173"/>
      <c r="N13" s="47">
        <v>7.1</v>
      </c>
      <c r="O13" s="50">
        <v>0</v>
      </c>
      <c r="P13" s="52">
        <f>N13-O13</f>
        <v>7.1</v>
      </c>
      <c r="Q13" s="175"/>
      <c r="R13" s="71">
        <v>6.8</v>
      </c>
      <c r="S13" s="71">
        <v>6.5</v>
      </c>
      <c r="T13" s="71">
        <v>6.8</v>
      </c>
      <c r="U13" s="71">
        <v>5</v>
      </c>
      <c r="V13" s="71">
        <v>6.2</v>
      </c>
      <c r="W13" s="83">
        <f>SUM((R13*0.25),(S13*0.25),(T13*0.2),(U13*0.2),(V13*0.1))</f>
        <v>6.3050000000000006</v>
      </c>
      <c r="X13" s="71">
        <v>0</v>
      </c>
      <c r="Y13" s="82">
        <f>W13-X13</f>
        <v>6.3050000000000006</v>
      </c>
      <c r="Z13" s="186"/>
      <c r="AA13" s="177">
        <f>SUM((L13*0.25)+(P13*0.5)+(Y13*0.25))</f>
        <v>6.7712500000000002</v>
      </c>
      <c r="AB13" s="9">
        <f>RANK(AA13,$AA$11:$AA$29,)</f>
        <v>2</v>
      </c>
    </row>
    <row r="14" spans="1:47" ht="15" customHeight="1">
      <c r="A14" s="164">
        <v>17</v>
      </c>
      <c r="B14" s="190" t="s">
        <v>209</v>
      </c>
      <c r="C14" s="187"/>
      <c r="D14" s="187"/>
      <c r="E14" s="187"/>
      <c r="F14" s="166"/>
      <c r="G14" s="166"/>
      <c r="H14" s="166"/>
      <c r="I14" s="166"/>
      <c r="J14" s="166"/>
      <c r="K14" s="166"/>
      <c r="L14" s="173"/>
      <c r="M14" s="173"/>
      <c r="N14" s="44"/>
      <c r="O14" s="44"/>
      <c r="P14" s="193"/>
      <c r="Q14" s="175"/>
      <c r="R14" s="166"/>
      <c r="S14" s="166"/>
      <c r="T14" s="166"/>
      <c r="U14" s="166"/>
      <c r="V14" s="166"/>
      <c r="W14" s="173"/>
      <c r="X14" s="166"/>
      <c r="Y14" s="173"/>
      <c r="Z14" s="196"/>
      <c r="AA14" s="197"/>
      <c r="AB14" s="166"/>
    </row>
    <row r="15" spans="1:47" ht="15" customHeight="1">
      <c r="A15" s="164">
        <v>15</v>
      </c>
      <c r="B15" s="190" t="s">
        <v>228</v>
      </c>
      <c r="C15" s="189" t="s">
        <v>210</v>
      </c>
      <c r="D15" s="189" t="s">
        <v>211</v>
      </c>
      <c r="E15" s="189" t="s">
        <v>212</v>
      </c>
      <c r="F15" s="166"/>
      <c r="G15" s="170">
        <v>7</v>
      </c>
      <c r="H15" s="170">
        <v>6.5</v>
      </c>
      <c r="I15" s="170">
        <v>6.5</v>
      </c>
      <c r="J15" s="170">
        <v>6</v>
      </c>
      <c r="K15" s="170">
        <v>7</v>
      </c>
      <c r="L15" s="83">
        <f>SUM((G15*0.1),(H15*0.1),(I15*0.3),(J15*0.3),(K15*0.2))</f>
        <v>6.5</v>
      </c>
      <c r="M15" s="173"/>
      <c r="N15" s="47">
        <v>6.9</v>
      </c>
      <c r="O15" s="50">
        <v>0</v>
      </c>
      <c r="P15" s="52">
        <f>N15-O15</f>
        <v>6.9</v>
      </c>
      <c r="Q15" s="175"/>
      <c r="R15" s="71">
        <v>6.8</v>
      </c>
      <c r="S15" s="71">
        <v>7</v>
      </c>
      <c r="T15" s="71">
        <v>7</v>
      </c>
      <c r="U15" s="71">
        <v>5</v>
      </c>
      <c r="V15" s="71">
        <v>6.8</v>
      </c>
      <c r="W15" s="83">
        <f>SUM((R15*0.25),(S15*0.25),(T15*0.2),(U15*0.2),(V15*0.1))</f>
        <v>6.53</v>
      </c>
      <c r="X15" s="71">
        <v>0</v>
      </c>
      <c r="Y15" s="82">
        <f>W15-X15</f>
        <v>6.53</v>
      </c>
      <c r="Z15" s="186"/>
      <c r="AA15" s="177">
        <f>SUM((L15*0.25)+(P15*0.5)+(Y15*0.25))</f>
        <v>6.7075000000000005</v>
      </c>
      <c r="AB15" s="9">
        <f>RANK(AA15,$AA$11:$AA$29,)</f>
        <v>3</v>
      </c>
    </row>
    <row r="16" spans="1:47" ht="15" customHeight="1">
      <c r="A16" s="164">
        <v>16</v>
      </c>
      <c r="B16" s="190" t="s">
        <v>225</v>
      </c>
      <c r="C16" s="187"/>
      <c r="D16" s="187"/>
      <c r="E16" s="187"/>
      <c r="F16" s="166"/>
      <c r="G16" s="166"/>
      <c r="H16" s="166"/>
      <c r="I16" s="166"/>
      <c r="J16" s="166"/>
      <c r="K16" s="166"/>
      <c r="L16" s="173"/>
      <c r="M16" s="173"/>
      <c r="N16" s="44"/>
      <c r="O16" s="44"/>
      <c r="P16" s="193"/>
      <c r="Q16" s="175"/>
      <c r="R16" s="166"/>
      <c r="S16" s="166"/>
      <c r="T16" s="166"/>
      <c r="U16" s="166"/>
      <c r="V16" s="166"/>
      <c r="W16" s="173"/>
      <c r="X16" s="166"/>
      <c r="Y16" s="173"/>
      <c r="Z16" s="194"/>
      <c r="AA16" s="195"/>
      <c r="AB16" s="169"/>
    </row>
    <row r="17" spans="1:28" ht="15" customHeight="1">
      <c r="A17" s="164">
        <v>14</v>
      </c>
      <c r="B17" s="190" t="s">
        <v>226</v>
      </c>
      <c r="C17" s="189" t="s">
        <v>219</v>
      </c>
      <c r="D17" s="189" t="s">
        <v>211</v>
      </c>
      <c r="E17" s="189" t="s">
        <v>212</v>
      </c>
      <c r="F17" s="166"/>
      <c r="G17" s="170">
        <v>5.8</v>
      </c>
      <c r="H17" s="170">
        <v>6</v>
      </c>
      <c r="I17" s="170">
        <v>6</v>
      </c>
      <c r="J17" s="170">
        <v>6</v>
      </c>
      <c r="K17" s="170">
        <v>7</v>
      </c>
      <c r="L17" s="83">
        <f>SUM((G17*0.1),(H17*0.1),(I17*0.3),(J17*0.3),(K17*0.2))</f>
        <v>6.18</v>
      </c>
      <c r="M17" s="173"/>
      <c r="N17" s="47">
        <v>7.2</v>
      </c>
      <c r="O17" s="50">
        <v>0</v>
      </c>
      <c r="P17" s="52">
        <f>N17-O17</f>
        <v>7.2</v>
      </c>
      <c r="Q17" s="175"/>
      <c r="R17" s="71">
        <v>6</v>
      </c>
      <c r="S17" s="71">
        <v>6.2</v>
      </c>
      <c r="T17" s="71">
        <v>6.8</v>
      </c>
      <c r="U17" s="71">
        <v>4.7</v>
      </c>
      <c r="V17" s="71">
        <v>5</v>
      </c>
      <c r="W17" s="83">
        <f>SUM((R17*0.25),(S17*0.25),(T17*0.2),(U17*0.2),(V17*0.1))</f>
        <v>5.8500000000000005</v>
      </c>
      <c r="X17" s="71">
        <v>0</v>
      </c>
      <c r="Y17" s="82">
        <f>W17-X17</f>
        <v>5.8500000000000005</v>
      </c>
      <c r="Z17" s="186"/>
      <c r="AA17" s="177">
        <f>SUM((L17*0.25)+(P17*0.5)+(Y17*0.25))</f>
        <v>6.6074999999999999</v>
      </c>
      <c r="AB17" s="9">
        <f>RANK(AA17,$AA$11:$AA$29,)</f>
        <v>4</v>
      </c>
    </row>
    <row r="18" spans="1:28" ht="15" customHeight="1">
      <c r="A18" s="164">
        <v>67</v>
      </c>
      <c r="B18" s="70" t="s">
        <v>216</v>
      </c>
      <c r="C18" s="187"/>
      <c r="D18" s="187"/>
      <c r="E18" s="187" t="s">
        <v>160</v>
      </c>
      <c r="F18" s="166"/>
      <c r="G18" s="166"/>
      <c r="H18" s="166"/>
      <c r="I18" s="166"/>
      <c r="J18" s="166"/>
      <c r="K18" s="166"/>
      <c r="L18" s="173"/>
      <c r="M18" s="173"/>
      <c r="N18" s="44"/>
      <c r="O18" s="44"/>
      <c r="P18" s="193"/>
      <c r="Q18" s="175"/>
      <c r="R18" s="166"/>
      <c r="S18" s="166"/>
      <c r="T18" s="166"/>
      <c r="U18" s="166"/>
      <c r="V18" s="166"/>
      <c r="W18" s="173"/>
      <c r="X18" s="166"/>
      <c r="Y18" s="173"/>
      <c r="Z18" s="196"/>
      <c r="AA18" s="197"/>
      <c r="AB18" s="166"/>
    </row>
    <row r="19" spans="1:28" ht="15" customHeight="1">
      <c r="A19" s="164">
        <v>1</v>
      </c>
      <c r="B19" s="70" t="s">
        <v>223</v>
      </c>
      <c r="C19" s="189" t="s">
        <v>196</v>
      </c>
      <c r="D19" s="189" t="s">
        <v>197</v>
      </c>
      <c r="E19" s="189" t="s">
        <v>141</v>
      </c>
      <c r="F19" s="166"/>
      <c r="G19" s="170">
        <v>6.5</v>
      </c>
      <c r="H19" s="170">
        <v>6</v>
      </c>
      <c r="I19" s="170">
        <v>6</v>
      </c>
      <c r="J19" s="170">
        <v>6</v>
      </c>
      <c r="K19" s="170">
        <v>6.5</v>
      </c>
      <c r="L19" s="83">
        <f>SUM((G19*0.1),(H19*0.1),(I19*0.3),(J19*0.3),(K19*0.2))</f>
        <v>6.1499999999999995</v>
      </c>
      <c r="M19" s="173"/>
      <c r="N19" s="47">
        <v>6.2</v>
      </c>
      <c r="O19" s="50">
        <v>0</v>
      </c>
      <c r="P19" s="52">
        <f>N19-O19</f>
        <v>6.2</v>
      </c>
      <c r="Q19" s="175"/>
      <c r="R19" s="71">
        <v>6</v>
      </c>
      <c r="S19" s="71">
        <v>6.5</v>
      </c>
      <c r="T19" s="71">
        <v>6.2</v>
      </c>
      <c r="U19" s="71">
        <v>5.2</v>
      </c>
      <c r="V19" s="71">
        <v>6</v>
      </c>
      <c r="W19" s="83">
        <f>SUM((R19*0.25),(S19*0.25),(T19*0.2),(U19*0.2),(V19*0.1))</f>
        <v>6.0050000000000008</v>
      </c>
      <c r="X19" s="71">
        <v>0</v>
      </c>
      <c r="Y19" s="82">
        <f>W19-X19</f>
        <v>6.0050000000000008</v>
      </c>
      <c r="Z19" s="186"/>
      <c r="AA19" s="177">
        <f>SUM((L19*0.25)+(P19*0.5)+(Y19*0.25))</f>
        <v>6.1387499999999999</v>
      </c>
      <c r="AB19" s="9">
        <f>RANK(AA19,$AA$11:$AA$29,)</f>
        <v>5</v>
      </c>
    </row>
    <row r="20" spans="1:28" ht="15" customHeight="1">
      <c r="A20" s="164">
        <v>68</v>
      </c>
      <c r="B20" s="70" t="s">
        <v>157</v>
      </c>
      <c r="C20" s="187"/>
      <c r="D20" s="187"/>
      <c r="E20" s="187"/>
      <c r="F20" s="166"/>
      <c r="G20" s="166"/>
      <c r="H20" s="166"/>
      <c r="I20" s="166"/>
      <c r="J20" s="166"/>
      <c r="K20" s="166"/>
      <c r="L20" s="173"/>
      <c r="M20" s="173"/>
      <c r="N20" s="44"/>
      <c r="O20" s="44"/>
      <c r="P20" s="193"/>
      <c r="Q20" s="175"/>
      <c r="R20" s="166"/>
      <c r="S20" s="166"/>
      <c r="T20" s="166"/>
      <c r="U20" s="166"/>
      <c r="V20" s="166"/>
      <c r="W20" s="173"/>
      <c r="X20" s="166"/>
      <c r="Y20" s="173"/>
      <c r="Z20" s="196"/>
      <c r="AA20" s="197"/>
      <c r="AB20" s="166"/>
    </row>
    <row r="21" spans="1:28" ht="15" customHeight="1">
      <c r="A21" s="164">
        <v>75</v>
      </c>
      <c r="B21" s="70" t="s">
        <v>106</v>
      </c>
      <c r="C21" s="189" t="s">
        <v>248</v>
      </c>
      <c r="D21" s="189" t="s">
        <v>108</v>
      </c>
      <c r="E21" s="189" t="s">
        <v>116</v>
      </c>
      <c r="F21" s="166"/>
      <c r="G21" s="170">
        <v>6.5</v>
      </c>
      <c r="H21" s="170">
        <v>6.5</v>
      </c>
      <c r="I21" s="170">
        <v>6.8</v>
      </c>
      <c r="J21" s="170">
        <v>6</v>
      </c>
      <c r="K21" s="170">
        <v>6</v>
      </c>
      <c r="L21" s="83">
        <f>SUM((G21*0.1),(H21*0.1),(I21*0.3),(J21*0.3),(K21*0.2))</f>
        <v>6.34</v>
      </c>
      <c r="M21" s="173"/>
      <c r="N21" s="47">
        <f>5.9+0.6</f>
        <v>6.5</v>
      </c>
      <c r="O21" s="50">
        <v>0.6</v>
      </c>
      <c r="P21" s="52">
        <f>N21-O21</f>
        <v>5.9</v>
      </c>
      <c r="Q21" s="175"/>
      <c r="R21" s="71">
        <v>6.7</v>
      </c>
      <c r="S21" s="71">
        <v>6.7</v>
      </c>
      <c r="T21" s="71">
        <v>4.9000000000000004</v>
      </c>
      <c r="U21" s="71">
        <v>5.3</v>
      </c>
      <c r="V21" s="71">
        <v>6.8</v>
      </c>
      <c r="W21" s="83">
        <f>SUM((R21*0.25),(S21*0.25),(T21*0.2),(U21*0.2),(V21*0.1))</f>
        <v>6.07</v>
      </c>
      <c r="X21" s="71">
        <v>0</v>
      </c>
      <c r="Y21" s="82">
        <f>W21-X21</f>
        <v>6.07</v>
      </c>
      <c r="Z21" s="186"/>
      <c r="AA21" s="177">
        <f>SUM((L21*0.25)+(P21*0.5)+(Y21*0.25))</f>
        <v>6.0525000000000002</v>
      </c>
      <c r="AB21" s="9">
        <f>RANK(AA21,$AA$11:$AA$29,)</f>
        <v>6</v>
      </c>
    </row>
    <row r="22" spans="1:28" ht="15" customHeight="1">
      <c r="A22" s="164">
        <v>69</v>
      </c>
      <c r="B22" s="70" t="s">
        <v>154</v>
      </c>
      <c r="C22" s="187"/>
      <c r="D22" s="187"/>
      <c r="E22" s="187"/>
      <c r="F22" s="166"/>
      <c r="G22" s="166"/>
      <c r="H22" s="166"/>
      <c r="I22" s="166"/>
      <c r="J22" s="166"/>
      <c r="K22" s="166"/>
      <c r="L22" s="173"/>
      <c r="M22" s="173"/>
      <c r="N22" s="44"/>
      <c r="O22" s="44"/>
      <c r="P22" s="193"/>
      <c r="Q22" s="175"/>
      <c r="R22" s="166"/>
      <c r="S22" s="166"/>
      <c r="T22" s="166"/>
      <c r="U22" s="166"/>
      <c r="V22" s="166"/>
      <c r="W22" s="173"/>
      <c r="X22" s="166"/>
      <c r="Y22" s="173"/>
      <c r="Z22" s="194"/>
      <c r="AA22" s="195"/>
      <c r="AB22" s="169"/>
    </row>
    <row r="23" spans="1:28" ht="15" customHeight="1">
      <c r="A23" s="164">
        <v>74</v>
      </c>
      <c r="B23" s="70" t="s">
        <v>155</v>
      </c>
      <c r="C23" s="191" t="s">
        <v>248</v>
      </c>
      <c r="D23" s="191" t="s">
        <v>108</v>
      </c>
      <c r="E23" s="189" t="s">
        <v>116</v>
      </c>
      <c r="F23" s="166"/>
      <c r="G23" s="170">
        <v>6.5</v>
      </c>
      <c r="H23" s="170">
        <v>6.5</v>
      </c>
      <c r="I23" s="170">
        <v>6.8</v>
      </c>
      <c r="J23" s="170">
        <v>6</v>
      </c>
      <c r="K23" s="170">
        <v>6</v>
      </c>
      <c r="L23" s="83">
        <f>SUM((G23*0.1),(H23*0.1),(I23*0.3),(J23*0.3),(K23*0.2))</f>
        <v>6.34</v>
      </c>
      <c r="M23" s="173"/>
      <c r="N23" s="47">
        <v>6</v>
      </c>
      <c r="O23" s="50">
        <v>0</v>
      </c>
      <c r="P23" s="52">
        <f>N23-O23</f>
        <v>6</v>
      </c>
      <c r="Q23" s="175"/>
      <c r="R23" s="71">
        <v>5.7</v>
      </c>
      <c r="S23" s="71">
        <v>6</v>
      </c>
      <c r="T23" s="71">
        <v>5</v>
      </c>
      <c r="U23" s="71">
        <v>5</v>
      </c>
      <c r="V23" s="71">
        <v>5</v>
      </c>
      <c r="W23" s="83">
        <f>SUM((R23*0.25),(S23*0.25),(T23*0.2),(U23*0.2),(V23*0.1))</f>
        <v>5.4249999999999998</v>
      </c>
      <c r="X23" s="71">
        <v>0</v>
      </c>
      <c r="Y23" s="82">
        <f>W23-X23</f>
        <v>5.4249999999999998</v>
      </c>
      <c r="Z23" s="186"/>
      <c r="AA23" s="177">
        <f>SUM((L23*0.25)+(P23*0.5)+(Y23*0.25))</f>
        <v>5.9412500000000001</v>
      </c>
    </row>
    <row r="24" spans="1:28" ht="15" customHeight="1">
      <c r="A24" s="164">
        <v>31</v>
      </c>
      <c r="B24" s="190" t="s">
        <v>215</v>
      </c>
      <c r="C24" s="187"/>
      <c r="D24" s="187"/>
      <c r="E24" s="187"/>
      <c r="F24" s="166"/>
      <c r="G24" s="166"/>
      <c r="H24" s="166"/>
      <c r="I24" s="166"/>
      <c r="J24" s="166"/>
      <c r="K24" s="166"/>
      <c r="L24" s="173"/>
      <c r="M24" s="173"/>
      <c r="N24" s="44"/>
      <c r="O24" s="44"/>
      <c r="P24" s="193"/>
      <c r="Q24" s="175"/>
      <c r="R24" s="166"/>
      <c r="S24" s="166"/>
      <c r="T24" s="166"/>
      <c r="U24" s="166"/>
      <c r="V24" s="166"/>
      <c r="W24" s="173"/>
      <c r="X24" s="166"/>
      <c r="Y24" s="173"/>
      <c r="Z24" s="196"/>
      <c r="AA24" s="197"/>
      <c r="AB24" s="166"/>
    </row>
    <row r="25" spans="1:28" ht="15" customHeight="1">
      <c r="A25" s="164">
        <v>33</v>
      </c>
      <c r="B25" s="190" t="s">
        <v>174</v>
      </c>
      <c r="C25" s="189" t="s">
        <v>127</v>
      </c>
      <c r="D25" s="189" t="s">
        <v>128</v>
      </c>
      <c r="E25" s="189" t="s">
        <v>117</v>
      </c>
      <c r="F25" s="166"/>
      <c r="G25" s="170">
        <v>6.8</v>
      </c>
      <c r="H25" s="170">
        <v>6.5</v>
      </c>
      <c r="I25" s="170">
        <v>7</v>
      </c>
      <c r="J25" s="170">
        <v>7</v>
      </c>
      <c r="K25" s="170">
        <v>7.5</v>
      </c>
      <c r="L25" s="83">
        <f>SUM((G25*0.1),(H25*0.1),(I25*0.3),(J25*0.3),(K25*0.2))</f>
        <v>7.03</v>
      </c>
      <c r="M25" s="173"/>
      <c r="N25" s="47">
        <v>6.2</v>
      </c>
      <c r="O25" s="50">
        <v>0.4</v>
      </c>
      <c r="P25" s="52">
        <f>N25-O25</f>
        <v>5.8</v>
      </c>
      <c r="Q25" s="175"/>
      <c r="R25" s="71">
        <v>4.7</v>
      </c>
      <c r="S25" s="71">
        <v>5</v>
      </c>
      <c r="T25" s="71">
        <v>4.7</v>
      </c>
      <c r="U25" s="71">
        <v>4.5</v>
      </c>
      <c r="V25" s="71">
        <v>5</v>
      </c>
      <c r="W25" s="83">
        <f>SUM((R25*0.25),(S25*0.25),(T25*0.2),(U25*0.2),(V25*0.1))</f>
        <v>4.7649999999999997</v>
      </c>
      <c r="X25" s="71">
        <v>0</v>
      </c>
      <c r="Y25" s="82">
        <f>W25-X25</f>
        <v>4.7649999999999997</v>
      </c>
      <c r="Z25" s="186"/>
      <c r="AA25" s="177">
        <f>SUM((L25*0.25)+(P25*0.5)+(Y25*0.25))</f>
        <v>5.8487499999999999</v>
      </c>
    </row>
    <row r="26" spans="1:28" ht="15" customHeight="1">
      <c r="A26" s="164">
        <v>44</v>
      </c>
      <c r="B26" s="192" t="s">
        <v>179</v>
      </c>
      <c r="C26" s="187"/>
      <c r="D26" s="187"/>
      <c r="E26" s="187"/>
      <c r="F26" s="166"/>
      <c r="G26" s="166"/>
      <c r="H26" s="166"/>
      <c r="I26" s="166"/>
      <c r="J26" s="166"/>
      <c r="K26" s="166"/>
      <c r="L26" s="173"/>
      <c r="M26" s="173"/>
      <c r="N26" s="44"/>
      <c r="O26" s="44"/>
      <c r="P26" s="193"/>
      <c r="Q26" s="175"/>
      <c r="R26" s="166"/>
      <c r="S26" s="166"/>
      <c r="T26" s="166"/>
      <c r="U26" s="166"/>
      <c r="V26" s="166"/>
      <c r="W26" s="173"/>
      <c r="X26" s="166"/>
      <c r="Y26" s="173"/>
      <c r="Z26" s="196"/>
      <c r="AA26" s="197"/>
      <c r="AB26" s="166"/>
    </row>
    <row r="27" spans="1:28" ht="15" customHeight="1">
      <c r="A27" s="164">
        <v>47</v>
      </c>
      <c r="B27" s="192" t="s">
        <v>176</v>
      </c>
      <c r="C27" s="189" t="s">
        <v>253</v>
      </c>
      <c r="D27" s="189" t="s">
        <v>132</v>
      </c>
      <c r="E27" s="189" t="s">
        <v>133</v>
      </c>
      <c r="F27" s="166"/>
      <c r="G27" s="170">
        <v>7</v>
      </c>
      <c r="H27" s="170">
        <v>7</v>
      </c>
      <c r="I27" s="170">
        <v>6.5</v>
      </c>
      <c r="J27" s="170">
        <v>6</v>
      </c>
      <c r="K27" s="170">
        <v>6.5</v>
      </c>
      <c r="L27" s="83">
        <f>SUM((G27*0.1),(H27*0.1),(I27*0.3),(J27*0.3),(K27*0.2))</f>
        <v>6.45</v>
      </c>
      <c r="M27" s="173"/>
      <c r="N27" s="47">
        <v>5.8</v>
      </c>
      <c r="O27" s="50">
        <v>0</v>
      </c>
      <c r="P27" s="52">
        <f>N27-O27</f>
        <v>5.8</v>
      </c>
      <c r="Q27" s="175"/>
      <c r="R27" s="71">
        <v>4.5</v>
      </c>
      <c r="S27" s="71">
        <v>4.8</v>
      </c>
      <c r="T27" s="71">
        <v>4.8</v>
      </c>
      <c r="U27" s="71">
        <v>5.0999999999999996</v>
      </c>
      <c r="V27" s="71">
        <v>4.7</v>
      </c>
      <c r="W27" s="83">
        <f>SUM((R27*0.25),(S27*0.25),(T27*0.2),(U27*0.2),(V27*0.1))</f>
        <v>4.7749999999999995</v>
      </c>
      <c r="X27" s="71">
        <v>0</v>
      </c>
      <c r="Y27" s="82">
        <f>W27-X27</f>
        <v>4.7749999999999995</v>
      </c>
      <c r="Z27" s="186"/>
      <c r="AA27" s="177">
        <f>SUM((L27*0.25)+(P27*0.5)+(Y27*0.25))</f>
        <v>5.7062499999999998</v>
      </c>
    </row>
    <row r="28" spans="1:28" ht="15" customHeight="1">
      <c r="A28" s="164">
        <v>36</v>
      </c>
      <c r="B28" s="70" t="s">
        <v>171</v>
      </c>
      <c r="C28" s="187"/>
      <c r="D28" s="187"/>
      <c r="E28" s="187"/>
      <c r="F28" s="166"/>
      <c r="G28" s="166"/>
      <c r="H28" s="166"/>
      <c r="I28" s="166"/>
      <c r="J28" s="166"/>
      <c r="K28" s="166"/>
      <c r="L28" s="173"/>
      <c r="M28" s="173"/>
      <c r="N28" s="44"/>
      <c r="O28" s="44"/>
      <c r="P28" s="193"/>
      <c r="Q28" s="175"/>
      <c r="R28" s="166"/>
      <c r="S28" s="166"/>
      <c r="T28" s="166"/>
      <c r="U28" s="166"/>
      <c r="V28" s="166"/>
      <c r="W28" s="173"/>
      <c r="X28" s="166"/>
      <c r="Y28" s="173"/>
      <c r="Z28" s="196"/>
      <c r="AA28" s="197"/>
      <c r="AB28" s="166"/>
    </row>
    <row r="29" spans="1:28" ht="15" customHeight="1">
      <c r="A29" s="164">
        <v>27</v>
      </c>
      <c r="B29" s="70" t="s">
        <v>172</v>
      </c>
      <c r="C29" s="189" t="s">
        <v>127</v>
      </c>
      <c r="D29" s="189" t="s">
        <v>128</v>
      </c>
      <c r="E29" s="189" t="s">
        <v>117</v>
      </c>
      <c r="F29" s="166"/>
      <c r="G29" s="170">
        <v>6.8</v>
      </c>
      <c r="H29" s="170">
        <v>6.5</v>
      </c>
      <c r="I29" s="170">
        <v>7</v>
      </c>
      <c r="J29" s="170">
        <v>7</v>
      </c>
      <c r="K29" s="170">
        <v>7.5</v>
      </c>
      <c r="L29" s="83">
        <f>SUM((G29*0.1),(H29*0.1),(I29*0.3),(J29*0.3),(K29*0.2))</f>
        <v>7.03</v>
      </c>
      <c r="M29" s="173"/>
      <c r="N29" s="47">
        <v>6.5</v>
      </c>
      <c r="O29" s="50">
        <v>1.2</v>
      </c>
      <c r="P29" s="52">
        <f>N29-O29</f>
        <v>5.3</v>
      </c>
      <c r="Q29" s="175"/>
      <c r="R29" s="71">
        <v>5</v>
      </c>
      <c r="S29" s="71">
        <v>5</v>
      </c>
      <c r="T29" s="71">
        <v>4.7</v>
      </c>
      <c r="U29" s="71">
        <v>5.3</v>
      </c>
      <c r="V29" s="71">
        <v>5.3</v>
      </c>
      <c r="W29" s="83">
        <f>SUM((R29*0.25),(S29*0.25),(T29*0.2),(U29*0.2),(V29*0.1))</f>
        <v>5.03</v>
      </c>
      <c r="X29" s="71">
        <v>0</v>
      </c>
      <c r="Y29" s="82">
        <f>W29-X29</f>
        <v>5.03</v>
      </c>
      <c r="Z29" s="186"/>
      <c r="AA29" s="177">
        <f>SUM((L29*0.25)+(P29*0.5)+(Y29*0.25))</f>
        <v>5.665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4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ColWidth="8.85546875" defaultRowHeight="15"/>
  <cols>
    <col min="1" max="1" width="5.42578125" style="9" customWidth="1"/>
    <col min="2" max="2" width="20.7109375" style="9" customWidth="1"/>
    <col min="3" max="3" width="26.42578125" style="9" customWidth="1"/>
    <col min="4" max="4" width="16" style="9" customWidth="1"/>
    <col min="5" max="5" width="16.5703125" style="9" customWidth="1"/>
    <col min="6" max="6" width="3.28515625" style="9" customWidth="1"/>
    <col min="7" max="11" width="7.7109375" style="9" customWidth="1"/>
    <col min="12" max="12" width="8.85546875" style="9"/>
    <col min="13" max="13" width="3.140625" style="9" customWidth="1"/>
    <col min="14" max="16" width="7.7109375" style="9" customWidth="1"/>
    <col min="17" max="17" width="3.28515625" style="9" customWidth="1"/>
    <col min="18" max="25" width="7.7109375" style="9" customWidth="1"/>
    <col min="26" max="26" width="2.85546875" style="9" customWidth="1"/>
    <col min="27" max="27" width="13.42578125" style="9" customWidth="1"/>
    <col min="28" max="28" width="12.42578125" style="9" customWidth="1"/>
    <col min="29" max="48" width="8.85546875" style="9"/>
    <col min="49" max="49" width="10.42578125" style="9" customWidth="1"/>
    <col min="50" max="16384" width="8.85546875" style="9"/>
  </cols>
  <sheetData>
    <row r="1" spans="1:49" ht="15.75">
      <c r="A1" s="62" t="str">
        <f>CompDetail!A1</f>
        <v>NSW State Vaulting Championship</v>
      </c>
      <c r="B1" s="8"/>
      <c r="C1" s="8"/>
      <c r="D1" s="9" t="s">
        <v>0</v>
      </c>
      <c r="E1" s="9" t="s">
        <v>105</v>
      </c>
      <c r="M1" s="146"/>
      <c r="N1" s="146"/>
      <c r="O1" s="146"/>
      <c r="P1" s="146"/>
      <c r="Q1" s="146"/>
      <c r="AB1" s="147">
        <f ca="1">NOW()</f>
        <v>42940.665685300926</v>
      </c>
      <c r="AC1" s="148"/>
      <c r="AD1" s="148"/>
      <c r="AE1" s="148"/>
      <c r="AF1" s="146"/>
      <c r="AI1" s="148"/>
      <c r="AJ1" s="148"/>
      <c r="AK1" s="148"/>
      <c r="AL1" s="148"/>
      <c r="AM1" s="148"/>
      <c r="AN1" s="148"/>
      <c r="AO1" s="148"/>
      <c r="AP1" s="148"/>
      <c r="AQ1" s="146"/>
      <c r="AR1" s="146"/>
    </row>
    <row r="2" spans="1:49" ht="15.75">
      <c r="A2" s="63"/>
      <c r="B2" s="8"/>
      <c r="C2" s="8"/>
      <c r="E2" s="9" t="s">
        <v>103</v>
      </c>
      <c r="M2" s="146"/>
      <c r="N2" s="146"/>
      <c r="O2" s="146"/>
      <c r="P2" s="146"/>
      <c r="Q2" s="146"/>
      <c r="AB2" s="149">
        <f ca="1">NOW()</f>
        <v>42940.665685300926</v>
      </c>
      <c r="AF2" s="146"/>
      <c r="AQ2" s="146"/>
      <c r="AR2" s="146"/>
    </row>
    <row r="3" spans="1:49" ht="15.75">
      <c r="A3" s="430" t="str">
        <f>CompDetail!A3</f>
        <v>21 - 23 July 2017</v>
      </c>
      <c r="B3" s="431"/>
      <c r="C3" s="8"/>
      <c r="E3" s="9" t="s">
        <v>104</v>
      </c>
      <c r="F3" s="18"/>
      <c r="G3" s="17"/>
      <c r="H3" s="18"/>
      <c r="I3" s="18"/>
      <c r="J3" s="18"/>
      <c r="K3" s="18"/>
      <c r="M3" s="146"/>
      <c r="N3" s="146"/>
      <c r="O3" s="146"/>
      <c r="P3" s="146"/>
      <c r="Q3" s="146"/>
      <c r="AF3" s="146"/>
      <c r="AQ3" s="146"/>
      <c r="AR3" s="146"/>
      <c r="AW3" s="149"/>
    </row>
    <row r="4" spans="1:49" ht="15.75">
      <c r="A4" s="63"/>
      <c r="B4" s="8"/>
      <c r="C4" s="8"/>
      <c r="E4" s="8"/>
      <c r="M4" s="146"/>
      <c r="O4" s="146"/>
      <c r="P4" s="146"/>
      <c r="Q4" s="146"/>
      <c r="AF4" s="146"/>
      <c r="AQ4" s="146"/>
      <c r="AR4" s="146"/>
      <c r="AW4" s="149"/>
    </row>
    <row r="5" spans="1:49" ht="15.75">
      <c r="A5" s="62" t="s">
        <v>67</v>
      </c>
      <c r="B5" s="7" t="s">
        <v>255</v>
      </c>
      <c r="G5" s="7" t="s">
        <v>59</v>
      </c>
      <c r="H5" s="9" t="str">
        <f>E1</f>
        <v>Nina Fritzell</v>
      </c>
      <c r="M5" s="150"/>
      <c r="N5" s="7" t="s">
        <v>58</v>
      </c>
      <c r="O5" s="9" t="str">
        <f>E2</f>
        <v>Janet Leadbeater</v>
      </c>
      <c r="P5" s="7"/>
      <c r="Q5" s="7"/>
      <c r="R5" s="7" t="s">
        <v>60</v>
      </c>
      <c r="S5" s="9" t="str">
        <f>E3</f>
        <v>Jenny Scott</v>
      </c>
      <c r="X5" s="7"/>
      <c r="Y5" s="7"/>
      <c r="AA5" s="7"/>
      <c r="AF5" s="146"/>
      <c r="AQ5" s="146"/>
      <c r="AR5" s="146"/>
    </row>
    <row r="6" spans="1:49" ht="15.75">
      <c r="A6" s="62" t="s">
        <v>65</v>
      </c>
      <c r="B6" s="7">
        <v>13</v>
      </c>
      <c r="M6" s="146"/>
      <c r="Z6" s="178"/>
      <c r="AF6" s="146"/>
      <c r="AQ6" s="146"/>
      <c r="AR6" s="146"/>
    </row>
    <row r="7" spans="1:49" ht="15" customHeight="1">
      <c r="G7" s="7" t="s">
        <v>36</v>
      </c>
      <c r="L7" s="148"/>
      <c r="M7" s="152"/>
      <c r="N7" s="153" t="s">
        <v>23</v>
      </c>
      <c r="O7" s="179"/>
      <c r="P7" s="180" t="s">
        <v>72</v>
      </c>
      <c r="Q7" s="155"/>
      <c r="R7" s="105" t="s">
        <v>24</v>
      </c>
      <c r="Y7" s="154" t="s">
        <v>57</v>
      </c>
      <c r="Z7" s="178"/>
      <c r="AA7" s="154" t="s">
        <v>33</v>
      </c>
    </row>
    <row r="8" spans="1:49" s="155" customFormat="1" ht="15" customHeight="1">
      <c r="A8" s="101" t="s">
        <v>34</v>
      </c>
      <c r="B8" s="101" t="s">
        <v>35</v>
      </c>
      <c r="C8" s="101" t="s">
        <v>36</v>
      </c>
      <c r="D8" s="101" t="s">
        <v>37</v>
      </c>
      <c r="E8" s="101" t="s">
        <v>38</v>
      </c>
      <c r="F8" s="156"/>
      <c r="G8" s="157" t="s">
        <v>7</v>
      </c>
      <c r="H8" s="157" t="s">
        <v>8</v>
      </c>
      <c r="I8" s="157" t="s">
        <v>9</v>
      </c>
      <c r="J8" s="157" t="s">
        <v>10</v>
      </c>
      <c r="K8" s="157" t="s">
        <v>11</v>
      </c>
      <c r="L8" s="158" t="s">
        <v>36</v>
      </c>
      <c r="M8" s="163"/>
      <c r="N8" s="97" t="s">
        <v>46</v>
      </c>
      <c r="O8" s="97" t="s">
        <v>92</v>
      </c>
      <c r="P8" s="103" t="s">
        <v>25</v>
      </c>
      <c r="Q8" s="156"/>
      <c r="R8" s="158" t="s">
        <v>12</v>
      </c>
      <c r="S8" s="157" t="s">
        <v>13</v>
      </c>
      <c r="T8" s="157" t="s">
        <v>14</v>
      </c>
      <c r="U8" s="157" t="s">
        <v>15</v>
      </c>
      <c r="V8" s="157" t="s">
        <v>16</v>
      </c>
      <c r="W8" s="157" t="s">
        <v>43</v>
      </c>
      <c r="X8" s="101" t="s">
        <v>20</v>
      </c>
      <c r="Y8" s="160" t="s">
        <v>25</v>
      </c>
      <c r="Z8" s="181"/>
      <c r="AA8" s="160" t="s">
        <v>44</v>
      </c>
      <c r="AB8" s="101" t="s">
        <v>45</v>
      </c>
    </row>
    <row r="9" spans="1:49" s="155" customFormat="1" ht="15" customHeight="1">
      <c r="A9" s="65"/>
      <c r="B9" s="65"/>
      <c r="C9" s="65"/>
      <c r="D9" s="65"/>
      <c r="E9" s="65"/>
      <c r="F9" s="162"/>
      <c r="G9" s="66"/>
      <c r="H9" s="66"/>
      <c r="I9" s="66"/>
      <c r="J9" s="66"/>
      <c r="K9" s="66"/>
      <c r="L9" s="78"/>
      <c r="M9" s="163"/>
      <c r="N9" s="36"/>
      <c r="O9" s="36"/>
      <c r="P9" s="36"/>
      <c r="Q9" s="162"/>
      <c r="R9" s="78"/>
      <c r="S9" s="66"/>
      <c r="T9" s="66"/>
      <c r="U9" s="66"/>
      <c r="V9" s="66"/>
      <c r="W9" s="66"/>
      <c r="X9" s="65"/>
      <c r="Y9" s="65"/>
      <c r="Z9" s="181"/>
      <c r="AA9" s="105"/>
      <c r="AB9" s="65"/>
    </row>
    <row r="10" spans="1:49" ht="15" customHeight="1">
      <c r="A10" s="164">
        <v>77</v>
      </c>
      <c r="B10" s="198" t="s">
        <v>136</v>
      </c>
      <c r="C10" s="187"/>
      <c r="D10" s="187"/>
      <c r="E10" s="187" t="s">
        <v>139</v>
      </c>
      <c r="F10" s="166"/>
      <c r="G10" s="166"/>
      <c r="H10" s="166"/>
      <c r="I10" s="166"/>
      <c r="J10" s="166"/>
      <c r="K10" s="166"/>
      <c r="L10" s="173"/>
      <c r="M10" s="166"/>
      <c r="N10" s="44"/>
      <c r="O10" s="44"/>
      <c r="P10" s="193"/>
      <c r="Q10" s="167"/>
      <c r="R10" s="166"/>
      <c r="S10" s="166"/>
      <c r="T10" s="166"/>
      <c r="U10" s="166"/>
      <c r="V10" s="166"/>
      <c r="W10" s="173"/>
      <c r="X10" s="166"/>
      <c r="Y10" s="173"/>
      <c r="Z10" s="178"/>
      <c r="AA10" s="168"/>
      <c r="AB10" s="169"/>
    </row>
    <row r="11" spans="1:49" ht="15" customHeight="1">
      <c r="A11" s="164">
        <v>10</v>
      </c>
      <c r="B11" s="198" t="s">
        <v>191</v>
      </c>
      <c r="C11" s="189" t="s">
        <v>137</v>
      </c>
      <c r="D11" s="189" t="s">
        <v>138</v>
      </c>
      <c r="E11" s="189" t="s">
        <v>192</v>
      </c>
      <c r="F11" s="166"/>
      <c r="G11" s="170">
        <v>6</v>
      </c>
      <c r="H11" s="170">
        <v>6.5</v>
      </c>
      <c r="I11" s="170">
        <v>5</v>
      </c>
      <c r="J11" s="170">
        <v>6.8</v>
      </c>
      <c r="K11" s="170">
        <v>5.8</v>
      </c>
      <c r="L11" s="83">
        <f t="shared" ref="L11" si="0">SUM((G11*0.1),(H11*0.1),(I11*0.3),(J11*0.3),(K11*0.2))</f>
        <v>5.95</v>
      </c>
      <c r="M11" s="166"/>
      <c r="N11" s="47">
        <v>7.5</v>
      </c>
      <c r="O11" s="50"/>
      <c r="P11" s="52">
        <f>N11-O11</f>
        <v>7.5</v>
      </c>
      <c r="Q11" s="167"/>
      <c r="R11" s="71">
        <v>7.5</v>
      </c>
      <c r="S11" s="71">
        <v>7.5</v>
      </c>
      <c r="T11" s="71">
        <v>7</v>
      </c>
      <c r="U11" s="71">
        <v>7</v>
      </c>
      <c r="V11" s="71">
        <v>6.5</v>
      </c>
      <c r="W11" s="83">
        <f t="shared" ref="W11" si="1">SUM((R11*0.25),(S11*0.25),(T11*0.2),(U11*0.2),(V11*0.1))</f>
        <v>7.2000000000000011</v>
      </c>
      <c r="X11" s="71">
        <v>0</v>
      </c>
      <c r="Y11" s="83">
        <f t="shared" ref="Y11" si="2">W11-X11</f>
        <v>7.2000000000000011</v>
      </c>
      <c r="Z11" s="183"/>
      <c r="AA11" s="171">
        <f>SUM((L11*0.25)+(P11*0.5)+(Y11*0.25))</f>
        <v>7.0374999999999996</v>
      </c>
      <c r="AB11" s="9">
        <v>1</v>
      </c>
    </row>
    <row r="12" spans="1:49" ht="15" customHeight="1">
      <c r="A12" s="164">
        <v>43</v>
      </c>
      <c r="B12" s="198" t="s">
        <v>200</v>
      </c>
      <c r="C12" s="187"/>
      <c r="D12" s="187"/>
      <c r="E12" s="187"/>
      <c r="F12" s="166"/>
      <c r="G12" s="166"/>
      <c r="H12" s="166"/>
      <c r="I12" s="166"/>
      <c r="J12" s="166"/>
      <c r="K12" s="166"/>
      <c r="L12" s="173"/>
      <c r="M12" s="173"/>
      <c r="N12" s="44"/>
      <c r="O12" s="44"/>
      <c r="P12" s="193"/>
      <c r="Q12" s="175"/>
      <c r="R12" s="166"/>
      <c r="S12" s="166"/>
      <c r="T12" s="166"/>
      <c r="U12" s="166"/>
      <c r="V12" s="166"/>
      <c r="W12" s="173"/>
      <c r="X12" s="166"/>
      <c r="Y12" s="173"/>
      <c r="Z12" s="196"/>
      <c r="AA12" s="197"/>
      <c r="AB12" s="166"/>
    </row>
    <row r="13" spans="1:49" ht="15" customHeight="1">
      <c r="A13" s="164">
        <v>42</v>
      </c>
      <c r="B13" s="198" t="s">
        <v>180</v>
      </c>
      <c r="C13" s="189" t="s">
        <v>131</v>
      </c>
      <c r="D13" s="189" t="s">
        <v>132</v>
      </c>
      <c r="E13" s="189" t="s">
        <v>133</v>
      </c>
      <c r="F13" s="166"/>
      <c r="G13" s="170">
        <v>6</v>
      </c>
      <c r="H13" s="170">
        <v>5.8</v>
      </c>
      <c r="I13" s="170">
        <v>5.5</v>
      </c>
      <c r="J13" s="170">
        <v>6.8</v>
      </c>
      <c r="K13" s="170">
        <v>6.5</v>
      </c>
      <c r="L13" s="83">
        <f t="shared" ref="L13" si="3">SUM((G13*0.1),(H13*0.1),(I13*0.3),(J13*0.3),(K13*0.2))</f>
        <v>6.17</v>
      </c>
      <c r="M13" s="173"/>
      <c r="N13" s="47">
        <v>7</v>
      </c>
      <c r="O13" s="50"/>
      <c r="P13" s="52">
        <f t="shared" ref="P13" si="4">N13-O13</f>
        <v>7</v>
      </c>
      <c r="Q13" s="175"/>
      <c r="R13" s="71">
        <v>6</v>
      </c>
      <c r="S13" s="71">
        <v>6</v>
      </c>
      <c r="T13" s="71">
        <v>6.2</v>
      </c>
      <c r="U13" s="71">
        <v>6.2</v>
      </c>
      <c r="V13" s="71">
        <v>5.8</v>
      </c>
      <c r="W13" s="83">
        <f t="shared" ref="W13" si="5">SUM((R13*0.25),(S13*0.25),(T13*0.2),(U13*0.2),(V13*0.1))</f>
        <v>6.0600000000000005</v>
      </c>
      <c r="X13" s="71">
        <v>0</v>
      </c>
      <c r="Y13" s="83">
        <f t="shared" ref="Y13" si="6">W13-X13</f>
        <v>6.0600000000000005</v>
      </c>
      <c r="Z13" s="186"/>
      <c r="AA13" s="177">
        <f t="shared" ref="AA13" si="7">SUM((L13*0.25)+(P13*0.5)+(Y13*0.25))</f>
        <v>6.557500000000001</v>
      </c>
      <c r="AB13" s="9">
        <v>2</v>
      </c>
    </row>
    <row r="14" spans="1:49" ht="15" customHeight="1">
      <c r="A14" s="164">
        <v>35</v>
      </c>
      <c r="B14" s="189" t="s">
        <v>173</v>
      </c>
      <c r="C14" s="187"/>
      <c r="D14" s="187"/>
      <c r="E14" s="187"/>
      <c r="F14" s="166"/>
      <c r="G14" s="166"/>
      <c r="H14" s="166"/>
      <c r="I14" s="166"/>
      <c r="J14" s="166"/>
      <c r="K14" s="166"/>
      <c r="L14" s="173"/>
      <c r="M14" s="166"/>
      <c r="N14" s="44"/>
      <c r="O14" s="44"/>
      <c r="P14" s="193"/>
      <c r="Q14" s="167"/>
      <c r="R14" s="166"/>
      <c r="S14" s="166"/>
      <c r="T14" s="166"/>
      <c r="U14" s="166"/>
      <c r="V14" s="166"/>
      <c r="W14" s="173"/>
      <c r="X14" s="166"/>
      <c r="Y14" s="173"/>
      <c r="Z14" s="151"/>
      <c r="AA14" s="188"/>
      <c r="AB14" s="166"/>
    </row>
    <row r="15" spans="1:49" ht="15" customHeight="1">
      <c r="A15" s="164">
        <v>34</v>
      </c>
      <c r="B15" s="189" t="s">
        <v>170</v>
      </c>
      <c r="C15" s="189" t="s">
        <v>127</v>
      </c>
      <c r="D15" s="189" t="s">
        <v>128</v>
      </c>
      <c r="E15" s="189" t="s">
        <v>117</v>
      </c>
      <c r="F15" s="166"/>
      <c r="G15" s="170">
        <v>7</v>
      </c>
      <c r="H15" s="170">
        <v>7</v>
      </c>
      <c r="I15" s="170">
        <v>7</v>
      </c>
      <c r="J15" s="170">
        <v>7</v>
      </c>
      <c r="K15" s="170">
        <v>7</v>
      </c>
      <c r="L15" s="83">
        <f t="shared" ref="L15" si="8">SUM((G15*0.1),(H15*0.1),(I15*0.3),(J15*0.3),(K15*0.2))</f>
        <v>7</v>
      </c>
      <c r="M15" s="166"/>
      <c r="N15" s="47">
        <v>6.2</v>
      </c>
      <c r="O15" s="50"/>
      <c r="P15" s="52">
        <f t="shared" ref="P15" si="9">N15-O15</f>
        <v>6.2</v>
      </c>
      <c r="Q15" s="167"/>
      <c r="R15" s="71">
        <v>6.5</v>
      </c>
      <c r="S15" s="71">
        <v>6.5</v>
      </c>
      <c r="T15" s="71">
        <v>6</v>
      </c>
      <c r="U15" s="71">
        <v>5.5</v>
      </c>
      <c r="V15" s="71">
        <v>5.8</v>
      </c>
      <c r="W15" s="83">
        <f t="shared" ref="W15" si="10">SUM((R15*0.25),(S15*0.25),(T15*0.2),(U15*0.2),(V15*0.1))</f>
        <v>6.1300000000000008</v>
      </c>
      <c r="X15" s="71">
        <v>0</v>
      </c>
      <c r="Y15" s="83">
        <f t="shared" ref="Y15" si="11">W15-X15</f>
        <v>6.1300000000000008</v>
      </c>
      <c r="Z15" s="183"/>
      <c r="AA15" s="171">
        <f t="shared" ref="AA15" si="12">SUM((L15*0.25)+(P15*0.5)+(Y15*0.25))</f>
        <v>6.3825000000000003</v>
      </c>
      <c r="AB15" s="9">
        <v>3</v>
      </c>
    </row>
    <row r="16" spans="1:49" ht="15" customHeight="1">
      <c r="A16" s="164">
        <v>24</v>
      </c>
      <c r="B16" s="198" t="s">
        <v>195</v>
      </c>
      <c r="C16" s="187"/>
      <c r="D16" s="187"/>
      <c r="E16" s="187" t="s">
        <v>148</v>
      </c>
      <c r="F16" s="166"/>
      <c r="G16" s="166"/>
      <c r="H16" s="166"/>
      <c r="I16" s="166"/>
      <c r="J16" s="166"/>
      <c r="K16" s="166"/>
      <c r="L16" s="173"/>
      <c r="M16" s="173"/>
      <c r="N16" s="44"/>
      <c r="O16" s="44"/>
      <c r="P16" s="193"/>
      <c r="Q16" s="175"/>
      <c r="R16" s="166"/>
      <c r="S16" s="166"/>
      <c r="T16" s="166"/>
      <c r="U16" s="166"/>
      <c r="V16" s="166"/>
      <c r="W16" s="173"/>
      <c r="X16" s="166"/>
      <c r="Y16" s="173"/>
      <c r="Z16" s="196"/>
      <c r="AA16" s="197"/>
      <c r="AB16" s="166"/>
    </row>
    <row r="17" spans="1:28" ht="15" customHeight="1">
      <c r="A17" s="164">
        <v>72</v>
      </c>
      <c r="B17" s="198" t="s">
        <v>198</v>
      </c>
      <c r="C17" s="189" t="s">
        <v>196</v>
      </c>
      <c r="D17" s="189" t="s">
        <v>223</v>
      </c>
      <c r="E17" s="189" t="s">
        <v>116</v>
      </c>
      <c r="F17" s="166"/>
      <c r="G17" s="170">
        <v>5.8</v>
      </c>
      <c r="H17" s="170">
        <v>5.8</v>
      </c>
      <c r="I17" s="170">
        <v>6</v>
      </c>
      <c r="J17" s="170">
        <v>6.5</v>
      </c>
      <c r="K17" s="170">
        <v>6</v>
      </c>
      <c r="L17" s="83">
        <f t="shared" ref="L17" si="13">SUM((G17*0.1),(H17*0.1),(I17*0.3),(J17*0.3),(K17*0.2))</f>
        <v>6.11</v>
      </c>
      <c r="M17" s="173"/>
      <c r="N17" s="47">
        <v>6.6</v>
      </c>
      <c r="O17" s="50"/>
      <c r="P17" s="52">
        <f t="shared" ref="P17" si="14">N17-O17</f>
        <v>6.6</v>
      </c>
      <c r="Q17" s="175"/>
      <c r="R17" s="71">
        <v>5.5</v>
      </c>
      <c r="S17" s="71">
        <v>6.5</v>
      </c>
      <c r="T17" s="71">
        <v>6.2</v>
      </c>
      <c r="U17" s="71">
        <v>6.5</v>
      </c>
      <c r="V17" s="71">
        <v>6</v>
      </c>
      <c r="W17" s="83">
        <f t="shared" ref="W17" si="15">SUM((R17*0.25),(S17*0.25),(T17*0.2),(U17*0.2),(V17*0.1))</f>
        <v>6.1400000000000006</v>
      </c>
      <c r="X17" s="71">
        <v>0</v>
      </c>
      <c r="Y17" s="83">
        <f t="shared" ref="Y17" si="16">W17-X17</f>
        <v>6.1400000000000006</v>
      </c>
      <c r="Z17" s="186"/>
      <c r="AA17" s="177">
        <f t="shared" ref="AA17" si="17">SUM((L17*0.25)+(P17*0.5)+(Y17*0.25))</f>
        <v>6.3624999999999998</v>
      </c>
      <c r="AB17" s="9">
        <v>4</v>
      </c>
    </row>
    <row r="18" spans="1:28" ht="15" customHeight="1">
      <c r="A18" s="164">
        <v>62</v>
      </c>
      <c r="B18" s="198" t="s">
        <v>150</v>
      </c>
      <c r="C18" s="187"/>
      <c r="D18" s="187"/>
      <c r="E18" s="187"/>
      <c r="F18" s="166"/>
      <c r="G18" s="166"/>
      <c r="H18" s="166"/>
      <c r="I18" s="166"/>
      <c r="J18" s="166"/>
      <c r="K18" s="166"/>
      <c r="L18" s="173"/>
      <c r="M18" s="166"/>
      <c r="N18" s="44"/>
      <c r="O18" s="44"/>
      <c r="P18" s="193"/>
      <c r="Q18" s="167"/>
      <c r="R18" s="166"/>
      <c r="S18" s="166"/>
      <c r="T18" s="166"/>
      <c r="U18" s="166"/>
      <c r="V18" s="166"/>
      <c r="W18" s="173"/>
      <c r="X18" s="166"/>
      <c r="Y18" s="173"/>
      <c r="Z18" s="151"/>
      <c r="AA18" s="188"/>
      <c r="AB18" s="166"/>
    </row>
    <row r="19" spans="1:28" ht="15" customHeight="1">
      <c r="A19" s="164">
        <v>61</v>
      </c>
      <c r="B19" s="198" t="s">
        <v>153</v>
      </c>
      <c r="C19" s="189" t="s">
        <v>144</v>
      </c>
      <c r="D19" s="189" t="s">
        <v>145</v>
      </c>
      <c r="E19" s="189" t="s">
        <v>160</v>
      </c>
      <c r="F19" s="166"/>
      <c r="G19" s="170">
        <v>6.8</v>
      </c>
      <c r="H19" s="170">
        <v>6.5</v>
      </c>
      <c r="I19" s="170">
        <v>6.5</v>
      </c>
      <c r="J19" s="170">
        <v>7</v>
      </c>
      <c r="K19" s="170">
        <v>8.5</v>
      </c>
      <c r="L19" s="83">
        <f t="shared" ref="L19" si="18">SUM((G19*0.1),(H19*0.1),(I19*0.3),(J19*0.3),(K19*0.2))</f>
        <v>7.080000000000001</v>
      </c>
      <c r="M19" s="166"/>
      <c r="N19" s="47">
        <v>5.8</v>
      </c>
      <c r="O19" s="50"/>
      <c r="P19" s="52">
        <f t="shared" ref="P19" si="19">N19-O19</f>
        <v>5.8</v>
      </c>
      <c r="Q19" s="167"/>
      <c r="R19" s="71">
        <v>6.5</v>
      </c>
      <c r="S19" s="71">
        <v>7.5</v>
      </c>
      <c r="T19" s="71">
        <v>6.5</v>
      </c>
      <c r="U19" s="71">
        <v>6.5</v>
      </c>
      <c r="V19" s="71">
        <v>6</v>
      </c>
      <c r="W19" s="83">
        <f t="shared" ref="W19" si="20">SUM((R19*0.25),(S19*0.25),(T19*0.2),(U19*0.2),(V19*0.1))</f>
        <v>6.6999999999999993</v>
      </c>
      <c r="X19" s="71">
        <v>0</v>
      </c>
      <c r="Y19" s="83">
        <f t="shared" ref="Y19" si="21">W19-X19</f>
        <v>6.6999999999999993</v>
      </c>
      <c r="Z19" s="183"/>
      <c r="AA19" s="177">
        <f t="shared" ref="AA19" si="22">SUM((L19*0.25)+(P19*0.5)+(Y19*0.25))</f>
        <v>6.3449999999999998</v>
      </c>
      <c r="AB19" s="9">
        <v>5</v>
      </c>
    </row>
    <row r="20" spans="1:28" ht="15.75">
      <c r="A20" s="155">
        <v>45</v>
      </c>
      <c r="B20" s="198" t="s">
        <v>178</v>
      </c>
      <c r="C20" s="187"/>
      <c r="D20" s="187"/>
      <c r="E20" s="187"/>
      <c r="F20" s="166"/>
      <c r="G20" s="166"/>
      <c r="H20" s="166"/>
      <c r="I20" s="166"/>
      <c r="J20" s="166"/>
      <c r="K20" s="166"/>
      <c r="L20" s="173"/>
      <c r="M20" s="173"/>
      <c r="N20" s="44"/>
      <c r="O20" s="44"/>
      <c r="P20" s="193"/>
      <c r="Q20" s="175"/>
      <c r="R20" s="166"/>
      <c r="S20" s="166"/>
      <c r="T20" s="166"/>
      <c r="U20" s="166"/>
      <c r="V20" s="166"/>
      <c r="W20" s="173"/>
      <c r="X20" s="166"/>
      <c r="Y20" s="173"/>
      <c r="Z20" s="196"/>
      <c r="AA20" s="197"/>
      <c r="AB20" s="166"/>
    </row>
    <row r="21" spans="1:28" ht="15.75">
      <c r="A21" s="155">
        <v>49</v>
      </c>
      <c r="B21" s="198" t="s">
        <v>239</v>
      </c>
      <c r="C21" s="189" t="s">
        <v>131</v>
      </c>
      <c r="D21" s="189" t="s">
        <v>132</v>
      </c>
      <c r="E21" s="189" t="s">
        <v>133</v>
      </c>
      <c r="F21" s="166"/>
      <c r="G21" s="170">
        <v>6</v>
      </c>
      <c r="H21" s="170">
        <v>5.8</v>
      </c>
      <c r="I21" s="170">
        <v>5.5</v>
      </c>
      <c r="J21" s="170">
        <v>6.8</v>
      </c>
      <c r="K21" s="170">
        <v>6.5</v>
      </c>
      <c r="L21" s="83">
        <f t="shared" ref="L21" si="23">SUM((G21*0.1),(H21*0.1),(I21*0.3),(J21*0.3),(K21*0.2))</f>
        <v>6.17</v>
      </c>
      <c r="M21" s="173"/>
      <c r="N21" s="47">
        <v>6.4</v>
      </c>
      <c r="O21" s="50"/>
      <c r="P21" s="52">
        <f t="shared" ref="P21" si="24">N21-O21</f>
        <v>6.4</v>
      </c>
      <c r="Q21" s="175"/>
      <c r="R21" s="71">
        <v>6.5</v>
      </c>
      <c r="S21" s="71">
        <v>6.2</v>
      </c>
      <c r="T21" s="71">
        <v>6.5</v>
      </c>
      <c r="U21" s="71">
        <v>6.5</v>
      </c>
      <c r="V21" s="71">
        <v>6</v>
      </c>
      <c r="W21" s="83">
        <f t="shared" ref="W21" si="25">SUM((R21*0.25),(S21*0.25),(T21*0.2),(U21*0.2),(V21*0.1))</f>
        <v>6.375</v>
      </c>
      <c r="X21" s="71">
        <v>0</v>
      </c>
      <c r="Y21" s="83">
        <f t="shared" ref="Y21" si="26">W21-X21</f>
        <v>6.375</v>
      </c>
      <c r="Z21" s="186"/>
      <c r="AA21" s="177">
        <f t="shared" ref="AA21" si="27">SUM((L21*0.25)+(P21*0.5)+(Y21*0.25))</f>
        <v>6.3362499999999997</v>
      </c>
      <c r="AB21" s="9">
        <v>6</v>
      </c>
    </row>
    <row r="22" spans="1:28" ht="15" customHeight="1">
      <c r="A22" s="164">
        <v>40</v>
      </c>
      <c r="B22" s="198" t="s">
        <v>175</v>
      </c>
      <c r="C22" s="187"/>
      <c r="D22" s="187"/>
      <c r="E22" s="187"/>
      <c r="F22" s="166"/>
      <c r="G22" s="166"/>
      <c r="H22" s="166"/>
      <c r="I22" s="166"/>
      <c r="J22" s="166"/>
      <c r="K22" s="166"/>
      <c r="L22" s="173"/>
      <c r="M22" s="166"/>
      <c r="N22" s="44"/>
      <c r="O22" s="44"/>
      <c r="P22" s="193"/>
      <c r="Q22" s="167"/>
      <c r="R22" s="166"/>
      <c r="S22" s="166"/>
      <c r="T22" s="166"/>
      <c r="U22" s="166"/>
      <c r="V22" s="166"/>
      <c r="W22" s="173"/>
      <c r="X22" s="166"/>
      <c r="Y22" s="173"/>
      <c r="Z22" s="151"/>
      <c r="AA22" s="188"/>
      <c r="AB22" s="166"/>
    </row>
    <row r="23" spans="1:28" ht="15" customHeight="1">
      <c r="A23" s="164">
        <v>46</v>
      </c>
      <c r="B23" s="198" t="s">
        <v>177</v>
      </c>
      <c r="C23" s="189" t="s">
        <v>187</v>
      </c>
      <c r="D23" s="189" t="s">
        <v>132</v>
      </c>
      <c r="E23" s="189" t="s">
        <v>133</v>
      </c>
      <c r="F23" s="166"/>
      <c r="G23" s="170">
        <v>7.5</v>
      </c>
      <c r="H23" s="170">
        <v>7.3</v>
      </c>
      <c r="I23" s="170">
        <v>7</v>
      </c>
      <c r="J23" s="170">
        <v>7.2</v>
      </c>
      <c r="K23" s="170">
        <v>7</v>
      </c>
      <c r="L23" s="83">
        <f>SUM((G23*0.1),(H23*0.1),(I23*0.3),(J23*0.3),(K23*0.2))</f>
        <v>7.1400000000000006</v>
      </c>
      <c r="M23" s="166"/>
      <c r="N23" s="47">
        <v>5.9</v>
      </c>
      <c r="O23" s="50"/>
      <c r="P23" s="52">
        <f>N23-O23</f>
        <v>5.9</v>
      </c>
      <c r="Q23" s="167"/>
      <c r="R23" s="71">
        <v>6</v>
      </c>
      <c r="S23" s="71">
        <v>6.5</v>
      </c>
      <c r="T23" s="71">
        <v>5.5</v>
      </c>
      <c r="U23" s="71">
        <v>5.5</v>
      </c>
      <c r="V23" s="71">
        <v>6</v>
      </c>
      <c r="W23" s="83">
        <f>SUM((R23*0.25),(S23*0.25),(T23*0.2),(U23*0.2),(V23*0.1))</f>
        <v>5.9249999999999989</v>
      </c>
      <c r="X23" s="71">
        <v>0</v>
      </c>
      <c r="Y23" s="83">
        <f>W23-X23</f>
        <v>5.9249999999999989</v>
      </c>
      <c r="Z23" s="183"/>
      <c r="AA23" s="171">
        <f>SUM((L23*0.25)+(P23*0.5)+(Y23*0.25))</f>
        <v>6.2162500000000005</v>
      </c>
    </row>
    <row r="24" spans="1:28" ht="15" customHeight="1">
      <c r="A24" s="164">
        <v>7</v>
      </c>
      <c r="B24" s="198" t="s">
        <v>143</v>
      </c>
      <c r="C24" s="187"/>
      <c r="D24" s="187"/>
      <c r="E24" s="187" t="s">
        <v>146</v>
      </c>
      <c r="F24" s="166"/>
      <c r="G24" s="166"/>
      <c r="H24" s="166"/>
      <c r="I24" s="166"/>
      <c r="J24" s="166"/>
      <c r="K24" s="166"/>
      <c r="L24" s="173"/>
      <c r="M24" s="166"/>
      <c r="N24" s="44"/>
      <c r="O24" s="44"/>
      <c r="P24" s="193"/>
      <c r="Q24" s="167"/>
      <c r="R24" s="166"/>
      <c r="S24" s="166"/>
      <c r="T24" s="166"/>
      <c r="U24" s="166"/>
      <c r="V24" s="166"/>
      <c r="W24" s="173"/>
      <c r="X24" s="166"/>
      <c r="Y24" s="173"/>
      <c r="Z24" s="151"/>
      <c r="AA24" s="197"/>
      <c r="AB24" s="166"/>
    </row>
    <row r="25" spans="1:28" ht="15" customHeight="1">
      <c r="A25" s="164">
        <v>25</v>
      </c>
      <c r="B25" s="198" t="s">
        <v>194</v>
      </c>
      <c r="C25" s="189" t="s">
        <v>144</v>
      </c>
      <c r="D25" s="189" t="s">
        <v>145</v>
      </c>
      <c r="E25" s="189" t="s">
        <v>115</v>
      </c>
      <c r="F25" s="166"/>
      <c r="G25" s="170">
        <v>6.8</v>
      </c>
      <c r="H25" s="170">
        <v>6.5</v>
      </c>
      <c r="I25" s="170">
        <v>6.5</v>
      </c>
      <c r="J25" s="170">
        <v>7</v>
      </c>
      <c r="K25" s="170">
        <v>8.5</v>
      </c>
      <c r="L25" s="83">
        <f t="shared" ref="L25" si="28">SUM((G25*0.1),(H25*0.1),(I25*0.3),(J25*0.3),(K25*0.2))</f>
        <v>7.080000000000001</v>
      </c>
      <c r="M25" s="173"/>
      <c r="N25" s="47">
        <v>4.9000000000000004</v>
      </c>
      <c r="O25" s="50"/>
      <c r="P25" s="52">
        <f t="shared" ref="P25" si="29">N25-O25</f>
        <v>4.9000000000000004</v>
      </c>
      <c r="Q25" s="175"/>
      <c r="R25" s="71">
        <v>7.5</v>
      </c>
      <c r="S25" s="71">
        <v>6.5</v>
      </c>
      <c r="T25" s="71">
        <v>6.2</v>
      </c>
      <c r="U25" s="71">
        <v>6.5</v>
      </c>
      <c r="V25" s="71">
        <v>6</v>
      </c>
      <c r="W25" s="83">
        <f t="shared" ref="W25" si="30">SUM((R25*0.25),(S25*0.25),(T25*0.2),(U25*0.2),(V25*0.1))</f>
        <v>6.6400000000000006</v>
      </c>
      <c r="X25" s="71">
        <v>0</v>
      </c>
      <c r="Y25" s="83">
        <f t="shared" ref="Y25" si="31">W25-X25</f>
        <v>6.6400000000000006</v>
      </c>
      <c r="Z25" s="186"/>
      <c r="AA25" s="177">
        <f t="shared" ref="AA25" si="32">SUM((L25*0.25)+(P25*0.5)+(Y25*0.25))</f>
        <v>5.8800000000000008</v>
      </c>
    </row>
    <row r="26" spans="1:28" ht="15" customHeight="1">
      <c r="A26" s="164">
        <v>32</v>
      </c>
      <c r="B26" s="198" t="s">
        <v>126</v>
      </c>
      <c r="C26" s="187"/>
      <c r="D26" s="187"/>
      <c r="E26" s="187"/>
      <c r="F26" s="166"/>
      <c r="G26" s="166"/>
      <c r="H26" s="166"/>
      <c r="I26" s="166"/>
      <c r="J26" s="166"/>
      <c r="K26" s="166"/>
      <c r="L26" s="173"/>
      <c r="M26" s="166"/>
      <c r="N26" s="44"/>
      <c r="O26" s="44"/>
      <c r="P26" s="193"/>
      <c r="Q26" s="167"/>
      <c r="R26" s="166"/>
      <c r="S26" s="166"/>
      <c r="T26" s="166"/>
      <c r="U26" s="166"/>
      <c r="V26" s="166"/>
      <c r="W26" s="173"/>
      <c r="X26" s="166"/>
      <c r="Y26" s="173"/>
      <c r="Z26" s="151"/>
      <c r="AA26" s="188"/>
      <c r="AB26" s="166"/>
    </row>
    <row r="27" spans="1:28" ht="15" customHeight="1">
      <c r="A27" s="164">
        <v>30</v>
      </c>
      <c r="B27" s="198" t="s">
        <v>193</v>
      </c>
      <c r="C27" s="189" t="s">
        <v>127</v>
      </c>
      <c r="D27" s="189" t="s">
        <v>128</v>
      </c>
      <c r="E27" s="189" t="s">
        <v>117</v>
      </c>
      <c r="F27" s="166"/>
      <c r="G27" s="170">
        <v>7</v>
      </c>
      <c r="H27" s="170">
        <v>7</v>
      </c>
      <c r="I27" s="170">
        <v>7</v>
      </c>
      <c r="J27" s="170">
        <v>7</v>
      </c>
      <c r="K27" s="170">
        <v>7</v>
      </c>
      <c r="L27" s="83">
        <f t="shared" ref="L27" si="33">SUM((G27*0.1),(H27*0.1),(I27*0.3),(J27*0.3),(K27*0.2))</f>
        <v>7</v>
      </c>
      <c r="M27" s="166"/>
      <c r="N27" s="47">
        <v>5.2</v>
      </c>
      <c r="O27" s="50"/>
      <c r="P27" s="52">
        <f t="shared" ref="P27" si="34">N27-O27</f>
        <v>5.2</v>
      </c>
      <c r="Q27" s="167"/>
      <c r="R27" s="71">
        <v>6</v>
      </c>
      <c r="S27" s="71">
        <v>5.5</v>
      </c>
      <c r="T27" s="71">
        <v>6</v>
      </c>
      <c r="U27" s="71">
        <v>5.8</v>
      </c>
      <c r="V27" s="71">
        <v>5.5</v>
      </c>
      <c r="W27" s="83">
        <f t="shared" ref="W27" si="35">SUM((R27*0.25),(S27*0.25),(T27*0.2),(U27*0.2),(V27*0.1))</f>
        <v>5.7850000000000001</v>
      </c>
      <c r="X27" s="71">
        <v>0</v>
      </c>
      <c r="Y27" s="83">
        <f t="shared" ref="Y27" si="36">W27-X27</f>
        <v>5.7850000000000001</v>
      </c>
      <c r="Z27" s="183"/>
      <c r="AA27" s="171">
        <f t="shared" ref="AA27" si="37">SUM((L27*0.25)+(P27*0.5)+(Y27*0.25))</f>
        <v>5.7962499999999997</v>
      </c>
    </row>
    <row r="28" spans="1:28" ht="15" customHeight="1">
      <c r="A28" s="164">
        <v>48</v>
      </c>
      <c r="B28" s="198" t="s">
        <v>130</v>
      </c>
      <c r="C28" s="187"/>
      <c r="D28" s="187"/>
      <c r="E28" s="187"/>
      <c r="F28" s="166"/>
      <c r="G28" s="166"/>
      <c r="H28" s="166"/>
      <c r="I28" s="166"/>
      <c r="J28" s="166"/>
      <c r="K28" s="166"/>
      <c r="L28" s="173"/>
      <c r="M28" s="173"/>
      <c r="N28" s="44"/>
      <c r="O28" s="44"/>
      <c r="P28" s="193"/>
      <c r="Q28" s="175"/>
      <c r="R28" s="166"/>
      <c r="S28" s="166"/>
      <c r="T28" s="166"/>
      <c r="U28" s="166"/>
      <c r="V28" s="166"/>
      <c r="W28" s="173"/>
      <c r="X28" s="166"/>
      <c r="Y28" s="173"/>
      <c r="Z28" s="196"/>
      <c r="AA28" s="197"/>
      <c r="AB28" s="166"/>
    </row>
    <row r="29" spans="1:28" ht="15" customHeight="1">
      <c r="A29" s="164">
        <v>39</v>
      </c>
      <c r="B29" s="199" t="s">
        <v>199</v>
      </c>
      <c r="C29" s="189" t="s">
        <v>131</v>
      </c>
      <c r="D29" s="189" t="s">
        <v>132</v>
      </c>
      <c r="E29" s="189" t="s">
        <v>133</v>
      </c>
      <c r="F29" s="166"/>
      <c r="G29" s="170">
        <v>6</v>
      </c>
      <c r="H29" s="170">
        <v>5.8</v>
      </c>
      <c r="I29" s="170">
        <v>5</v>
      </c>
      <c r="J29" s="170">
        <v>6.5</v>
      </c>
      <c r="K29" s="170">
        <v>6.5</v>
      </c>
      <c r="L29" s="83">
        <f t="shared" ref="L29" si="38">SUM((G29*0.1),(H29*0.1),(I29*0.3),(J29*0.3),(K29*0.2))</f>
        <v>5.93</v>
      </c>
      <c r="M29" s="173"/>
      <c r="N29" s="47">
        <v>6</v>
      </c>
      <c r="O29" s="50"/>
      <c r="P29" s="52">
        <f t="shared" ref="P29" si="39">N29-O29</f>
        <v>6</v>
      </c>
      <c r="Q29" s="175"/>
      <c r="R29" s="71">
        <v>3</v>
      </c>
      <c r="S29" s="71">
        <v>6</v>
      </c>
      <c r="T29" s="71">
        <v>5.5</v>
      </c>
      <c r="U29" s="71">
        <v>5.5</v>
      </c>
      <c r="V29" s="71">
        <v>5</v>
      </c>
      <c r="W29" s="83">
        <f t="shared" ref="W29" si="40">SUM((R29*0.25),(S29*0.25),(T29*0.2),(U29*0.2),(V29*0.1))</f>
        <v>4.95</v>
      </c>
      <c r="X29" s="71">
        <v>0</v>
      </c>
      <c r="Y29" s="83">
        <f t="shared" ref="Y29" si="41">W29-X29</f>
        <v>4.95</v>
      </c>
      <c r="Z29" s="186"/>
      <c r="AA29" s="177">
        <f t="shared" ref="AA29" si="42">SUM((L29*0.25)+(P29*0.5)+(Y29*0.25))</f>
        <v>5.72</v>
      </c>
    </row>
    <row r="30" spans="1:28" ht="15" customHeight="1">
      <c r="A30" s="164">
        <v>65</v>
      </c>
      <c r="B30" s="198" t="s">
        <v>149</v>
      </c>
      <c r="C30" s="187"/>
      <c r="D30" s="187"/>
      <c r="E30" s="187"/>
      <c r="F30" s="166"/>
      <c r="G30" s="166"/>
      <c r="H30" s="166"/>
      <c r="I30" s="166"/>
      <c r="J30" s="166"/>
      <c r="K30" s="166"/>
      <c r="L30" s="173"/>
      <c r="M30" s="166"/>
      <c r="N30" s="44"/>
      <c r="O30" s="44"/>
      <c r="P30" s="193"/>
      <c r="Q30" s="167"/>
      <c r="R30" s="166"/>
      <c r="S30" s="166"/>
      <c r="T30" s="166"/>
      <c r="U30" s="166"/>
      <c r="V30" s="166"/>
      <c r="W30" s="173"/>
      <c r="X30" s="166"/>
      <c r="Y30" s="173"/>
      <c r="Z30" s="178"/>
      <c r="AA30" s="168"/>
      <c r="AB30" s="169"/>
    </row>
    <row r="31" spans="1:28" ht="15" customHeight="1">
      <c r="A31" s="164">
        <v>63</v>
      </c>
      <c r="B31" s="198" t="s">
        <v>190</v>
      </c>
      <c r="C31" s="189" t="s">
        <v>188</v>
      </c>
      <c r="D31" s="189" t="s">
        <v>189</v>
      </c>
      <c r="E31" s="189" t="s">
        <v>160</v>
      </c>
      <c r="F31" s="166"/>
      <c r="G31" s="170">
        <v>5</v>
      </c>
      <c r="H31" s="170">
        <v>5</v>
      </c>
      <c r="I31" s="170">
        <v>4.8</v>
      </c>
      <c r="J31" s="170">
        <v>5</v>
      </c>
      <c r="K31" s="170">
        <v>5.2</v>
      </c>
      <c r="L31" s="83">
        <f t="shared" ref="L31" si="43">SUM((G31*0.1),(H31*0.1),(I31*0.3),(J31*0.3),(K31*0.2))</f>
        <v>4.9800000000000004</v>
      </c>
      <c r="M31" s="166"/>
      <c r="N31" s="47">
        <v>4.5</v>
      </c>
      <c r="O31" s="50"/>
      <c r="P31" s="52">
        <f>N31-O31</f>
        <v>4.5</v>
      </c>
      <c r="Q31" s="167"/>
      <c r="R31" s="71">
        <v>6.2</v>
      </c>
      <c r="S31" s="71">
        <v>7</v>
      </c>
      <c r="T31" s="71">
        <v>4.5</v>
      </c>
      <c r="U31" s="71">
        <v>4.5</v>
      </c>
      <c r="V31" s="71">
        <v>5</v>
      </c>
      <c r="W31" s="83">
        <f t="shared" ref="W31" si="44">SUM((R31*0.25),(S31*0.25),(T31*0.2),(U31*0.2),(V31*0.1))</f>
        <v>5.6000000000000005</v>
      </c>
      <c r="X31" s="71">
        <v>0</v>
      </c>
      <c r="Y31" s="83">
        <f t="shared" ref="Y31" si="45">W31-X31</f>
        <v>5.6000000000000005</v>
      </c>
      <c r="Z31" s="183"/>
      <c r="AA31" s="171">
        <f>SUM((L31*0.25)+(P31*0.5)+(Y31*0.25))</f>
        <v>4.8950000000000005</v>
      </c>
    </row>
    <row r="34" spans="25:25">
      <c r="Y34" s="172"/>
    </row>
  </sheetData>
  <sortState ref="AA21:AB21">
    <sortCondition descending="1" ref="AA21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J120"/>
  <sheetViews>
    <sheetView zoomScalePageLayoutView="8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defaultColWidth="8.85546875" defaultRowHeight="12.75"/>
  <cols>
    <col min="1" max="1" width="5.42578125" style="81" customWidth="1"/>
    <col min="2" max="2" width="21.28515625" style="81" customWidth="1"/>
    <col min="3" max="3" width="23.5703125" style="81" customWidth="1"/>
    <col min="4" max="4" width="22.85546875" style="81" customWidth="1"/>
    <col min="5" max="5" width="14.85546875" style="81" customWidth="1"/>
    <col min="6" max="6" width="3.5703125" style="81" customWidth="1"/>
    <col min="7" max="11" width="7.7109375" style="81" customWidth="1"/>
    <col min="12" max="12" width="7.42578125" style="81" customWidth="1"/>
    <col min="13" max="13" width="3.28515625" style="81" customWidth="1"/>
    <col min="14" max="22" width="7.7109375" style="81" customWidth="1"/>
    <col min="23" max="23" width="3.140625" style="81" customWidth="1"/>
    <col min="24" max="32" width="7.7109375" style="81" customWidth="1"/>
    <col min="33" max="33" width="3.140625" style="79" customWidth="1"/>
    <col min="34" max="34" width="13.85546875" style="79" customWidth="1"/>
    <col min="35" max="35" width="11.5703125" style="81" customWidth="1"/>
    <col min="36" max="16384" width="8.85546875" style="81"/>
  </cols>
  <sheetData>
    <row r="1" spans="1:35" s="8" customFormat="1" ht="15">
      <c r="A1" s="7" t="str">
        <f>CompDetail!A1</f>
        <v>NSW State Vaulting Championship</v>
      </c>
      <c r="C1" s="147"/>
      <c r="D1" s="9" t="s">
        <v>0</v>
      </c>
      <c r="E1" s="9" t="s">
        <v>105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3">
        <f ca="1">NOW()</f>
        <v>42940.665685300926</v>
      </c>
    </row>
    <row r="2" spans="1:35" s="8" customFormat="1" ht="15">
      <c r="A2" s="14"/>
      <c r="C2" s="149"/>
      <c r="D2" s="9"/>
      <c r="E2" s="9" t="s">
        <v>103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7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6">
        <f ca="1">NOW()</f>
        <v>42940.665685300926</v>
      </c>
    </row>
    <row r="3" spans="1:35" s="8" customFormat="1" ht="15">
      <c r="A3" s="434" t="str">
        <f>CompDetail!A3</f>
        <v>21 - 23 July 2017</v>
      </c>
      <c r="B3" s="435"/>
      <c r="C3" s="9"/>
      <c r="D3" s="9"/>
      <c r="E3" s="9" t="s">
        <v>104</v>
      </c>
      <c r="F3" s="18"/>
      <c r="G3" s="18"/>
      <c r="H3" s="18"/>
      <c r="I3" s="18"/>
      <c r="J3" s="18"/>
      <c r="K3" s="18"/>
      <c r="L3" s="9"/>
      <c r="M3" s="9"/>
      <c r="N3" s="7"/>
      <c r="O3" s="9"/>
      <c r="P3" s="9"/>
      <c r="Q3" s="7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49"/>
      <c r="AG3" s="9"/>
      <c r="AH3" s="9"/>
      <c r="AI3" s="9"/>
    </row>
    <row r="4" spans="1:35" s="8" customFormat="1" ht="15">
      <c r="A4" s="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49"/>
      <c r="AG4" s="9"/>
      <c r="AH4" s="9"/>
      <c r="AI4" s="9"/>
    </row>
    <row r="5" spans="1:35" s="8" customFormat="1" ht="15">
      <c r="A5" s="437" t="s">
        <v>142</v>
      </c>
      <c r="B5" s="437"/>
      <c r="C5" s="9" t="s">
        <v>85</v>
      </c>
      <c r="D5" s="9"/>
      <c r="E5" s="9"/>
      <c r="F5" s="9"/>
      <c r="G5" s="7" t="s">
        <v>59</v>
      </c>
      <c r="H5" s="9" t="str">
        <f>E1</f>
        <v>Nina Fritzell</v>
      </c>
      <c r="I5" s="7"/>
      <c r="J5" s="7"/>
      <c r="K5" s="7"/>
      <c r="L5" s="7"/>
      <c r="M5" s="7"/>
      <c r="N5" s="7" t="s">
        <v>58</v>
      </c>
      <c r="O5" s="9" t="str">
        <f>E2</f>
        <v>Janet Leadbeater</v>
      </c>
      <c r="P5" s="9"/>
      <c r="Q5" s="9"/>
      <c r="R5" s="7"/>
      <c r="S5" s="9"/>
      <c r="T5" s="7"/>
      <c r="U5" s="9"/>
      <c r="V5" s="9"/>
      <c r="W5" s="9"/>
      <c r="X5" s="7" t="s">
        <v>60</v>
      </c>
      <c r="Y5" s="9" t="str">
        <f>E3</f>
        <v>Jenny Scott</v>
      </c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8" customFormat="1" ht="15">
      <c r="A6" s="7" t="s">
        <v>65</v>
      </c>
      <c r="B6" s="7">
        <v>16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8" customFormat="1" ht="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5" t="s">
        <v>26</v>
      </c>
      <c r="W7" s="200"/>
      <c r="X7" s="9"/>
      <c r="Y7" s="9"/>
      <c r="Z7" s="9"/>
      <c r="AA7" s="9"/>
      <c r="AB7" s="9"/>
      <c r="AC7" s="9"/>
      <c r="AD7" s="9"/>
      <c r="AE7" s="9"/>
      <c r="AF7" s="155" t="s">
        <v>26</v>
      </c>
      <c r="AG7" s="201"/>
      <c r="AH7" s="154" t="s">
        <v>62</v>
      </c>
      <c r="AI7" s="9"/>
    </row>
    <row r="8" spans="1:35" s="8" customFormat="1" ht="15">
      <c r="A8" s="155" t="s">
        <v>34</v>
      </c>
      <c r="B8" s="155" t="s">
        <v>35</v>
      </c>
      <c r="C8" s="155" t="s">
        <v>36</v>
      </c>
      <c r="D8" s="155" t="s">
        <v>37</v>
      </c>
      <c r="E8" s="155" t="s">
        <v>68</v>
      </c>
      <c r="F8" s="200"/>
      <c r="G8" s="155" t="s">
        <v>36</v>
      </c>
      <c r="H8" s="155"/>
      <c r="I8" s="155"/>
      <c r="J8" s="155"/>
      <c r="K8" s="155"/>
      <c r="L8" s="152"/>
      <c r="M8" s="200"/>
      <c r="N8" s="155" t="s">
        <v>39</v>
      </c>
      <c r="O8" s="155" t="s">
        <v>40</v>
      </c>
      <c r="P8" s="155" t="s">
        <v>52</v>
      </c>
      <c r="Q8" s="155" t="s">
        <v>49</v>
      </c>
      <c r="R8" s="155" t="s">
        <v>82</v>
      </c>
      <c r="S8" s="152" t="s">
        <v>54</v>
      </c>
      <c r="T8" s="155" t="s">
        <v>96</v>
      </c>
      <c r="U8" s="155" t="s">
        <v>61</v>
      </c>
      <c r="V8" s="155" t="s">
        <v>29</v>
      </c>
      <c r="W8" s="200"/>
      <c r="X8" s="155" t="s">
        <v>39</v>
      </c>
      <c r="Y8" s="155" t="s">
        <v>40</v>
      </c>
      <c r="Z8" s="155" t="s">
        <v>52</v>
      </c>
      <c r="AA8" s="155" t="s">
        <v>49</v>
      </c>
      <c r="AB8" s="155" t="s">
        <v>82</v>
      </c>
      <c r="AC8" s="155" t="s">
        <v>54</v>
      </c>
      <c r="AD8" s="155" t="s">
        <v>96</v>
      </c>
      <c r="AE8" s="155" t="s">
        <v>61</v>
      </c>
      <c r="AF8" s="155" t="s">
        <v>29</v>
      </c>
      <c r="AG8" s="201"/>
      <c r="AH8" s="154" t="s">
        <v>42</v>
      </c>
      <c r="AI8" s="154" t="s">
        <v>45</v>
      </c>
    </row>
    <row r="9" spans="1:35" s="8" customFormat="1" ht="15">
      <c r="A9" s="9"/>
      <c r="B9" s="9"/>
      <c r="C9" s="9"/>
      <c r="D9" s="9"/>
      <c r="E9" s="9"/>
      <c r="F9" s="203"/>
      <c r="G9" s="157" t="s">
        <v>7</v>
      </c>
      <c r="H9" s="157" t="s">
        <v>8</v>
      </c>
      <c r="I9" s="157" t="s">
        <v>9</v>
      </c>
      <c r="J9" s="157" t="s">
        <v>10</v>
      </c>
      <c r="K9" s="157" t="s">
        <v>11</v>
      </c>
      <c r="L9" s="231" t="s">
        <v>36</v>
      </c>
      <c r="M9" s="232"/>
      <c r="N9" s="9"/>
      <c r="O9" s="9"/>
      <c r="P9" s="9"/>
      <c r="Q9" s="9"/>
      <c r="R9" s="9"/>
      <c r="S9" s="146"/>
      <c r="T9" s="9"/>
      <c r="U9" s="9"/>
      <c r="V9" s="9"/>
      <c r="W9" s="203"/>
      <c r="X9" s="9"/>
      <c r="Y9" s="9"/>
      <c r="Z9" s="9"/>
      <c r="AA9" s="9"/>
      <c r="AB9" s="9"/>
      <c r="AC9" s="9"/>
      <c r="AD9" s="9"/>
      <c r="AE9" s="9"/>
      <c r="AF9" s="9"/>
      <c r="AG9" s="178"/>
      <c r="AH9" s="9"/>
      <c r="AI9" s="9"/>
    </row>
    <row r="10" spans="1:35" s="8" customFormat="1" ht="15.75" customHeight="1">
      <c r="A10" s="223">
        <v>1</v>
      </c>
      <c r="B10" s="8" t="s">
        <v>106</v>
      </c>
      <c r="C10" s="169"/>
      <c r="D10" s="169"/>
      <c r="E10" s="169"/>
      <c r="F10" s="203"/>
      <c r="G10" s="233"/>
      <c r="H10" s="233"/>
      <c r="I10" s="233"/>
      <c r="J10" s="233"/>
      <c r="K10" s="233"/>
      <c r="L10" s="173"/>
      <c r="M10" s="232"/>
      <c r="N10" s="71">
        <v>6.8</v>
      </c>
      <c r="O10" s="71">
        <v>7</v>
      </c>
      <c r="P10" s="71">
        <v>6</v>
      </c>
      <c r="Q10" s="71">
        <v>7.5</v>
      </c>
      <c r="R10" s="71">
        <v>8</v>
      </c>
      <c r="S10" s="71">
        <v>7.5</v>
      </c>
      <c r="T10" s="71">
        <v>5</v>
      </c>
      <c r="U10" s="237">
        <f t="shared" ref="U10:U15" si="0">SUM(N10:T10)</f>
        <v>47.8</v>
      </c>
      <c r="V10" s="195"/>
      <c r="W10" s="232"/>
      <c r="X10" s="71">
        <v>6</v>
      </c>
      <c r="Y10" s="71">
        <v>7</v>
      </c>
      <c r="Z10" s="71">
        <v>6.5</v>
      </c>
      <c r="AA10" s="71">
        <v>7</v>
      </c>
      <c r="AB10" s="71">
        <v>6.5</v>
      </c>
      <c r="AC10" s="71">
        <v>5.5</v>
      </c>
      <c r="AD10" s="71">
        <v>6</v>
      </c>
      <c r="AE10" s="237">
        <f t="shared" ref="AE10:AE15" si="1">SUM(X10:AD10)</f>
        <v>44.5</v>
      </c>
      <c r="AF10" s="195"/>
      <c r="AG10" s="194"/>
      <c r="AH10" s="173"/>
      <c r="AI10" s="225"/>
    </row>
    <row r="11" spans="1:35" s="8" customFormat="1" ht="15">
      <c r="A11" s="223">
        <v>2</v>
      </c>
      <c r="B11" s="8" t="s">
        <v>157</v>
      </c>
      <c r="C11" s="169"/>
      <c r="D11" s="169"/>
      <c r="E11" s="169"/>
      <c r="F11" s="203"/>
      <c r="G11" s="233"/>
      <c r="H11" s="233"/>
      <c r="I11" s="233"/>
      <c r="J11" s="233"/>
      <c r="K11" s="233"/>
      <c r="L11" s="233"/>
      <c r="M11" s="232"/>
      <c r="N11" s="71">
        <v>6</v>
      </c>
      <c r="O11" s="71">
        <v>5.5</v>
      </c>
      <c r="P11" s="71">
        <v>5</v>
      </c>
      <c r="Q11" s="71">
        <v>5</v>
      </c>
      <c r="R11" s="71">
        <v>6</v>
      </c>
      <c r="S11" s="71">
        <v>6</v>
      </c>
      <c r="T11" s="71">
        <v>5</v>
      </c>
      <c r="U11" s="237">
        <f t="shared" si="0"/>
        <v>38.5</v>
      </c>
      <c r="V11" s="195"/>
      <c r="W11" s="232"/>
      <c r="X11" s="71">
        <v>6</v>
      </c>
      <c r="Y11" s="71">
        <v>6</v>
      </c>
      <c r="Z11" s="71">
        <v>6.2</v>
      </c>
      <c r="AA11" s="71">
        <v>6.2</v>
      </c>
      <c r="AB11" s="71">
        <v>7</v>
      </c>
      <c r="AC11" s="71">
        <v>5.5</v>
      </c>
      <c r="AD11" s="71">
        <v>6</v>
      </c>
      <c r="AE11" s="237">
        <f t="shared" si="1"/>
        <v>42.9</v>
      </c>
      <c r="AF11" s="195"/>
      <c r="AG11" s="194"/>
      <c r="AH11" s="173"/>
      <c r="AI11" s="169"/>
    </row>
    <row r="12" spans="1:35" s="8" customFormat="1" ht="15">
      <c r="A12" s="223">
        <v>3</v>
      </c>
      <c r="B12" s="8" t="s">
        <v>156</v>
      </c>
      <c r="C12" s="169"/>
      <c r="D12" s="169"/>
      <c r="E12" s="169"/>
      <c r="F12" s="203"/>
      <c r="G12" s="233"/>
      <c r="H12" s="233"/>
      <c r="I12" s="233"/>
      <c r="J12" s="233"/>
      <c r="K12" s="233"/>
      <c r="L12" s="233"/>
      <c r="M12" s="232"/>
      <c r="N12" s="71">
        <v>5</v>
      </c>
      <c r="O12" s="71">
        <v>5</v>
      </c>
      <c r="P12" s="71">
        <v>5.5</v>
      </c>
      <c r="Q12" s="71">
        <v>6.8</v>
      </c>
      <c r="R12" s="71">
        <v>6</v>
      </c>
      <c r="S12" s="71">
        <v>5</v>
      </c>
      <c r="T12" s="71">
        <v>5.5</v>
      </c>
      <c r="U12" s="237">
        <f t="shared" si="0"/>
        <v>38.799999999999997</v>
      </c>
      <c r="V12" s="195"/>
      <c r="W12" s="232"/>
      <c r="X12" s="71">
        <v>4.5</v>
      </c>
      <c r="Y12" s="71">
        <v>5</v>
      </c>
      <c r="Z12" s="71">
        <v>4.5</v>
      </c>
      <c r="AA12" s="71">
        <v>6.5</v>
      </c>
      <c r="AB12" s="71">
        <v>7</v>
      </c>
      <c r="AC12" s="71">
        <v>6</v>
      </c>
      <c r="AD12" s="71">
        <v>4.5</v>
      </c>
      <c r="AE12" s="237">
        <f t="shared" si="1"/>
        <v>38</v>
      </c>
      <c r="AF12" s="195"/>
      <c r="AG12" s="194"/>
      <c r="AH12" s="173"/>
      <c r="AI12" s="169"/>
    </row>
    <row r="13" spans="1:35" s="8" customFormat="1" ht="15">
      <c r="A13" s="223">
        <v>4</v>
      </c>
      <c r="B13" s="8" t="s">
        <v>161</v>
      </c>
      <c r="C13" s="169"/>
      <c r="D13" s="169"/>
      <c r="E13" s="169"/>
      <c r="F13" s="203"/>
      <c r="G13" s="233"/>
      <c r="H13" s="233"/>
      <c r="I13" s="233"/>
      <c r="J13" s="233"/>
      <c r="K13" s="233"/>
      <c r="L13" s="233"/>
      <c r="M13" s="232"/>
      <c r="N13" s="71">
        <v>4.8</v>
      </c>
      <c r="O13" s="71">
        <v>5</v>
      </c>
      <c r="P13" s="71">
        <v>4.8</v>
      </c>
      <c r="Q13" s="71">
        <v>5</v>
      </c>
      <c r="R13" s="71">
        <v>5</v>
      </c>
      <c r="S13" s="71">
        <v>5.5</v>
      </c>
      <c r="T13" s="71">
        <v>5.5</v>
      </c>
      <c r="U13" s="237">
        <f t="shared" si="0"/>
        <v>35.6</v>
      </c>
      <c r="V13" s="195"/>
      <c r="W13" s="232"/>
      <c r="X13" s="71">
        <v>5</v>
      </c>
      <c r="Y13" s="71">
        <v>6.5</v>
      </c>
      <c r="Z13" s="71">
        <v>4.5</v>
      </c>
      <c r="AA13" s="71">
        <v>5.5</v>
      </c>
      <c r="AB13" s="71">
        <v>5.5</v>
      </c>
      <c r="AC13" s="71">
        <v>6</v>
      </c>
      <c r="AD13" s="71">
        <v>4.5</v>
      </c>
      <c r="AE13" s="237">
        <f t="shared" si="1"/>
        <v>37.5</v>
      </c>
      <c r="AF13" s="195"/>
      <c r="AG13" s="194"/>
      <c r="AH13" s="173"/>
      <c r="AI13" s="169"/>
    </row>
    <row r="14" spans="1:35" s="8" customFormat="1" ht="15">
      <c r="A14" s="223">
        <v>5</v>
      </c>
      <c r="B14" s="8" t="s">
        <v>264</v>
      </c>
      <c r="C14" s="169"/>
      <c r="D14" s="169"/>
      <c r="E14" s="169"/>
      <c r="F14" s="203"/>
      <c r="G14" s="233"/>
      <c r="H14" s="233"/>
      <c r="I14" s="233"/>
      <c r="J14" s="233"/>
      <c r="K14" s="233"/>
      <c r="L14" s="233"/>
      <c r="M14" s="232"/>
      <c r="N14" s="71">
        <v>5</v>
      </c>
      <c r="O14" s="71">
        <v>6</v>
      </c>
      <c r="P14" s="71">
        <v>5</v>
      </c>
      <c r="Q14" s="71">
        <v>5.5</v>
      </c>
      <c r="R14" s="71">
        <v>5.5</v>
      </c>
      <c r="S14" s="71">
        <v>6</v>
      </c>
      <c r="T14" s="71">
        <v>5</v>
      </c>
      <c r="U14" s="237">
        <f t="shared" si="0"/>
        <v>38</v>
      </c>
      <c r="V14" s="195"/>
      <c r="W14" s="232"/>
      <c r="X14" s="71">
        <v>5</v>
      </c>
      <c r="Y14" s="71">
        <v>5.5</v>
      </c>
      <c r="Z14" s="71">
        <v>4.5</v>
      </c>
      <c r="AA14" s="71">
        <v>5.5</v>
      </c>
      <c r="AB14" s="71">
        <v>6</v>
      </c>
      <c r="AC14" s="71">
        <v>6</v>
      </c>
      <c r="AD14" s="71">
        <v>5</v>
      </c>
      <c r="AE14" s="237">
        <f t="shared" si="1"/>
        <v>37.5</v>
      </c>
      <c r="AF14" s="195"/>
      <c r="AG14" s="194"/>
      <c r="AH14" s="173"/>
      <c r="AI14" s="169"/>
    </row>
    <row r="15" spans="1:35" s="8" customFormat="1" ht="15">
      <c r="A15" s="223">
        <v>6</v>
      </c>
      <c r="B15" s="8" t="s">
        <v>154</v>
      </c>
      <c r="C15" s="169"/>
      <c r="D15" s="169"/>
      <c r="E15" s="169"/>
      <c r="F15" s="203"/>
      <c r="G15" s="233"/>
      <c r="H15" s="233"/>
      <c r="I15" s="233"/>
      <c r="J15" s="233"/>
      <c r="K15" s="233"/>
      <c r="L15" s="233"/>
      <c r="M15" s="232"/>
      <c r="N15" s="71">
        <v>5</v>
      </c>
      <c r="O15" s="71">
        <v>5</v>
      </c>
      <c r="P15" s="71">
        <v>5</v>
      </c>
      <c r="Q15" s="71">
        <v>0</v>
      </c>
      <c r="R15" s="71">
        <v>5</v>
      </c>
      <c r="S15" s="71">
        <v>4</v>
      </c>
      <c r="T15" s="71">
        <v>5</v>
      </c>
      <c r="U15" s="237">
        <f t="shared" si="0"/>
        <v>29</v>
      </c>
      <c r="V15" s="195"/>
      <c r="W15" s="232"/>
      <c r="X15" s="71">
        <v>4.5</v>
      </c>
      <c r="Y15" s="71">
        <v>4</v>
      </c>
      <c r="Z15" s="71">
        <v>4</v>
      </c>
      <c r="AA15" s="71">
        <v>3.5</v>
      </c>
      <c r="AB15" s="71">
        <v>4</v>
      </c>
      <c r="AC15" s="71">
        <v>5</v>
      </c>
      <c r="AD15" s="71">
        <v>4</v>
      </c>
      <c r="AE15" s="237">
        <f t="shared" si="1"/>
        <v>29</v>
      </c>
      <c r="AF15" s="195"/>
      <c r="AG15" s="194"/>
      <c r="AH15" s="173"/>
      <c r="AI15" s="169"/>
    </row>
    <row r="16" spans="1:35" s="8" customFormat="1" ht="15">
      <c r="A16" s="223"/>
      <c r="B16" s="226"/>
      <c r="C16" s="8" t="s">
        <v>107</v>
      </c>
      <c r="D16" s="8" t="s">
        <v>108</v>
      </c>
      <c r="E16" s="8" t="s">
        <v>162</v>
      </c>
      <c r="F16" s="227"/>
      <c r="G16" s="170">
        <v>6.2</v>
      </c>
      <c r="H16" s="170">
        <v>6</v>
      </c>
      <c r="I16" s="170">
        <v>5</v>
      </c>
      <c r="J16" s="170">
        <v>6.2</v>
      </c>
      <c r="K16" s="170">
        <v>6.8</v>
      </c>
      <c r="L16" s="82">
        <f>SUM((G16*0.3),(H16*0.25),(I16*0.25),(J16*0.15),(K16*0.05))</f>
        <v>5.879999999999999</v>
      </c>
      <c r="M16" s="236"/>
      <c r="N16" s="233"/>
      <c r="O16" s="233"/>
      <c r="P16" s="233"/>
      <c r="Q16" s="233"/>
      <c r="R16" s="233"/>
      <c r="S16" s="233"/>
      <c r="T16" s="233" t="s">
        <v>30</v>
      </c>
      <c r="U16" s="177">
        <f>SUM(U10:U15)</f>
        <v>227.7</v>
      </c>
      <c r="V16" s="177">
        <f>(U16/6)/7</f>
        <v>5.4214285714285708</v>
      </c>
      <c r="W16" s="232"/>
      <c r="X16" s="169"/>
      <c r="Y16" s="169"/>
      <c r="Z16" s="169"/>
      <c r="AA16" s="169"/>
      <c r="AB16" s="169"/>
      <c r="AC16" s="169"/>
      <c r="AD16" s="169" t="s">
        <v>30</v>
      </c>
      <c r="AE16" s="177">
        <f>SUM(V12:AE15)</f>
        <v>284</v>
      </c>
      <c r="AF16" s="177">
        <f>(AE16/6)/7</f>
        <v>6.7619047619047619</v>
      </c>
      <c r="AG16" s="194"/>
      <c r="AH16" s="83">
        <f>SUM((L16*0.25)+(V16*0.375)+(AF16*0.375))</f>
        <v>6.0387499999999994</v>
      </c>
      <c r="AI16" s="9">
        <v>1</v>
      </c>
    </row>
    <row r="17" spans="1:35" s="8" customFormat="1" ht="15">
      <c r="A17" s="330">
        <v>1</v>
      </c>
      <c r="B17" s="331" t="s">
        <v>143</v>
      </c>
      <c r="C17" s="332"/>
      <c r="D17" s="332"/>
      <c r="E17" s="333" t="s">
        <v>146</v>
      </c>
      <c r="F17" s="334"/>
      <c r="G17" s="335"/>
      <c r="H17" s="335"/>
      <c r="I17" s="335"/>
      <c r="J17" s="335"/>
      <c r="K17" s="335"/>
      <c r="L17" s="336"/>
      <c r="M17" s="337"/>
      <c r="N17" s="338">
        <v>5</v>
      </c>
      <c r="O17" s="338">
        <v>6</v>
      </c>
      <c r="P17" s="338">
        <v>5.5</v>
      </c>
      <c r="Q17" s="338">
        <v>5</v>
      </c>
      <c r="R17" s="338">
        <v>6</v>
      </c>
      <c r="S17" s="338">
        <v>0</v>
      </c>
      <c r="T17" s="338">
        <v>6</v>
      </c>
      <c r="U17" s="339">
        <f t="shared" ref="U17:U22" si="2">SUM(N17:T17)</f>
        <v>33.5</v>
      </c>
      <c r="V17" s="243"/>
      <c r="W17" s="337"/>
      <c r="X17" s="338">
        <v>6.2</v>
      </c>
      <c r="Y17" s="338">
        <v>6.5</v>
      </c>
      <c r="Z17" s="338">
        <v>6</v>
      </c>
      <c r="AA17" s="338">
        <v>8</v>
      </c>
      <c r="AB17" s="338">
        <v>7</v>
      </c>
      <c r="AC17" s="338">
        <v>5</v>
      </c>
      <c r="AD17" s="338">
        <v>5.8</v>
      </c>
      <c r="AE17" s="339">
        <f t="shared" ref="AE17:AE22" si="3">SUM(X17:AD17)</f>
        <v>44.5</v>
      </c>
      <c r="AF17" s="243"/>
      <c r="AG17" s="340"/>
      <c r="AH17" s="336"/>
      <c r="AI17" s="225"/>
    </row>
    <row r="18" spans="1:35" s="8" customFormat="1" ht="15">
      <c r="A18" s="31">
        <v>2</v>
      </c>
      <c r="B18" s="8" t="s">
        <v>147</v>
      </c>
      <c r="C18" s="135"/>
      <c r="D18" s="135"/>
      <c r="E18" s="48" t="s">
        <v>148</v>
      </c>
      <c r="F18" s="203"/>
      <c r="G18" s="233"/>
      <c r="H18" s="233"/>
      <c r="I18" s="233"/>
      <c r="J18" s="233"/>
      <c r="K18" s="233"/>
      <c r="L18" s="233"/>
      <c r="M18" s="232"/>
      <c r="N18" s="71">
        <v>0</v>
      </c>
      <c r="O18" s="71">
        <v>5</v>
      </c>
      <c r="P18" s="71">
        <v>5</v>
      </c>
      <c r="Q18" s="71">
        <v>5</v>
      </c>
      <c r="R18" s="71">
        <v>5.5</v>
      </c>
      <c r="S18" s="71">
        <v>5.5</v>
      </c>
      <c r="T18" s="71">
        <v>5.5</v>
      </c>
      <c r="U18" s="237">
        <f t="shared" si="2"/>
        <v>31.5</v>
      </c>
      <c r="V18" s="195"/>
      <c r="W18" s="232"/>
      <c r="X18" s="71">
        <v>0</v>
      </c>
      <c r="Y18" s="71">
        <v>5.5</v>
      </c>
      <c r="Z18" s="71">
        <v>4.5</v>
      </c>
      <c r="AA18" s="71">
        <v>5</v>
      </c>
      <c r="AB18" s="71">
        <v>4.5</v>
      </c>
      <c r="AC18" s="71">
        <v>6</v>
      </c>
      <c r="AD18" s="71">
        <v>6.5</v>
      </c>
      <c r="AE18" s="237">
        <f t="shared" si="3"/>
        <v>32</v>
      </c>
      <c r="AF18" s="195"/>
      <c r="AG18" s="194"/>
      <c r="AH18" s="173"/>
      <c r="AI18" s="169"/>
    </row>
    <row r="19" spans="1:35" s="8" customFormat="1" ht="15.75" customHeight="1">
      <c r="A19" s="31">
        <v>3</v>
      </c>
      <c r="B19" s="8" t="s">
        <v>149</v>
      </c>
      <c r="C19" s="135"/>
      <c r="D19" s="135"/>
      <c r="E19" s="48" t="s">
        <v>160</v>
      </c>
      <c r="F19" s="203"/>
      <c r="G19" s="233"/>
      <c r="H19" s="233"/>
      <c r="I19" s="233"/>
      <c r="J19" s="233"/>
      <c r="K19" s="233"/>
      <c r="L19" s="233"/>
      <c r="M19" s="232"/>
      <c r="N19" s="71">
        <v>0</v>
      </c>
      <c r="O19" s="71">
        <v>5.8</v>
      </c>
      <c r="P19" s="71">
        <v>5.5</v>
      </c>
      <c r="Q19" s="71">
        <v>0</v>
      </c>
      <c r="R19" s="71">
        <v>6</v>
      </c>
      <c r="S19" s="71">
        <v>0</v>
      </c>
      <c r="T19" s="71">
        <v>0</v>
      </c>
      <c r="U19" s="237">
        <f t="shared" si="2"/>
        <v>17.3</v>
      </c>
      <c r="V19" s="195"/>
      <c r="W19" s="232"/>
      <c r="X19" s="71">
        <v>5</v>
      </c>
      <c r="Y19" s="71">
        <v>5.5</v>
      </c>
      <c r="Z19" s="71">
        <v>4.5</v>
      </c>
      <c r="AA19" s="71">
        <v>0</v>
      </c>
      <c r="AB19" s="71">
        <v>4.5</v>
      </c>
      <c r="AC19" s="71">
        <v>4</v>
      </c>
      <c r="AD19" s="71">
        <v>0</v>
      </c>
      <c r="AE19" s="237">
        <f t="shared" si="3"/>
        <v>23.5</v>
      </c>
      <c r="AF19" s="195"/>
      <c r="AG19" s="194"/>
      <c r="AH19" s="173"/>
      <c r="AI19" s="169"/>
    </row>
    <row r="20" spans="1:35" s="8" customFormat="1" ht="15">
      <c r="A20" s="31">
        <v>4</v>
      </c>
      <c r="B20" s="8" t="s">
        <v>150</v>
      </c>
      <c r="C20" s="135"/>
      <c r="D20" s="135"/>
      <c r="E20" s="48" t="s">
        <v>160</v>
      </c>
      <c r="F20" s="203"/>
      <c r="G20" s="233"/>
      <c r="H20" s="233"/>
      <c r="I20" s="233"/>
      <c r="J20" s="233"/>
      <c r="K20" s="233"/>
      <c r="L20" s="233"/>
      <c r="M20" s="232"/>
      <c r="N20" s="71">
        <v>5</v>
      </c>
      <c r="O20" s="71">
        <v>6</v>
      </c>
      <c r="P20" s="71">
        <v>5.8</v>
      </c>
      <c r="Q20" s="71">
        <v>5.5</v>
      </c>
      <c r="R20" s="71">
        <v>6</v>
      </c>
      <c r="S20" s="71">
        <v>0</v>
      </c>
      <c r="T20" s="71">
        <v>0</v>
      </c>
      <c r="U20" s="237">
        <f t="shared" si="2"/>
        <v>28.3</v>
      </c>
      <c r="V20" s="195"/>
      <c r="W20" s="232"/>
      <c r="X20" s="71">
        <v>4.5</v>
      </c>
      <c r="Y20" s="71">
        <v>6</v>
      </c>
      <c r="Z20" s="71">
        <v>4.5</v>
      </c>
      <c r="AA20" s="71">
        <v>5.5</v>
      </c>
      <c r="AB20" s="71">
        <v>5.5</v>
      </c>
      <c r="AC20" s="71">
        <v>0</v>
      </c>
      <c r="AD20" s="71">
        <v>4.5</v>
      </c>
      <c r="AE20" s="237">
        <f t="shared" si="3"/>
        <v>30.5</v>
      </c>
      <c r="AF20" s="195"/>
      <c r="AG20" s="194"/>
      <c r="AH20" s="173"/>
      <c r="AI20" s="169"/>
    </row>
    <row r="21" spans="1:35" s="8" customFormat="1" ht="15">
      <c r="A21" s="31">
        <v>5</v>
      </c>
      <c r="B21" s="8" t="s">
        <v>151</v>
      </c>
      <c r="C21" s="135"/>
      <c r="D21" s="135"/>
      <c r="E21" s="48" t="s">
        <v>160</v>
      </c>
      <c r="F21" s="203"/>
      <c r="G21" s="233"/>
      <c r="H21" s="233"/>
      <c r="I21" s="233"/>
      <c r="J21" s="233"/>
      <c r="K21" s="233"/>
      <c r="L21" s="233"/>
      <c r="M21" s="232"/>
      <c r="N21" s="71">
        <v>0</v>
      </c>
      <c r="O21" s="71">
        <v>5</v>
      </c>
      <c r="P21" s="71">
        <v>5</v>
      </c>
      <c r="Q21" s="71">
        <v>5</v>
      </c>
      <c r="R21" s="71">
        <v>5.8</v>
      </c>
      <c r="S21" s="71">
        <v>4.8</v>
      </c>
      <c r="T21" s="71">
        <v>0</v>
      </c>
      <c r="U21" s="237">
        <f t="shared" si="2"/>
        <v>25.6</v>
      </c>
      <c r="V21" s="195"/>
      <c r="W21" s="232"/>
      <c r="X21" s="71">
        <v>0</v>
      </c>
      <c r="Y21" s="71">
        <v>4</v>
      </c>
      <c r="Z21" s="71">
        <v>4.5</v>
      </c>
      <c r="AA21" s="71">
        <v>4.5</v>
      </c>
      <c r="AB21" s="71">
        <v>5.5</v>
      </c>
      <c r="AC21" s="71">
        <v>4.5</v>
      </c>
      <c r="AD21" s="71">
        <v>4</v>
      </c>
      <c r="AE21" s="237">
        <f t="shared" si="3"/>
        <v>27</v>
      </c>
      <c r="AF21" s="195"/>
      <c r="AG21" s="194"/>
      <c r="AH21" s="173"/>
      <c r="AI21" s="169"/>
    </row>
    <row r="22" spans="1:35" s="8" customFormat="1" ht="15">
      <c r="A22" s="31">
        <v>6</v>
      </c>
      <c r="B22" s="8" t="s">
        <v>152</v>
      </c>
      <c r="C22" s="135"/>
      <c r="D22" s="135"/>
      <c r="E22" s="48" t="s">
        <v>160</v>
      </c>
      <c r="F22" s="203"/>
      <c r="G22" s="233"/>
      <c r="H22" s="233"/>
      <c r="I22" s="233"/>
      <c r="J22" s="233"/>
      <c r="K22" s="233"/>
      <c r="L22" s="233"/>
      <c r="M22" s="232"/>
      <c r="N22" s="71">
        <v>0</v>
      </c>
      <c r="O22" s="71">
        <v>5.6</v>
      </c>
      <c r="P22" s="71">
        <v>5.8</v>
      </c>
      <c r="Q22" s="71">
        <v>6</v>
      </c>
      <c r="R22" s="71">
        <v>6.8</v>
      </c>
      <c r="S22" s="71">
        <v>0</v>
      </c>
      <c r="T22" s="71">
        <v>0</v>
      </c>
      <c r="U22" s="237">
        <f t="shared" si="2"/>
        <v>24.2</v>
      </c>
      <c r="V22" s="195"/>
      <c r="W22" s="232"/>
      <c r="X22" s="71">
        <v>0</v>
      </c>
      <c r="Y22" s="71">
        <v>6.5</v>
      </c>
      <c r="Z22" s="71">
        <v>6</v>
      </c>
      <c r="AA22" s="71">
        <v>6.5</v>
      </c>
      <c r="AB22" s="71">
        <v>7.5</v>
      </c>
      <c r="AC22" s="71">
        <v>0</v>
      </c>
      <c r="AD22" s="71">
        <v>6.5</v>
      </c>
      <c r="AE22" s="237">
        <f t="shared" si="3"/>
        <v>33</v>
      </c>
      <c r="AF22" s="195"/>
      <c r="AG22" s="194"/>
      <c r="AH22" s="173"/>
      <c r="AI22" s="169"/>
    </row>
    <row r="23" spans="1:35" s="8" customFormat="1" ht="15">
      <c r="A23" s="31" t="s">
        <v>159</v>
      </c>
      <c r="B23" s="8" t="s">
        <v>153</v>
      </c>
      <c r="C23" s="135"/>
      <c r="D23" s="135"/>
      <c r="E23" s="48" t="s">
        <v>160</v>
      </c>
      <c r="F23" s="203"/>
      <c r="G23" s="233"/>
      <c r="H23" s="233"/>
      <c r="I23" s="233"/>
      <c r="J23" s="233"/>
      <c r="K23" s="233"/>
      <c r="L23" s="233"/>
      <c r="M23" s="232"/>
      <c r="N23" s="175"/>
      <c r="O23" s="175"/>
      <c r="P23" s="175"/>
      <c r="Q23" s="175"/>
      <c r="R23" s="175"/>
      <c r="S23" s="175"/>
      <c r="T23" s="175"/>
      <c r="U23" s="238"/>
      <c r="V23" s="195"/>
      <c r="W23" s="232"/>
      <c r="X23" s="175"/>
      <c r="Y23" s="175"/>
      <c r="Z23" s="175"/>
      <c r="AA23" s="175"/>
      <c r="AB23" s="175"/>
      <c r="AC23" s="175"/>
      <c r="AD23" s="175"/>
      <c r="AE23" s="238"/>
      <c r="AF23" s="195"/>
      <c r="AG23" s="194"/>
      <c r="AH23" s="173"/>
      <c r="AI23" s="169"/>
    </row>
    <row r="24" spans="1:35" s="8" customFormat="1" ht="15">
      <c r="A24" s="97"/>
      <c r="B24" s="209"/>
      <c r="C24" s="209" t="s">
        <v>144</v>
      </c>
      <c r="D24" s="209" t="s">
        <v>145</v>
      </c>
      <c r="E24" s="209" t="s">
        <v>160</v>
      </c>
      <c r="F24" s="210"/>
      <c r="G24" s="211">
        <v>5</v>
      </c>
      <c r="H24" s="211">
        <v>5</v>
      </c>
      <c r="I24" s="211">
        <v>4</v>
      </c>
      <c r="J24" s="211">
        <v>7</v>
      </c>
      <c r="K24" s="211">
        <v>7.2</v>
      </c>
      <c r="L24" s="234">
        <f>SUM((G24*0.3),(H24*0.25),(I24*0.25),(J24*0.15),(K24*0.05))</f>
        <v>5.16</v>
      </c>
      <c r="M24" s="235"/>
      <c r="N24" s="244"/>
      <c r="O24" s="244"/>
      <c r="P24" s="244"/>
      <c r="Q24" s="244"/>
      <c r="R24" s="244"/>
      <c r="S24" s="244"/>
      <c r="T24" s="244" t="s">
        <v>30</v>
      </c>
      <c r="U24" s="239">
        <f>SUM(U17:U22)</f>
        <v>160.39999999999998</v>
      </c>
      <c r="V24" s="239">
        <f>(U24/6)/7</f>
        <v>3.8190476190476188</v>
      </c>
      <c r="W24" s="240"/>
      <c r="X24" s="244"/>
      <c r="Y24" s="244"/>
      <c r="Z24" s="244"/>
      <c r="AA24" s="244"/>
      <c r="AB24" s="244"/>
      <c r="AC24" s="244"/>
      <c r="AD24" s="244" t="s">
        <v>30</v>
      </c>
      <c r="AE24" s="239">
        <f>SUM(AE17:AE22)</f>
        <v>190.5</v>
      </c>
      <c r="AF24" s="239">
        <f>(AE24/6)/7</f>
        <v>4.5357142857142856</v>
      </c>
      <c r="AG24" s="241"/>
      <c r="AH24" s="242">
        <f>SUM((L24*0.25)+(V24*0.375)+(AF24*0.375))</f>
        <v>4.4230357142857137</v>
      </c>
      <c r="AI24" s="245">
        <v>2</v>
      </c>
    </row>
    <row r="25" spans="1:35" s="10" customFormat="1" ht="15">
      <c r="A25" s="230"/>
      <c r="B25" s="79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</row>
    <row r="26" spans="1:35" s="10" customFormat="1" ht="15">
      <c r="A26" s="230"/>
      <c r="B26" s="79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</row>
    <row r="27" spans="1:35" s="10" customFormat="1" ht="15">
      <c r="A27" s="230"/>
      <c r="B27" s="79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</row>
    <row r="28" spans="1:35" s="10" customFormat="1" ht="15">
      <c r="A28" s="230"/>
      <c r="B28" s="79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</row>
    <row r="29" spans="1:35" s="10" customFormat="1" ht="15">
      <c r="A29" s="230"/>
      <c r="B29" s="79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</row>
    <row r="30" spans="1:35" s="10" customFormat="1" ht="15" customHeight="1">
      <c r="A30" s="230"/>
      <c r="B30" s="79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</row>
    <row r="31" spans="1:35" s="8" customFormat="1" ht="15">
      <c r="A31" s="9"/>
      <c r="B31" s="9"/>
      <c r="C31" s="81"/>
      <c r="D31" s="81"/>
      <c r="E31" s="8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s="8" customFormat="1" ht="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s="8" customFormat="1" ht="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s="8" customFormat="1" ht="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s="8" customFormat="1" ht="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s="8" customFormat="1" ht="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s="8" customFormat="1" ht="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s="8" customFormat="1" ht="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s="8" customFormat="1" ht="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s="8" customFormat="1" ht="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s="8" customFormat="1" ht="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s="8" customFormat="1" ht="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8" customFormat="1" ht="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s="8" customFormat="1" ht="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s="8" customFormat="1" ht="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s="8" customFormat="1" ht="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s="8" customFormat="1" ht="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s="8" customFormat="1" ht="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s="8" customFormat="1" ht="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s="8" customFormat="1" ht="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8" customFormat="1" ht="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s="8" customFormat="1" ht="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s="8" customFormat="1" ht="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s="8" customFormat="1" ht="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s="8" customFormat="1" ht="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s="8" customFormat="1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s="8" customFormat="1" ht="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s="8" customFormat="1" ht="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s="8" customFormat="1" ht="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s="8" customFormat="1" ht="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s="8" customFormat="1" ht="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s="8" customFormat="1" ht="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s="8" customFormat="1" ht="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s="8" customFormat="1" ht="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s="8" customFormat="1" ht="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s="8" customFormat="1" ht="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s="8" customFormat="1" ht="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8" customFormat="1" ht="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s="8" customFormat="1" ht="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s="8" customFormat="1" ht="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s="8" customFormat="1" ht="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s="8" customFormat="1" ht="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s="8" customFormat="1" ht="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8" customFormat="1" ht="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s="8" customFormat="1" ht="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s="8" customFormat="1" ht="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s="8" customFormat="1" ht="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s="8" customFormat="1" ht="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s="8" customFormat="1" ht="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s="8" customFormat="1" ht="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s="8" customFormat="1" ht="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8" customFormat="1" ht="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8" customFormat="1" ht="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8" customFormat="1" ht="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8" customFormat="1" ht="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8" customFormat="1" ht="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8" customFormat="1" ht="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8" customFormat="1" ht="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s="8" customFormat="1" ht="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s="8" customFormat="1" ht="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s="8" customFormat="1" ht="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8" customFormat="1" ht="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8" customFormat="1" ht="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8" customFormat="1" ht="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s="8" customFormat="1" ht="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s="8" customFormat="1" ht="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8" customFormat="1" ht="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8" customFormat="1" ht="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8" customFormat="1" ht="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8" customFormat="1" ht="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8" customFormat="1" ht="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s="8" customFormat="1" ht="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s="8" customFormat="1" ht="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s="8" customFormat="1" ht="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8" customFormat="1" ht="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8" customFormat="1" ht="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8" customFormat="1" ht="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s="8" customFormat="1" ht="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s="8" customFormat="1" ht="15">
      <c r="AG109" s="10"/>
      <c r="AH109" s="10"/>
    </row>
    <row r="110" spans="1:35" s="8" customFormat="1" ht="15">
      <c r="AG110" s="10"/>
      <c r="AH110" s="10"/>
    </row>
    <row r="111" spans="1:35" s="8" customFormat="1" ht="15">
      <c r="AG111" s="10"/>
      <c r="AH111" s="10"/>
    </row>
    <row r="112" spans="1:35" s="8" customFormat="1" ht="15">
      <c r="AG112" s="10"/>
      <c r="AH112" s="10"/>
    </row>
    <row r="113" spans="33:34" s="8" customFormat="1" ht="15">
      <c r="AG113" s="10"/>
      <c r="AH113" s="10"/>
    </row>
    <row r="114" spans="33:34" s="8" customFormat="1" ht="15">
      <c r="AG114" s="10"/>
      <c r="AH114" s="10"/>
    </row>
    <row r="115" spans="33:34" s="8" customFormat="1" ht="15">
      <c r="AG115" s="10"/>
      <c r="AH115" s="10"/>
    </row>
    <row r="116" spans="33:34" s="8" customFormat="1" ht="15">
      <c r="AG116" s="10"/>
      <c r="AH116" s="10"/>
    </row>
    <row r="117" spans="33:34" s="8" customFormat="1" ht="15">
      <c r="AG117" s="10"/>
      <c r="AH117" s="10"/>
    </row>
    <row r="118" spans="33:34" s="8" customFormat="1" ht="15">
      <c r="AG118" s="10"/>
      <c r="AH118" s="10"/>
    </row>
    <row r="119" spans="33:34" s="8" customFormat="1" ht="15">
      <c r="AG119" s="10"/>
      <c r="AH119" s="10"/>
    </row>
    <row r="120" spans="33:34" s="8" customFormat="1" ht="15">
      <c r="AG120" s="10"/>
      <c r="AH120" s="10"/>
    </row>
  </sheetData>
  <mergeCells count="2">
    <mergeCell ref="A3:B3"/>
    <mergeCell ref="A5:B5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N112"/>
  <sheetViews>
    <sheetView zoomScalePageLayoutView="8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11" sqref="G11"/>
    </sheetView>
  </sheetViews>
  <sheetFormatPr defaultColWidth="8.85546875" defaultRowHeight="12.75"/>
  <cols>
    <col min="1" max="1" width="5.42578125" style="81" customWidth="1"/>
    <col min="2" max="2" width="17.85546875" style="81" customWidth="1"/>
    <col min="3" max="3" width="17.28515625" style="81" customWidth="1"/>
    <col min="4" max="4" width="17" style="81" customWidth="1"/>
    <col min="5" max="5" width="14.85546875" style="81" customWidth="1"/>
    <col min="6" max="6" width="3.28515625" style="81" customWidth="1"/>
    <col min="7" max="11" width="7.7109375" style="81" customWidth="1"/>
    <col min="12" max="12" width="7.42578125" style="81" customWidth="1"/>
    <col min="13" max="13" width="3.28515625" style="81" customWidth="1"/>
    <col min="14" max="21" width="7.7109375" style="81" customWidth="1"/>
    <col min="22" max="22" width="9.7109375" style="81" customWidth="1"/>
    <col min="23" max="23" width="6.42578125" style="81" customWidth="1"/>
    <col min="24" max="24" width="3.140625" style="81" customWidth="1"/>
    <col min="25" max="34" width="7.7109375" style="81" customWidth="1"/>
    <col min="35" max="35" width="3.140625" style="79" customWidth="1"/>
    <col min="36" max="36" width="11.5703125" style="79" bestFit="1" customWidth="1"/>
    <col min="37" max="37" width="13.85546875" style="79" customWidth="1"/>
    <col min="38" max="16384" width="8.85546875" style="81"/>
  </cols>
  <sheetData>
    <row r="1" spans="1:37" s="8" customFormat="1" ht="15.75">
      <c r="A1" s="62" t="str">
        <f>CompDetail!A1</f>
        <v>NSW State Vaulting Championship</v>
      </c>
      <c r="C1" s="147"/>
      <c r="D1" s="9" t="s">
        <v>0</v>
      </c>
      <c r="E1" s="9" t="s">
        <v>105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3">
        <f ca="1">NOW()</f>
        <v>42940.665685300926</v>
      </c>
    </row>
    <row r="2" spans="1:37" s="8" customFormat="1" ht="15.75">
      <c r="A2" s="63"/>
      <c r="C2" s="149"/>
      <c r="D2" s="9"/>
      <c r="E2" s="9" t="s">
        <v>103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7"/>
      <c r="V2" s="9"/>
      <c r="W2" s="9"/>
      <c r="X2" s="7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6">
        <f ca="1">NOW()</f>
        <v>42940.665685300926</v>
      </c>
    </row>
    <row r="3" spans="1:37" s="8" customFormat="1" ht="15.75">
      <c r="A3" s="430" t="str">
        <f>CompDetail!A3</f>
        <v>21 - 23 July 2017</v>
      </c>
      <c r="B3" s="431"/>
      <c r="C3" s="9"/>
      <c r="D3" s="9"/>
      <c r="E3" s="9" t="s">
        <v>104</v>
      </c>
      <c r="F3" s="18"/>
      <c r="G3" s="18"/>
      <c r="H3" s="18"/>
      <c r="I3" s="18"/>
      <c r="J3" s="18"/>
      <c r="K3" s="18"/>
      <c r="L3" s="9"/>
      <c r="M3" s="9"/>
      <c r="N3" s="7"/>
      <c r="O3" s="9"/>
      <c r="P3" s="9"/>
      <c r="Q3" s="7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49"/>
      <c r="AI3" s="9"/>
      <c r="AJ3" s="9"/>
      <c r="AK3" s="9"/>
    </row>
    <row r="4" spans="1:37" s="8" customFormat="1" ht="15.75">
      <c r="A4" s="6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49"/>
      <c r="AI4" s="9"/>
      <c r="AJ4" s="9"/>
      <c r="AK4" s="9"/>
    </row>
    <row r="5" spans="1:37" s="8" customFormat="1" ht="15.75">
      <c r="A5" s="62" t="s">
        <v>71</v>
      </c>
      <c r="B5" s="62"/>
      <c r="C5" s="9"/>
      <c r="D5" s="9"/>
      <c r="E5" s="9"/>
      <c r="F5" s="9"/>
      <c r="G5" s="7" t="s">
        <v>59</v>
      </c>
      <c r="H5" s="9" t="str">
        <f>E1</f>
        <v>Nina Fritzell</v>
      </c>
      <c r="I5" s="7"/>
      <c r="J5" s="7"/>
      <c r="K5" s="7"/>
      <c r="L5" s="7"/>
      <c r="M5" s="7"/>
      <c r="N5" s="7" t="s">
        <v>58</v>
      </c>
      <c r="O5" s="9" t="str">
        <f>E2</f>
        <v>Janet Leadbeater</v>
      </c>
      <c r="P5" s="9"/>
      <c r="Q5" s="9"/>
      <c r="R5" s="7"/>
      <c r="S5" s="9"/>
      <c r="T5" s="7"/>
      <c r="U5" s="9"/>
      <c r="V5" s="9"/>
      <c r="W5" s="9"/>
      <c r="X5" s="9"/>
      <c r="Y5" s="7" t="s">
        <v>60</v>
      </c>
      <c r="Z5" s="9" t="str">
        <f>E3</f>
        <v>Jenny Scott</v>
      </c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8" customFormat="1" ht="15.75">
      <c r="A6" s="62" t="s">
        <v>65</v>
      </c>
      <c r="B6" s="246">
        <v>18</v>
      </c>
      <c r="C6" s="9" t="s">
        <v>86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8" customFormat="1" ht="15.75">
      <c r="A7" s="62"/>
      <c r="B7" s="24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8" customFormat="1" ht="15">
      <c r="A8" s="9"/>
      <c r="B8" s="9"/>
      <c r="C8" s="9"/>
      <c r="D8" s="9"/>
      <c r="E8" s="9"/>
      <c r="F8" s="14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55" t="s">
        <v>26</v>
      </c>
      <c r="X8" s="200"/>
      <c r="Y8" s="9"/>
      <c r="Z8" s="9"/>
      <c r="AA8" s="9"/>
      <c r="AB8" s="9"/>
      <c r="AC8" s="9"/>
      <c r="AD8" s="9"/>
      <c r="AE8" s="9"/>
      <c r="AF8" s="9"/>
      <c r="AG8" s="9"/>
      <c r="AH8" s="155" t="s">
        <v>26</v>
      </c>
      <c r="AI8" s="201"/>
      <c r="AJ8" s="154" t="s">
        <v>62</v>
      </c>
      <c r="AK8" s="155"/>
    </row>
    <row r="9" spans="1:37" s="8" customFormat="1" ht="15">
      <c r="A9" s="155" t="s">
        <v>34</v>
      </c>
      <c r="B9" s="155" t="s">
        <v>35</v>
      </c>
      <c r="C9" s="155" t="s">
        <v>36</v>
      </c>
      <c r="D9" s="155" t="s">
        <v>37</v>
      </c>
      <c r="E9" s="155" t="s">
        <v>68</v>
      </c>
      <c r="F9" s="200"/>
      <c r="G9" s="155" t="s">
        <v>36</v>
      </c>
      <c r="H9" s="155"/>
      <c r="I9" s="155"/>
      <c r="J9" s="155"/>
      <c r="K9" s="155"/>
      <c r="L9" s="152"/>
      <c r="M9" s="200"/>
      <c r="N9" s="155" t="s">
        <v>39</v>
      </c>
      <c r="O9" s="155" t="s">
        <v>40</v>
      </c>
      <c r="P9" s="155" t="s">
        <v>27</v>
      </c>
      <c r="Q9" s="155" t="s">
        <v>73</v>
      </c>
      <c r="R9" s="155" t="s">
        <v>97</v>
      </c>
      <c r="S9" s="152" t="s">
        <v>99</v>
      </c>
      <c r="T9" s="155" t="s">
        <v>41</v>
      </c>
      <c r="U9" s="155" t="s">
        <v>28</v>
      </c>
      <c r="V9" s="155" t="s">
        <v>61</v>
      </c>
      <c r="W9" s="155" t="s">
        <v>29</v>
      </c>
      <c r="X9" s="200"/>
      <c r="Y9" s="155" t="s">
        <v>39</v>
      </c>
      <c r="Z9" s="155" t="s">
        <v>40</v>
      </c>
      <c r="AA9" s="155" t="s">
        <v>27</v>
      </c>
      <c r="AB9" s="155" t="s">
        <v>73</v>
      </c>
      <c r="AC9" s="155" t="s">
        <v>97</v>
      </c>
      <c r="AD9" s="155" t="s">
        <v>98</v>
      </c>
      <c r="AE9" s="155" t="s">
        <v>41</v>
      </c>
      <c r="AF9" s="155" t="s">
        <v>28</v>
      </c>
      <c r="AG9" s="155" t="s">
        <v>61</v>
      </c>
      <c r="AH9" s="155" t="s">
        <v>29</v>
      </c>
      <c r="AI9" s="201"/>
      <c r="AJ9" s="154" t="s">
        <v>42</v>
      </c>
      <c r="AK9" s="154" t="s">
        <v>84</v>
      </c>
    </row>
    <row r="10" spans="1:37" s="8" customFormat="1" ht="15">
      <c r="A10" s="9"/>
      <c r="B10" s="9"/>
      <c r="C10" s="9"/>
      <c r="D10" s="9"/>
      <c r="E10" s="9"/>
      <c r="F10" s="203"/>
      <c r="G10" s="157" t="s">
        <v>7</v>
      </c>
      <c r="H10" s="157" t="s">
        <v>8</v>
      </c>
      <c r="I10" s="157" t="s">
        <v>9</v>
      </c>
      <c r="J10" s="157" t="s">
        <v>10</v>
      </c>
      <c r="K10" s="157" t="s">
        <v>11</v>
      </c>
      <c r="L10" s="158" t="s">
        <v>36</v>
      </c>
      <c r="M10" s="203"/>
      <c r="N10" s="9"/>
      <c r="O10" s="9"/>
      <c r="P10" s="9"/>
      <c r="Q10" s="9"/>
      <c r="R10" s="9"/>
      <c r="S10" s="146"/>
      <c r="T10" s="9"/>
      <c r="U10" s="9"/>
      <c r="V10" s="9"/>
      <c r="W10" s="9"/>
      <c r="X10" s="203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78"/>
      <c r="AJ10" s="9"/>
      <c r="AK10" s="9"/>
    </row>
    <row r="11" spans="1:37" s="8" customFormat="1" ht="15">
      <c r="A11" s="164">
        <v>1</v>
      </c>
      <c r="B11" s="81" t="s">
        <v>163</v>
      </c>
      <c r="C11" s="169"/>
      <c r="D11" s="169"/>
      <c r="E11" s="169" t="s">
        <v>140</v>
      </c>
      <c r="F11" s="203"/>
      <c r="G11" s="169"/>
      <c r="H11" s="169"/>
      <c r="I11" s="169"/>
      <c r="J11" s="169"/>
      <c r="K11" s="169"/>
      <c r="L11" s="166"/>
      <c r="M11" s="203"/>
      <c r="N11" s="71">
        <v>7</v>
      </c>
      <c r="O11" s="71">
        <v>5</v>
      </c>
      <c r="P11" s="71">
        <v>6</v>
      </c>
      <c r="Q11" s="71">
        <v>7.5</v>
      </c>
      <c r="R11" s="71">
        <v>6.8</v>
      </c>
      <c r="S11" s="247">
        <v>7.5</v>
      </c>
      <c r="T11" s="71">
        <v>8</v>
      </c>
      <c r="U11" s="71">
        <v>5</v>
      </c>
      <c r="V11" s="205">
        <f t="shared" ref="V11:V15" si="0">SUM(N11:U11)</f>
        <v>52.8</v>
      </c>
      <c r="W11" s="168"/>
      <c r="X11" s="203"/>
      <c r="Y11" s="71">
        <v>6.5</v>
      </c>
      <c r="Z11" s="71">
        <v>7</v>
      </c>
      <c r="AA11" s="71">
        <v>5.5</v>
      </c>
      <c r="AB11" s="71">
        <v>7</v>
      </c>
      <c r="AC11" s="71">
        <v>5.5</v>
      </c>
      <c r="AD11" s="71">
        <v>5.8</v>
      </c>
      <c r="AE11" s="71">
        <v>6.5</v>
      </c>
      <c r="AF11" s="71">
        <v>7</v>
      </c>
      <c r="AG11" s="205">
        <f t="shared" ref="AG11:AG16" si="1">SUM(Y11:AF11)</f>
        <v>50.8</v>
      </c>
      <c r="AH11" s="168"/>
      <c r="AI11" s="178"/>
      <c r="AJ11" s="166"/>
      <c r="AK11" s="248"/>
    </row>
    <row r="12" spans="1:37" s="8" customFormat="1" ht="15">
      <c r="A12" s="164">
        <v>2</v>
      </c>
      <c r="B12" s="249" t="s">
        <v>118</v>
      </c>
      <c r="C12" s="169"/>
      <c r="D12" s="169"/>
      <c r="E12" s="169" t="s">
        <v>140</v>
      </c>
      <c r="F12" s="203"/>
      <c r="G12" s="169"/>
      <c r="H12" s="169"/>
      <c r="I12" s="169"/>
      <c r="J12" s="169"/>
      <c r="K12" s="169"/>
      <c r="L12" s="169"/>
      <c r="M12" s="203"/>
      <c r="N12" s="71">
        <v>5.5</v>
      </c>
      <c r="O12" s="71">
        <v>5</v>
      </c>
      <c r="P12" s="71">
        <v>5.5</v>
      </c>
      <c r="Q12" s="71">
        <v>7.5</v>
      </c>
      <c r="R12" s="71">
        <v>7.8</v>
      </c>
      <c r="S12" s="71">
        <v>7.8</v>
      </c>
      <c r="T12" s="71">
        <v>6.8</v>
      </c>
      <c r="U12" s="71">
        <v>5</v>
      </c>
      <c r="V12" s="205">
        <f t="shared" si="0"/>
        <v>50.9</v>
      </c>
      <c r="W12" s="168"/>
      <c r="X12" s="203"/>
      <c r="Y12" s="71">
        <v>6</v>
      </c>
      <c r="Z12" s="71">
        <v>6.5</v>
      </c>
      <c r="AA12" s="71">
        <v>5</v>
      </c>
      <c r="AB12" s="71">
        <v>6.5</v>
      </c>
      <c r="AC12" s="71">
        <v>6</v>
      </c>
      <c r="AD12" s="71">
        <v>5.8</v>
      </c>
      <c r="AE12" s="71">
        <v>7</v>
      </c>
      <c r="AF12" s="71">
        <v>7</v>
      </c>
      <c r="AG12" s="205">
        <f t="shared" si="1"/>
        <v>49.8</v>
      </c>
      <c r="AH12" s="168"/>
      <c r="AI12" s="178"/>
      <c r="AJ12" s="166"/>
      <c r="AK12" s="248"/>
    </row>
    <row r="13" spans="1:37" s="8" customFormat="1" ht="15">
      <c r="A13" s="164">
        <v>3</v>
      </c>
      <c r="B13" s="81" t="s">
        <v>121</v>
      </c>
      <c r="C13" s="169"/>
      <c r="D13" s="169"/>
      <c r="E13" s="169" t="s">
        <v>140</v>
      </c>
      <c r="F13" s="203"/>
      <c r="G13" s="169"/>
      <c r="H13" s="169"/>
      <c r="I13" s="169"/>
      <c r="J13" s="169"/>
      <c r="K13" s="169"/>
      <c r="L13" s="169"/>
      <c r="M13" s="203"/>
      <c r="N13" s="71">
        <v>6.6</v>
      </c>
      <c r="O13" s="71">
        <v>6</v>
      </c>
      <c r="P13" s="71">
        <v>6</v>
      </c>
      <c r="Q13" s="71">
        <v>7.8</v>
      </c>
      <c r="R13" s="71">
        <v>7</v>
      </c>
      <c r="S13" s="71">
        <v>7.5</v>
      </c>
      <c r="T13" s="71">
        <v>7</v>
      </c>
      <c r="U13" s="71">
        <v>5</v>
      </c>
      <c r="V13" s="205">
        <f t="shared" si="0"/>
        <v>52.900000000000006</v>
      </c>
      <c r="W13" s="168"/>
      <c r="X13" s="203"/>
      <c r="Y13" s="71">
        <v>6.5</v>
      </c>
      <c r="Z13" s="71">
        <v>6.5</v>
      </c>
      <c r="AA13" s="71">
        <v>5.5</v>
      </c>
      <c r="AB13" s="71">
        <v>7</v>
      </c>
      <c r="AC13" s="71">
        <v>6.5</v>
      </c>
      <c r="AD13" s="71">
        <v>5.8</v>
      </c>
      <c r="AE13" s="71">
        <v>7</v>
      </c>
      <c r="AF13" s="71">
        <v>7</v>
      </c>
      <c r="AG13" s="205">
        <f t="shared" si="1"/>
        <v>51.8</v>
      </c>
      <c r="AH13" s="168"/>
      <c r="AI13" s="178"/>
      <c r="AJ13" s="166"/>
      <c r="AK13" s="248"/>
    </row>
    <row r="14" spans="1:37" s="8" customFormat="1" ht="15">
      <c r="A14" s="164">
        <v>4</v>
      </c>
      <c r="B14" s="81" t="s">
        <v>164</v>
      </c>
      <c r="C14" s="169"/>
      <c r="D14" s="169"/>
      <c r="E14" s="169" t="s">
        <v>140</v>
      </c>
      <c r="F14" s="203"/>
      <c r="G14" s="169"/>
      <c r="H14" s="169"/>
      <c r="I14" s="169"/>
      <c r="J14" s="169"/>
      <c r="K14" s="169"/>
      <c r="L14" s="169"/>
      <c r="M14" s="203"/>
      <c r="N14" s="71">
        <v>5.6</v>
      </c>
      <c r="O14" s="71">
        <v>5</v>
      </c>
      <c r="P14" s="71">
        <v>6</v>
      </c>
      <c r="Q14" s="71">
        <v>6</v>
      </c>
      <c r="R14" s="71">
        <v>6.5</v>
      </c>
      <c r="S14" s="71">
        <v>5.5</v>
      </c>
      <c r="T14" s="71">
        <v>5</v>
      </c>
      <c r="U14" s="71">
        <v>5.5</v>
      </c>
      <c r="V14" s="205">
        <f t="shared" si="0"/>
        <v>45.1</v>
      </c>
      <c r="W14" s="168"/>
      <c r="X14" s="203"/>
      <c r="Y14" s="71">
        <v>6</v>
      </c>
      <c r="Z14" s="71">
        <v>6</v>
      </c>
      <c r="AA14" s="71">
        <v>6.2</v>
      </c>
      <c r="AB14" s="71">
        <v>6.5</v>
      </c>
      <c r="AC14" s="71">
        <v>5.8</v>
      </c>
      <c r="AD14" s="71">
        <v>5</v>
      </c>
      <c r="AE14" s="71">
        <v>5.8</v>
      </c>
      <c r="AF14" s="71">
        <v>6</v>
      </c>
      <c r="AG14" s="205">
        <f t="shared" si="1"/>
        <v>47.3</v>
      </c>
      <c r="AH14" s="168"/>
      <c r="AI14" s="178"/>
      <c r="AJ14" s="166"/>
      <c r="AK14" s="248"/>
    </row>
    <row r="15" spans="1:37" s="8" customFormat="1" ht="15">
      <c r="A15" s="164">
        <v>5</v>
      </c>
      <c r="B15" s="249" t="s">
        <v>165</v>
      </c>
      <c r="C15" s="169"/>
      <c r="D15" s="169"/>
      <c r="E15" s="169" t="s">
        <v>140</v>
      </c>
      <c r="F15" s="203"/>
      <c r="G15" s="169"/>
      <c r="H15" s="169"/>
      <c r="I15" s="169"/>
      <c r="J15" s="169"/>
      <c r="K15" s="169"/>
      <c r="L15" s="169"/>
      <c r="M15" s="203"/>
      <c r="N15" s="71">
        <v>6</v>
      </c>
      <c r="O15" s="71">
        <v>6</v>
      </c>
      <c r="P15" s="71">
        <v>6</v>
      </c>
      <c r="Q15" s="71">
        <v>6.5</v>
      </c>
      <c r="R15" s="71">
        <v>5</v>
      </c>
      <c r="S15" s="71">
        <v>6.8</v>
      </c>
      <c r="T15" s="71">
        <v>6</v>
      </c>
      <c r="U15" s="71">
        <v>5.5</v>
      </c>
      <c r="V15" s="205">
        <f t="shared" si="0"/>
        <v>47.8</v>
      </c>
      <c r="W15" s="168"/>
      <c r="X15" s="203"/>
      <c r="Y15" s="71">
        <v>6</v>
      </c>
      <c r="Z15" s="71">
        <v>6</v>
      </c>
      <c r="AA15" s="71">
        <v>6</v>
      </c>
      <c r="AB15" s="71">
        <v>6.2</v>
      </c>
      <c r="AC15" s="71">
        <v>6</v>
      </c>
      <c r="AD15" s="71">
        <v>5.5</v>
      </c>
      <c r="AE15" s="71">
        <v>7</v>
      </c>
      <c r="AF15" s="71">
        <v>6.5</v>
      </c>
      <c r="AG15" s="205">
        <f t="shared" si="1"/>
        <v>49.2</v>
      </c>
      <c r="AH15" s="168"/>
      <c r="AI15" s="178"/>
      <c r="AJ15" s="166"/>
      <c r="AK15" s="248"/>
    </row>
    <row r="16" spans="1:37" s="8" customFormat="1" ht="15">
      <c r="A16" s="164">
        <v>6</v>
      </c>
      <c r="B16" s="249" t="s">
        <v>166</v>
      </c>
      <c r="C16" s="169"/>
      <c r="D16" s="169"/>
      <c r="E16" s="169" t="s">
        <v>140</v>
      </c>
      <c r="F16" s="203"/>
      <c r="G16" s="169"/>
      <c r="H16" s="169"/>
      <c r="I16" s="169"/>
      <c r="J16" s="169"/>
      <c r="K16" s="169"/>
      <c r="L16" s="169"/>
      <c r="M16" s="203"/>
      <c r="N16" s="71">
        <v>7.5</v>
      </c>
      <c r="O16" s="71">
        <v>7</v>
      </c>
      <c r="P16" s="71">
        <v>6.8</v>
      </c>
      <c r="Q16" s="71">
        <v>8.5</v>
      </c>
      <c r="R16" s="71">
        <v>7</v>
      </c>
      <c r="S16" s="71">
        <v>8</v>
      </c>
      <c r="T16" s="71">
        <v>7.5</v>
      </c>
      <c r="U16" s="71">
        <v>6</v>
      </c>
      <c r="V16" s="205">
        <f>SUM(N16:U16)</f>
        <v>58.3</v>
      </c>
      <c r="W16" s="168"/>
      <c r="X16" s="203"/>
      <c r="Y16" s="71">
        <v>8</v>
      </c>
      <c r="Z16" s="71">
        <v>7.5</v>
      </c>
      <c r="AA16" s="71">
        <v>6</v>
      </c>
      <c r="AB16" s="71">
        <v>7.5</v>
      </c>
      <c r="AC16" s="71">
        <v>7</v>
      </c>
      <c r="AD16" s="71">
        <v>6.5</v>
      </c>
      <c r="AE16" s="71">
        <v>7.5</v>
      </c>
      <c r="AF16" s="71">
        <v>7</v>
      </c>
      <c r="AG16" s="205">
        <f t="shared" si="1"/>
        <v>57</v>
      </c>
      <c r="AH16" s="168"/>
      <c r="AI16" s="178"/>
      <c r="AJ16" s="166"/>
      <c r="AK16" s="248"/>
    </row>
    <row r="17" spans="1:37" s="8" customFormat="1" ht="15">
      <c r="A17" s="164" t="s">
        <v>159</v>
      </c>
      <c r="B17" s="249" t="s">
        <v>167</v>
      </c>
      <c r="C17" s="169"/>
      <c r="D17" s="169"/>
      <c r="E17" s="169" t="s">
        <v>140</v>
      </c>
      <c r="F17" s="203"/>
      <c r="G17" s="169"/>
      <c r="H17" s="169"/>
      <c r="I17" s="169"/>
      <c r="J17" s="169"/>
      <c r="K17" s="169"/>
      <c r="L17" s="169"/>
      <c r="M17" s="203"/>
      <c r="N17" s="167"/>
      <c r="O17" s="167"/>
      <c r="P17" s="167"/>
      <c r="Q17" s="167"/>
      <c r="R17" s="167"/>
      <c r="S17" s="167"/>
      <c r="T17" s="167"/>
      <c r="U17" s="167"/>
      <c r="V17" s="208"/>
      <c r="W17" s="168"/>
      <c r="X17" s="203"/>
      <c r="Y17" s="167"/>
      <c r="Z17" s="167"/>
      <c r="AA17" s="167"/>
      <c r="AB17" s="167"/>
      <c r="AC17" s="167"/>
      <c r="AD17" s="167"/>
      <c r="AE17" s="167"/>
      <c r="AF17" s="167"/>
      <c r="AG17" s="208"/>
      <c r="AH17" s="168"/>
      <c r="AI17" s="178"/>
      <c r="AJ17" s="166"/>
      <c r="AK17" s="248"/>
    </row>
    <row r="18" spans="1:37" s="8" customFormat="1" ht="15">
      <c r="A18" s="164" t="s">
        <v>159</v>
      </c>
      <c r="B18" s="249" t="s">
        <v>168</v>
      </c>
      <c r="C18" s="169"/>
      <c r="D18" s="169"/>
      <c r="E18" s="169" t="s">
        <v>251</v>
      </c>
      <c r="F18" s="203"/>
      <c r="G18" s="169"/>
      <c r="H18" s="169"/>
      <c r="I18" s="169"/>
      <c r="J18" s="169"/>
      <c r="K18" s="169"/>
      <c r="L18" s="169"/>
      <c r="M18" s="203"/>
      <c r="N18" s="167"/>
      <c r="O18" s="167"/>
      <c r="P18" s="167"/>
      <c r="Q18" s="167"/>
      <c r="R18" s="167"/>
      <c r="S18" s="167"/>
      <c r="T18" s="167"/>
      <c r="U18" s="167"/>
      <c r="V18" s="208"/>
      <c r="W18" s="168"/>
      <c r="X18" s="203"/>
      <c r="Y18" s="167"/>
      <c r="Z18" s="167"/>
      <c r="AA18" s="167"/>
      <c r="AB18" s="167"/>
      <c r="AC18" s="167"/>
      <c r="AD18" s="167"/>
      <c r="AE18" s="167"/>
      <c r="AF18" s="167"/>
      <c r="AG18" s="208"/>
      <c r="AH18" s="168"/>
      <c r="AI18" s="178"/>
      <c r="AJ18" s="166"/>
      <c r="AK18" s="248"/>
    </row>
    <row r="19" spans="1:37" s="8" customFormat="1" ht="15">
      <c r="A19" s="102"/>
      <c r="B19" s="250"/>
      <c r="C19" s="250" t="s">
        <v>119</v>
      </c>
      <c r="D19" s="250" t="s">
        <v>120</v>
      </c>
      <c r="E19" s="250" t="s">
        <v>169</v>
      </c>
      <c r="F19" s="216"/>
      <c r="G19" s="211">
        <v>6</v>
      </c>
      <c r="H19" s="211">
        <v>5.6</v>
      </c>
      <c r="I19" s="211">
        <v>7</v>
      </c>
      <c r="J19" s="211">
        <v>6.8</v>
      </c>
      <c r="K19" s="211">
        <v>6.5</v>
      </c>
      <c r="L19" s="212">
        <f>SUM((G19*0.1),(H19*0.1),(I19*0.3),(J19*0.3),(K19*0.2))</f>
        <v>6.6000000000000005</v>
      </c>
      <c r="M19" s="213"/>
      <c r="N19" s="214"/>
      <c r="O19" s="214"/>
      <c r="P19" s="214"/>
      <c r="Q19" s="214"/>
      <c r="R19" s="214"/>
      <c r="S19" s="214"/>
      <c r="T19" s="438" t="s">
        <v>30</v>
      </c>
      <c r="U19" s="438"/>
      <c r="V19" s="215">
        <f>SUM(V11:V16)</f>
        <v>307.8</v>
      </c>
      <c r="W19" s="215">
        <f>(V19/6)/8</f>
        <v>6.4125000000000005</v>
      </c>
      <c r="X19" s="216"/>
      <c r="Y19" s="214"/>
      <c r="Z19" s="214"/>
      <c r="AA19" s="214"/>
      <c r="AB19" s="214"/>
      <c r="AC19" s="214"/>
      <c r="AD19" s="214"/>
      <c r="AE19" s="438" t="s">
        <v>30</v>
      </c>
      <c r="AF19" s="438"/>
      <c r="AG19" s="215">
        <f>SUM(AG11:AG16)</f>
        <v>305.89999999999998</v>
      </c>
      <c r="AH19" s="215">
        <f>(AG19/6)/8</f>
        <v>6.3729166666666659</v>
      </c>
      <c r="AI19" s="217"/>
      <c r="AJ19" s="218">
        <f>SUM((L19*0.25)+(W19*0.375)+(AH19*0.375))</f>
        <v>6.4445312499999998</v>
      </c>
      <c r="AK19" s="251">
        <v>1</v>
      </c>
    </row>
    <row r="20" spans="1:37" s="8" customFormat="1" ht="15">
      <c r="A20" s="164">
        <v>1</v>
      </c>
      <c r="B20" s="252" t="s">
        <v>170</v>
      </c>
      <c r="C20" s="169"/>
      <c r="D20" s="169"/>
      <c r="E20" s="169"/>
      <c r="F20" s="203"/>
      <c r="G20" s="169"/>
      <c r="H20" s="169"/>
      <c r="I20" s="169"/>
      <c r="J20" s="169"/>
      <c r="K20" s="169"/>
      <c r="L20" s="166"/>
      <c r="M20" s="203"/>
      <c r="N20" s="71">
        <v>6.6</v>
      </c>
      <c r="O20" s="71">
        <v>6</v>
      </c>
      <c r="P20" s="71">
        <v>8</v>
      </c>
      <c r="Q20" s="71">
        <v>7</v>
      </c>
      <c r="R20" s="71">
        <v>7</v>
      </c>
      <c r="S20" s="247">
        <v>6</v>
      </c>
      <c r="T20" s="71">
        <v>6</v>
      </c>
      <c r="U20" s="71">
        <v>5</v>
      </c>
      <c r="V20" s="205">
        <f>SUM(N20:U20)</f>
        <v>51.6</v>
      </c>
      <c r="W20" s="168"/>
      <c r="X20" s="203"/>
      <c r="Y20" s="71">
        <v>6.2</v>
      </c>
      <c r="Z20" s="71">
        <v>6</v>
      </c>
      <c r="AA20" s="71">
        <v>5.5</v>
      </c>
      <c r="AB20" s="71">
        <v>6.5</v>
      </c>
      <c r="AC20" s="71">
        <v>6.5</v>
      </c>
      <c r="AD20" s="71">
        <v>5.8</v>
      </c>
      <c r="AE20" s="71">
        <v>6.2</v>
      </c>
      <c r="AF20" s="71">
        <v>6.5</v>
      </c>
      <c r="AG20" s="205">
        <f t="shared" ref="AG20:AG25" si="2">SUM(Y20:AF20)</f>
        <v>49.2</v>
      </c>
      <c r="AH20" s="168"/>
      <c r="AI20" s="178"/>
      <c r="AJ20" s="166"/>
      <c r="AK20" s="248"/>
    </row>
    <row r="21" spans="1:37" s="8" customFormat="1" ht="15">
      <c r="A21" s="164">
        <v>2</v>
      </c>
      <c r="B21" s="253" t="s">
        <v>171</v>
      </c>
      <c r="C21" s="169"/>
      <c r="D21" s="169"/>
      <c r="E21" s="169"/>
      <c r="F21" s="203"/>
      <c r="G21" s="169"/>
      <c r="H21" s="169"/>
      <c r="I21" s="169"/>
      <c r="J21" s="169"/>
      <c r="K21" s="169"/>
      <c r="L21" s="169"/>
      <c r="M21" s="203"/>
      <c r="N21" s="71">
        <v>5</v>
      </c>
      <c r="O21" s="71">
        <v>5</v>
      </c>
      <c r="P21" s="71">
        <v>5</v>
      </c>
      <c r="Q21" s="71">
        <v>6.5</v>
      </c>
      <c r="R21" s="71">
        <v>6.5</v>
      </c>
      <c r="S21" s="71">
        <v>7</v>
      </c>
      <c r="T21" s="71">
        <v>6</v>
      </c>
      <c r="U21" s="71">
        <v>5</v>
      </c>
      <c r="V21" s="205">
        <f t="shared" ref="V21:V25" si="3">SUM(N21:U21)</f>
        <v>46</v>
      </c>
      <c r="W21" s="168"/>
      <c r="X21" s="203"/>
      <c r="Y21" s="71">
        <v>5.5</v>
      </c>
      <c r="Z21" s="71">
        <v>4.5</v>
      </c>
      <c r="AA21" s="71">
        <v>5.5</v>
      </c>
      <c r="AB21" s="71">
        <v>6</v>
      </c>
      <c r="AC21" s="71">
        <v>5</v>
      </c>
      <c r="AD21" s="71">
        <v>5.2</v>
      </c>
      <c r="AE21" s="71">
        <v>6</v>
      </c>
      <c r="AF21" s="71">
        <v>7</v>
      </c>
      <c r="AG21" s="205">
        <f t="shared" si="2"/>
        <v>44.7</v>
      </c>
      <c r="AH21" s="168"/>
      <c r="AI21" s="178"/>
      <c r="AJ21" s="166"/>
      <c r="AK21" s="248"/>
    </row>
    <row r="22" spans="1:37" s="8" customFormat="1" ht="15">
      <c r="A22" s="164">
        <v>3</v>
      </c>
      <c r="B22" s="253" t="s">
        <v>172</v>
      </c>
      <c r="C22" s="169"/>
      <c r="D22" s="169"/>
      <c r="E22" s="169"/>
      <c r="F22" s="203"/>
      <c r="G22" s="169"/>
      <c r="H22" s="169"/>
      <c r="I22" s="169"/>
      <c r="J22" s="169"/>
      <c r="K22" s="169"/>
      <c r="L22" s="169"/>
      <c r="M22" s="203"/>
      <c r="N22" s="71">
        <v>5</v>
      </c>
      <c r="O22" s="71">
        <v>6.5</v>
      </c>
      <c r="P22" s="71">
        <v>7</v>
      </c>
      <c r="Q22" s="71">
        <v>7</v>
      </c>
      <c r="R22" s="71">
        <v>7.5</v>
      </c>
      <c r="S22" s="71">
        <v>6.5</v>
      </c>
      <c r="T22" s="71">
        <v>5.5</v>
      </c>
      <c r="U22" s="71">
        <v>5</v>
      </c>
      <c r="V22" s="205">
        <f t="shared" si="3"/>
        <v>50</v>
      </c>
      <c r="W22" s="168"/>
      <c r="X22" s="203"/>
      <c r="Y22" s="71">
        <v>6.3</v>
      </c>
      <c r="Z22" s="71">
        <v>6.2</v>
      </c>
      <c r="AA22" s="71">
        <v>6</v>
      </c>
      <c r="AB22" s="71">
        <v>7</v>
      </c>
      <c r="AC22" s="71">
        <v>5.8</v>
      </c>
      <c r="AD22" s="71">
        <v>6</v>
      </c>
      <c r="AE22" s="71">
        <v>6.2</v>
      </c>
      <c r="AF22" s="71">
        <v>6.5</v>
      </c>
      <c r="AG22" s="205">
        <f t="shared" si="2"/>
        <v>50</v>
      </c>
      <c r="AH22" s="168"/>
      <c r="AI22" s="178"/>
      <c r="AJ22" s="166"/>
      <c r="AK22" s="248"/>
    </row>
    <row r="23" spans="1:37" s="8" customFormat="1" ht="15">
      <c r="A23" s="164">
        <v>4</v>
      </c>
      <c r="B23" s="253" t="s">
        <v>173</v>
      </c>
      <c r="C23" s="169"/>
      <c r="D23" s="169"/>
      <c r="E23" s="169"/>
      <c r="F23" s="203"/>
      <c r="G23" s="169"/>
      <c r="H23" s="169"/>
      <c r="I23" s="169"/>
      <c r="J23" s="169"/>
      <c r="K23" s="169"/>
      <c r="L23" s="169"/>
      <c r="M23" s="203"/>
      <c r="N23" s="71">
        <v>6.5</v>
      </c>
      <c r="O23" s="71">
        <v>6</v>
      </c>
      <c r="P23" s="71">
        <v>7</v>
      </c>
      <c r="Q23" s="71">
        <v>7</v>
      </c>
      <c r="R23" s="71">
        <v>7</v>
      </c>
      <c r="S23" s="71">
        <v>6.5</v>
      </c>
      <c r="T23" s="71">
        <v>6.5</v>
      </c>
      <c r="U23" s="71">
        <v>5</v>
      </c>
      <c r="V23" s="205">
        <f t="shared" si="3"/>
        <v>51.5</v>
      </c>
      <c r="W23" s="168"/>
      <c r="X23" s="203"/>
      <c r="Y23" s="71">
        <v>7</v>
      </c>
      <c r="Z23" s="71">
        <v>6.5</v>
      </c>
      <c r="AA23" s="71">
        <v>6.2</v>
      </c>
      <c r="AB23" s="71">
        <v>7</v>
      </c>
      <c r="AC23" s="71">
        <v>6.2</v>
      </c>
      <c r="AD23" s="71">
        <v>6.2</v>
      </c>
      <c r="AE23" s="71">
        <v>6.5</v>
      </c>
      <c r="AF23" s="71">
        <v>7</v>
      </c>
      <c r="AG23" s="205">
        <f t="shared" si="2"/>
        <v>52.6</v>
      </c>
      <c r="AH23" s="168"/>
      <c r="AI23" s="178"/>
      <c r="AJ23" s="166"/>
      <c r="AK23" s="248"/>
    </row>
    <row r="24" spans="1:37" s="8" customFormat="1" ht="15">
      <c r="A24" s="164">
        <v>5</v>
      </c>
      <c r="B24" s="253" t="s">
        <v>129</v>
      </c>
      <c r="C24" s="169"/>
      <c r="D24" s="169"/>
      <c r="E24" s="169"/>
      <c r="F24" s="203"/>
      <c r="G24" s="169"/>
      <c r="H24" s="169"/>
      <c r="I24" s="169"/>
      <c r="J24" s="169"/>
      <c r="K24" s="169"/>
      <c r="L24" s="169"/>
      <c r="M24" s="203"/>
      <c r="N24" s="71">
        <v>4.5</v>
      </c>
      <c r="O24" s="71">
        <v>5</v>
      </c>
      <c r="P24" s="71">
        <v>6</v>
      </c>
      <c r="Q24" s="71">
        <v>5.5</v>
      </c>
      <c r="R24" s="71">
        <v>6.8</v>
      </c>
      <c r="S24" s="71">
        <v>7</v>
      </c>
      <c r="T24" s="71">
        <v>5.5</v>
      </c>
      <c r="U24" s="71">
        <v>5</v>
      </c>
      <c r="V24" s="205">
        <f t="shared" si="3"/>
        <v>45.3</v>
      </c>
      <c r="W24" s="168"/>
      <c r="X24" s="203"/>
      <c r="Y24" s="71">
        <v>4.5</v>
      </c>
      <c r="Z24" s="71">
        <v>5</v>
      </c>
      <c r="AA24" s="71">
        <v>6</v>
      </c>
      <c r="AB24" s="71">
        <v>5.5</v>
      </c>
      <c r="AC24" s="71">
        <v>4.5</v>
      </c>
      <c r="AD24" s="71">
        <v>5</v>
      </c>
      <c r="AE24" s="71">
        <v>6</v>
      </c>
      <c r="AF24" s="71">
        <v>6.2</v>
      </c>
      <c r="AG24" s="205">
        <f t="shared" si="2"/>
        <v>42.7</v>
      </c>
      <c r="AH24" s="168"/>
      <c r="AI24" s="178"/>
      <c r="AJ24" s="166"/>
      <c r="AK24" s="248"/>
    </row>
    <row r="25" spans="1:37" s="8" customFormat="1" ht="15">
      <c r="A25" s="164">
        <v>6</v>
      </c>
      <c r="B25" s="253" t="s">
        <v>174</v>
      </c>
      <c r="C25" s="169"/>
      <c r="D25" s="169"/>
      <c r="E25" s="169"/>
      <c r="F25" s="203"/>
      <c r="G25" s="169"/>
      <c r="H25" s="169"/>
      <c r="I25" s="169"/>
      <c r="J25" s="169"/>
      <c r="K25" s="169"/>
      <c r="L25" s="169"/>
      <c r="M25" s="203"/>
      <c r="N25" s="71">
        <v>5.5</v>
      </c>
      <c r="O25" s="71">
        <v>5</v>
      </c>
      <c r="P25" s="71">
        <v>5.5</v>
      </c>
      <c r="Q25" s="71">
        <v>6</v>
      </c>
      <c r="R25" s="71">
        <v>7</v>
      </c>
      <c r="S25" s="71">
        <v>6</v>
      </c>
      <c r="T25" s="71">
        <v>5.5</v>
      </c>
      <c r="U25" s="71">
        <v>5</v>
      </c>
      <c r="V25" s="205">
        <f t="shared" si="3"/>
        <v>45.5</v>
      </c>
      <c r="W25" s="168"/>
      <c r="X25" s="203"/>
      <c r="Y25" s="71">
        <v>6.2</v>
      </c>
      <c r="Z25" s="71">
        <v>4.8</v>
      </c>
      <c r="AA25" s="71">
        <v>5.5</v>
      </c>
      <c r="AB25" s="71">
        <v>7</v>
      </c>
      <c r="AC25" s="71">
        <v>5</v>
      </c>
      <c r="AD25" s="71">
        <v>4.8</v>
      </c>
      <c r="AE25" s="71">
        <v>5.5</v>
      </c>
      <c r="AF25" s="71">
        <v>6.2</v>
      </c>
      <c r="AG25" s="205">
        <f t="shared" si="2"/>
        <v>45</v>
      </c>
      <c r="AH25" s="168"/>
      <c r="AI25" s="178"/>
      <c r="AJ25" s="166"/>
      <c r="AK25" s="248"/>
    </row>
    <row r="26" spans="1:37" s="8" customFormat="1" ht="15">
      <c r="A26" s="164" t="s">
        <v>159</v>
      </c>
      <c r="B26" s="253"/>
      <c r="C26" s="169"/>
      <c r="D26" s="169"/>
      <c r="E26" s="169"/>
      <c r="F26" s="203"/>
      <c r="G26" s="169"/>
      <c r="H26" s="169"/>
      <c r="I26" s="169"/>
      <c r="J26" s="169"/>
      <c r="K26" s="169"/>
      <c r="L26" s="169"/>
      <c r="M26" s="203"/>
      <c r="N26" s="167"/>
      <c r="O26" s="167"/>
      <c r="P26" s="167"/>
      <c r="Q26" s="167"/>
      <c r="R26" s="167"/>
      <c r="S26" s="167"/>
      <c r="T26" s="167"/>
      <c r="U26" s="167"/>
      <c r="V26" s="208"/>
      <c r="W26" s="168"/>
      <c r="X26" s="203"/>
      <c r="Y26" s="167"/>
      <c r="Z26" s="167"/>
      <c r="AA26" s="167"/>
      <c r="AB26" s="167"/>
      <c r="AC26" s="167"/>
      <c r="AD26" s="167"/>
      <c r="AE26" s="167"/>
      <c r="AF26" s="167"/>
      <c r="AG26" s="208"/>
      <c r="AH26" s="168"/>
      <c r="AI26" s="178"/>
      <c r="AJ26" s="166"/>
      <c r="AK26" s="248"/>
    </row>
    <row r="27" spans="1:37" s="8" customFormat="1" ht="15">
      <c r="A27" s="102"/>
      <c r="B27" s="250"/>
      <c r="C27" s="250" t="s">
        <v>127</v>
      </c>
      <c r="D27" s="250" t="s">
        <v>128</v>
      </c>
      <c r="E27" s="250" t="s">
        <v>117</v>
      </c>
      <c r="F27" s="216"/>
      <c r="G27" s="211">
        <v>7</v>
      </c>
      <c r="H27" s="211">
        <v>7</v>
      </c>
      <c r="I27" s="211">
        <v>8</v>
      </c>
      <c r="J27" s="211">
        <v>7.8</v>
      </c>
      <c r="K27" s="211">
        <v>7</v>
      </c>
      <c r="L27" s="212">
        <f t="shared" ref="L27" si="4">SUM((G27*0.1),(H27*0.1),(I27*0.3),(J27*0.3),(K27*0.2))</f>
        <v>7.54</v>
      </c>
      <c r="M27" s="213"/>
      <c r="N27" s="214"/>
      <c r="O27" s="214"/>
      <c r="P27" s="214"/>
      <c r="Q27" s="214"/>
      <c r="R27" s="214"/>
      <c r="S27" s="214"/>
      <c r="T27" s="438" t="s">
        <v>30</v>
      </c>
      <c r="U27" s="438"/>
      <c r="V27" s="215">
        <f>SUM(V20:V25)</f>
        <v>289.89999999999998</v>
      </c>
      <c r="W27" s="215">
        <f>(V27/6)/8</f>
        <v>6.0395833333333329</v>
      </c>
      <c r="X27" s="216"/>
      <c r="Y27" s="214"/>
      <c r="Z27" s="214"/>
      <c r="AA27" s="214"/>
      <c r="AB27" s="214"/>
      <c r="AC27" s="214"/>
      <c r="AD27" s="214"/>
      <c r="AE27" s="438" t="s">
        <v>30</v>
      </c>
      <c r="AF27" s="438"/>
      <c r="AG27" s="215">
        <f t="shared" ref="AG27" si="5">SUM(AG20:AG25)</f>
        <v>284.2</v>
      </c>
      <c r="AH27" s="215">
        <f t="shared" ref="AH27" si="6">(AG27/6)/8</f>
        <v>5.9208333333333334</v>
      </c>
      <c r="AI27" s="217"/>
      <c r="AJ27" s="218">
        <f t="shared" ref="AJ27" si="7">SUM((L27*0.25)+(W27*0.375)+(AH27*0.375))</f>
        <v>6.3701562499999991</v>
      </c>
      <c r="AK27" s="251">
        <v>2</v>
      </c>
    </row>
    <row r="28" spans="1:37" s="8" customFormat="1" ht="15">
      <c r="A28" s="164">
        <v>1</v>
      </c>
      <c r="B28" s="252" t="s">
        <v>122</v>
      </c>
      <c r="C28" s="169"/>
      <c r="D28" s="169"/>
      <c r="E28" s="169" t="s">
        <v>140</v>
      </c>
      <c r="F28" s="203"/>
      <c r="G28" s="169"/>
      <c r="H28" s="169"/>
      <c r="I28" s="169"/>
      <c r="J28" s="169"/>
      <c r="K28" s="169"/>
      <c r="L28" s="166"/>
      <c r="M28" s="203"/>
      <c r="N28" s="71">
        <v>4.5</v>
      </c>
      <c r="O28" s="71">
        <v>5</v>
      </c>
      <c r="P28" s="71">
        <v>4.5</v>
      </c>
      <c r="Q28" s="71">
        <v>6.5</v>
      </c>
      <c r="R28" s="71">
        <v>6</v>
      </c>
      <c r="S28" s="247">
        <v>5.5</v>
      </c>
      <c r="T28" s="71">
        <v>5</v>
      </c>
      <c r="U28" s="71">
        <v>5</v>
      </c>
      <c r="V28" s="205">
        <f t="shared" ref="V28:V33" si="8">SUM(N28:U28)</f>
        <v>42</v>
      </c>
      <c r="W28" s="168"/>
      <c r="X28" s="203"/>
      <c r="Y28" s="71">
        <v>4.5</v>
      </c>
      <c r="Z28" s="71">
        <v>5</v>
      </c>
      <c r="AA28" s="71">
        <v>4</v>
      </c>
      <c r="AB28" s="71">
        <v>6</v>
      </c>
      <c r="AC28" s="71">
        <v>5</v>
      </c>
      <c r="AD28" s="71">
        <v>5.2</v>
      </c>
      <c r="AE28" s="71">
        <v>6</v>
      </c>
      <c r="AF28" s="71">
        <v>6</v>
      </c>
      <c r="AG28" s="205">
        <f t="shared" ref="AG28:AG33" si="9">SUM(Y28:AF28)</f>
        <v>41.7</v>
      </c>
      <c r="AH28" s="168"/>
      <c r="AI28" s="178"/>
      <c r="AJ28" s="166"/>
      <c r="AK28" s="248"/>
    </row>
    <row r="29" spans="1:37" s="8" customFormat="1" ht="15">
      <c r="A29" s="164">
        <v>2</v>
      </c>
      <c r="B29" s="253" t="s">
        <v>181</v>
      </c>
      <c r="C29" s="169"/>
      <c r="D29" s="169"/>
      <c r="E29" s="169" t="s">
        <v>140</v>
      </c>
      <c r="F29" s="203"/>
      <c r="G29" s="169"/>
      <c r="H29" s="169"/>
      <c r="I29" s="169"/>
      <c r="J29" s="169"/>
      <c r="K29" s="169"/>
      <c r="L29" s="169"/>
      <c r="M29" s="203"/>
      <c r="N29" s="71">
        <v>5.5</v>
      </c>
      <c r="O29" s="71">
        <v>5</v>
      </c>
      <c r="P29" s="71">
        <v>6</v>
      </c>
      <c r="Q29" s="71">
        <v>5</v>
      </c>
      <c r="R29" s="71">
        <v>5.5</v>
      </c>
      <c r="S29" s="71">
        <v>5.5</v>
      </c>
      <c r="T29" s="71">
        <v>5</v>
      </c>
      <c r="U29" s="71">
        <v>5</v>
      </c>
      <c r="V29" s="237">
        <f t="shared" si="8"/>
        <v>42.5</v>
      </c>
      <c r="W29" s="195"/>
      <c r="X29" s="203"/>
      <c r="Y29" s="71">
        <v>4.5</v>
      </c>
      <c r="Z29" s="71">
        <v>5</v>
      </c>
      <c r="AA29" s="71">
        <v>4.5</v>
      </c>
      <c r="AB29" s="71">
        <v>6.2</v>
      </c>
      <c r="AC29" s="71">
        <v>6</v>
      </c>
      <c r="AD29" s="71">
        <v>5.5</v>
      </c>
      <c r="AE29" s="71">
        <v>4</v>
      </c>
      <c r="AF29" s="71">
        <v>6</v>
      </c>
      <c r="AG29" s="237">
        <f t="shared" si="9"/>
        <v>41.7</v>
      </c>
      <c r="AH29" s="195"/>
      <c r="AI29" s="194"/>
      <c r="AJ29" s="173"/>
      <c r="AK29" s="248"/>
    </row>
    <row r="30" spans="1:37" s="8" customFormat="1" ht="15">
      <c r="A30" s="164">
        <v>3</v>
      </c>
      <c r="B30" s="253" t="s">
        <v>182</v>
      </c>
      <c r="C30" s="169"/>
      <c r="D30" s="169"/>
      <c r="E30" s="169" t="s">
        <v>140</v>
      </c>
      <c r="F30" s="203"/>
      <c r="G30" s="169"/>
      <c r="H30" s="169"/>
      <c r="I30" s="169"/>
      <c r="J30" s="169"/>
      <c r="K30" s="169"/>
      <c r="L30" s="169"/>
      <c r="M30" s="203"/>
      <c r="N30" s="71">
        <v>4.5</v>
      </c>
      <c r="O30" s="71">
        <v>5.8</v>
      </c>
      <c r="P30" s="71">
        <v>5</v>
      </c>
      <c r="Q30" s="71">
        <v>5.8</v>
      </c>
      <c r="R30" s="71">
        <v>5.8</v>
      </c>
      <c r="S30" s="71">
        <v>5.8</v>
      </c>
      <c r="T30" s="71">
        <v>6</v>
      </c>
      <c r="U30" s="71">
        <v>5.5</v>
      </c>
      <c r="V30" s="237">
        <f t="shared" si="8"/>
        <v>44.2</v>
      </c>
      <c r="W30" s="195"/>
      <c r="X30" s="203"/>
      <c r="Y30" s="71">
        <v>4.5</v>
      </c>
      <c r="Z30" s="71">
        <v>5.5</v>
      </c>
      <c r="AA30" s="71">
        <v>4.8</v>
      </c>
      <c r="AB30" s="71">
        <v>5.5</v>
      </c>
      <c r="AC30" s="71">
        <v>5.2</v>
      </c>
      <c r="AD30" s="71">
        <v>5</v>
      </c>
      <c r="AE30" s="71">
        <v>5.5</v>
      </c>
      <c r="AF30" s="71">
        <v>6.2</v>
      </c>
      <c r="AG30" s="237">
        <f t="shared" si="9"/>
        <v>42.2</v>
      </c>
      <c r="AH30" s="195"/>
      <c r="AI30" s="194"/>
      <c r="AJ30" s="173"/>
      <c r="AK30" s="248"/>
    </row>
    <row r="31" spans="1:37" s="8" customFormat="1" ht="15">
      <c r="A31" s="164">
        <v>4</v>
      </c>
      <c r="B31" s="253" t="s">
        <v>183</v>
      </c>
      <c r="C31" s="169"/>
      <c r="D31" s="169"/>
      <c r="E31" s="169" t="s">
        <v>140</v>
      </c>
      <c r="F31" s="203"/>
      <c r="G31" s="169"/>
      <c r="H31" s="169"/>
      <c r="I31" s="169"/>
      <c r="J31" s="169"/>
      <c r="K31" s="169"/>
      <c r="L31" s="169"/>
      <c r="M31" s="203"/>
      <c r="N31" s="71">
        <v>6</v>
      </c>
      <c r="O31" s="71">
        <v>7</v>
      </c>
      <c r="P31" s="71">
        <v>7.5</v>
      </c>
      <c r="Q31" s="71">
        <v>7.8</v>
      </c>
      <c r="R31" s="71">
        <v>5</v>
      </c>
      <c r="S31" s="71">
        <v>6.8</v>
      </c>
      <c r="T31" s="71">
        <v>7</v>
      </c>
      <c r="U31" s="71">
        <v>5</v>
      </c>
      <c r="V31" s="237">
        <f t="shared" si="8"/>
        <v>52.099999999999994</v>
      </c>
      <c r="W31" s="195"/>
      <c r="X31" s="203"/>
      <c r="Y31" s="71">
        <v>6</v>
      </c>
      <c r="Z31" s="71">
        <v>6.5</v>
      </c>
      <c r="AA31" s="71">
        <v>5.8</v>
      </c>
      <c r="AB31" s="71">
        <v>6</v>
      </c>
      <c r="AC31" s="71">
        <v>6</v>
      </c>
      <c r="AD31" s="71">
        <v>5.5</v>
      </c>
      <c r="AE31" s="71">
        <v>6.2</v>
      </c>
      <c r="AF31" s="71">
        <v>6.5</v>
      </c>
      <c r="AG31" s="237">
        <f t="shared" si="9"/>
        <v>48.5</v>
      </c>
      <c r="AH31" s="195"/>
      <c r="AI31" s="194"/>
      <c r="AJ31" s="173"/>
      <c r="AK31" s="248"/>
    </row>
    <row r="32" spans="1:37" s="8" customFormat="1" ht="15">
      <c r="A32" s="164">
        <v>5</v>
      </c>
      <c r="B32" s="253" t="s">
        <v>184</v>
      </c>
      <c r="C32" s="169"/>
      <c r="D32" s="169"/>
      <c r="E32" s="169" t="s">
        <v>140</v>
      </c>
      <c r="F32" s="203"/>
      <c r="G32" s="169"/>
      <c r="H32" s="169"/>
      <c r="I32" s="169"/>
      <c r="J32" s="169"/>
      <c r="K32" s="169"/>
      <c r="L32" s="169"/>
      <c r="M32" s="203"/>
      <c r="N32" s="71">
        <v>6.8</v>
      </c>
      <c r="O32" s="71">
        <v>7</v>
      </c>
      <c r="P32" s="71">
        <v>5.5</v>
      </c>
      <c r="Q32" s="71">
        <v>6</v>
      </c>
      <c r="R32" s="71">
        <v>6</v>
      </c>
      <c r="S32" s="71">
        <v>7</v>
      </c>
      <c r="T32" s="71">
        <v>8</v>
      </c>
      <c r="U32" s="71">
        <v>5</v>
      </c>
      <c r="V32" s="237">
        <f t="shared" si="8"/>
        <v>51.3</v>
      </c>
      <c r="W32" s="195"/>
      <c r="X32" s="203"/>
      <c r="Y32" s="71">
        <v>6.5</v>
      </c>
      <c r="Z32" s="71">
        <v>6.2</v>
      </c>
      <c r="AA32" s="71">
        <v>6</v>
      </c>
      <c r="AB32" s="71">
        <v>7</v>
      </c>
      <c r="AC32" s="71">
        <v>6.5</v>
      </c>
      <c r="AD32" s="71">
        <v>6.2</v>
      </c>
      <c r="AE32" s="71">
        <v>6.8</v>
      </c>
      <c r="AF32" s="71">
        <v>7</v>
      </c>
      <c r="AG32" s="237">
        <f t="shared" si="9"/>
        <v>52.2</v>
      </c>
      <c r="AH32" s="195"/>
      <c r="AI32" s="194"/>
      <c r="AJ32" s="173"/>
      <c r="AK32" s="248"/>
    </row>
    <row r="33" spans="1:37" s="8" customFormat="1" ht="15">
      <c r="A33" s="164">
        <v>6</v>
      </c>
      <c r="B33" s="253" t="s">
        <v>136</v>
      </c>
      <c r="C33" s="169"/>
      <c r="D33" s="169"/>
      <c r="E33" s="169" t="s">
        <v>251</v>
      </c>
      <c r="F33" s="203"/>
      <c r="G33" s="169"/>
      <c r="H33" s="169"/>
      <c r="I33" s="169"/>
      <c r="J33" s="169"/>
      <c r="K33" s="169"/>
      <c r="L33" s="169"/>
      <c r="M33" s="203"/>
      <c r="N33" s="71">
        <v>6</v>
      </c>
      <c r="O33" s="71">
        <v>6</v>
      </c>
      <c r="P33" s="71">
        <v>5.5</v>
      </c>
      <c r="Q33" s="71">
        <v>7.5</v>
      </c>
      <c r="R33" s="71">
        <v>7.5</v>
      </c>
      <c r="S33" s="71">
        <v>7.5</v>
      </c>
      <c r="T33" s="71">
        <v>5.8</v>
      </c>
      <c r="U33" s="71">
        <v>5</v>
      </c>
      <c r="V33" s="237">
        <f t="shared" si="8"/>
        <v>50.8</v>
      </c>
      <c r="W33" s="195"/>
      <c r="X33" s="203"/>
      <c r="Y33" s="71">
        <v>6</v>
      </c>
      <c r="Z33" s="71">
        <v>6</v>
      </c>
      <c r="AA33" s="71">
        <v>5.5</v>
      </c>
      <c r="AB33" s="71">
        <v>6.5</v>
      </c>
      <c r="AC33" s="71">
        <v>6.2</v>
      </c>
      <c r="AD33" s="71">
        <v>6.5</v>
      </c>
      <c r="AE33" s="71">
        <v>6.2</v>
      </c>
      <c r="AF33" s="71">
        <v>7</v>
      </c>
      <c r="AG33" s="237">
        <f t="shared" si="9"/>
        <v>49.900000000000006</v>
      </c>
      <c r="AH33" s="195"/>
      <c r="AI33" s="194"/>
      <c r="AJ33" s="173"/>
      <c r="AK33" s="248"/>
    </row>
    <row r="34" spans="1:37" s="8" customFormat="1" ht="15">
      <c r="A34" s="164" t="s">
        <v>159</v>
      </c>
      <c r="B34" s="253" t="s">
        <v>167</v>
      </c>
      <c r="C34" s="169"/>
      <c r="D34" s="169"/>
      <c r="E34" s="169" t="s">
        <v>140</v>
      </c>
      <c r="F34" s="203"/>
      <c r="G34" s="169"/>
      <c r="H34" s="169"/>
      <c r="I34" s="169"/>
      <c r="J34" s="169"/>
      <c r="K34" s="169"/>
      <c r="L34" s="169"/>
      <c r="M34" s="203"/>
      <c r="N34" s="167"/>
      <c r="O34" s="167"/>
      <c r="P34" s="167"/>
      <c r="Q34" s="167"/>
      <c r="R34" s="167"/>
      <c r="S34" s="167"/>
      <c r="T34" s="167"/>
      <c r="U34" s="167"/>
      <c r="V34" s="238"/>
      <c r="W34" s="195"/>
      <c r="X34" s="203"/>
      <c r="Y34" s="167"/>
      <c r="Z34" s="167"/>
      <c r="AA34" s="167"/>
      <c r="AB34" s="167"/>
      <c r="AC34" s="167"/>
      <c r="AD34" s="167"/>
      <c r="AE34" s="167"/>
      <c r="AF34" s="167"/>
      <c r="AG34" s="238"/>
      <c r="AH34" s="195"/>
      <c r="AI34" s="194"/>
      <c r="AJ34" s="173"/>
      <c r="AK34" s="248"/>
    </row>
    <row r="35" spans="1:37" s="8" customFormat="1" ht="15">
      <c r="A35" s="164" t="s">
        <v>159</v>
      </c>
      <c r="B35" s="253" t="s">
        <v>185</v>
      </c>
      <c r="C35" s="169"/>
      <c r="D35" s="169"/>
      <c r="E35" s="169" t="s">
        <v>252</v>
      </c>
      <c r="F35" s="203"/>
      <c r="G35" s="169"/>
      <c r="H35" s="169"/>
      <c r="I35" s="169"/>
      <c r="J35" s="169"/>
      <c r="K35" s="169"/>
      <c r="L35" s="169"/>
      <c r="M35" s="203"/>
      <c r="N35" s="167"/>
      <c r="O35" s="167"/>
      <c r="P35" s="167"/>
      <c r="Q35" s="167"/>
      <c r="R35" s="167"/>
      <c r="S35" s="167"/>
      <c r="T35" s="167"/>
      <c r="U35" s="167"/>
      <c r="V35" s="238"/>
      <c r="W35" s="195"/>
      <c r="X35" s="203"/>
      <c r="Y35" s="167"/>
      <c r="Z35" s="167"/>
      <c r="AA35" s="167"/>
      <c r="AB35" s="167"/>
      <c r="AC35" s="167"/>
      <c r="AD35" s="167"/>
      <c r="AE35" s="167"/>
      <c r="AF35" s="167"/>
      <c r="AG35" s="238"/>
      <c r="AH35" s="195"/>
      <c r="AI35" s="194"/>
      <c r="AJ35" s="173"/>
      <c r="AK35" s="248"/>
    </row>
    <row r="36" spans="1:37" s="8" customFormat="1" ht="15">
      <c r="A36" s="102"/>
      <c r="B36" s="250"/>
      <c r="C36" s="250" t="s">
        <v>119</v>
      </c>
      <c r="D36" s="250" t="s">
        <v>120</v>
      </c>
      <c r="E36" s="250" t="s">
        <v>186</v>
      </c>
      <c r="F36" s="216"/>
      <c r="G36" s="211">
        <v>5.8</v>
      </c>
      <c r="H36" s="211">
        <v>5.4</v>
      </c>
      <c r="I36" s="211">
        <v>7</v>
      </c>
      <c r="J36" s="211">
        <v>6.5</v>
      </c>
      <c r="K36" s="211">
        <v>6.5</v>
      </c>
      <c r="L36" s="234">
        <f t="shared" ref="L36" si="10">SUM((G36*0.1),(H36*0.1),(I36*0.3),(J36*0.3),(K36*0.2))</f>
        <v>6.47</v>
      </c>
      <c r="M36" s="213"/>
      <c r="N36" s="214"/>
      <c r="O36" s="214"/>
      <c r="P36" s="214"/>
      <c r="Q36" s="214"/>
      <c r="R36" s="214"/>
      <c r="S36" s="214"/>
      <c r="T36" s="438" t="s">
        <v>30</v>
      </c>
      <c r="U36" s="438"/>
      <c r="V36" s="239">
        <f>SUM(V28:V33)</f>
        <v>282.89999999999998</v>
      </c>
      <c r="W36" s="239">
        <f>(V36/6)/8</f>
        <v>5.8937499999999998</v>
      </c>
      <c r="X36" s="216"/>
      <c r="Y36" s="214"/>
      <c r="Z36" s="214"/>
      <c r="AA36" s="214"/>
      <c r="AB36" s="214"/>
      <c r="AC36" s="214"/>
      <c r="AD36" s="214"/>
      <c r="AE36" s="438" t="s">
        <v>30</v>
      </c>
      <c r="AF36" s="438"/>
      <c r="AG36" s="239">
        <f t="shared" ref="AG36" si="11">SUM(AG28:AG33)</f>
        <v>276.20000000000005</v>
      </c>
      <c r="AH36" s="239">
        <f t="shared" ref="AH36" si="12">(AG36/6)/8</f>
        <v>5.7541666666666673</v>
      </c>
      <c r="AI36" s="241"/>
      <c r="AJ36" s="242">
        <f t="shared" ref="AJ36" si="13">SUM((L36*0.25)+(W36*0.375)+(AH36*0.375))</f>
        <v>5.9854687499999999</v>
      </c>
      <c r="AK36" s="251">
        <v>3</v>
      </c>
    </row>
    <row r="37" spans="1:37" s="8" customFormat="1" ht="15">
      <c r="A37" s="164">
        <v>1</v>
      </c>
      <c r="B37" s="252" t="s">
        <v>175</v>
      </c>
      <c r="C37" s="169"/>
      <c r="D37" s="169"/>
      <c r="E37" s="169"/>
      <c r="F37" s="203"/>
      <c r="G37" s="169"/>
      <c r="H37" s="169"/>
      <c r="I37" s="169"/>
      <c r="J37" s="169"/>
      <c r="K37" s="169"/>
      <c r="L37" s="166"/>
      <c r="M37" s="203"/>
      <c r="N37" s="71">
        <v>6.5</v>
      </c>
      <c r="O37" s="71">
        <v>7</v>
      </c>
      <c r="P37" s="71">
        <v>7</v>
      </c>
      <c r="Q37" s="71">
        <v>6.5</v>
      </c>
      <c r="R37" s="71">
        <v>7</v>
      </c>
      <c r="S37" s="71">
        <v>6.8</v>
      </c>
      <c r="T37" s="71">
        <v>7.5</v>
      </c>
      <c r="U37" s="71">
        <v>5</v>
      </c>
      <c r="V37" s="205">
        <f t="shared" ref="V37:V42" si="14">SUM(N37:U37)</f>
        <v>53.3</v>
      </c>
      <c r="W37" s="168"/>
      <c r="X37" s="203"/>
      <c r="Y37" s="71">
        <v>5.2</v>
      </c>
      <c r="Z37" s="71">
        <v>6.5</v>
      </c>
      <c r="AA37" s="71">
        <v>6</v>
      </c>
      <c r="AB37" s="71">
        <v>6</v>
      </c>
      <c r="AC37" s="71">
        <v>5.5</v>
      </c>
      <c r="AD37" s="71">
        <v>5.2</v>
      </c>
      <c r="AE37" s="71">
        <v>7</v>
      </c>
      <c r="AF37" s="71">
        <v>6.5</v>
      </c>
      <c r="AG37" s="205">
        <f t="shared" ref="AG37:AG42" si="15">SUM(Y37:AF37)</f>
        <v>47.9</v>
      </c>
      <c r="AH37" s="168"/>
      <c r="AI37" s="178"/>
      <c r="AJ37" s="166"/>
      <c r="AK37" s="248"/>
    </row>
    <row r="38" spans="1:37" s="8" customFormat="1" ht="15">
      <c r="A38" s="164">
        <v>2</v>
      </c>
      <c r="B38" s="253" t="s">
        <v>176</v>
      </c>
      <c r="C38" s="169"/>
      <c r="D38" s="169"/>
      <c r="E38" s="169"/>
      <c r="F38" s="203"/>
      <c r="G38" s="169"/>
      <c r="H38" s="169"/>
      <c r="I38" s="169"/>
      <c r="J38" s="169"/>
      <c r="K38" s="169"/>
      <c r="L38" s="169"/>
      <c r="M38" s="203"/>
      <c r="N38" s="71">
        <v>4.5</v>
      </c>
      <c r="O38" s="71">
        <v>5</v>
      </c>
      <c r="P38" s="71">
        <v>6</v>
      </c>
      <c r="Q38" s="71">
        <v>6</v>
      </c>
      <c r="R38" s="71">
        <v>5.5</v>
      </c>
      <c r="S38" s="71">
        <v>3</v>
      </c>
      <c r="T38" s="71">
        <v>6</v>
      </c>
      <c r="U38" s="71">
        <v>5</v>
      </c>
      <c r="V38" s="205">
        <f t="shared" si="14"/>
        <v>41</v>
      </c>
      <c r="W38" s="168"/>
      <c r="X38" s="203"/>
      <c r="Y38" s="71">
        <v>4</v>
      </c>
      <c r="Z38" s="71">
        <v>6</v>
      </c>
      <c r="AA38" s="71">
        <v>6.5</v>
      </c>
      <c r="AB38" s="71">
        <v>6.2</v>
      </c>
      <c r="AC38" s="71">
        <v>6.5</v>
      </c>
      <c r="AD38" s="71">
        <v>5</v>
      </c>
      <c r="AE38" s="71">
        <v>7</v>
      </c>
      <c r="AF38" s="71">
        <v>6.2</v>
      </c>
      <c r="AG38" s="205">
        <f t="shared" si="15"/>
        <v>47.400000000000006</v>
      </c>
      <c r="AH38" s="168"/>
      <c r="AI38" s="178"/>
      <c r="AJ38" s="166"/>
      <c r="AK38" s="248"/>
    </row>
    <row r="39" spans="1:37" s="8" customFormat="1" ht="15">
      <c r="A39" s="164">
        <v>3</v>
      </c>
      <c r="B39" s="253" t="s">
        <v>177</v>
      </c>
      <c r="C39" s="169"/>
      <c r="D39" s="169"/>
      <c r="E39" s="169"/>
      <c r="F39" s="203"/>
      <c r="G39" s="169"/>
      <c r="H39" s="169"/>
      <c r="I39" s="169"/>
      <c r="J39" s="169"/>
      <c r="K39" s="169"/>
      <c r="L39" s="169"/>
      <c r="M39" s="203"/>
      <c r="N39" s="71">
        <v>5</v>
      </c>
      <c r="O39" s="71">
        <v>5.5</v>
      </c>
      <c r="P39" s="71">
        <v>6.5</v>
      </c>
      <c r="Q39" s="71">
        <v>3</v>
      </c>
      <c r="R39" s="71">
        <v>6.5</v>
      </c>
      <c r="S39" s="71">
        <v>6.5</v>
      </c>
      <c r="T39" s="71">
        <v>6</v>
      </c>
      <c r="U39" s="71">
        <v>5</v>
      </c>
      <c r="V39" s="205">
        <f t="shared" si="14"/>
        <v>44</v>
      </c>
      <c r="W39" s="168"/>
      <c r="X39" s="203"/>
      <c r="Y39" s="71">
        <v>6.2</v>
      </c>
      <c r="Z39" s="71">
        <v>6.5</v>
      </c>
      <c r="AA39" s="71">
        <v>5.8</v>
      </c>
      <c r="AB39" s="71">
        <v>5.5</v>
      </c>
      <c r="AC39" s="71">
        <v>5.5</v>
      </c>
      <c r="AD39" s="71">
        <v>5.2</v>
      </c>
      <c r="AE39" s="71">
        <v>6.2</v>
      </c>
      <c r="AF39" s="71">
        <v>6.5</v>
      </c>
      <c r="AG39" s="205">
        <f t="shared" si="15"/>
        <v>47.400000000000006</v>
      </c>
      <c r="AH39" s="168"/>
      <c r="AI39" s="178"/>
      <c r="AJ39" s="166"/>
      <c r="AK39" s="248"/>
    </row>
    <row r="40" spans="1:37" s="8" customFormat="1" ht="15">
      <c r="A40" s="164">
        <v>4</v>
      </c>
      <c r="B40" s="253" t="s">
        <v>178</v>
      </c>
      <c r="C40" s="169"/>
      <c r="D40" s="169"/>
      <c r="E40" s="169"/>
      <c r="F40" s="203"/>
      <c r="G40" s="169"/>
      <c r="H40" s="169"/>
      <c r="I40" s="169"/>
      <c r="J40" s="169"/>
      <c r="K40" s="169"/>
      <c r="L40" s="169"/>
      <c r="M40" s="203"/>
      <c r="N40" s="71">
        <v>4.4000000000000004</v>
      </c>
      <c r="O40" s="71">
        <v>5.5</v>
      </c>
      <c r="P40" s="71">
        <v>5.5</v>
      </c>
      <c r="Q40" s="71">
        <v>5.5</v>
      </c>
      <c r="R40" s="71">
        <v>6</v>
      </c>
      <c r="S40" s="71">
        <v>5.5</v>
      </c>
      <c r="T40" s="71">
        <v>6</v>
      </c>
      <c r="U40" s="71">
        <v>5.5</v>
      </c>
      <c r="V40" s="205">
        <f t="shared" si="14"/>
        <v>43.9</v>
      </c>
      <c r="W40" s="168"/>
      <c r="X40" s="203"/>
      <c r="Y40" s="71">
        <v>4.5</v>
      </c>
      <c r="Z40" s="71">
        <v>5</v>
      </c>
      <c r="AA40" s="71">
        <v>4.8</v>
      </c>
      <c r="AB40" s="71">
        <v>6</v>
      </c>
      <c r="AC40" s="71">
        <v>5.8</v>
      </c>
      <c r="AD40" s="71">
        <v>5.5</v>
      </c>
      <c r="AE40" s="71">
        <v>6.5</v>
      </c>
      <c r="AF40" s="71">
        <v>6.2</v>
      </c>
      <c r="AG40" s="205">
        <f t="shared" si="15"/>
        <v>44.300000000000004</v>
      </c>
      <c r="AH40" s="168"/>
      <c r="AI40" s="178"/>
      <c r="AJ40" s="166"/>
      <c r="AK40" s="248"/>
    </row>
    <row r="41" spans="1:37" s="8" customFormat="1" ht="15">
      <c r="A41" s="164">
        <v>5</v>
      </c>
      <c r="B41" s="253" t="s">
        <v>179</v>
      </c>
      <c r="C41" s="169"/>
      <c r="D41" s="169"/>
      <c r="E41" s="169"/>
      <c r="F41" s="203"/>
      <c r="G41" s="169"/>
      <c r="H41" s="169"/>
      <c r="I41" s="169"/>
      <c r="J41" s="169"/>
      <c r="K41" s="169"/>
      <c r="L41" s="169"/>
      <c r="M41" s="203"/>
      <c r="N41" s="71">
        <v>6</v>
      </c>
      <c r="O41" s="71">
        <v>5</v>
      </c>
      <c r="P41" s="71">
        <v>7</v>
      </c>
      <c r="Q41" s="71">
        <v>5</v>
      </c>
      <c r="R41" s="71">
        <v>6</v>
      </c>
      <c r="S41" s="71">
        <v>6</v>
      </c>
      <c r="T41" s="71">
        <v>5.8</v>
      </c>
      <c r="U41" s="71">
        <v>5</v>
      </c>
      <c r="V41" s="205">
        <f t="shared" si="14"/>
        <v>45.8</v>
      </c>
      <c r="W41" s="168"/>
      <c r="X41" s="203"/>
      <c r="Y41" s="71">
        <v>6.2</v>
      </c>
      <c r="Z41" s="71">
        <v>4.8</v>
      </c>
      <c r="AA41" s="71">
        <v>6</v>
      </c>
      <c r="AB41" s="71">
        <v>6.5</v>
      </c>
      <c r="AC41" s="71">
        <v>5.5</v>
      </c>
      <c r="AD41" s="71">
        <v>5.5</v>
      </c>
      <c r="AE41" s="71">
        <v>5.5</v>
      </c>
      <c r="AF41" s="71">
        <v>5</v>
      </c>
      <c r="AG41" s="205">
        <f t="shared" si="15"/>
        <v>45</v>
      </c>
      <c r="AH41" s="168"/>
      <c r="AI41" s="178"/>
      <c r="AJ41" s="166"/>
      <c r="AK41" s="248"/>
    </row>
    <row r="42" spans="1:37" s="8" customFormat="1" ht="15">
      <c r="A42" s="164">
        <v>6</v>
      </c>
      <c r="B42" s="253" t="s">
        <v>180</v>
      </c>
      <c r="C42" s="169"/>
      <c r="D42" s="169"/>
      <c r="E42" s="169"/>
      <c r="F42" s="203"/>
      <c r="G42" s="169"/>
      <c r="H42" s="169"/>
      <c r="I42" s="169"/>
      <c r="J42" s="169"/>
      <c r="K42" s="169"/>
      <c r="L42" s="169"/>
      <c r="M42" s="203"/>
      <c r="N42" s="71">
        <v>5</v>
      </c>
      <c r="O42" s="71">
        <v>6</v>
      </c>
      <c r="P42" s="71">
        <v>6.5</v>
      </c>
      <c r="Q42" s="71">
        <v>7</v>
      </c>
      <c r="R42" s="71">
        <v>0</v>
      </c>
      <c r="S42" s="71">
        <v>0</v>
      </c>
      <c r="T42" s="71">
        <v>0</v>
      </c>
      <c r="U42" s="71">
        <v>0</v>
      </c>
      <c r="V42" s="205">
        <f t="shared" si="14"/>
        <v>24.5</v>
      </c>
      <c r="W42" s="168"/>
      <c r="X42" s="203"/>
      <c r="Y42" s="71">
        <v>5.2</v>
      </c>
      <c r="Z42" s="71">
        <v>6</v>
      </c>
      <c r="AA42" s="71">
        <v>5.5</v>
      </c>
      <c r="AB42" s="71">
        <v>5.8</v>
      </c>
      <c r="AC42" s="71">
        <v>0</v>
      </c>
      <c r="AD42" s="71">
        <v>0</v>
      </c>
      <c r="AE42" s="71">
        <v>0</v>
      </c>
      <c r="AF42" s="71">
        <v>0</v>
      </c>
      <c r="AG42" s="205">
        <f t="shared" si="15"/>
        <v>22.5</v>
      </c>
      <c r="AH42" s="168"/>
      <c r="AI42" s="178"/>
      <c r="AJ42" s="166"/>
      <c r="AK42" s="248"/>
    </row>
    <row r="43" spans="1:37" s="8" customFormat="1" ht="15">
      <c r="A43" s="164" t="s">
        <v>159</v>
      </c>
      <c r="B43" s="253"/>
      <c r="C43" s="169"/>
      <c r="D43" s="169"/>
      <c r="E43" s="169"/>
      <c r="F43" s="203"/>
      <c r="G43" s="169"/>
      <c r="H43" s="169"/>
      <c r="I43" s="169"/>
      <c r="J43" s="169"/>
      <c r="K43" s="169"/>
      <c r="L43" s="169"/>
      <c r="M43" s="166"/>
      <c r="N43" s="167"/>
      <c r="O43" s="167"/>
      <c r="P43" s="167"/>
      <c r="Q43" s="167"/>
      <c r="R43" s="167"/>
      <c r="S43" s="167"/>
      <c r="T43" s="167"/>
      <c r="U43" s="167"/>
      <c r="V43" s="208"/>
      <c r="W43" s="168"/>
      <c r="X43" s="203"/>
      <c r="Y43" s="167"/>
      <c r="Z43" s="167"/>
      <c r="AA43" s="167"/>
      <c r="AB43" s="167"/>
      <c r="AC43" s="167"/>
      <c r="AD43" s="167"/>
      <c r="AE43" s="167"/>
      <c r="AF43" s="167"/>
      <c r="AG43" s="208"/>
      <c r="AH43" s="168"/>
      <c r="AI43" s="178"/>
      <c r="AJ43" s="166"/>
      <c r="AK43" s="248"/>
    </row>
    <row r="44" spans="1:37" s="8" customFormat="1" ht="15">
      <c r="A44" s="102"/>
      <c r="B44" s="250"/>
      <c r="C44" s="250" t="s">
        <v>131</v>
      </c>
      <c r="D44" s="250" t="s">
        <v>132</v>
      </c>
      <c r="E44" s="250" t="s">
        <v>133</v>
      </c>
      <c r="F44" s="216"/>
      <c r="G44" s="211">
        <v>5.2</v>
      </c>
      <c r="H44" s="211">
        <v>5</v>
      </c>
      <c r="I44" s="211">
        <v>5</v>
      </c>
      <c r="J44" s="211">
        <v>6.5</v>
      </c>
      <c r="K44" s="211">
        <v>6.2</v>
      </c>
      <c r="L44" s="212">
        <f t="shared" ref="L44" si="16">SUM((G44*0.1),(H44*0.1),(I44*0.3),(J44*0.3),(K44*0.2))</f>
        <v>5.71</v>
      </c>
      <c r="M44" s="213"/>
      <c r="N44" s="214"/>
      <c r="O44" s="214"/>
      <c r="P44" s="214"/>
      <c r="Q44" s="214"/>
      <c r="R44" s="214"/>
      <c r="S44" s="214"/>
      <c r="T44" s="438" t="s">
        <v>30</v>
      </c>
      <c r="U44" s="438"/>
      <c r="V44" s="215">
        <f>SUM(V37:V42)</f>
        <v>252.5</v>
      </c>
      <c r="W44" s="215">
        <f>(V44/6)/8</f>
        <v>5.260416666666667</v>
      </c>
      <c r="X44" s="216"/>
      <c r="Y44" s="214"/>
      <c r="Z44" s="214"/>
      <c r="AA44" s="214"/>
      <c r="AB44" s="214"/>
      <c r="AC44" s="214"/>
      <c r="AD44" s="214"/>
      <c r="AE44" s="438" t="s">
        <v>30</v>
      </c>
      <c r="AF44" s="438"/>
      <c r="AG44" s="215">
        <f>SUM(AG37:AG42)</f>
        <v>254.50000000000003</v>
      </c>
      <c r="AH44" s="215">
        <f t="shared" ref="AH44" si="17">(AG44/6)/8</f>
        <v>5.3020833333333339</v>
      </c>
      <c r="AI44" s="217"/>
      <c r="AJ44" s="218">
        <f t="shared" ref="AJ44" si="18">SUM((L44*0.25)+(W44*0.375)+(AH44*0.375))</f>
        <v>5.3884375000000002</v>
      </c>
      <c r="AK44" s="251">
        <v>4</v>
      </c>
    </row>
    <row r="45" spans="1:37" s="8" customFormat="1" ht="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s="8" customFormat="1" ht="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s="8" customFormat="1" ht="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s="8" customFormat="1" ht="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s="8" customFormat="1" ht="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s="8" customFormat="1" ht="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s="8" customFormat="1" ht="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s="8" customFormat="1" ht="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s="8" customFormat="1" ht="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s="8" customFormat="1" ht="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s="8" customFormat="1" ht="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s="8" customFormat="1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s="8" customFormat="1" ht="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s="8" customFormat="1" ht="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s="8" customFormat="1" ht="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s="8" customFormat="1" ht="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s="8" customFormat="1" ht="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s="8" customFormat="1" ht="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s="8" customFormat="1" ht="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s="8" customFormat="1" ht="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s="8" customFormat="1" ht="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s="8" customFormat="1" ht="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s="8" customFormat="1" ht="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s="8" customFormat="1" ht="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s="8" customFormat="1" ht="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s="8" customFormat="1" ht="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s="8" customFormat="1" ht="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s="8" customFormat="1" ht="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s="8" customFormat="1" ht="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s="8" customFormat="1" ht="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s="8" customFormat="1" ht="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s="8" customFormat="1" ht="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s="8" customFormat="1" ht="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s="8" customFormat="1" ht="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s="8" customFormat="1" ht="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s="8" customFormat="1" ht="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s="8" customFormat="1" ht="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s="8" customFormat="1" ht="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s="8" customFormat="1" ht="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s="8" customFormat="1" ht="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s="8" customFormat="1" ht="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s="8" customFormat="1" ht="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s="8" customFormat="1" ht="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s="8" customFormat="1" ht="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s="8" customFormat="1" ht="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s="8" customFormat="1" ht="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s="8" customFormat="1" ht="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s="8" customFormat="1" ht="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s="8" customFormat="1" ht="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s="8" customFormat="1" ht="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s="8" customFormat="1" ht="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s="8" customFormat="1" ht="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s="8" customFormat="1" ht="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s="8" customFormat="1" ht="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s="8" customFormat="1" ht="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s="8" customFormat="1" ht="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s="8" customFormat="1" ht="15">
      <c r="AI101" s="10"/>
      <c r="AJ101" s="10"/>
      <c r="AK101" s="10"/>
    </row>
    <row r="102" spans="1:37" s="8" customFormat="1" ht="15">
      <c r="AI102" s="10"/>
      <c r="AJ102" s="10"/>
      <c r="AK102" s="10"/>
    </row>
    <row r="103" spans="1:37" s="8" customFormat="1" ht="15">
      <c r="AI103" s="10"/>
      <c r="AJ103" s="10"/>
      <c r="AK103" s="10"/>
    </row>
    <row r="104" spans="1:37" s="8" customFormat="1" ht="15">
      <c r="AI104" s="10"/>
      <c r="AJ104" s="10"/>
      <c r="AK104" s="10"/>
    </row>
    <row r="105" spans="1:37" s="8" customFormat="1" ht="15">
      <c r="AI105" s="10"/>
      <c r="AJ105" s="10"/>
      <c r="AK105" s="10"/>
    </row>
    <row r="106" spans="1:37" s="8" customFormat="1" ht="15">
      <c r="AI106" s="10"/>
      <c r="AJ106" s="10"/>
      <c r="AK106" s="10"/>
    </row>
    <row r="107" spans="1:37" s="8" customFormat="1" ht="15">
      <c r="AI107" s="10"/>
      <c r="AJ107" s="10"/>
      <c r="AK107" s="10"/>
    </row>
    <row r="108" spans="1:37" s="8" customFormat="1" ht="15">
      <c r="AI108" s="10"/>
      <c r="AJ108" s="10"/>
      <c r="AK108" s="10"/>
    </row>
    <row r="109" spans="1:37" s="8" customFormat="1" ht="15">
      <c r="AI109" s="10"/>
      <c r="AJ109" s="10"/>
      <c r="AK109" s="10"/>
    </row>
    <row r="110" spans="1:37" s="8" customFormat="1" ht="15">
      <c r="AI110" s="10"/>
      <c r="AJ110" s="10"/>
      <c r="AK110" s="10"/>
    </row>
    <row r="111" spans="1:37" s="8" customFormat="1" ht="15">
      <c r="AI111" s="10"/>
      <c r="AJ111" s="10"/>
      <c r="AK111" s="10"/>
    </row>
    <row r="112" spans="1:37" s="8" customFormat="1" ht="15">
      <c r="AI112" s="10"/>
      <c r="AJ112" s="10"/>
      <c r="AK112" s="10"/>
    </row>
  </sheetData>
  <mergeCells count="9">
    <mergeCell ref="T19:U19"/>
    <mergeCell ref="AE19:AF19"/>
    <mergeCell ref="A3:B3"/>
    <mergeCell ref="T27:U27"/>
    <mergeCell ref="AE27:AF27"/>
    <mergeCell ref="T44:U44"/>
    <mergeCell ref="AE44:AF44"/>
    <mergeCell ref="T36:U36"/>
    <mergeCell ref="AE36:AF36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Z119"/>
  <sheetViews>
    <sheetView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defaultColWidth="8.85546875" defaultRowHeight="12.75"/>
  <cols>
    <col min="1" max="1" width="5.42578125" style="81" customWidth="1"/>
    <col min="2" max="2" width="21.28515625" style="81" customWidth="1"/>
    <col min="3" max="3" width="21.42578125" style="81" customWidth="1"/>
    <col min="4" max="4" width="22.85546875" style="81" customWidth="1"/>
    <col min="5" max="5" width="14.85546875" style="81" customWidth="1"/>
    <col min="6" max="6" width="3.5703125" style="81" customWidth="1"/>
    <col min="7" max="12" width="7.7109375" style="81" customWidth="1"/>
    <col min="13" max="13" width="3" style="81" customWidth="1"/>
    <col min="14" max="16" width="8.85546875" style="81" customWidth="1"/>
    <col min="17" max="17" width="3.28515625" style="81" customWidth="1"/>
    <col min="18" max="23" width="7.7109375" style="81" customWidth="1"/>
    <col min="24" max="24" width="3.28515625" style="81" customWidth="1"/>
    <col min="25" max="25" width="10.85546875" style="81" customWidth="1"/>
    <col min="26" max="26" width="11.5703125" style="81" customWidth="1"/>
    <col min="27" max="16384" width="8.85546875" style="81"/>
  </cols>
  <sheetData>
    <row r="1" spans="1:26" s="8" customFormat="1" ht="15">
      <c r="A1" s="7" t="str">
        <f>CompDetail!A1</f>
        <v>NSW State Vaulting Championship</v>
      </c>
      <c r="C1" s="147"/>
      <c r="D1" s="9" t="s">
        <v>0</v>
      </c>
      <c r="E1" s="9" t="s">
        <v>105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3"/>
      <c r="Z1" s="13">
        <f ca="1">NOW()</f>
        <v>42940.665685300926</v>
      </c>
    </row>
    <row r="2" spans="1:26" s="8" customFormat="1" ht="15">
      <c r="A2" s="14"/>
      <c r="C2" s="149"/>
      <c r="D2" s="9"/>
      <c r="E2" s="9" t="s">
        <v>104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6"/>
      <c r="Z2" s="16">
        <f ca="1">NOW()</f>
        <v>42940.665685300926</v>
      </c>
    </row>
    <row r="3" spans="1:26" s="8" customFormat="1" ht="15">
      <c r="A3" s="434" t="str">
        <f>CompDetail!A3</f>
        <v>21 - 23 July 2017</v>
      </c>
      <c r="B3" s="435"/>
      <c r="C3" s="9"/>
      <c r="D3" s="9"/>
      <c r="E3" s="9" t="s">
        <v>102</v>
      </c>
      <c r="F3" s="1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8" customFormat="1" ht="15">
      <c r="A4" s="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8" customFormat="1" ht="15">
      <c r="A5" s="437" t="s">
        <v>142</v>
      </c>
      <c r="B5" s="437"/>
      <c r="C5" s="9" t="s">
        <v>249</v>
      </c>
      <c r="D5" s="9"/>
      <c r="E5" s="9"/>
      <c r="F5" s="9"/>
      <c r="G5" s="7" t="s">
        <v>59</v>
      </c>
      <c r="H5" s="9" t="str">
        <f>E1</f>
        <v>Nina Fritzell</v>
      </c>
      <c r="I5" s="7"/>
      <c r="J5" s="7"/>
      <c r="K5" s="7"/>
      <c r="L5" s="7"/>
      <c r="M5" s="7"/>
      <c r="N5" s="7" t="s">
        <v>58</v>
      </c>
      <c r="O5" s="9" t="str">
        <f>E2</f>
        <v>Jenny Scott</v>
      </c>
      <c r="P5" s="9"/>
      <c r="Q5" s="9"/>
      <c r="R5" s="7" t="s">
        <v>60</v>
      </c>
      <c r="S5" s="9" t="str">
        <f>E3</f>
        <v>Robyn Bruderer</v>
      </c>
      <c r="T5" s="9"/>
      <c r="U5" s="9"/>
      <c r="V5" s="9"/>
      <c r="W5" s="9"/>
      <c r="X5" s="9"/>
      <c r="Y5" s="9"/>
      <c r="Z5" s="9"/>
    </row>
    <row r="6" spans="1:26" s="8" customFormat="1" ht="15">
      <c r="A6" s="7" t="s">
        <v>65</v>
      </c>
      <c r="B6" s="7">
        <v>17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8" customFormat="1" ht="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46"/>
      <c r="Y7" s="154" t="s">
        <v>33</v>
      </c>
      <c r="Z7" s="9"/>
    </row>
    <row r="8" spans="1:26" s="8" customFormat="1" ht="15">
      <c r="A8" s="155" t="s">
        <v>34</v>
      </c>
      <c r="B8" s="155" t="s">
        <v>35</v>
      </c>
      <c r="C8" s="155" t="s">
        <v>36</v>
      </c>
      <c r="D8" s="155" t="s">
        <v>37</v>
      </c>
      <c r="E8" s="155" t="s">
        <v>68</v>
      </c>
      <c r="F8" s="200"/>
      <c r="G8" s="155" t="s">
        <v>36</v>
      </c>
      <c r="H8" s="155"/>
      <c r="I8" s="155"/>
      <c r="J8" s="155"/>
      <c r="K8" s="155"/>
      <c r="L8" s="155"/>
      <c r="M8" s="202"/>
      <c r="N8" s="153" t="s">
        <v>23</v>
      </c>
      <c r="O8" s="179" t="s">
        <v>20</v>
      </c>
      <c r="P8" s="180" t="s">
        <v>23</v>
      </c>
      <c r="Q8" s="202"/>
      <c r="R8" s="436" t="s">
        <v>24</v>
      </c>
      <c r="S8" s="436"/>
      <c r="T8" s="9"/>
      <c r="U8" s="9"/>
      <c r="V8" s="9"/>
      <c r="W8" s="9"/>
      <c r="X8" s="200"/>
      <c r="Y8" s="154" t="s">
        <v>44</v>
      </c>
      <c r="Z8" s="154" t="s">
        <v>45</v>
      </c>
    </row>
    <row r="9" spans="1:26" s="8" customFormat="1" ht="15">
      <c r="A9" s="9"/>
      <c r="B9" s="9"/>
      <c r="C9" s="9"/>
      <c r="D9" s="9"/>
      <c r="E9" s="9"/>
      <c r="F9" s="203"/>
      <c r="G9" s="157" t="s">
        <v>7</v>
      </c>
      <c r="H9" s="157" t="s">
        <v>8</v>
      </c>
      <c r="I9" s="157" t="s">
        <v>9</v>
      </c>
      <c r="J9" s="157" t="s">
        <v>10</v>
      </c>
      <c r="K9" s="157" t="s">
        <v>11</v>
      </c>
      <c r="L9" s="157" t="s">
        <v>36</v>
      </c>
      <c r="M9" s="204"/>
      <c r="N9" s="101" t="s">
        <v>46</v>
      </c>
      <c r="O9" s="157" t="s">
        <v>19</v>
      </c>
      <c r="P9" s="104" t="s">
        <v>25</v>
      </c>
      <c r="Q9" s="204"/>
      <c r="R9" s="157" t="s">
        <v>12</v>
      </c>
      <c r="S9" s="157" t="s">
        <v>13</v>
      </c>
      <c r="T9" s="157" t="s">
        <v>14</v>
      </c>
      <c r="U9" s="157" t="s">
        <v>15</v>
      </c>
      <c r="V9" s="157" t="s">
        <v>16</v>
      </c>
      <c r="W9" s="157" t="s">
        <v>43</v>
      </c>
      <c r="X9" s="203"/>
      <c r="Y9" s="9"/>
      <c r="Z9" s="9"/>
    </row>
    <row r="10" spans="1:26" s="8" customFormat="1" ht="15">
      <c r="A10" s="31">
        <v>1</v>
      </c>
      <c r="B10" s="8" t="s">
        <v>238</v>
      </c>
      <c r="C10" s="135"/>
      <c r="D10" s="135"/>
      <c r="E10" s="48"/>
      <c r="F10" s="203"/>
      <c r="G10" s="169"/>
      <c r="H10" s="169"/>
      <c r="I10" s="169"/>
      <c r="J10" s="169"/>
      <c r="K10" s="169"/>
      <c r="L10" s="169"/>
      <c r="M10" s="204"/>
      <c r="N10" s="206"/>
      <c r="O10" s="206"/>
      <c r="P10" s="206"/>
      <c r="Q10" s="207"/>
      <c r="R10" s="206"/>
      <c r="S10" s="206"/>
      <c r="T10" s="206"/>
      <c r="U10" s="206"/>
      <c r="V10" s="206"/>
      <c r="W10" s="168"/>
      <c r="X10" s="203"/>
      <c r="Y10" s="168"/>
      <c r="Z10" s="169"/>
    </row>
    <row r="11" spans="1:26" s="8" customFormat="1" ht="15">
      <c r="A11" s="31">
        <v>2</v>
      </c>
      <c r="B11" s="8" t="s">
        <v>218</v>
      </c>
      <c r="C11" s="135"/>
      <c r="D11" s="135"/>
      <c r="E11" s="48"/>
      <c r="F11" s="203"/>
      <c r="G11" s="169"/>
      <c r="H11" s="169"/>
      <c r="I11" s="169"/>
      <c r="J11" s="169"/>
      <c r="K11" s="169"/>
      <c r="L11" s="169"/>
      <c r="M11" s="204"/>
      <c r="N11" s="169"/>
      <c r="O11" s="169"/>
      <c r="P11" s="169"/>
      <c r="Q11" s="204"/>
      <c r="R11" s="169"/>
      <c r="S11" s="169"/>
      <c r="T11" s="169"/>
      <c r="U11" s="169"/>
      <c r="V11" s="169"/>
      <c r="W11" s="169"/>
      <c r="X11" s="203"/>
      <c r="Y11" s="169"/>
      <c r="Z11" s="169"/>
    </row>
    <row r="12" spans="1:26" s="8" customFormat="1" ht="15.75" customHeight="1">
      <c r="A12" s="31">
        <v>3</v>
      </c>
      <c r="B12" s="8" t="s">
        <v>225</v>
      </c>
      <c r="C12" s="135"/>
      <c r="D12" s="135"/>
      <c r="E12" s="48"/>
      <c r="F12" s="203"/>
      <c r="G12" s="169"/>
      <c r="H12" s="169"/>
      <c r="I12" s="169"/>
      <c r="J12" s="169"/>
      <c r="K12" s="169"/>
      <c r="L12" s="169"/>
      <c r="M12" s="204"/>
      <c r="N12" s="169"/>
      <c r="O12" s="169"/>
      <c r="P12" s="169"/>
      <c r="Q12" s="204"/>
      <c r="R12" s="169"/>
      <c r="S12" s="169"/>
      <c r="T12" s="169"/>
      <c r="U12" s="169"/>
      <c r="V12" s="169"/>
      <c r="W12" s="169"/>
      <c r="X12" s="203"/>
      <c r="Y12" s="169"/>
      <c r="Z12" s="169"/>
    </row>
    <row r="13" spans="1:26" s="8" customFormat="1" ht="15">
      <c r="A13" s="31">
        <v>4</v>
      </c>
      <c r="B13" s="8" t="s">
        <v>209</v>
      </c>
      <c r="C13" s="135"/>
      <c r="D13" s="135"/>
      <c r="E13" s="48"/>
      <c r="F13" s="203"/>
      <c r="G13" s="169"/>
      <c r="H13" s="169"/>
      <c r="I13" s="169"/>
      <c r="J13" s="169"/>
      <c r="K13" s="169"/>
      <c r="L13" s="169"/>
      <c r="M13" s="204"/>
      <c r="N13" s="169"/>
      <c r="O13" s="169"/>
      <c r="P13" s="169"/>
      <c r="Q13" s="204"/>
      <c r="R13" s="169"/>
      <c r="S13" s="169"/>
      <c r="T13" s="169"/>
      <c r="U13" s="169"/>
      <c r="V13" s="169"/>
      <c r="W13" s="169"/>
      <c r="X13" s="203"/>
      <c r="Y13" s="169"/>
      <c r="Z13" s="169"/>
    </row>
    <row r="14" spans="1:26" s="8" customFormat="1" ht="15">
      <c r="A14" s="31">
        <v>5</v>
      </c>
      <c r="B14" s="8" t="s">
        <v>226</v>
      </c>
      <c r="C14" s="135"/>
      <c r="D14" s="135"/>
      <c r="E14" s="48"/>
      <c r="F14" s="203"/>
      <c r="G14" s="169"/>
      <c r="H14" s="169"/>
      <c r="I14" s="169"/>
      <c r="J14" s="169"/>
      <c r="K14" s="169"/>
      <c r="L14" s="169"/>
      <c r="M14" s="204"/>
      <c r="N14" s="169"/>
      <c r="O14" s="169"/>
      <c r="P14" s="169"/>
      <c r="Q14" s="204"/>
      <c r="R14" s="169"/>
      <c r="S14" s="169"/>
      <c r="T14" s="169"/>
      <c r="U14" s="169"/>
      <c r="V14" s="169"/>
      <c r="W14" s="169"/>
      <c r="X14" s="203"/>
      <c r="Y14" s="169"/>
      <c r="Z14" s="169"/>
    </row>
    <row r="15" spans="1:26" s="8" customFormat="1" ht="15">
      <c r="A15" s="31">
        <v>6</v>
      </c>
      <c r="B15" s="8" t="s">
        <v>232</v>
      </c>
      <c r="C15" s="135"/>
      <c r="D15" s="135"/>
      <c r="E15" s="48"/>
      <c r="F15" s="203"/>
      <c r="G15" s="169"/>
      <c r="H15" s="169"/>
      <c r="I15" s="169"/>
      <c r="J15" s="169"/>
      <c r="K15" s="169"/>
      <c r="L15" s="169"/>
      <c r="M15" s="204"/>
      <c r="N15" s="169"/>
      <c r="O15" s="169"/>
      <c r="P15" s="169"/>
      <c r="Q15" s="204"/>
      <c r="R15" s="169"/>
      <c r="S15" s="169"/>
      <c r="T15" s="169"/>
      <c r="U15" s="169"/>
      <c r="V15" s="169"/>
      <c r="W15" s="169"/>
      <c r="X15" s="203"/>
      <c r="Y15" s="169"/>
      <c r="Z15" s="169"/>
    </row>
    <row r="16" spans="1:26" s="8" customFormat="1" ht="15">
      <c r="A16" s="97"/>
      <c r="B16" s="209"/>
      <c r="C16" s="209" t="s">
        <v>210</v>
      </c>
      <c r="D16" s="209" t="s">
        <v>211</v>
      </c>
      <c r="E16" s="209" t="s">
        <v>212</v>
      </c>
      <c r="F16" s="210"/>
      <c r="G16" s="254">
        <v>6.5</v>
      </c>
      <c r="H16" s="254">
        <v>6.5</v>
      </c>
      <c r="I16" s="254">
        <v>6.5</v>
      </c>
      <c r="J16" s="254">
        <v>6.5</v>
      </c>
      <c r="K16" s="254">
        <v>7</v>
      </c>
      <c r="L16" s="242">
        <f>SUM((G16*0.1),(H16*0.1),(I16*0.3),(J16*0.3),(K16*0.2))</f>
        <v>6.6000000000000005</v>
      </c>
      <c r="M16" s="219"/>
      <c r="N16" s="255">
        <v>6.48</v>
      </c>
      <c r="O16" s="255">
        <v>0</v>
      </c>
      <c r="P16" s="242">
        <f>N16-O16</f>
        <v>6.48</v>
      </c>
      <c r="Q16" s="221"/>
      <c r="R16" s="220">
        <v>5.3</v>
      </c>
      <c r="S16" s="220">
        <v>6.9</v>
      </c>
      <c r="T16" s="220">
        <v>6.3</v>
      </c>
      <c r="U16" s="220">
        <v>3</v>
      </c>
      <c r="V16" s="220">
        <v>5.3</v>
      </c>
      <c r="W16" s="242">
        <f>SUM((R16*0.25),(S16*0.25),(T16*0.2),(U16*0.2),(V16*0.1))</f>
        <v>5.44</v>
      </c>
      <c r="X16" s="216"/>
      <c r="Y16" s="239">
        <f>(L16*0.25)+(P16*0.5)+(W16*0.25)</f>
        <v>6.2500000000000009</v>
      </c>
      <c r="Z16" s="222">
        <v>1</v>
      </c>
    </row>
    <row r="17" spans="1:26" s="8" customFormat="1" ht="15.75" customHeight="1">
      <c r="A17" s="223">
        <v>1</v>
      </c>
      <c r="B17" s="8" t="s">
        <v>154</v>
      </c>
      <c r="C17" s="169"/>
      <c r="D17" s="169"/>
      <c r="E17" s="169"/>
      <c r="F17" s="203"/>
      <c r="G17" s="169"/>
      <c r="H17" s="169"/>
      <c r="I17" s="169"/>
      <c r="J17" s="169"/>
      <c r="K17" s="169"/>
      <c r="L17" s="169"/>
      <c r="M17" s="204"/>
      <c r="N17" s="206"/>
      <c r="O17" s="206"/>
      <c r="P17" s="206"/>
      <c r="Q17" s="207"/>
      <c r="R17" s="206"/>
      <c r="S17" s="206"/>
      <c r="T17" s="206"/>
      <c r="U17" s="206"/>
      <c r="V17" s="206"/>
      <c r="W17" s="168"/>
      <c r="X17" s="203"/>
      <c r="Y17" s="224"/>
      <c r="Z17" s="225"/>
    </row>
    <row r="18" spans="1:26" s="8" customFormat="1" ht="15">
      <c r="A18" s="223">
        <v>2</v>
      </c>
      <c r="B18" s="8" t="s">
        <v>155</v>
      </c>
      <c r="C18" s="169"/>
      <c r="D18" s="169"/>
      <c r="E18" s="169"/>
      <c r="F18" s="203"/>
      <c r="G18" s="169"/>
      <c r="H18" s="169"/>
      <c r="I18" s="169"/>
      <c r="J18" s="169"/>
      <c r="K18" s="169"/>
      <c r="L18" s="169"/>
      <c r="M18" s="204"/>
      <c r="N18" s="169"/>
      <c r="O18" s="169"/>
      <c r="P18" s="169"/>
      <c r="Q18" s="204"/>
      <c r="R18" s="169"/>
      <c r="S18" s="169"/>
      <c r="T18" s="169"/>
      <c r="U18" s="169"/>
      <c r="V18" s="169"/>
      <c r="W18" s="169"/>
      <c r="X18" s="203"/>
      <c r="Y18" s="169"/>
      <c r="Z18" s="169"/>
    </row>
    <row r="19" spans="1:26" s="8" customFormat="1" ht="15">
      <c r="A19" s="223">
        <v>3</v>
      </c>
      <c r="B19" s="8" t="s">
        <v>247</v>
      </c>
      <c r="C19" s="169"/>
      <c r="D19" s="169"/>
      <c r="E19" s="169"/>
      <c r="F19" s="203"/>
      <c r="G19" s="169"/>
      <c r="H19" s="169"/>
      <c r="I19" s="169"/>
      <c r="J19" s="169"/>
      <c r="K19" s="169"/>
      <c r="L19" s="169"/>
      <c r="M19" s="204"/>
      <c r="N19" s="169"/>
      <c r="O19" s="169"/>
      <c r="P19" s="169"/>
      <c r="Q19" s="204"/>
      <c r="R19" s="169"/>
      <c r="S19" s="169"/>
      <c r="T19" s="169"/>
      <c r="U19" s="169"/>
      <c r="V19" s="169"/>
      <c r="W19" s="169"/>
      <c r="X19" s="203"/>
      <c r="Y19" s="169"/>
      <c r="Z19" s="169"/>
    </row>
    <row r="20" spans="1:26" s="8" customFormat="1" ht="15">
      <c r="A20" s="223">
        <v>4</v>
      </c>
      <c r="B20" s="8" t="s">
        <v>198</v>
      </c>
      <c r="C20" s="169"/>
      <c r="D20" s="169"/>
      <c r="E20" s="169"/>
      <c r="F20" s="203"/>
      <c r="G20" s="169"/>
      <c r="H20" s="169"/>
      <c r="I20" s="169"/>
      <c r="J20" s="169"/>
      <c r="K20" s="169"/>
      <c r="L20" s="169"/>
      <c r="M20" s="204"/>
      <c r="N20" s="169"/>
      <c r="O20" s="169"/>
      <c r="P20" s="169"/>
      <c r="Q20" s="204"/>
      <c r="R20" s="169"/>
      <c r="S20" s="169"/>
      <c r="T20" s="169"/>
      <c r="U20" s="169"/>
      <c r="V20" s="169"/>
      <c r="W20" s="169"/>
      <c r="X20" s="203"/>
      <c r="Y20" s="169"/>
      <c r="Z20" s="169"/>
    </row>
    <row r="21" spans="1:26" s="8" customFormat="1" ht="15">
      <c r="A21" s="223">
        <v>5</v>
      </c>
      <c r="B21" s="8" t="s">
        <v>161</v>
      </c>
      <c r="C21" s="169"/>
      <c r="D21" s="169"/>
      <c r="E21" s="169"/>
      <c r="F21" s="203"/>
      <c r="G21" s="169"/>
      <c r="H21" s="169"/>
      <c r="I21" s="169"/>
      <c r="J21" s="169"/>
      <c r="K21" s="169"/>
      <c r="L21" s="169"/>
      <c r="M21" s="204"/>
      <c r="N21" s="169"/>
      <c r="O21" s="169"/>
      <c r="P21" s="169"/>
      <c r="Q21" s="204"/>
      <c r="R21" s="169"/>
      <c r="S21" s="169"/>
      <c r="T21" s="169"/>
      <c r="U21" s="169"/>
      <c r="V21" s="169"/>
      <c r="W21" s="169"/>
      <c r="X21" s="203"/>
      <c r="Y21" s="169"/>
      <c r="Z21" s="169"/>
    </row>
    <row r="22" spans="1:26" s="8" customFormat="1" ht="15">
      <c r="A22" s="223">
        <v>6</v>
      </c>
      <c r="B22" s="8" t="s">
        <v>242</v>
      </c>
      <c r="C22" s="169"/>
      <c r="D22" s="169"/>
      <c r="E22" s="169"/>
      <c r="F22" s="203"/>
      <c r="G22" s="169"/>
      <c r="H22" s="169"/>
      <c r="I22" s="169"/>
      <c r="J22" s="169"/>
      <c r="K22" s="169"/>
      <c r="L22" s="169"/>
      <c r="M22" s="204"/>
      <c r="N22" s="169"/>
      <c r="O22" s="169"/>
      <c r="P22" s="169"/>
      <c r="Q22" s="204"/>
      <c r="R22" s="169"/>
      <c r="S22" s="169"/>
      <c r="T22" s="169"/>
      <c r="U22" s="169"/>
      <c r="V22" s="169"/>
      <c r="W22" s="169"/>
      <c r="X22" s="203"/>
      <c r="Y22" s="169"/>
      <c r="Z22" s="169"/>
    </row>
    <row r="23" spans="1:26" s="8" customFormat="1" ht="15">
      <c r="A23" s="223"/>
      <c r="B23" s="226"/>
      <c r="C23" s="8" t="s">
        <v>248</v>
      </c>
      <c r="D23" s="8" t="s">
        <v>108</v>
      </c>
      <c r="E23" s="8" t="s">
        <v>162</v>
      </c>
      <c r="F23" s="227"/>
      <c r="G23" s="182">
        <v>6.2</v>
      </c>
      <c r="H23" s="182">
        <v>6</v>
      </c>
      <c r="I23" s="182">
        <v>5.5</v>
      </c>
      <c r="J23" s="182">
        <v>6.2</v>
      </c>
      <c r="K23" s="182">
        <v>6.5</v>
      </c>
      <c r="L23" s="256">
        <f>SUM((G23*0.1),(H23*0.1),(I23*0.3),(J23*0.3),(K23*0.2))</f>
        <v>6.03</v>
      </c>
      <c r="M23" s="229"/>
      <c r="N23" s="71">
        <v>5.4</v>
      </c>
      <c r="O23" s="71">
        <v>0</v>
      </c>
      <c r="P23" s="256">
        <f>N23-O23</f>
        <v>5.4</v>
      </c>
      <c r="Q23" s="207"/>
      <c r="R23" s="71">
        <v>5</v>
      </c>
      <c r="S23" s="71">
        <v>4.8</v>
      </c>
      <c r="T23" s="71">
        <v>5</v>
      </c>
      <c r="U23" s="71">
        <v>6.4</v>
      </c>
      <c r="V23" s="71">
        <v>4.8</v>
      </c>
      <c r="W23" s="83">
        <f>SUM((R23*0.25),(S23*0.25),(T23*0.2),(U23*0.2),(V23*0.1))</f>
        <v>5.2100000000000009</v>
      </c>
      <c r="X23" s="203"/>
      <c r="Y23" s="239">
        <f>(L23*0.25)+(P23*0.5)+(W23*0.25)</f>
        <v>5.5100000000000007</v>
      </c>
      <c r="Z23" s="222">
        <v>2</v>
      </c>
    </row>
    <row r="24" spans="1:26" s="10" customFormat="1" ht="15">
      <c r="A24" s="230"/>
      <c r="B24" s="79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s="10" customFormat="1" ht="15">
      <c r="A25" s="230"/>
      <c r="B25" s="79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s="10" customFormat="1" ht="15">
      <c r="A26" s="230"/>
      <c r="B26" s="79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s="10" customFormat="1" ht="15">
      <c r="A27" s="230"/>
      <c r="B27" s="79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s="10" customFormat="1" ht="15">
      <c r="A28" s="230"/>
      <c r="B28" s="79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s="10" customFormat="1" ht="15" customHeight="1">
      <c r="A29" s="230"/>
      <c r="B29" s="79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 s="8" customFormat="1" ht="15">
      <c r="A30" s="9"/>
      <c r="B30" s="9"/>
      <c r="C30" s="81"/>
      <c r="D30" s="81"/>
      <c r="E30" s="8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8" customFormat="1" ht="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8" customFormat="1" ht="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8" customFormat="1" ht="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8" customFormat="1" ht="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8" customFormat="1" ht="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8" customFormat="1" ht="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8" customFormat="1" ht="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8" customFormat="1" ht="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8" customFormat="1" ht="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8" customFormat="1" ht="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8" customFormat="1" ht="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8" customFormat="1" ht="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8" customFormat="1" ht="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8" customFormat="1" ht="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8" customFormat="1" ht="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8" customFormat="1" ht="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8" customFormat="1" ht="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8" customFormat="1" ht="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8" customFormat="1" ht="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8" customFormat="1" ht="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8" customFormat="1" ht="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8" customFormat="1" ht="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8" customFormat="1" ht="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8" customFormat="1" ht="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8" customFormat="1" ht="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8" customFormat="1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8" customFormat="1" ht="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8" customFormat="1" ht="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8" customFormat="1" ht="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s="8" customFormat="1" ht="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s="8" customFormat="1" ht="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8" customFormat="1" ht="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s="8" customFormat="1" ht="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s="8" customFormat="1" ht="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8" customFormat="1" ht="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s="8" customFormat="1" ht="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s="8" customFormat="1" ht="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s="8" customFormat="1" ht="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s="8" customFormat="1" ht="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s="8" customFormat="1" ht="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s="8" customFormat="1" ht="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s="8" customFormat="1" ht="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s="8" customFormat="1" ht="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s="8" customFormat="1" ht="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s="8" customFormat="1" ht="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s="8" customFormat="1" ht="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s="8" customFormat="1" ht="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s="8" customFormat="1" ht="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s="8" customFormat="1" ht="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s="8" customFormat="1" ht="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s="8" customFormat="1" ht="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s="8" customFormat="1" ht="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s="8" customFormat="1" ht="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s="8" customFormat="1" ht="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8" customFormat="1" ht="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s="8" customFormat="1" ht="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s="8" customFormat="1" ht="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s="8" customFormat="1" ht="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s="8" customFormat="1" ht="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s="8" customFormat="1" ht="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s="8" customFormat="1" ht="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s="8" customFormat="1" ht="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s="8" customFormat="1" ht="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s="8" customFormat="1" ht="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s="8" customFormat="1" ht="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s="8" customFormat="1" ht="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s="8" customFormat="1" ht="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8" customFormat="1" ht="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s="8" customFormat="1" ht="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s="8" customFormat="1" ht="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s="8" customFormat="1" ht="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s="8" customFormat="1" ht="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s="8" customFormat="1" ht="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s="8" customFormat="1" ht="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s="8" customFormat="1" ht="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s="8" customFormat="1" ht="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s="8" customFormat="1" ht="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s="8" customFormat="1" ht="15"/>
    <row r="109" spans="1:26" s="8" customFormat="1" ht="15"/>
    <row r="110" spans="1:26" s="8" customFormat="1" ht="15"/>
    <row r="111" spans="1:26" s="8" customFormat="1" ht="15"/>
    <row r="112" spans="1:26" s="8" customFormat="1" ht="15"/>
    <row r="113" s="8" customFormat="1" ht="15"/>
    <row r="114" s="8" customFormat="1" ht="15"/>
    <row r="115" s="8" customFormat="1" ht="15"/>
    <row r="116" s="8" customFormat="1" ht="15"/>
    <row r="117" s="8" customFormat="1" ht="15"/>
    <row r="118" s="8" customFormat="1" ht="15"/>
    <row r="119" s="8" customFormat="1" ht="15"/>
  </sheetData>
  <mergeCells count="3">
    <mergeCell ref="A3:B3"/>
    <mergeCell ref="A5:B5"/>
    <mergeCell ref="R8:S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8"/>
  <sheetViews>
    <sheetView workbookViewId="0">
      <pane xSplit="6" ySplit="10" topLeftCell="G11" activePane="bottomRight" state="frozen"/>
      <selection pane="topRight" activeCell="AM1" sqref="AM1"/>
      <selection pane="bottomLeft" activeCell="A11" sqref="A11"/>
      <selection pane="bottomRight" activeCell="G11" sqref="G11"/>
    </sheetView>
  </sheetViews>
  <sheetFormatPr defaultColWidth="8.85546875" defaultRowHeight="12.75"/>
  <cols>
    <col min="1" max="1" width="5.42578125" style="81" customWidth="1"/>
    <col min="2" max="2" width="21.28515625" style="81" customWidth="1"/>
    <col min="3" max="3" width="21.42578125" style="81" customWidth="1"/>
    <col min="4" max="4" width="22.85546875" style="81" customWidth="1"/>
    <col min="5" max="5" width="14.85546875" style="81" customWidth="1"/>
    <col min="6" max="6" width="3.28515625" style="81" customWidth="1"/>
    <col min="7" max="12" width="7.7109375" style="81" customWidth="1"/>
    <col min="13" max="13" width="3.28515625" style="81" customWidth="1"/>
    <col min="14" max="16" width="8.85546875" style="81" customWidth="1"/>
    <col min="17" max="17" width="3.42578125" style="81" customWidth="1"/>
    <col min="18" max="23" width="8.85546875" style="81" customWidth="1"/>
    <col min="24" max="24" width="3.140625" style="81" customWidth="1"/>
    <col min="25" max="26" width="8.85546875" style="81" customWidth="1"/>
    <col min="27" max="16384" width="8.85546875" style="81"/>
  </cols>
  <sheetData>
    <row r="1" spans="1:26" s="8" customFormat="1" ht="15.75">
      <c r="A1" s="62" t="str">
        <f>CompDetail!A1</f>
        <v>NSW State Vaulting Championship</v>
      </c>
      <c r="C1" s="147"/>
      <c r="D1" s="9" t="s">
        <v>0</v>
      </c>
      <c r="E1" s="9" t="s">
        <v>104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8" customFormat="1" ht="15.75">
      <c r="A2" s="63"/>
      <c r="C2" s="149"/>
      <c r="D2" s="9"/>
      <c r="E2" s="9" t="s">
        <v>102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8" customFormat="1" ht="15.75">
      <c r="A3" s="430" t="str">
        <f>CompDetail!A3</f>
        <v>21 - 23 July 2017</v>
      </c>
      <c r="B3" s="431"/>
      <c r="C3" s="9"/>
      <c r="D3" s="9"/>
      <c r="E3" s="9" t="s">
        <v>103</v>
      </c>
      <c r="F3" s="1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8" customFormat="1" ht="15.75">
      <c r="A4" s="6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8" customFormat="1" ht="15.75">
      <c r="A5" s="62" t="s">
        <v>71</v>
      </c>
      <c r="B5" s="62"/>
      <c r="C5" s="9"/>
      <c r="D5" s="9"/>
      <c r="E5" s="9"/>
      <c r="F5" s="9"/>
      <c r="G5" s="7" t="s">
        <v>59</v>
      </c>
      <c r="H5" s="9" t="str">
        <f>E1</f>
        <v>Jenny Scott</v>
      </c>
      <c r="I5" s="7"/>
      <c r="J5" s="7"/>
      <c r="K5" s="7"/>
      <c r="L5" s="7"/>
      <c r="M5" s="7"/>
      <c r="N5" s="7" t="s">
        <v>58</v>
      </c>
      <c r="O5" s="9" t="str">
        <f>E2</f>
        <v>Robyn Bruderer</v>
      </c>
      <c r="P5" s="9"/>
      <c r="Q5" s="9"/>
      <c r="R5" s="7" t="s">
        <v>60</v>
      </c>
      <c r="S5" s="9" t="str">
        <f>E3</f>
        <v>Janet Leadbeater</v>
      </c>
      <c r="T5" s="9"/>
      <c r="U5" s="9"/>
      <c r="V5" s="9"/>
      <c r="W5" s="9"/>
      <c r="X5" s="9"/>
      <c r="Y5" s="9"/>
      <c r="Z5" s="9"/>
    </row>
    <row r="6" spans="1:26" s="8" customFormat="1" ht="15.75">
      <c r="A6" s="62" t="s">
        <v>65</v>
      </c>
      <c r="B6" s="246">
        <v>19</v>
      </c>
      <c r="C6" s="9" t="s">
        <v>250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8" customFormat="1" ht="15.75">
      <c r="A7" s="62"/>
      <c r="B7" s="24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8" customFormat="1" ht="15">
      <c r="A8" s="9"/>
      <c r="B8" s="9"/>
      <c r="C8" s="9"/>
      <c r="D8" s="9"/>
      <c r="E8" s="9"/>
      <c r="F8" s="14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57"/>
      <c r="Y8" s="154" t="s">
        <v>33</v>
      </c>
      <c r="Z8" s="9"/>
    </row>
    <row r="9" spans="1:26" s="8" customFormat="1" ht="15">
      <c r="A9" s="155" t="s">
        <v>34</v>
      </c>
      <c r="B9" s="155" t="s">
        <v>35</v>
      </c>
      <c r="C9" s="155" t="s">
        <v>36</v>
      </c>
      <c r="D9" s="155" t="s">
        <v>37</v>
      </c>
      <c r="E9" s="155" t="s">
        <v>68</v>
      </c>
      <c r="F9" s="200"/>
      <c r="G9" s="155" t="s">
        <v>36</v>
      </c>
      <c r="H9" s="155"/>
      <c r="I9" s="155"/>
      <c r="J9" s="155"/>
      <c r="K9" s="155"/>
      <c r="L9" s="155"/>
      <c r="M9" s="202"/>
      <c r="N9" s="153" t="s">
        <v>23</v>
      </c>
      <c r="O9" s="179" t="s">
        <v>20</v>
      </c>
      <c r="P9" s="180" t="s">
        <v>23</v>
      </c>
      <c r="Q9" s="202"/>
      <c r="R9" s="436" t="s">
        <v>24</v>
      </c>
      <c r="S9" s="436"/>
      <c r="T9" s="9"/>
      <c r="U9" s="9"/>
      <c r="V9" s="9"/>
      <c r="W9" s="9"/>
      <c r="X9" s="258"/>
      <c r="Y9" s="154" t="s">
        <v>44</v>
      </c>
      <c r="Z9" s="155" t="s">
        <v>45</v>
      </c>
    </row>
    <row r="10" spans="1:26" s="8" customFormat="1" ht="15">
      <c r="A10" s="9"/>
      <c r="B10" s="9"/>
      <c r="C10" s="222"/>
      <c r="D10" s="222"/>
      <c r="E10" s="222"/>
      <c r="F10" s="203"/>
      <c r="G10" s="157" t="s">
        <v>7</v>
      </c>
      <c r="H10" s="157" t="s">
        <v>8</v>
      </c>
      <c r="I10" s="157" t="s">
        <v>9</v>
      </c>
      <c r="J10" s="157" t="s">
        <v>10</v>
      </c>
      <c r="K10" s="157" t="s">
        <v>11</v>
      </c>
      <c r="L10" s="157" t="s">
        <v>36</v>
      </c>
      <c r="M10" s="204"/>
      <c r="N10" s="101" t="s">
        <v>46</v>
      </c>
      <c r="O10" s="157" t="s">
        <v>19</v>
      </c>
      <c r="P10" s="104" t="s">
        <v>25</v>
      </c>
      <c r="Q10" s="204"/>
      <c r="R10" s="157" t="s">
        <v>12</v>
      </c>
      <c r="S10" s="157" t="s">
        <v>13</v>
      </c>
      <c r="T10" s="157" t="s">
        <v>14</v>
      </c>
      <c r="U10" s="157" t="s">
        <v>15</v>
      </c>
      <c r="V10" s="157" t="s">
        <v>16</v>
      </c>
      <c r="W10" s="157" t="s">
        <v>43</v>
      </c>
      <c r="X10" s="257"/>
      <c r="Y10" s="222"/>
      <c r="Z10" s="222"/>
    </row>
    <row r="11" spans="1:26" s="8" customFormat="1" ht="15">
      <c r="A11" s="164">
        <v>1</v>
      </c>
      <c r="B11" s="263" t="s">
        <v>163</v>
      </c>
      <c r="C11" s="169"/>
      <c r="D11" s="169"/>
      <c r="E11" s="169" t="s">
        <v>140</v>
      </c>
      <c r="F11" s="203"/>
      <c r="G11" s="169"/>
      <c r="H11" s="169"/>
      <c r="I11" s="169"/>
      <c r="J11" s="169"/>
      <c r="K11" s="169"/>
      <c r="L11" s="169"/>
      <c r="M11" s="204"/>
      <c r="N11" s="169"/>
      <c r="O11" s="169"/>
      <c r="P11" s="169"/>
      <c r="Q11" s="204"/>
      <c r="R11" s="169"/>
      <c r="S11" s="169"/>
      <c r="T11" s="169"/>
      <c r="U11" s="169"/>
      <c r="V11" s="169"/>
      <c r="W11" s="233"/>
      <c r="X11" s="268"/>
      <c r="Y11" s="233"/>
      <c r="Z11" s="169"/>
    </row>
    <row r="12" spans="1:26" s="8" customFormat="1" ht="15">
      <c r="A12" s="164">
        <v>2</v>
      </c>
      <c r="B12" s="263" t="s">
        <v>118</v>
      </c>
      <c r="C12" s="169"/>
      <c r="D12" s="169"/>
      <c r="E12" s="169" t="s">
        <v>140</v>
      </c>
      <c r="F12" s="203"/>
      <c r="G12" s="264"/>
      <c r="H12" s="264"/>
      <c r="I12" s="264"/>
      <c r="J12" s="264"/>
      <c r="K12" s="264"/>
      <c r="L12" s="166"/>
      <c r="M12" s="228"/>
      <c r="N12" s="167"/>
      <c r="O12" s="167"/>
      <c r="P12" s="188"/>
      <c r="Q12" s="265"/>
      <c r="R12" s="167"/>
      <c r="S12" s="167"/>
      <c r="T12" s="167"/>
      <c r="U12" s="167"/>
      <c r="V12" s="167"/>
      <c r="W12" s="197"/>
      <c r="X12" s="268"/>
      <c r="Y12" s="197"/>
      <c r="Z12" s="166"/>
    </row>
    <row r="13" spans="1:26" s="8" customFormat="1" ht="15">
      <c r="A13" s="164">
        <v>3</v>
      </c>
      <c r="B13" s="263" t="s">
        <v>121</v>
      </c>
      <c r="C13" s="169"/>
      <c r="D13" s="169"/>
      <c r="E13" s="169" t="s">
        <v>140</v>
      </c>
      <c r="F13" s="203"/>
      <c r="G13" s="166"/>
      <c r="H13" s="166"/>
      <c r="I13" s="166"/>
      <c r="J13" s="166"/>
      <c r="K13" s="166"/>
      <c r="L13" s="167"/>
      <c r="M13" s="203"/>
      <c r="N13" s="166"/>
      <c r="O13" s="166"/>
      <c r="P13" s="166"/>
      <c r="Q13" s="203"/>
      <c r="R13" s="166"/>
      <c r="S13" s="166"/>
      <c r="T13" s="166"/>
      <c r="U13" s="166"/>
      <c r="V13" s="166"/>
      <c r="W13" s="173"/>
      <c r="X13" s="268"/>
      <c r="Y13" s="173"/>
      <c r="Z13" s="48"/>
    </row>
    <row r="14" spans="1:26" s="8" customFormat="1" ht="15">
      <c r="A14" s="164">
        <v>4</v>
      </c>
      <c r="B14" s="263" t="s">
        <v>164</v>
      </c>
      <c r="C14" s="169"/>
      <c r="D14" s="169"/>
      <c r="E14" s="169" t="s">
        <v>140</v>
      </c>
      <c r="F14" s="203"/>
      <c r="G14" s="166"/>
      <c r="H14" s="166"/>
      <c r="I14" s="166"/>
      <c r="J14" s="166"/>
      <c r="K14" s="166"/>
      <c r="L14" s="166"/>
      <c r="M14" s="203"/>
      <c r="N14" s="166"/>
      <c r="O14" s="166"/>
      <c r="P14" s="166"/>
      <c r="Q14" s="203"/>
      <c r="R14" s="166"/>
      <c r="S14" s="166"/>
      <c r="T14" s="166"/>
      <c r="U14" s="166"/>
      <c r="V14" s="166"/>
      <c r="W14" s="173"/>
      <c r="X14" s="268"/>
      <c r="Y14" s="173"/>
      <c r="Z14" s="166"/>
    </row>
    <row r="15" spans="1:26" s="8" customFormat="1" ht="15">
      <c r="A15" s="164">
        <v>5</v>
      </c>
      <c r="B15" s="263" t="s">
        <v>165</v>
      </c>
      <c r="C15" s="169"/>
      <c r="D15" s="169"/>
      <c r="E15" s="169" t="s">
        <v>140</v>
      </c>
      <c r="F15" s="203"/>
      <c r="G15" s="166"/>
      <c r="H15" s="166"/>
      <c r="I15" s="166"/>
      <c r="J15" s="166"/>
      <c r="K15" s="166"/>
      <c r="L15" s="166"/>
      <c r="M15" s="203"/>
      <c r="N15" s="166"/>
      <c r="O15" s="166"/>
      <c r="P15" s="166"/>
      <c r="Q15" s="203"/>
      <c r="R15" s="166"/>
      <c r="S15" s="166"/>
      <c r="T15" s="166"/>
      <c r="U15" s="166"/>
      <c r="V15" s="166"/>
      <c r="W15" s="173"/>
      <c r="X15" s="268"/>
      <c r="Y15" s="173"/>
      <c r="Z15" s="166"/>
    </row>
    <row r="16" spans="1:26" s="8" customFormat="1" ht="15">
      <c r="A16" s="164">
        <v>6</v>
      </c>
      <c r="B16" s="263" t="s">
        <v>166</v>
      </c>
      <c r="C16" s="169"/>
      <c r="D16" s="169"/>
      <c r="E16" s="169" t="s">
        <v>140</v>
      </c>
      <c r="F16" s="203"/>
      <c r="G16" s="166"/>
      <c r="H16" s="166"/>
      <c r="I16" s="166"/>
      <c r="J16" s="166"/>
      <c r="K16" s="166"/>
      <c r="L16" s="166"/>
      <c r="M16" s="203"/>
      <c r="N16" s="166"/>
      <c r="O16" s="166"/>
      <c r="P16" s="166"/>
      <c r="Q16" s="203"/>
      <c r="R16" s="166"/>
      <c r="S16" s="166"/>
      <c r="T16" s="166"/>
      <c r="U16" s="166"/>
      <c r="V16" s="166"/>
      <c r="W16" s="173"/>
      <c r="X16" s="268"/>
      <c r="Y16" s="173"/>
      <c r="Z16" s="166"/>
    </row>
    <row r="17" spans="1:26" s="8" customFormat="1" ht="15">
      <c r="A17" s="266" t="s">
        <v>159</v>
      </c>
      <c r="B17" s="263" t="s">
        <v>167</v>
      </c>
      <c r="C17" s="169"/>
      <c r="D17" s="169"/>
      <c r="E17" s="169" t="s">
        <v>140</v>
      </c>
      <c r="F17" s="203"/>
      <c r="G17" s="166"/>
      <c r="H17" s="166"/>
      <c r="I17" s="166"/>
      <c r="J17" s="166"/>
      <c r="K17" s="166"/>
      <c r="L17" s="166"/>
      <c r="M17" s="203"/>
      <c r="N17" s="166"/>
      <c r="O17" s="166"/>
      <c r="P17" s="166"/>
      <c r="Q17" s="203"/>
      <c r="R17" s="166"/>
      <c r="S17" s="166"/>
      <c r="T17" s="166"/>
      <c r="U17" s="166"/>
      <c r="V17" s="166"/>
      <c r="W17" s="173"/>
      <c r="X17" s="268"/>
      <c r="Y17" s="173"/>
      <c r="Z17" s="166"/>
    </row>
    <row r="18" spans="1:26" s="8" customFormat="1" ht="15">
      <c r="A18" s="266" t="s">
        <v>159</v>
      </c>
      <c r="B18" s="263" t="s">
        <v>168</v>
      </c>
      <c r="C18" s="169"/>
      <c r="D18" s="169"/>
      <c r="E18" s="169" t="s">
        <v>139</v>
      </c>
      <c r="F18" s="203"/>
      <c r="G18" s="166"/>
      <c r="H18" s="166"/>
      <c r="I18" s="166"/>
      <c r="J18" s="166"/>
      <c r="K18" s="166"/>
      <c r="L18" s="166"/>
      <c r="M18" s="203"/>
      <c r="N18" s="166"/>
      <c r="O18" s="166"/>
      <c r="P18" s="166"/>
      <c r="Q18" s="203"/>
      <c r="R18" s="166"/>
      <c r="S18" s="166"/>
      <c r="T18" s="166"/>
      <c r="U18" s="166"/>
      <c r="V18" s="166"/>
      <c r="W18" s="173"/>
      <c r="X18" s="268"/>
      <c r="Y18" s="173"/>
      <c r="Z18" s="166"/>
    </row>
    <row r="19" spans="1:26" s="8" customFormat="1" ht="15">
      <c r="A19" s="102"/>
      <c r="B19" s="250"/>
      <c r="C19" s="260" t="s">
        <v>119</v>
      </c>
      <c r="D19" s="260" t="s">
        <v>120</v>
      </c>
      <c r="E19" s="260" t="s">
        <v>169</v>
      </c>
      <c r="F19" s="216"/>
      <c r="G19" s="261">
        <v>6</v>
      </c>
      <c r="H19" s="261">
        <v>5</v>
      </c>
      <c r="I19" s="261">
        <v>7.5</v>
      </c>
      <c r="J19" s="261">
        <v>6.2</v>
      </c>
      <c r="K19" s="261">
        <v>8</v>
      </c>
      <c r="L19" s="242">
        <f>SUM((G19*0.1),(H19*0.1),(I19*0.3),(J19*0.3),(K19*0.2))</f>
        <v>6.8100000000000005</v>
      </c>
      <c r="M19" s="262"/>
      <c r="N19" s="261">
        <v>7.9</v>
      </c>
      <c r="O19" s="261">
        <v>0.4</v>
      </c>
      <c r="P19" s="242">
        <f>N19-O19</f>
        <v>7.5</v>
      </c>
      <c r="Q19" s="262"/>
      <c r="R19" s="261">
        <v>7.5</v>
      </c>
      <c r="S19" s="261">
        <v>8</v>
      </c>
      <c r="T19" s="261">
        <v>7</v>
      </c>
      <c r="U19" s="261">
        <v>6.5</v>
      </c>
      <c r="V19" s="261">
        <v>7</v>
      </c>
      <c r="W19" s="242">
        <f>SUM((R19*0.25),(S19*0.25),(T19*0.2),(U19*0.2),(V19*0.1))</f>
        <v>7.2750000000000004</v>
      </c>
      <c r="X19" s="267"/>
      <c r="Y19" s="239">
        <f>SUM((L19*0.25)+(P19*0.5)+(W19*0.25))</f>
        <v>7.2712500000000002</v>
      </c>
      <c r="Z19" s="222">
        <f>RANK(Y19,Y$11:Y$19,0)</f>
        <v>1</v>
      </c>
    </row>
    <row r="20" spans="1:26" s="8" customFormat="1" ht="15">
      <c r="A20" s="164">
        <v>1</v>
      </c>
      <c r="B20" s="259" t="s">
        <v>171</v>
      </c>
      <c r="C20" s="169"/>
      <c r="D20" s="169"/>
      <c r="E20" s="169"/>
      <c r="F20" s="203"/>
      <c r="G20" s="169"/>
      <c r="H20" s="169"/>
      <c r="I20" s="169"/>
      <c r="J20" s="169"/>
      <c r="K20" s="169"/>
      <c r="L20" s="169"/>
      <c r="M20" s="204"/>
      <c r="N20" s="206"/>
      <c r="O20" s="206"/>
      <c r="P20" s="206"/>
      <c r="Q20" s="207"/>
      <c r="R20" s="206"/>
      <c r="S20" s="206"/>
      <c r="T20" s="206"/>
      <c r="U20" s="206"/>
      <c r="V20" s="206"/>
      <c r="W20" s="168"/>
      <c r="X20" s="257"/>
      <c r="Y20" s="168"/>
      <c r="Z20" s="169"/>
    </row>
    <row r="21" spans="1:26" s="8" customFormat="1" ht="15">
      <c r="A21" s="164">
        <v>2</v>
      </c>
      <c r="B21" s="259" t="s">
        <v>173</v>
      </c>
      <c r="C21" s="169"/>
      <c r="D21" s="169"/>
      <c r="E21" s="169"/>
      <c r="F21" s="203"/>
      <c r="G21" s="169"/>
      <c r="H21" s="169"/>
      <c r="I21" s="169"/>
      <c r="J21" s="169"/>
      <c r="K21" s="169"/>
      <c r="L21" s="169"/>
      <c r="M21" s="204"/>
      <c r="N21" s="169"/>
      <c r="O21" s="169"/>
      <c r="P21" s="169"/>
      <c r="Q21" s="204"/>
      <c r="R21" s="169"/>
      <c r="S21" s="169"/>
      <c r="T21" s="169"/>
      <c r="U21" s="169"/>
      <c r="V21" s="169"/>
      <c r="W21" s="169"/>
      <c r="X21" s="257"/>
      <c r="Y21" s="169"/>
      <c r="Z21" s="169"/>
    </row>
    <row r="22" spans="1:26" s="8" customFormat="1" ht="15">
      <c r="A22" s="164">
        <v>3</v>
      </c>
      <c r="B22" s="259" t="s">
        <v>172</v>
      </c>
      <c r="C22" s="169"/>
      <c r="D22" s="169"/>
      <c r="E22" s="169"/>
      <c r="F22" s="203"/>
      <c r="G22" s="169"/>
      <c r="H22" s="169"/>
      <c r="I22" s="169"/>
      <c r="J22" s="169"/>
      <c r="K22" s="169"/>
      <c r="L22" s="169"/>
      <c r="M22" s="204"/>
      <c r="N22" s="169"/>
      <c r="O22" s="169"/>
      <c r="P22" s="169"/>
      <c r="Q22" s="204"/>
      <c r="R22" s="169"/>
      <c r="S22" s="169"/>
      <c r="T22" s="169"/>
      <c r="U22" s="169"/>
      <c r="V22" s="169"/>
      <c r="W22" s="169"/>
      <c r="X22" s="257"/>
      <c r="Y22" s="169"/>
      <c r="Z22" s="169"/>
    </row>
    <row r="23" spans="1:26" s="8" customFormat="1" ht="15">
      <c r="A23" s="164">
        <v>4</v>
      </c>
      <c r="B23" s="259" t="s">
        <v>170</v>
      </c>
      <c r="C23" s="169"/>
      <c r="D23" s="169"/>
      <c r="E23" s="169"/>
      <c r="F23" s="203"/>
      <c r="G23" s="169"/>
      <c r="H23" s="169"/>
      <c r="I23" s="169"/>
      <c r="J23" s="169"/>
      <c r="K23" s="169"/>
      <c r="L23" s="169"/>
      <c r="M23" s="204"/>
      <c r="N23" s="169"/>
      <c r="O23" s="169"/>
      <c r="P23" s="169"/>
      <c r="Q23" s="204"/>
      <c r="R23" s="169"/>
      <c r="S23" s="169"/>
      <c r="T23" s="169"/>
      <c r="U23" s="169"/>
      <c r="V23" s="169"/>
      <c r="W23" s="169"/>
      <c r="X23" s="257"/>
      <c r="Y23" s="169"/>
      <c r="Z23" s="169"/>
    </row>
    <row r="24" spans="1:26" s="8" customFormat="1" ht="15">
      <c r="A24" s="164">
        <v>5</v>
      </c>
      <c r="B24" s="259" t="s">
        <v>174</v>
      </c>
      <c r="C24" s="169"/>
      <c r="D24" s="169"/>
      <c r="E24" s="169"/>
      <c r="F24" s="203"/>
      <c r="G24" s="169"/>
      <c r="H24" s="169"/>
      <c r="I24" s="169"/>
      <c r="J24" s="169"/>
      <c r="K24" s="169"/>
      <c r="L24" s="169"/>
      <c r="M24" s="204"/>
      <c r="N24" s="169"/>
      <c r="O24" s="169"/>
      <c r="P24" s="169"/>
      <c r="Q24" s="204"/>
      <c r="R24" s="169"/>
      <c r="S24" s="169"/>
      <c r="T24" s="169"/>
      <c r="U24" s="169"/>
      <c r="V24" s="169"/>
      <c r="W24" s="169"/>
      <c r="X24" s="257"/>
      <c r="Y24" s="169"/>
      <c r="Z24" s="169"/>
    </row>
    <row r="25" spans="1:26" s="8" customFormat="1" ht="15">
      <c r="A25" s="164">
        <v>6</v>
      </c>
      <c r="B25" s="259" t="s">
        <v>129</v>
      </c>
      <c r="C25" s="169"/>
      <c r="D25" s="169"/>
      <c r="E25" s="169"/>
      <c r="F25" s="203"/>
      <c r="G25" s="169"/>
      <c r="H25" s="169"/>
      <c r="I25" s="169"/>
      <c r="J25" s="169"/>
      <c r="K25" s="169"/>
      <c r="L25" s="169"/>
      <c r="M25" s="204"/>
      <c r="N25" s="169"/>
      <c r="O25" s="169"/>
      <c r="P25" s="169"/>
      <c r="Q25" s="204"/>
      <c r="R25" s="169"/>
      <c r="S25" s="169"/>
      <c r="T25" s="169"/>
      <c r="U25" s="169"/>
      <c r="V25" s="169"/>
      <c r="W25" s="169"/>
      <c r="X25" s="257"/>
      <c r="Y25" s="169"/>
      <c r="Z25" s="169"/>
    </row>
    <row r="26" spans="1:26" s="8" customFormat="1" ht="15">
      <c r="A26" s="102"/>
      <c r="B26" s="250"/>
      <c r="C26" s="260" t="s">
        <v>127</v>
      </c>
      <c r="D26" s="260" t="s">
        <v>128</v>
      </c>
      <c r="E26" s="260" t="s">
        <v>117</v>
      </c>
      <c r="F26" s="216"/>
      <c r="G26" s="254">
        <v>6</v>
      </c>
      <c r="H26" s="254">
        <v>5.5</v>
      </c>
      <c r="I26" s="254">
        <v>7</v>
      </c>
      <c r="J26" s="254">
        <v>7.5</v>
      </c>
      <c r="K26" s="254">
        <v>8</v>
      </c>
      <c r="L26" s="242">
        <f>SUM((G26*0.1),(H26*0.1),(I26*0.3),(J26*0.3),(K26*0.2))</f>
        <v>7.1</v>
      </c>
      <c r="M26" s="219"/>
      <c r="N26" s="220">
        <v>7.1</v>
      </c>
      <c r="O26" s="220">
        <v>0</v>
      </c>
      <c r="P26" s="242">
        <f>N26-O26</f>
        <v>7.1</v>
      </c>
      <c r="Q26" s="221"/>
      <c r="R26" s="220">
        <v>7.5</v>
      </c>
      <c r="S26" s="220">
        <v>7.5</v>
      </c>
      <c r="T26" s="220">
        <v>7</v>
      </c>
      <c r="U26" s="220">
        <v>6</v>
      </c>
      <c r="V26" s="220">
        <v>6</v>
      </c>
      <c r="W26" s="242">
        <f>SUM((R26*0.25),(S26*0.25),(T26*0.2),(U26*0.2),(V26*0.1))</f>
        <v>6.9500000000000011</v>
      </c>
      <c r="X26" s="267"/>
      <c r="Y26" s="239">
        <f>SUM((L26*0.25)+(P26*0.5)+(W26*0.25))</f>
        <v>7.0625</v>
      </c>
      <c r="Z26" s="222">
        <f>RANK(Y26,Y$11:Y$33,0)</f>
        <v>2</v>
      </c>
    </row>
    <row r="27" spans="1:26" s="8" customFormat="1" ht="15">
      <c r="A27" s="164">
        <v>1</v>
      </c>
      <c r="B27" s="252" t="s">
        <v>175</v>
      </c>
      <c r="C27" s="169"/>
      <c r="D27" s="169"/>
      <c r="E27" s="169"/>
      <c r="F27" s="203"/>
      <c r="G27" s="169"/>
      <c r="H27" s="169"/>
      <c r="I27" s="169"/>
      <c r="J27" s="169"/>
      <c r="K27" s="169"/>
      <c r="L27" s="169"/>
      <c r="M27" s="204"/>
      <c r="N27" s="206"/>
      <c r="O27" s="206"/>
      <c r="P27" s="206"/>
      <c r="Q27" s="207"/>
      <c r="R27" s="206"/>
      <c r="S27" s="206"/>
      <c r="T27" s="206"/>
      <c r="U27" s="206"/>
      <c r="V27" s="206"/>
      <c r="W27" s="195"/>
      <c r="X27" s="268"/>
      <c r="Y27" s="195"/>
      <c r="Z27" s="169"/>
    </row>
    <row r="28" spans="1:26" s="8" customFormat="1" ht="15">
      <c r="A28" s="164">
        <v>2</v>
      </c>
      <c r="B28" s="253" t="s">
        <v>176</v>
      </c>
      <c r="C28" s="169"/>
      <c r="D28" s="169"/>
      <c r="E28" s="166"/>
      <c r="F28" s="203"/>
      <c r="G28" s="169"/>
      <c r="H28" s="169"/>
      <c r="I28" s="169"/>
      <c r="J28" s="169"/>
      <c r="K28" s="169"/>
      <c r="L28" s="169"/>
      <c r="M28" s="204"/>
      <c r="N28" s="169"/>
      <c r="O28" s="169"/>
      <c r="P28" s="169"/>
      <c r="Q28" s="204"/>
      <c r="R28" s="169"/>
      <c r="S28" s="169"/>
      <c r="T28" s="169"/>
      <c r="U28" s="169"/>
      <c r="V28" s="169"/>
      <c r="W28" s="233"/>
      <c r="X28" s="268"/>
      <c r="Y28" s="233"/>
      <c r="Z28" s="169"/>
    </row>
    <row r="29" spans="1:26" s="8" customFormat="1" ht="15">
      <c r="A29" s="164">
        <v>3</v>
      </c>
      <c r="B29" s="253" t="s">
        <v>177</v>
      </c>
      <c r="C29" s="169"/>
      <c r="D29" s="169"/>
      <c r="E29" s="169"/>
      <c r="F29" s="203"/>
      <c r="G29" s="166"/>
      <c r="H29" s="169"/>
      <c r="I29" s="169"/>
      <c r="J29" s="169"/>
      <c r="K29" s="169"/>
      <c r="L29" s="169"/>
      <c r="M29" s="204"/>
      <c r="N29" s="169"/>
      <c r="O29" s="169"/>
      <c r="P29" s="169"/>
      <c r="Q29" s="204"/>
      <c r="R29" s="169"/>
      <c r="S29" s="169"/>
      <c r="T29" s="169"/>
      <c r="U29" s="169"/>
      <c r="V29" s="169"/>
      <c r="W29" s="233"/>
      <c r="X29" s="268"/>
      <c r="Y29" s="233"/>
      <c r="Z29" s="169"/>
    </row>
    <row r="30" spans="1:26" s="8" customFormat="1" ht="15">
      <c r="A30" s="164">
        <v>4</v>
      </c>
      <c r="B30" s="253" t="s">
        <v>178</v>
      </c>
      <c r="C30" s="169"/>
      <c r="D30" s="169"/>
      <c r="E30" s="169"/>
      <c r="F30" s="203"/>
      <c r="G30" s="169"/>
      <c r="H30" s="169"/>
      <c r="I30" s="169"/>
      <c r="J30" s="169"/>
      <c r="K30" s="169"/>
      <c r="L30" s="169"/>
      <c r="M30" s="204"/>
      <c r="N30" s="169"/>
      <c r="O30" s="169"/>
      <c r="P30" s="169"/>
      <c r="Q30" s="204"/>
      <c r="R30" s="169"/>
      <c r="S30" s="169"/>
      <c r="T30" s="169"/>
      <c r="U30" s="169"/>
      <c r="V30" s="169"/>
      <c r="W30" s="233"/>
      <c r="X30" s="268"/>
      <c r="Y30" s="233"/>
      <c r="Z30" s="169"/>
    </row>
    <row r="31" spans="1:26" s="8" customFormat="1" ht="15">
      <c r="A31" s="164">
        <v>5</v>
      </c>
      <c r="B31" s="253" t="s">
        <v>179</v>
      </c>
      <c r="C31" s="169"/>
      <c r="D31" s="169"/>
      <c r="E31" s="169"/>
      <c r="F31" s="203"/>
      <c r="G31" s="169"/>
      <c r="H31" s="169"/>
      <c r="I31" s="169"/>
      <c r="J31" s="169"/>
      <c r="K31" s="169"/>
      <c r="L31" s="169"/>
      <c r="M31" s="204"/>
      <c r="N31" s="169"/>
      <c r="O31" s="169"/>
      <c r="P31" s="169"/>
      <c r="Q31" s="204"/>
      <c r="R31" s="169"/>
      <c r="S31" s="169"/>
      <c r="T31" s="169"/>
      <c r="U31" s="169"/>
      <c r="V31" s="169"/>
      <c r="W31" s="233"/>
      <c r="X31" s="268"/>
      <c r="Y31" s="233"/>
      <c r="Z31" s="169"/>
    </row>
    <row r="32" spans="1:26" s="8" customFormat="1" ht="15">
      <c r="A32" s="164">
        <v>6</v>
      </c>
      <c r="B32" s="253" t="s">
        <v>180</v>
      </c>
      <c r="C32" s="169"/>
      <c r="D32" s="169"/>
      <c r="E32" s="169"/>
      <c r="F32" s="203"/>
      <c r="G32" s="169"/>
      <c r="H32" s="169"/>
      <c r="I32" s="169"/>
      <c r="J32" s="169"/>
      <c r="K32" s="169"/>
      <c r="L32" s="169"/>
      <c r="M32" s="204"/>
      <c r="N32" s="169"/>
      <c r="O32" s="169"/>
      <c r="P32" s="169"/>
      <c r="Q32" s="204"/>
      <c r="R32" s="169"/>
      <c r="S32" s="169"/>
      <c r="T32" s="169"/>
      <c r="U32" s="169"/>
      <c r="V32" s="169"/>
      <c r="W32" s="233"/>
      <c r="X32" s="268"/>
      <c r="Y32" s="233"/>
      <c r="Z32" s="169"/>
    </row>
    <row r="33" spans="1:26" s="8" customFormat="1" ht="15">
      <c r="A33" s="102"/>
      <c r="B33" s="250"/>
      <c r="C33" s="260" t="s">
        <v>131</v>
      </c>
      <c r="D33" s="260" t="s">
        <v>132</v>
      </c>
      <c r="E33" s="260" t="s">
        <v>133</v>
      </c>
      <c r="F33" s="216"/>
      <c r="G33" s="261">
        <v>5.5</v>
      </c>
      <c r="H33" s="261">
        <v>5</v>
      </c>
      <c r="I33" s="261">
        <v>6</v>
      </c>
      <c r="J33" s="261">
        <v>6.2</v>
      </c>
      <c r="K33" s="261">
        <v>6.5</v>
      </c>
      <c r="L33" s="242">
        <f>SUM((G33*0.1),(H33*0.1),(I33*0.3),(J33*0.3),(K33*0.2))</f>
        <v>6.0099999999999989</v>
      </c>
      <c r="M33" s="262"/>
      <c r="N33" s="261">
        <v>5.68</v>
      </c>
      <c r="O33" s="261">
        <v>0.5</v>
      </c>
      <c r="P33" s="242">
        <f>N33-O33</f>
        <v>5.18</v>
      </c>
      <c r="Q33" s="262"/>
      <c r="R33" s="261">
        <v>7</v>
      </c>
      <c r="S33" s="261">
        <v>7</v>
      </c>
      <c r="T33" s="261">
        <v>5</v>
      </c>
      <c r="U33" s="261">
        <v>3</v>
      </c>
      <c r="V33" s="261">
        <v>4</v>
      </c>
      <c r="W33" s="242">
        <f>SUM((R33*0.25),(S33*0.25),(T33*0.2),(U33*0.2),(V33*0.1))</f>
        <v>5.5</v>
      </c>
      <c r="X33" s="267"/>
      <c r="Y33" s="239">
        <f>SUM((L33*0.25)+(P33*0.5)+(W33*0.25))</f>
        <v>5.4674999999999994</v>
      </c>
      <c r="Z33" s="222">
        <f>RANK(Y33,Y$11:Y$33,0)</f>
        <v>3</v>
      </c>
    </row>
    <row r="34" spans="1:26" s="8" customFormat="1" ht="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8" customFormat="1" ht="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8" customFormat="1" ht="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8" customFormat="1" ht="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8" customFormat="1" ht="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8" customFormat="1" ht="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8" customFormat="1" ht="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8" customFormat="1" ht="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8" customFormat="1" ht="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8" customFormat="1" ht="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8" customFormat="1" ht="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8" customFormat="1" ht="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8" customFormat="1" ht="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8" customFormat="1" ht="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8" customFormat="1" ht="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8" customFormat="1" ht="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8" customFormat="1" ht="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8" customFormat="1" ht="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8" customFormat="1" ht="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8" customFormat="1" ht="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8" customFormat="1" ht="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8" customFormat="1" ht="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8" customFormat="1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8" customFormat="1" ht="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8" customFormat="1" ht="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8" customFormat="1" ht="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s="8" customFormat="1" ht="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s="8" customFormat="1" ht="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8" customFormat="1" ht="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s="8" customFormat="1" ht="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s="8" customFormat="1" ht="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8" customFormat="1" ht="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s="8" customFormat="1" ht="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s="8" customFormat="1" ht="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s="8" customFormat="1" ht="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s="8" customFormat="1" ht="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s="8" customFormat="1" ht="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s="8" customFormat="1" ht="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s="8" customFormat="1" ht="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s="8" customFormat="1" ht="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s="8" customFormat="1" ht="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s="8" customFormat="1" ht="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s="8" customFormat="1" ht="15">
      <c r="L76" s="9"/>
    </row>
    <row r="77" spans="1:26" s="8" customFormat="1" ht="15"/>
    <row r="78" spans="1:26" s="8" customFormat="1" ht="15"/>
    <row r="79" spans="1:26" s="8" customFormat="1" ht="15"/>
    <row r="80" spans="1:26" s="8" customFormat="1" ht="15"/>
    <row r="81" spans="12:12" s="8" customFormat="1" ht="15"/>
    <row r="82" spans="12:12" s="8" customFormat="1" ht="15"/>
    <row r="83" spans="12:12" s="8" customFormat="1" ht="15"/>
    <row r="84" spans="12:12" s="8" customFormat="1" ht="15"/>
    <row r="85" spans="12:12" s="8" customFormat="1" ht="15"/>
    <row r="86" spans="12:12" s="8" customFormat="1" ht="15"/>
    <row r="87" spans="12:12" s="8" customFormat="1" ht="15"/>
    <row r="88" spans="12:12" ht="15">
      <c r="L88" s="8"/>
    </row>
  </sheetData>
  <mergeCells count="2">
    <mergeCell ref="A3:B3"/>
    <mergeCell ref="R9:S9"/>
  </mergeCells>
  <pageMargins left="0.70866141732283505" right="0.70866141732283505" top="0.74803149606299202" bottom="0.74803149606299202" header="0.31496062992126" footer="0.31496062992126"/>
  <pageSetup paperSize="9" scale="84" orientation="landscape" horizontalDpi="0" verticalDpi="0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X29"/>
  <sheetViews>
    <sheetView workbookViewId="0"/>
  </sheetViews>
  <sheetFormatPr defaultColWidth="9.140625" defaultRowHeight="12.75"/>
  <cols>
    <col min="1" max="1" width="5.5703125" style="270" customWidth="1"/>
    <col min="2" max="2" width="21.28515625" style="270" customWidth="1"/>
    <col min="3" max="3" width="14.85546875" style="270" customWidth="1"/>
    <col min="4" max="6" width="7.7109375" style="270" customWidth="1"/>
    <col min="7" max="7" width="3.140625" style="270" customWidth="1"/>
    <col min="8" max="9" width="9.28515625" style="270" customWidth="1"/>
    <col min="10" max="13" width="7.7109375" style="270" customWidth="1"/>
    <col min="14" max="14" width="3" style="270" customWidth="1"/>
    <col min="15" max="15" width="7.7109375" style="270" customWidth="1"/>
    <col min="16" max="16" width="11.42578125" style="270" customWidth="1"/>
    <col min="17" max="18" width="7.7109375" style="270" customWidth="1"/>
    <col min="19" max="22" width="6.7109375" style="270" customWidth="1"/>
    <col min="23" max="23" width="10.7109375" style="270" customWidth="1"/>
    <col min="24" max="24" width="11.42578125" style="270" customWidth="1"/>
    <col min="25" max="16384" width="9.140625" style="270"/>
  </cols>
  <sheetData>
    <row r="1" spans="1:24" ht="15.75">
      <c r="A1" s="62" t="str">
        <f>CompDetail!A1</f>
        <v>NSW State Vaulting Championship</v>
      </c>
      <c r="B1" s="8"/>
      <c r="C1" s="8"/>
      <c r="D1" s="14" t="s">
        <v>100</v>
      </c>
      <c r="E1" s="8" t="s">
        <v>105</v>
      </c>
      <c r="F1" s="8"/>
      <c r="G1" s="269"/>
      <c r="K1" s="8"/>
      <c r="L1" s="8"/>
      <c r="M1" s="9"/>
      <c r="N1" s="271"/>
      <c r="O1" s="269"/>
      <c r="P1" s="272">
        <f ca="1">NOW()</f>
        <v>42940.665685300926</v>
      </c>
      <c r="Q1" s="271"/>
      <c r="R1" s="269"/>
      <c r="X1" s="272"/>
    </row>
    <row r="2" spans="1:24" ht="15.75">
      <c r="A2" s="63"/>
      <c r="B2" s="8"/>
      <c r="C2" s="8"/>
      <c r="D2" s="14"/>
      <c r="E2" s="8" t="s">
        <v>104</v>
      </c>
      <c r="F2" s="8"/>
      <c r="G2" s="269"/>
      <c r="K2" s="8"/>
      <c r="L2" s="8"/>
      <c r="N2" s="271"/>
      <c r="O2" s="269"/>
      <c r="P2" s="272"/>
      <c r="Q2" s="271"/>
      <c r="R2" s="269"/>
      <c r="X2" s="272"/>
    </row>
    <row r="3" spans="1:24" ht="15.75">
      <c r="A3" s="430" t="str">
        <f>CompDetail!A3</f>
        <v>21 - 23 July 2017</v>
      </c>
      <c r="B3" s="431"/>
      <c r="C3" s="8"/>
      <c r="D3" s="18"/>
      <c r="E3" s="18"/>
      <c r="F3" s="17"/>
      <c r="G3" s="269"/>
      <c r="H3" s="8"/>
      <c r="I3" s="8"/>
      <c r="J3" s="18"/>
      <c r="K3" s="18"/>
      <c r="L3" s="18"/>
      <c r="M3" s="18"/>
      <c r="N3" s="18"/>
      <c r="O3" s="269"/>
      <c r="P3" s="273">
        <f ca="1">NOW()</f>
        <v>42940.665685300926</v>
      </c>
      <c r="Q3" s="269"/>
      <c r="R3" s="269"/>
      <c r="X3" s="273"/>
    </row>
    <row r="4" spans="1:24" ht="15.75">
      <c r="A4" s="63"/>
      <c r="B4" s="8"/>
      <c r="C4" s="8"/>
      <c r="D4" s="269"/>
      <c r="E4" s="269"/>
      <c r="F4" s="271"/>
      <c r="G4" s="269"/>
      <c r="H4" s="8"/>
      <c r="I4" s="8"/>
      <c r="J4" s="8"/>
      <c r="K4" s="8"/>
      <c r="L4" s="8"/>
      <c r="N4" s="269"/>
      <c r="O4" s="269"/>
      <c r="P4" s="269"/>
      <c r="Q4" s="269"/>
      <c r="R4" s="269"/>
      <c r="X4" s="273"/>
    </row>
    <row r="5" spans="1:24" ht="15.75">
      <c r="A5" s="62" t="s">
        <v>231</v>
      </c>
      <c r="B5" s="7"/>
      <c r="C5" s="9"/>
      <c r="D5" s="274" t="s">
        <v>59</v>
      </c>
      <c r="E5" s="275" t="str">
        <f>E1</f>
        <v>Nina Fritzell</v>
      </c>
      <c r="F5" s="271"/>
      <c r="G5" s="269"/>
      <c r="H5" s="7" t="s">
        <v>58</v>
      </c>
      <c r="I5" s="9" t="str">
        <f>E2</f>
        <v>Jenny Scott</v>
      </c>
      <c r="J5" s="9"/>
      <c r="K5" s="7"/>
      <c r="L5" s="9"/>
      <c r="N5" s="269"/>
      <c r="O5" s="269"/>
      <c r="P5" s="269"/>
      <c r="Q5" s="269"/>
      <c r="R5" s="269"/>
      <c r="X5" s="273"/>
    </row>
    <row r="6" spans="1:24" ht="15.75">
      <c r="A6" s="62" t="s">
        <v>65</v>
      </c>
      <c r="B6" s="7">
        <v>20</v>
      </c>
      <c r="C6" s="9"/>
      <c r="D6" s="269"/>
      <c r="E6" s="269"/>
      <c r="F6" s="271"/>
      <c r="G6" s="269"/>
      <c r="H6" s="9"/>
      <c r="I6" s="9"/>
      <c r="J6" s="9"/>
      <c r="K6" s="9"/>
      <c r="L6" s="9"/>
      <c r="N6" s="269"/>
      <c r="O6" s="269"/>
      <c r="P6" s="269"/>
      <c r="Q6" s="269"/>
      <c r="R6" s="269"/>
    </row>
    <row r="7" spans="1:24" ht="15">
      <c r="A7" s="9"/>
      <c r="B7" s="9"/>
      <c r="C7" s="9"/>
      <c r="D7" s="269"/>
      <c r="E7" s="269"/>
      <c r="F7" s="276"/>
      <c r="G7" s="269"/>
      <c r="H7" s="7"/>
      <c r="I7" s="9"/>
      <c r="J7" s="9"/>
      <c r="K7" s="9"/>
      <c r="L7" s="9"/>
      <c r="M7" s="276"/>
      <c r="N7" s="269"/>
      <c r="O7" s="277"/>
      <c r="Q7" s="276"/>
      <c r="R7" s="269"/>
      <c r="S7" s="439"/>
      <c r="T7" s="439"/>
      <c r="U7" s="439"/>
      <c r="V7" s="439"/>
      <c r="W7" s="276"/>
    </row>
    <row r="8" spans="1:24" s="276" customFormat="1" ht="15">
      <c r="A8" s="65" t="s">
        <v>34</v>
      </c>
      <c r="B8" s="65" t="s">
        <v>35</v>
      </c>
      <c r="C8" s="65" t="s">
        <v>38</v>
      </c>
      <c r="D8" s="278"/>
      <c r="E8" s="278"/>
      <c r="F8" s="279" t="s">
        <v>72</v>
      </c>
      <c r="G8" s="280"/>
      <c r="H8" s="105" t="s">
        <v>24</v>
      </c>
      <c r="I8" s="65"/>
      <c r="J8" s="65"/>
      <c r="K8" s="65"/>
      <c r="L8" s="65"/>
      <c r="M8" s="279" t="s">
        <v>24</v>
      </c>
      <c r="N8" s="280"/>
      <c r="O8" s="277" t="s">
        <v>25</v>
      </c>
      <c r="R8" s="278"/>
      <c r="S8" s="278"/>
    </row>
    <row r="9" spans="1:24" ht="15">
      <c r="A9" s="65"/>
      <c r="B9" s="65"/>
      <c r="C9" s="65"/>
      <c r="D9" s="269" t="s">
        <v>46</v>
      </c>
      <c r="E9" s="269" t="s">
        <v>92</v>
      </c>
      <c r="F9" s="279" t="s">
        <v>25</v>
      </c>
      <c r="G9" s="281"/>
      <c r="H9" s="65" t="s">
        <v>12</v>
      </c>
      <c r="I9" s="65" t="s">
        <v>13</v>
      </c>
      <c r="J9" s="65" t="s">
        <v>14</v>
      </c>
      <c r="K9" s="65" t="s">
        <v>15</v>
      </c>
      <c r="L9" s="65" t="s">
        <v>16</v>
      </c>
      <c r="M9" s="279" t="s">
        <v>25</v>
      </c>
      <c r="N9" s="281"/>
      <c r="O9" s="282" t="s">
        <v>42</v>
      </c>
      <c r="P9" s="283" t="s">
        <v>45</v>
      </c>
      <c r="R9" s="269"/>
      <c r="S9" s="269"/>
    </row>
    <row r="10" spans="1:24" ht="15">
      <c r="A10" s="164">
        <v>1</v>
      </c>
      <c r="B10" s="70" t="s">
        <v>223</v>
      </c>
      <c r="C10" s="284"/>
      <c r="D10" s="49"/>
      <c r="E10" s="49"/>
      <c r="F10" s="61"/>
      <c r="G10" s="48"/>
      <c r="H10" s="287"/>
      <c r="I10" s="287"/>
      <c r="J10" s="287"/>
      <c r="K10" s="287"/>
      <c r="L10" s="287"/>
      <c r="M10" s="61"/>
      <c r="N10" s="60"/>
      <c r="O10" s="60"/>
      <c r="P10" s="48"/>
      <c r="Q10" s="295"/>
      <c r="R10" s="341"/>
      <c r="S10" s="269"/>
    </row>
    <row r="11" spans="1:24" ht="15">
      <c r="A11" s="164">
        <v>3</v>
      </c>
      <c r="B11" s="70" t="s">
        <v>224</v>
      </c>
      <c r="C11" s="259" t="s">
        <v>141</v>
      </c>
      <c r="D11" s="285">
        <v>7.3</v>
      </c>
      <c r="E11" s="285">
        <v>0</v>
      </c>
      <c r="F11" s="291">
        <f>D11-E11</f>
        <v>7.3</v>
      </c>
      <c r="G11" s="281"/>
      <c r="H11" s="286">
        <v>10</v>
      </c>
      <c r="I11" s="286">
        <v>10</v>
      </c>
      <c r="J11" s="286">
        <v>8</v>
      </c>
      <c r="K11" s="286">
        <v>6</v>
      </c>
      <c r="L11" s="286">
        <v>6</v>
      </c>
      <c r="M11" s="291">
        <f>SUM((H11*0.25)+(I11*0.25)+(J11*0.2)+(K11*0.2)+(L11*0.1))</f>
        <v>8.4</v>
      </c>
      <c r="N11" s="292"/>
      <c r="O11" s="293">
        <f>(F11+M11)/2</f>
        <v>7.85</v>
      </c>
      <c r="P11" s="270">
        <f>RANK(O11,$O$10:$O$67,0)</f>
        <v>1</v>
      </c>
      <c r="Q11" s="295"/>
      <c r="R11" s="341"/>
      <c r="S11" s="290"/>
    </row>
    <row r="12" spans="1:24" ht="15">
      <c r="A12" s="164">
        <v>17</v>
      </c>
      <c r="B12" s="70" t="s">
        <v>209</v>
      </c>
      <c r="C12" s="284"/>
      <c r="D12" s="49"/>
      <c r="E12" s="49"/>
      <c r="F12" s="61"/>
      <c r="G12" s="48"/>
      <c r="H12" s="287"/>
      <c r="I12" s="287"/>
      <c r="J12" s="287"/>
      <c r="K12" s="287"/>
      <c r="L12" s="287"/>
      <c r="M12" s="61"/>
      <c r="N12" s="60"/>
      <c r="O12" s="60"/>
      <c r="P12" s="48"/>
      <c r="Q12" s="295"/>
      <c r="R12" s="341"/>
      <c r="S12" s="269"/>
    </row>
    <row r="13" spans="1:24" ht="15">
      <c r="A13" s="164">
        <v>15</v>
      </c>
      <c r="B13" s="70" t="s">
        <v>228</v>
      </c>
      <c r="C13" s="259" t="s">
        <v>212</v>
      </c>
      <c r="D13" s="285">
        <v>7.5</v>
      </c>
      <c r="E13" s="285">
        <v>0</v>
      </c>
      <c r="F13" s="291">
        <f>D13-E13</f>
        <v>7.5</v>
      </c>
      <c r="G13" s="281"/>
      <c r="H13" s="286">
        <v>8.5</v>
      </c>
      <c r="I13" s="286">
        <v>8</v>
      </c>
      <c r="J13" s="286">
        <v>7.5</v>
      </c>
      <c r="K13" s="286">
        <v>6.5</v>
      </c>
      <c r="L13" s="286">
        <v>6.5</v>
      </c>
      <c r="M13" s="291">
        <f>SUM((H13*0.25)+(I13*0.25)+(J13*0.2)+(K13*0.2)+(L13*0.1))</f>
        <v>7.5750000000000002</v>
      </c>
      <c r="N13" s="292"/>
      <c r="O13" s="293">
        <f>(F13+M13)/2</f>
        <v>7.5374999999999996</v>
      </c>
      <c r="P13" s="270">
        <f>RANK(O13,$O$10:$O$67,0)</f>
        <v>2</v>
      </c>
      <c r="Q13" s="295"/>
      <c r="R13" s="341"/>
    </row>
    <row r="14" spans="1:24" ht="15">
      <c r="A14" s="164">
        <v>12</v>
      </c>
      <c r="B14" s="70" t="s">
        <v>232</v>
      </c>
      <c r="C14" s="284"/>
      <c r="D14" s="49"/>
      <c r="E14" s="49"/>
      <c r="F14" s="61"/>
      <c r="G14" s="48"/>
      <c r="H14" s="287"/>
      <c r="I14" s="287"/>
      <c r="J14" s="287"/>
      <c r="K14" s="287"/>
      <c r="L14" s="287"/>
      <c r="M14" s="61"/>
      <c r="N14" s="60"/>
      <c r="O14" s="60"/>
      <c r="P14" s="48"/>
      <c r="Q14" s="295"/>
      <c r="R14" s="341"/>
      <c r="S14" s="269"/>
    </row>
    <row r="15" spans="1:24" ht="15">
      <c r="A15" s="164">
        <v>13</v>
      </c>
      <c r="B15" s="70" t="s">
        <v>213</v>
      </c>
      <c r="C15" s="259" t="s">
        <v>212</v>
      </c>
      <c r="D15" s="285">
        <v>7.3</v>
      </c>
      <c r="E15" s="285">
        <v>0</v>
      </c>
      <c r="F15" s="291">
        <f>D15-E15</f>
        <v>7.3</v>
      </c>
      <c r="G15" s="281"/>
      <c r="H15" s="286">
        <v>7.5</v>
      </c>
      <c r="I15" s="286">
        <v>8</v>
      </c>
      <c r="J15" s="286">
        <v>8</v>
      </c>
      <c r="K15" s="286">
        <v>6</v>
      </c>
      <c r="L15" s="286">
        <v>6.5</v>
      </c>
      <c r="M15" s="291">
        <f>SUM((H15*0.25)+(I15*0.25)+(J15*0.2)+(K15*0.2)+(L15*0.1))</f>
        <v>7.3250000000000002</v>
      </c>
      <c r="N15" s="292"/>
      <c r="O15" s="293">
        <f>(F15+M15)/2</f>
        <v>7.3125</v>
      </c>
      <c r="P15" s="270">
        <f>RANK(O15,$O$10:$O$67,0)</f>
        <v>3</v>
      </c>
      <c r="Q15" s="295"/>
      <c r="R15" s="341"/>
    </row>
    <row r="16" spans="1:24" ht="15">
      <c r="A16" s="164">
        <v>76</v>
      </c>
      <c r="B16" s="70" t="s">
        <v>184</v>
      </c>
      <c r="C16" s="284"/>
      <c r="D16" s="49"/>
      <c r="E16" s="49"/>
      <c r="F16" s="61"/>
      <c r="G16" s="48"/>
      <c r="H16" s="287"/>
      <c r="I16" s="287"/>
      <c r="J16" s="287"/>
      <c r="K16" s="287"/>
      <c r="L16" s="287"/>
      <c r="M16" s="61"/>
      <c r="N16" s="60"/>
      <c r="O16" s="60"/>
      <c r="P16" s="48"/>
      <c r="Q16" s="295"/>
      <c r="R16" s="341"/>
      <c r="S16" s="269"/>
    </row>
    <row r="17" spans="1:19" ht="15">
      <c r="A17" s="164">
        <v>77</v>
      </c>
      <c r="B17" s="70" t="s">
        <v>136</v>
      </c>
      <c r="C17" s="259" t="s">
        <v>139</v>
      </c>
      <c r="D17" s="285">
        <v>7.5</v>
      </c>
      <c r="E17" s="285">
        <v>0</v>
      </c>
      <c r="F17" s="291">
        <f>D17-E17</f>
        <v>7.5</v>
      </c>
      <c r="G17" s="281"/>
      <c r="H17" s="286">
        <v>8</v>
      </c>
      <c r="I17" s="286">
        <v>7</v>
      </c>
      <c r="J17" s="286">
        <v>7</v>
      </c>
      <c r="K17" s="286">
        <v>6</v>
      </c>
      <c r="L17" s="286">
        <v>6</v>
      </c>
      <c r="M17" s="291">
        <f>SUM((H17*0.25)+(I17*0.25)+(J17*0.2)+(K17*0.2)+(L17*0.1))</f>
        <v>6.9500000000000011</v>
      </c>
      <c r="N17" s="292"/>
      <c r="O17" s="293">
        <f>(F17+M17)/2</f>
        <v>7.2250000000000005</v>
      </c>
      <c r="P17" s="270">
        <f>RANK(O17,$O$10:$O$67,0)</f>
        <v>4</v>
      </c>
      <c r="Q17" s="295"/>
      <c r="R17" s="341"/>
    </row>
    <row r="18" spans="1:19" ht="15">
      <c r="A18" s="164">
        <v>75</v>
      </c>
      <c r="B18" s="70" t="s">
        <v>106</v>
      </c>
      <c r="C18" s="284"/>
      <c r="D18" s="49"/>
      <c r="E18" s="49"/>
      <c r="F18" s="61"/>
      <c r="G18" s="48"/>
      <c r="H18" s="287"/>
      <c r="I18" s="287"/>
      <c r="J18" s="287"/>
      <c r="K18" s="287"/>
      <c r="L18" s="287"/>
      <c r="M18" s="61"/>
      <c r="N18" s="60"/>
      <c r="O18" s="60"/>
      <c r="P18" s="48"/>
      <c r="Q18" s="295"/>
      <c r="R18" s="341"/>
      <c r="S18" s="269"/>
    </row>
    <row r="19" spans="1:19" ht="15">
      <c r="A19" s="164">
        <v>68</v>
      </c>
      <c r="B19" s="70" t="s">
        <v>157</v>
      </c>
      <c r="C19" s="259" t="s">
        <v>116</v>
      </c>
      <c r="D19" s="285">
        <v>7.4</v>
      </c>
      <c r="E19" s="285">
        <v>0</v>
      </c>
      <c r="F19" s="291">
        <f>D19-E19</f>
        <v>7.4</v>
      </c>
      <c r="G19" s="281"/>
      <c r="H19" s="286">
        <v>8</v>
      </c>
      <c r="I19" s="286">
        <v>8</v>
      </c>
      <c r="J19" s="286">
        <v>6</v>
      </c>
      <c r="K19" s="286">
        <v>6</v>
      </c>
      <c r="L19" s="286">
        <v>6</v>
      </c>
      <c r="M19" s="291">
        <f>SUM((H19*0.25)+(I19*0.25)+(J19*0.2)+(K19*0.2)+(L19*0.1))</f>
        <v>7</v>
      </c>
      <c r="N19" s="292"/>
      <c r="O19" s="293">
        <f>(F19+M19)/2</f>
        <v>7.2</v>
      </c>
      <c r="P19" s="270">
        <f>RANK(O19,$O$10:$O$67,0)</f>
        <v>5</v>
      </c>
      <c r="Q19" s="295"/>
      <c r="R19" s="341"/>
    </row>
    <row r="20" spans="1:19" ht="15">
      <c r="A20" s="164">
        <v>16</v>
      </c>
      <c r="B20" s="70" t="s">
        <v>225</v>
      </c>
      <c r="C20" s="284"/>
      <c r="D20" s="49"/>
      <c r="E20" s="49"/>
      <c r="F20" s="61"/>
      <c r="G20" s="48"/>
      <c r="H20" s="287"/>
      <c r="I20" s="287"/>
      <c r="J20" s="287"/>
      <c r="K20" s="287"/>
      <c r="L20" s="287"/>
      <c r="M20" s="61"/>
      <c r="N20" s="60"/>
      <c r="O20" s="60"/>
      <c r="P20" s="48"/>
      <c r="Q20" s="295"/>
      <c r="R20" s="341"/>
      <c r="S20" s="269"/>
    </row>
    <row r="21" spans="1:19" ht="15">
      <c r="A21" s="164">
        <v>14</v>
      </c>
      <c r="B21" s="70" t="s">
        <v>226</v>
      </c>
      <c r="C21" s="259" t="s">
        <v>212</v>
      </c>
      <c r="D21" s="285">
        <v>7.4</v>
      </c>
      <c r="E21" s="285">
        <v>0</v>
      </c>
      <c r="F21" s="291">
        <f>D21-E21</f>
        <v>7.4</v>
      </c>
      <c r="G21" s="281"/>
      <c r="H21" s="286">
        <v>7</v>
      </c>
      <c r="I21" s="286">
        <v>7</v>
      </c>
      <c r="J21" s="286">
        <v>7</v>
      </c>
      <c r="K21" s="286">
        <v>6</v>
      </c>
      <c r="L21" s="286">
        <v>6</v>
      </c>
      <c r="M21" s="291">
        <f>SUM((H21*0.25)+(I21*0.25)+(J21*0.2)+(K21*0.2)+(L21*0.1))</f>
        <v>6.7000000000000011</v>
      </c>
      <c r="N21" s="292"/>
      <c r="O21" s="293">
        <f>(F21+M21)/2</f>
        <v>7.0500000000000007</v>
      </c>
      <c r="P21" s="270">
        <f>RANK(O21,$O$10:$O$67,0)</f>
        <v>6</v>
      </c>
      <c r="Q21" s="295"/>
      <c r="R21" s="341"/>
    </row>
    <row r="22" spans="1:19" ht="15">
      <c r="A22" s="164">
        <v>33</v>
      </c>
      <c r="B22" s="70" t="s">
        <v>174</v>
      </c>
      <c r="C22" s="284"/>
      <c r="D22" s="49"/>
      <c r="E22" s="49"/>
      <c r="F22" s="61"/>
      <c r="G22" s="48"/>
      <c r="H22" s="287"/>
      <c r="I22" s="287"/>
      <c r="J22" s="287"/>
      <c r="K22" s="287"/>
      <c r="L22" s="287"/>
      <c r="M22" s="61"/>
      <c r="N22" s="60"/>
      <c r="O22" s="60"/>
      <c r="P22" s="48"/>
      <c r="Q22" s="295"/>
      <c r="R22" s="341"/>
      <c r="S22" s="269"/>
    </row>
    <row r="23" spans="1:19" ht="15">
      <c r="A23" s="164">
        <v>34</v>
      </c>
      <c r="B23" s="288" t="s">
        <v>170</v>
      </c>
      <c r="C23" s="259" t="s">
        <v>117</v>
      </c>
      <c r="D23" s="285">
        <v>7.1</v>
      </c>
      <c r="E23" s="285">
        <v>0.5</v>
      </c>
      <c r="F23" s="291">
        <f>D23-E23</f>
        <v>6.6</v>
      </c>
      <c r="G23" s="281"/>
      <c r="H23" s="286">
        <v>8.5</v>
      </c>
      <c r="I23" s="286">
        <v>8</v>
      </c>
      <c r="J23" s="286">
        <v>6</v>
      </c>
      <c r="K23" s="286">
        <v>6</v>
      </c>
      <c r="L23" s="286">
        <v>5.5</v>
      </c>
      <c r="M23" s="291">
        <f>SUM((H23*0.25)+(I23*0.25)+(J23*0.2)+(K23*0.2)+(L23*0.1))</f>
        <v>7.0750000000000002</v>
      </c>
      <c r="N23" s="292"/>
      <c r="O23" s="293">
        <f>(F23+M23)/2</f>
        <v>6.8375000000000004</v>
      </c>
      <c r="Q23" s="295"/>
      <c r="R23" s="341"/>
    </row>
    <row r="24" spans="1:19" ht="15">
      <c r="A24" s="164">
        <v>78</v>
      </c>
      <c r="B24" s="70" t="s">
        <v>168</v>
      </c>
      <c r="C24" s="289" t="s">
        <v>139</v>
      </c>
      <c r="D24" s="49"/>
      <c r="E24" s="49"/>
      <c r="F24" s="61"/>
      <c r="G24" s="48"/>
      <c r="H24" s="287"/>
      <c r="I24" s="287"/>
      <c r="J24" s="287"/>
      <c r="K24" s="287"/>
      <c r="L24" s="287"/>
      <c r="M24" s="61"/>
      <c r="N24" s="60"/>
      <c r="O24" s="60"/>
      <c r="P24" s="48"/>
      <c r="Q24" s="295"/>
      <c r="R24" s="341"/>
      <c r="S24" s="269"/>
    </row>
    <row r="25" spans="1:19" ht="15">
      <c r="A25" s="164">
        <v>24</v>
      </c>
      <c r="B25" s="70" t="s">
        <v>195</v>
      </c>
      <c r="C25" s="259" t="s">
        <v>148</v>
      </c>
      <c r="D25" s="285">
        <v>7.3</v>
      </c>
      <c r="E25" s="285">
        <v>0</v>
      </c>
      <c r="F25" s="291">
        <f>D25-E25</f>
        <v>7.3</v>
      </c>
      <c r="G25" s="281"/>
      <c r="H25" s="286">
        <v>6.5</v>
      </c>
      <c r="I25" s="286">
        <v>6.5</v>
      </c>
      <c r="J25" s="286">
        <v>6</v>
      </c>
      <c r="K25" s="286">
        <v>6</v>
      </c>
      <c r="L25" s="286">
        <v>6</v>
      </c>
      <c r="M25" s="291">
        <f>SUM((H25*0.25)+(I25*0.25)+(J25*0.2)+(K25*0.2)+(L25*0.1))</f>
        <v>6.25</v>
      </c>
      <c r="N25" s="292"/>
      <c r="O25" s="293">
        <f>(F25+M25)/2</f>
        <v>6.7750000000000004</v>
      </c>
      <c r="Q25" s="295"/>
      <c r="R25" s="341"/>
    </row>
    <row r="26" spans="1:19" ht="15">
      <c r="A26" s="164">
        <v>65</v>
      </c>
      <c r="B26" s="70" t="s">
        <v>149</v>
      </c>
      <c r="C26" s="284"/>
      <c r="D26" s="48"/>
      <c r="E26" s="48"/>
      <c r="F26" s="48"/>
      <c r="G26" s="48"/>
      <c r="H26" s="284"/>
      <c r="I26" s="284"/>
      <c r="J26" s="284"/>
      <c r="K26" s="284"/>
      <c r="L26" s="284"/>
      <c r="M26" s="48"/>
      <c r="N26" s="48"/>
      <c r="O26" s="48"/>
      <c r="P26" s="48"/>
      <c r="Q26" s="295"/>
      <c r="R26" s="341"/>
      <c r="S26" s="269"/>
    </row>
    <row r="27" spans="1:19" ht="15">
      <c r="A27" s="164">
        <v>66</v>
      </c>
      <c r="B27" s="70" t="s">
        <v>151</v>
      </c>
      <c r="C27" s="259" t="s">
        <v>160</v>
      </c>
      <c r="D27" s="285">
        <v>6.6</v>
      </c>
      <c r="E27" s="285">
        <v>0</v>
      </c>
      <c r="F27" s="291">
        <f>D27-E27</f>
        <v>6.6</v>
      </c>
      <c r="G27" s="281"/>
      <c r="H27" s="286">
        <v>8.5</v>
      </c>
      <c r="I27" s="286">
        <v>7</v>
      </c>
      <c r="J27" s="286">
        <v>6</v>
      </c>
      <c r="K27" s="286">
        <v>5</v>
      </c>
      <c r="L27" s="286">
        <v>5</v>
      </c>
      <c r="M27" s="291">
        <f>SUM((H27*0.25)+(I27*0.25)+(J27*0.2)+(K27*0.2)+(L27*0.1))</f>
        <v>6.5750000000000002</v>
      </c>
      <c r="N27" s="292"/>
      <c r="O27" s="293">
        <f>(F27+M27)/2</f>
        <v>6.5875000000000004</v>
      </c>
      <c r="Q27" s="295"/>
      <c r="R27" s="341"/>
    </row>
    <row r="28" spans="1:19" ht="15">
      <c r="A28" s="164">
        <v>35</v>
      </c>
      <c r="B28" s="70" t="s">
        <v>173</v>
      </c>
      <c r="C28" s="284"/>
      <c r="D28" s="49"/>
      <c r="E28" s="49"/>
      <c r="F28" s="60"/>
      <c r="G28" s="48"/>
      <c r="H28" s="284"/>
      <c r="I28" s="284"/>
      <c r="J28" s="284"/>
      <c r="K28" s="284"/>
      <c r="L28" s="284"/>
      <c r="M28" s="60"/>
      <c r="N28" s="60"/>
      <c r="O28" s="60"/>
      <c r="P28" s="48"/>
      <c r="Q28" s="295"/>
      <c r="R28" s="341"/>
      <c r="S28" s="269"/>
    </row>
    <row r="29" spans="1:19" ht="15">
      <c r="A29" s="164">
        <v>37</v>
      </c>
      <c r="B29" s="70" t="s">
        <v>109</v>
      </c>
      <c r="C29" s="259" t="s">
        <v>117</v>
      </c>
      <c r="D29" s="285">
        <v>6.8</v>
      </c>
      <c r="E29" s="285">
        <v>0.5</v>
      </c>
      <c r="F29" s="291">
        <f>D29-E29</f>
        <v>6.3</v>
      </c>
      <c r="G29" s="281"/>
      <c r="H29" s="286">
        <v>7.5</v>
      </c>
      <c r="I29" s="286">
        <v>7</v>
      </c>
      <c r="J29" s="286">
        <v>6</v>
      </c>
      <c r="K29" s="286">
        <v>6</v>
      </c>
      <c r="L29" s="286">
        <v>6</v>
      </c>
      <c r="M29" s="291">
        <f>SUM((H29*0.25)+(I29*0.25)+(J29*0.2)+(K29*0.2)+(L29*0.1))</f>
        <v>6.625</v>
      </c>
      <c r="N29" s="292"/>
      <c r="O29" s="293">
        <f>(F29+M29)/2</f>
        <v>6.4625000000000004</v>
      </c>
      <c r="Q29" s="295"/>
      <c r="R29" s="341"/>
    </row>
  </sheetData>
  <sortState ref="A10:R29">
    <sortCondition descending="1" ref="Q10:Q29"/>
    <sortCondition ref="R10:R29"/>
  </sortState>
  <mergeCells count="2">
    <mergeCell ref="A3:B3"/>
    <mergeCell ref="S7:V7"/>
  </mergeCells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1"/>
  <sheetViews>
    <sheetView workbookViewId="0"/>
  </sheetViews>
  <sheetFormatPr defaultColWidth="9.140625" defaultRowHeight="12.75"/>
  <cols>
    <col min="1" max="1" width="5.5703125" style="270" customWidth="1"/>
    <col min="2" max="2" width="21.28515625" style="270" customWidth="1"/>
    <col min="3" max="3" width="14.85546875" style="270" customWidth="1"/>
    <col min="4" max="6" width="7.7109375" style="270" customWidth="1"/>
    <col min="7" max="7" width="3.140625" style="270" customWidth="1"/>
    <col min="8" max="9" width="9.28515625" style="270" customWidth="1"/>
    <col min="10" max="13" width="7.7109375" style="270" customWidth="1"/>
    <col min="14" max="14" width="3" style="270" customWidth="1"/>
    <col min="15" max="15" width="7.7109375" style="270" customWidth="1"/>
    <col min="16" max="16" width="11.42578125" style="270" customWidth="1"/>
    <col min="17" max="18" width="7.7109375" style="270" customWidth="1"/>
    <col min="19" max="22" width="6.7109375" style="270" customWidth="1"/>
    <col min="23" max="23" width="10.7109375" style="270" customWidth="1"/>
    <col min="24" max="24" width="11.42578125" style="270" customWidth="1"/>
    <col min="25" max="16384" width="9.140625" style="270"/>
  </cols>
  <sheetData>
    <row r="1" spans="1:24" ht="15.75">
      <c r="A1" s="62" t="str">
        <f>CompDetail!A1</f>
        <v>NSW State Vaulting Championship</v>
      </c>
      <c r="B1" s="8"/>
      <c r="C1" s="8"/>
      <c r="D1" s="14" t="s">
        <v>100</v>
      </c>
      <c r="E1" s="8" t="s">
        <v>105</v>
      </c>
      <c r="G1" s="269"/>
      <c r="J1" s="8"/>
      <c r="K1" s="8"/>
      <c r="L1" s="8"/>
      <c r="M1" s="9"/>
      <c r="N1" s="271"/>
      <c r="O1" s="269"/>
      <c r="P1" s="272">
        <f ca="1">NOW()</f>
        <v>42940.665685300926</v>
      </c>
      <c r="Q1" s="271"/>
      <c r="R1" s="269"/>
      <c r="X1" s="272"/>
    </row>
    <row r="2" spans="1:24" ht="15.75">
      <c r="A2" s="63"/>
      <c r="B2" s="8"/>
      <c r="C2" s="8"/>
      <c r="D2" s="14"/>
      <c r="E2" s="8" t="s">
        <v>104</v>
      </c>
      <c r="F2" s="271"/>
      <c r="G2" s="269"/>
      <c r="J2" s="8"/>
      <c r="K2" s="8"/>
      <c r="L2" s="8"/>
      <c r="N2" s="271"/>
      <c r="O2" s="269"/>
      <c r="P2" s="272"/>
      <c r="Q2" s="271"/>
      <c r="R2" s="269"/>
      <c r="X2" s="272"/>
    </row>
    <row r="3" spans="1:24" ht="15.75">
      <c r="A3" s="430" t="str">
        <f>CompDetail!A3</f>
        <v>21 - 23 July 2017</v>
      </c>
      <c r="B3" s="431"/>
      <c r="C3" s="8"/>
      <c r="D3" s="18"/>
      <c r="E3" s="18"/>
      <c r="F3" s="17"/>
      <c r="G3" s="269"/>
      <c r="H3" s="8"/>
      <c r="I3" s="8"/>
      <c r="J3" s="18"/>
      <c r="K3" s="18"/>
      <c r="L3" s="18"/>
      <c r="M3" s="18"/>
      <c r="N3" s="18"/>
      <c r="O3" s="269"/>
      <c r="P3" s="273">
        <f ca="1">NOW()</f>
        <v>42940.665685300926</v>
      </c>
      <c r="Q3" s="269"/>
      <c r="R3" s="269"/>
      <c r="X3" s="273"/>
    </row>
    <row r="4" spans="1:24" ht="15.75">
      <c r="A4" s="63"/>
      <c r="B4" s="8"/>
      <c r="C4" s="8"/>
      <c r="D4" s="269"/>
      <c r="E4" s="269"/>
      <c r="F4" s="271"/>
      <c r="G4" s="269"/>
      <c r="H4" s="8"/>
      <c r="I4" s="8"/>
      <c r="J4" s="8"/>
      <c r="K4" s="8"/>
      <c r="L4" s="8"/>
      <c r="N4" s="269"/>
      <c r="O4" s="269"/>
      <c r="P4" s="269"/>
      <c r="Q4" s="269"/>
      <c r="R4" s="269"/>
      <c r="X4" s="273"/>
    </row>
    <row r="5" spans="1:24" ht="15.75">
      <c r="A5" s="62" t="s">
        <v>270</v>
      </c>
      <c r="B5" s="7"/>
      <c r="C5" s="9"/>
      <c r="D5" s="274" t="s">
        <v>59</v>
      </c>
      <c r="E5" s="275" t="str">
        <f>E1</f>
        <v>Nina Fritzell</v>
      </c>
      <c r="F5" s="271"/>
      <c r="G5" s="269"/>
      <c r="H5" s="7" t="s">
        <v>58</v>
      </c>
      <c r="I5" s="9" t="str">
        <f>E2</f>
        <v>Jenny Scott</v>
      </c>
      <c r="J5" s="9"/>
      <c r="K5" s="7"/>
      <c r="L5" s="9"/>
      <c r="N5" s="269"/>
      <c r="O5" s="269"/>
      <c r="P5" s="269"/>
      <c r="Q5" s="269"/>
      <c r="R5" s="269"/>
      <c r="X5" s="273"/>
    </row>
    <row r="6" spans="1:24" ht="15.75">
      <c r="A6" s="62" t="s">
        <v>65</v>
      </c>
      <c r="B6" s="7">
        <v>21</v>
      </c>
      <c r="C6" s="9"/>
      <c r="D6" s="269"/>
      <c r="E6" s="269"/>
      <c r="F6" s="271"/>
      <c r="G6" s="269"/>
      <c r="H6" s="9"/>
      <c r="I6" s="9"/>
      <c r="J6" s="9"/>
      <c r="K6" s="9"/>
      <c r="L6" s="9"/>
      <c r="N6" s="269"/>
      <c r="O6" s="269"/>
      <c r="P6" s="269"/>
      <c r="Q6" s="269"/>
      <c r="R6" s="269"/>
    </row>
    <row r="7" spans="1:24" ht="15">
      <c r="A7" s="9"/>
      <c r="B7" s="9"/>
      <c r="C7" s="9"/>
      <c r="D7" s="269"/>
      <c r="E7" s="269"/>
      <c r="F7" s="276"/>
      <c r="G7" s="269"/>
      <c r="H7" s="7"/>
      <c r="I7" s="9"/>
      <c r="J7" s="9"/>
      <c r="K7" s="9"/>
      <c r="L7" s="9"/>
      <c r="M7" s="276"/>
      <c r="N7" s="269"/>
      <c r="O7" s="277"/>
      <c r="Q7" s="276"/>
      <c r="R7" s="269"/>
      <c r="S7" s="439"/>
      <c r="T7" s="439"/>
      <c r="U7" s="439"/>
      <c r="V7" s="439"/>
      <c r="W7" s="276"/>
    </row>
    <row r="8" spans="1:24" s="276" customFormat="1" ht="15">
      <c r="A8" s="65" t="s">
        <v>34</v>
      </c>
      <c r="B8" s="65" t="s">
        <v>35</v>
      </c>
      <c r="C8" s="65" t="s">
        <v>38</v>
      </c>
      <c r="D8" s="278"/>
      <c r="E8" s="278"/>
      <c r="F8" s="279" t="s">
        <v>72</v>
      </c>
      <c r="G8" s="280"/>
      <c r="H8" s="65" t="s">
        <v>24</v>
      </c>
      <c r="I8" s="65"/>
      <c r="J8" s="65"/>
      <c r="K8" s="65"/>
      <c r="L8" s="65"/>
      <c r="M8" s="279" t="s">
        <v>24</v>
      </c>
      <c r="N8" s="280"/>
      <c r="O8" s="277" t="s">
        <v>25</v>
      </c>
      <c r="R8" s="278"/>
      <c r="S8" s="278"/>
    </row>
    <row r="9" spans="1:24" ht="15">
      <c r="A9" s="65"/>
      <c r="B9" s="65"/>
      <c r="C9" s="65"/>
      <c r="D9" s="269" t="s">
        <v>46</v>
      </c>
      <c r="E9" s="269" t="s">
        <v>92</v>
      </c>
      <c r="F9" s="279" t="s">
        <v>25</v>
      </c>
      <c r="G9" s="281"/>
      <c r="H9" s="65" t="s">
        <v>12</v>
      </c>
      <c r="I9" s="65" t="s">
        <v>13</v>
      </c>
      <c r="J9" s="65" t="s">
        <v>14</v>
      </c>
      <c r="K9" s="65" t="s">
        <v>15</v>
      </c>
      <c r="L9" s="65" t="s">
        <v>16</v>
      </c>
      <c r="M9" s="279" t="s">
        <v>25</v>
      </c>
      <c r="N9" s="281"/>
      <c r="O9" s="282" t="s">
        <v>101</v>
      </c>
      <c r="P9" s="283" t="s">
        <v>45</v>
      </c>
      <c r="R9" s="269"/>
      <c r="S9" s="269"/>
      <c r="T9" s="290"/>
    </row>
    <row r="10" spans="1:24" ht="15">
      <c r="A10" s="164">
        <v>11</v>
      </c>
      <c r="B10" s="70" t="s">
        <v>238</v>
      </c>
      <c r="C10" s="284"/>
      <c r="D10" s="49"/>
      <c r="E10" s="49"/>
      <c r="F10" s="61"/>
      <c r="G10" s="48"/>
      <c r="H10" s="287"/>
      <c r="I10" s="287"/>
      <c r="J10" s="287"/>
      <c r="K10" s="287"/>
      <c r="L10" s="287"/>
      <c r="M10" s="61"/>
      <c r="N10" s="60"/>
      <c r="O10" s="60"/>
      <c r="P10" s="48"/>
      <c r="Q10" s="295"/>
      <c r="R10" s="341"/>
      <c r="S10" s="269"/>
    </row>
    <row r="11" spans="1:24" ht="15">
      <c r="A11" s="270">
        <v>18</v>
      </c>
      <c r="B11" s="294" t="s">
        <v>218</v>
      </c>
      <c r="C11" s="259" t="s">
        <v>212</v>
      </c>
      <c r="D11" s="285">
        <v>8</v>
      </c>
      <c r="E11" s="285">
        <v>0</v>
      </c>
      <c r="F11" s="291">
        <f>D11-E11</f>
        <v>8</v>
      </c>
      <c r="G11" s="281"/>
      <c r="H11" s="286">
        <v>6.7</v>
      </c>
      <c r="I11" s="286">
        <v>7</v>
      </c>
      <c r="J11" s="286">
        <v>6.7</v>
      </c>
      <c r="K11" s="286">
        <v>6.7</v>
      </c>
      <c r="L11" s="286">
        <v>6.5</v>
      </c>
      <c r="M11" s="291">
        <f>SUM((H11*0.25)+(I11*0.25)+(J11*0.2)+(K11*0.2)+(L11*0.1))</f>
        <v>6.7549999999999999</v>
      </c>
      <c r="N11" s="292"/>
      <c r="O11" s="293">
        <f>(F11+M11)/2</f>
        <v>7.3774999999999995</v>
      </c>
      <c r="P11" s="270">
        <f>RANK(O11,$O$10:$O$67,0)</f>
        <v>1</v>
      </c>
      <c r="Q11" s="295"/>
      <c r="R11" s="341"/>
    </row>
    <row r="12" spans="1:24" ht="15">
      <c r="A12" s="270">
        <v>7</v>
      </c>
      <c r="B12" s="70" t="s">
        <v>143</v>
      </c>
      <c r="C12" s="289" t="s">
        <v>146</v>
      </c>
      <c r="D12" s="49"/>
      <c r="E12" s="49"/>
      <c r="F12" s="61"/>
      <c r="G12" s="48"/>
      <c r="H12" s="287"/>
      <c r="I12" s="287"/>
      <c r="J12" s="287"/>
      <c r="K12" s="287"/>
      <c r="L12" s="287"/>
      <c r="M12" s="61"/>
      <c r="N12" s="60"/>
      <c r="O12" s="60"/>
      <c r="P12" s="48"/>
      <c r="Q12" s="295"/>
      <c r="R12" s="341"/>
      <c r="S12" s="269"/>
    </row>
    <row r="13" spans="1:24" ht="15">
      <c r="A13" s="270">
        <v>25</v>
      </c>
      <c r="B13" s="70" t="s">
        <v>194</v>
      </c>
      <c r="C13" s="259" t="s">
        <v>240</v>
      </c>
      <c r="D13" s="285">
        <v>7.4</v>
      </c>
      <c r="E13" s="285">
        <v>0</v>
      </c>
      <c r="F13" s="291">
        <f>D13-E13</f>
        <v>7.4</v>
      </c>
      <c r="G13" s="281"/>
      <c r="H13" s="286">
        <v>6.2</v>
      </c>
      <c r="I13" s="286">
        <v>6.2</v>
      </c>
      <c r="J13" s="286">
        <v>6.5</v>
      </c>
      <c r="K13" s="286">
        <v>6.7</v>
      </c>
      <c r="L13" s="286">
        <v>6.3</v>
      </c>
      <c r="M13" s="291">
        <f>SUM((H13*0.25)+(I13*0.25)+(J13*0.2)+(K13*0.2)+(L13*0.1))</f>
        <v>6.37</v>
      </c>
      <c r="N13" s="292"/>
      <c r="O13" s="293">
        <f>(F13+M13)/2</f>
        <v>6.8849999999999998</v>
      </c>
      <c r="P13" s="270">
        <f>RANK(O13,$O$10:$O$67,0)</f>
        <v>2</v>
      </c>
      <c r="Q13" s="295"/>
      <c r="R13" s="341"/>
    </row>
    <row r="14" spans="1:24" ht="15">
      <c r="A14" s="164">
        <v>28</v>
      </c>
      <c r="B14" s="70" t="s">
        <v>129</v>
      </c>
      <c r="C14" s="284"/>
      <c r="D14" s="48"/>
      <c r="E14" s="48"/>
      <c r="F14" s="48"/>
      <c r="G14" s="48"/>
      <c r="H14" s="284"/>
      <c r="I14" s="284"/>
      <c r="J14" s="284"/>
      <c r="K14" s="284"/>
      <c r="L14" s="284"/>
      <c r="M14" s="60"/>
      <c r="N14" s="60"/>
      <c r="O14" s="60"/>
      <c r="P14" s="48"/>
      <c r="Q14" s="295"/>
      <c r="R14" s="341"/>
      <c r="S14" s="269"/>
    </row>
    <row r="15" spans="1:24" ht="15">
      <c r="A15" s="164">
        <v>27</v>
      </c>
      <c r="B15" s="70" t="s">
        <v>172</v>
      </c>
      <c r="C15" s="259" t="s">
        <v>117</v>
      </c>
      <c r="D15" s="285">
        <v>7.25</v>
      </c>
      <c r="E15" s="285">
        <v>0</v>
      </c>
      <c r="F15" s="291">
        <f>D15-E15</f>
        <v>7.25</v>
      </c>
      <c r="G15" s="281"/>
      <c r="H15" s="286">
        <v>5.7</v>
      </c>
      <c r="I15" s="286">
        <v>6</v>
      </c>
      <c r="J15" s="286">
        <v>4.9000000000000004</v>
      </c>
      <c r="K15" s="286">
        <v>3.7</v>
      </c>
      <c r="L15" s="286">
        <v>5.5</v>
      </c>
      <c r="M15" s="291">
        <f>SUM((H15*0.25)+(I15*0.25)+(J15*0.2)+(K15*0.2)+(L15*0.1))</f>
        <v>5.1949999999999994</v>
      </c>
      <c r="N15" s="292"/>
      <c r="O15" s="293">
        <f>(F15+M15)/2</f>
        <v>6.2225000000000001</v>
      </c>
      <c r="P15" s="270">
        <f>RANK(O15,$O$10:$O$67,0)</f>
        <v>3</v>
      </c>
      <c r="Q15" s="295"/>
      <c r="R15" s="341"/>
    </row>
    <row r="16" spans="1:24" ht="15">
      <c r="A16" s="164">
        <v>67</v>
      </c>
      <c r="B16" s="70" t="s">
        <v>216</v>
      </c>
      <c r="C16" s="284" t="s">
        <v>160</v>
      </c>
      <c r="D16" s="49"/>
      <c r="E16" s="49"/>
      <c r="F16" s="61"/>
      <c r="G16" s="48"/>
      <c r="H16" s="287"/>
      <c r="I16" s="287"/>
      <c r="J16" s="287"/>
      <c r="K16" s="287"/>
      <c r="L16" s="287"/>
      <c r="M16" s="61"/>
      <c r="N16" s="60"/>
      <c r="O16" s="60"/>
      <c r="P16" s="48"/>
      <c r="Q16" s="295"/>
      <c r="R16" s="341"/>
      <c r="S16" s="269"/>
    </row>
    <row r="17" spans="1:19" ht="15">
      <c r="A17" s="164">
        <v>22</v>
      </c>
      <c r="B17" s="70" t="s">
        <v>237</v>
      </c>
      <c r="C17" s="259" t="s">
        <v>148</v>
      </c>
      <c r="D17" s="285">
        <v>6.75</v>
      </c>
      <c r="E17" s="285">
        <v>0</v>
      </c>
      <c r="F17" s="291">
        <f>D17-E17</f>
        <v>6.75</v>
      </c>
      <c r="G17" s="281"/>
      <c r="H17" s="286">
        <v>5.3</v>
      </c>
      <c r="I17" s="286">
        <v>6</v>
      </c>
      <c r="J17" s="286">
        <v>5.5</v>
      </c>
      <c r="K17" s="286">
        <v>5.2</v>
      </c>
      <c r="L17" s="286">
        <v>5.0999999999999996</v>
      </c>
      <c r="M17" s="291">
        <f>SUM((H17*0.25)+(I17*0.25)+(J17*0.2)+(K17*0.2)+(L17*0.1))</f>
        <v>5.4749999999999996</v>
      </c>
      <c r="N17" s="292"/>
      <c r="O17" s="293">
        <f>(F17+M17)/2</f>
        <v>6.1124999999999998</v>
      </c>
      <c r="P17" s="270">
        <f>RANK(O17,$O$10:$O$67,0)</f>
        <v>4</v>
      </c>
      <c r="Q17" s="295"/>
      <c r="R17" s="341"/>
    </row>
    <row r="18" spans="1:19" ht="15">
      <c r="A18" s="164">
        <v>61</v>
      </c>
      <c r="B18" s="70" t="s">
        <v>153</v>
      </c>
      <c r="C18" s="284"/>
      <c r="D18" s="49"/>
      <c r="E18" s="49"/>
      <c r="F18" s="61"/>
      <c r="G18" s="48"/>
      <c r="H18" s="287"/>
      <c r="I18" s="287"/>
      <c r="J18" s="287"/>
      <c r="K18" s="287"/>
      <c r="L18" s="287"/>
      <c r="M18" s="61"/>
      <c r="N18" s="60"/>
      <c r="O18" s="60"/>
      <c r="P18" s="48"/>
      <c r="Q18" s="295"/>
      <c r="R18" s="341"/>
      <c r="S18" s="269"/>
    </row>
    <row r="19" spans="1:19" ht="15">
      <c r="A19" s="164">
        <v>62</v>
      </c>
      <c r="B19" s="70" t="s">
        <v>150</v>
      </c>
      <c r="C19" s="259" t="s">
        <v>160</v>
      </c>
      <c r="D19" s="285">
        <v>7</v>
      </c>
      <c r="E19" s="285">
        <v>0</v>
      </c>
      <c r="F19" s="291">
        <f>D19-E19</f>
        <v>7</v>
      </c>
      <c r="G19" s="281"/>
      <c r="H19" s="286">
        <v>5</v>
      </c>
      <c r="I19" s="286">
        <v>5</v>
      </c>
      <c r="J19" s="286">
        <v>5</v>
      </c>
      <c r="K19" s="286">
        <v>5.3</v>
      </c>
      <c r="L19" s="286">
        <v>4.7</v>
      </c>
      <c r="M19" s="291">
        <f>SUM((H19*0.25)+(I19*0.25)+(J19*0.2)+(K19*0.2)+(L19*0.1))</f>
        <v>5.03</v>
      </c>
      <c r="N19" s="292"/>
      <c r="O19" s="293">
        <f>(F19+M19)/2</f>
        <v>6.0150000000000006</v>
      </c>
      <c r="P19" s="270">
        <f>RANK(O19,$O$10:$O$67,0)</f>
        <v>5</v>
      </c>
      <c r="Q19" s="295"/>
      <c r="R19" s="341"/>
    </row>
    <row r="20" spans="1:19" ht="15">
      <c r="A20" s="270">
        <v>57</v>
      </c>
      <c r="B20" s="70" t="s">
        <v>167</v>
      </c>
      <c r="C20" s="284"/>
      <c r="D20" s="49"/>
      <c r="E20" s="49"/>
      <c r="F20" s="61"/>
      <c r="G20" s="48"/>
      <c r="H20" s="287"/>
      <c r="I20" s="287"/>
      <c r="J20" s="287"/>
      <c r="K20" s="287"/>
      <c r="L20" s="287"/>
      <c r="M20" s="61"/>
      <c r="N20" s="60"/>
      <c r="O20" s="60"/>
      <c r="P20" s="48"/>
      <c r="Q20" s="295"/>
      <c r="R20" s="341"/>
      <c r="S20" s="269"/>
    </row>
    <row r="21" spans="1:19" ht="15">
      <c r="A21" s="270">
        <v>59</v>
      </c>
      <c r="B21" s="70" t="s">
        <v>163</v>
      </c>
      <c r="C21" s="259" t="s">
        <v>140</v>
      </c>
      <c r="D21" s="285">
        <v>6.9</v>
      </c>
      <c r="E21" s="285">
        <v>0</v>
      </c>
      <c r="F21" s="291">
        <f>D21-E21</f>
        <v>6.9</v>
      </c>
      <c r="G21" s="281"/>
      <c r="H21" s="286">
        <v>5.2</v>
      </c>
      <c r="I21" s="286">
        <v>5</v>
      </c>
      <c r="J21" s="286">
        <v>4.9000000000000004</v>
      </c>
      <c r="K21" s="286">
        <v>5.2</v>
      </c>
      <c r="L21" s="286">
        <v>4.9000000000000004</v>
      </c>
      <c r="M21" s="291">
        <f>SUM((H21*0.25)+(I21*0.25)+(J21*0.2)+(K21*0.2)+(L21*0.1))</f>
        <v>5.0600000000000005</v>
      </c>
      <c r="N21" s="292"/>
      <c r="O21" s="293">
        <f>(F21+M21)/2</f>
        <v>5.98</v>
      </c>
      <c r="P21" s="270">
        <f>RANK(O21,$O$10:$O$67,0)</f>
        <v>6</v>
      </c>
      <c r="Q21" s="295"/>
      <c r="R21" s="341"/>
    </row>
    <row r="22" spans="1:19" ht="15">
      <c r="A22" s="164">
        <v>4</v>
      </c>
      <c r="B22" s="70" t="s">
        <v>235</v>
      </c>
      <c r="C22" s="284"/>
      <c r="D22" s="49"/>
      <c r="E22" s="49"/>
      <c r="F22" s="61"/>
      <c r="G22" s="48"/>
      <c r="H22" s="287"/>
      <c r="I22" s="287"/>
      <c r="J22" s="287"/>
      <c r="K22" s="287"/>
      <c r="L22" s="287"/>
      <c r="M22" s="61"/>
      <c r="N22" s="60"/>
      <c r="O22" s="60"/>
      <c r="P22" s="48"/>
      <c r="Q22" s="295"/>
      <c r="R22" s="341"/>
      <c r="S22" s="269"/>
    </row>
    <row r="23" spans="1:19" ht="15">
      <c r="A23" s="164">
        <v>2</v>
      </c>
      <c r="B23" s="70" t="s">
        <v>123</v>
      </c>
      <c r="C23" s="259" t="s">
        <v>141</v>
      </c>
      <c r="D23" s="285">
        <v>6.54</v>
      </c>
      <c r="E23" s="285">
        <v>0</v>
      </c>
      <c r="F23" s="291">
        <f>D23-E23</f>
        <v>6.54</v>
      </c>
      <c r="G23" s="281"/>
      <c r="H23" s="286">
        <v>5.6</v>
      </c>
      <c r="I23" s="286">
        <v>6</v>
      </c>
      <c r="J23" s="286">
        <v>5.3</v>
      </c>
      <c r="K23" s="286">
        <v>4.7</v>
      </c>
      <c r="L23" s="286">
        <v>5</v>
      </c>
      <c r="M23" s="291">
        <f>SUM((H23*0.25)+(I23*0.25)+(J23*0.2)+(K23*0.2)+(L23*0.1))</f>
        <v>5.4</v>
      </c>
      <c r="N23" s="292"/>
      <c r="O23" s="293">
        <f>(F23+M23)/2</f>
        <v>5.9700000000000006</v>
      </c>
      <c r="Q23" s="295"/>
      <c r="R23" s="341"/>
    </row>
    <row r="24" spans="1:19" ht="15">
      <c r="A24" s="164">
        <v>39</v>
      </c>
      <c r="B24" s="70" t="s">
        <v>134</v>
      </c>
      <c r="C24" s="284"/>
      <c r="D24" s="49"/>
      <c r="E24" s="49"/>
      <c r="F24" s="61"/>
      <c r="G24" s="48"/>
      <c r="H24" s="287"/>
      <c r="I24" s="287"/>
      <c r="J24" s="287"/>
      <c r="K24" s="287"/>
      <c r="L24" s="287"/>
      <c r="M24" s="61"/>
      <c r="N24" s="60"/>
      <c r="O24" s="60"/>
      <c r="P24" s="48"/>
      <c r="Q24" s="295"/>
      <c r="R24" s="341"/>
      <c r="S24" s="269"/>
    </row>
    <row r="25" spans="1:19" ht="15">
      <c r="A25" s="164">
        <v>48</v>
      </c>
      <c r="B25" s="70" t="s">
        <v>130</v>
      </c>
      <c r="C25" s="259" t="s">
        <v>133</v>
      </c>
      <c r="D25" s="285">
        <v>6.76</v>
      </c>
      <c r="E25" s="285">
        <v>0</v>
      </c>
      <c r="F25" s="291">
        <f>D25-E25</f>
        <v>6.76</v>
      </c>
      <c r="G25" s="281"/>
      <c r="H25" s="286">
        <v>4.7</v>
      </c>
      <c r="I25" s="286">
        <v>5</v>
      </c>
      <c r="J25" s="286">
        <v>4.7</v>
      </c>
      <c r="K25" s="286">
        <v>4.5</v>
      </c>
      <c r="L25" s="286">
        <v>4.5</v>
      </c>
      <c r="M25" s="291">
        <f>SUM((H25*0.25)+(I25*0.25)+(J25*0.2)+(K25*0.2)+(L25*0.1))</f>
        <v>4.7149999999999999</v>
      </c>
      <c r="N25" s="292"/>
      <c r="O25" s="293">
        <f>(F25+M25)/2</f>
        <v>5.7374999999999998</v>
      </c>
      <c r="Q25" s="295"/>
      <c r="R25" s="341"/>
    </row>
    <row r="26" spans="1:19" ht="15">
      <c r="A26" s="164">
        <v>56</v>
      </c>
      <c r="B26" s="70" t="s">
        <v>122</v>
      </c>
      <c r="C26" s="289"/>
      <c r="D26" s="49"/>
      <c r="E26" s="49"/>
      <c r="F26" s="61"/>
      <c r="G26" s="48"/>
      <c r="H26" s="287"/>
      <c r="I26" s="287"/>
      <c r="J26" s="287"/>
      <c r="K26" s="287"/>
      <c r="L26" s="287"/>
      <c r="M26" s="61"/>
      <c r="N26" s="60"/>
      <c r="O26" s="60"/>
      <c r="P26" s="48"/>
      <c r="Q26" s="295"/>
      <c r="R26" s="341"/>
      <c r="S26" s="269"/>
    </row>
    <row r="27" spans="1:19" ht="15">
      <c r="A27" s="164">
        <v>52</v>
      </c>
      <c r="B27" s="288" t="s">
        <v>236</v>
      </c>
      <c r="C27" s="259" t="s">
        <v>140</v>
      </c>
      <c r="D27" s="285">
        <v>6.3</v>
      </c>
      <c r="E27" s="285">
        <v>0</v>
      </c>
      <c r="F27" s="291">
        <f>D27-E27</f>
        <v>6.3</v>
      </c>
      <c r="G27" s="281"/>
      <c r="H27" s="286">
        <v>4.5</v>
      </c>
      <c r="I27" s="286">
        <v>5</v>
      </c>
      <c r="J27" s="286">
        <v>5</v>
      </c>
      <c r="K27" s="286">
        <v>4.5</v>
      </c>
      <c r="L27" s="286">
        <v>4.7</v>
      </c>
      <c r="M27" s="291">
        <f>SUM((H27*0.25)+(I27*0.25)+(J27*0.2)+(K27*0.2)+(L27*0.1))</f>
        <v>4.7450000000000001</v>
      </c>
      <c r="N27" s="292"/>
      <c r="O27" s="293">
        <f>(F27+M27)/2</f>
        <v>5.5225</v>
      </c>
      <c r="Q27" s="295"/>
      <c r="R27" s="341"/>
    </row>
    <row r="28" spans="1:19" ht="15">
      <c r="A28" s="270">
        <v>49</v>
      </c>
      <c r="B28" s="70" t="s">
        <v>239</v>
      </c>
      <c r="C28" s="284"/>
      <c r="D28" s="49"/>
      <c r="E28" s="49"/>
      <c r="F28" s="61"/>
      <c r="G28" s="48"/>
      <c r="H28" s="287"/>
      <c r="I28" s="287"/>
      <c r="J28" s="287"/>
      <c r="K28" s="287"/>
      <c r="L28" s="287"/>
      <c r="M28" s="61"/>
      <c r="N28" s="60"/>
      <c r="O28" s="60"/>
      <c r="P28" s="48"/>
      <c r="Q28" s="295"/>
      <c r="R28" s="341"/>
      <c r="S28" s="269"/>
    </row>
    <row r="29" spans="1:19" ht="15">
      <c r="A29" s="270">
        <v>45</v>
      </c>
      <c r="B29" s="70" t="s">
        <v>178</v>
      </c>
      <c r="C29" s="259" t="s">
        <v>133</v>
      </c>
      <c r="D29" s="285">
        <v>5.7</v>
      </c>
      <c r="E29" s="285">
        <v>0</v>
      </c>
      <c r="F29" s="291">
        <f>D29-E29</f>
        <v>5.7</v>
      </c>
      <c r="G29" s="281"/>
      <c r="H29" s="286">
        <v>5</v>
      </c>
      <c r="I29" s="286">
        <v>5</v>
      </c>
      <c r="J29" s="286">
        <v>4.7</v>
      </c>
      <c r="K29" s="286">
        <v>4.9000000000000004</v>
      </c>
      <c r="L29" s="286">
        <v>4.5</v>
      </c>
      <c r="M29" s="291">
        <f>SUM((H29*0.25)+(I29*0.25)+(J29*0.2)+(K29*0.2)+(L29*0.1))</f>
        <v>4.87</v>
      </c>
      <c r="N29" s="292"/>
      <c r="O29" s="293">
        <f>(F29+M29)/2</f>
        <v>5.2850000000000001</v>
      </c>
      <c r="Q29" s="295"/>
      <c r="R29" s="341"/>
    </row>
    <row r="30" spans="1:19" ht="15">
      <c r="A30" s="270">
        <v>42</v>
      </c>
      <c r="B30" s="70" t="s">
        <v>180</v>
      </c>
      <c r="C30" s="284"/>
      <c r="D30" s="49"/>
      <c r="E30" s="49"/>
      <c r="F30" s="61"/>
      <c r="G30" s="48"/>
      <c r="H30" s="287"/>
      <c r="I30" s="287"/>
      <c r="J30" s="287"/>
      <c r="K30" s="287"/>
      <c r="L30" s="287"/>
      <c r="M30" s="61"/>
      <c r="N30" s="60"/>
      <c r="O30" s="60"/>
      <c r="P30" s="48"/>
      <c r="Q30" s="295"/>
      <c r="R30" s="341"/>
      <c r="S30" s="269"/>
    </row>
    <row r="31" spans="1:19" ht="15">
      <c r="A31" s="270">
        <v>43</v>
      </c>
      <c r="B31" s="70" t="s">
        <v>200</v>
      </c>
      <c r="C31" s="259" t="s">
        <v>133</v>
      </c>
      <c r="D31" s="285">
        <v>5.9</v>
      </c>
      <c r="E31" s="285">
        <v>0</v>
      </c>
      <c r="F31" s="291">
        <f>D31-E31</f>
        <v>5.9</v>
      </c>
      <c r="G31" s="281"/>
      <c r="H31" s="286">
        <v>4.7</v>
      </c>
      <c r="I31" s="286">
        <v>4.7</v>
      </c>
      <c r="J31" s="286">
        <v>4.5</v>
      </c>
      <c r="K31" s="286">
        <v>4.5</v>
      </c>
      <c r="L31" s="286">
        <v>4.7</v>
      </c>
      <c r="M31" s="291">
        <f>SUM((H31*0.25)+(I31*0.25)+(J31*0.2)+(K31*0.2)+(L31*0.1))</f>
        <v>4.62</v>
      </c>
      <c r="N31" s="292"/>
      <c r="O31" s="293">
        <f>(F31+M31)/2</f>
        <v>5.26</v>
      </c>
      <c r="Q31" s="295"/>
      <c r="R31" s="341"/>
    </row>
    <row r="32" spans="1:19" ht="15">
      <c r="A32" s="164">
        <v>50</v>
      </c>
      <c r="B32" s="70" t="s">
        <v>118</v>
      </c>
      <c r="C32" s="284"/>
      <c r="D32" s="49"/>
      <c r="E32" s="49"/>
      <c r="F32" s="61"/>
      <c r="G32" s="48"/>
      <c r="H32" s="287"/>
      <c r="I32" s="287"/>
      <c r="J32" s="287"/>
      <c r="K32" s="287"/>
      <c r="L32" s="287"/>
      <c r="M32" s="61"/>
      <c r="N32" s="60"/>
      <c r="O32" s="60"/>
      <c r="P32" s="48"/>
      <c r="Q32" s="295"/>
      <c r="R32" s="341"/>
    </row>
    <row r="33" spans="1:18" ht="15">
      <c r="A33" s="164">
        <v>53</v>
      </c>
      <c r="B33" s="70" t="s">
        <v>164</v>
      </c>
      <c r="C33" s="259" t="s">
        <v>140</v>
      </c>
      <c r="D33" s="285">
        <v>6.2</v>
      </c>
      <c r="E33" s="285">
        <v>0</v>
      </c>
      <c r="F33" s="291">
        <f>D33-E33</f>
        <v>6.2</v>
      </c>
      <c r="G33" s="281"/>
      <c r="H33" s="286">
        <v>4</v>
      </c>
      <c r="I33" s="286">
        <v>4.3</v>
      </c>
      <c r="J33" s="286">
        <v>4</v>
      </c>
      <c r="K33" s="286">
        <v>4.5</v>
      </c>
      <c r="L33" s="286">
        <v>4.3</v>
      </c>
      <c r="M33" s="291">
        <f>SUM((H33*0.25)+(I33*0.25)+(J33*0.2)+(K33*0.2)+(L33*0.1))</f>
        <v>4.2050000000000001</v>
      </c>
      <c r="N33" s="292"/>
      <c r="O33" s="293">
        <f>(F33+M33)/2</f>
        <v>5.2025000000000006</v>
      </c>
      <c r="Q33" s="295"/>
      <c r="R33" s="341"/>
    </row>
    <row r="34" spans="1:18" ht="15">
      <c r="A34" s="164">
        <v>32</v>
      </c>
      <c r="B34" s="70" t="s">
        <v>126</v>
      </c>
      <c r="C34" s="284"/>
      <c r="D34" s="49"/>
      <c r="E34" s="49"/>
      <c r="F34" s="61"/>
      <c r="G34" s="48"/>
      <c r="H34" s="287"/>
      <c r="I34" s="287"/>
      <c r="J34" s="287"/>
      <c r="K34" s="287"/>
      <c r="L34" s="287"/>
      <c r="M34" s="61"/>
      <c r="N34" s="60"/>
      <c r="O34" s="60"/>
      <c r="P34" s="48"/>
      <c r="Q34" s="295"/>
      <c r="R34" s="341"/>
    </row>
    <row r="35" spans="1:18" ht="15">
      <c r="A35" s="164">
        <v>30</v>
      </c>
      <c r="B35" s="70" t="s">
        <v>193</v>
      </c>
      <c r="C35" s="259" t="s">
        <v>117</v>
      </c>
      <c r="D35" s="285">
        <v>6.2</v>
      </c>
      <c r="E35" s="285">
        <v>0</v>
      </c>
      <c r="F35" s="291">
        <f>D35-E35</f>
        <v>6.2</v>
      </c>
      <c r="G35" s="281"/>
      <c r="H35" s="286">
        <v>4</v>
      </c>
      <c r="I35" s="286">
        <v>4</v>
      </c>
      <c r="J35" s="286">
        <v>4.3</v>
      </c>
      <c r="K35" s="286">
        <v>4.5</v>
      </c>
      <c r="L35" s="286">
        <v>4</v>
      </c>
      <c r="M35" s="291">
        <f>SUM((H35*0.25)+(I35*0.25)+(J35*0.2)+(K35*0.2)+(L35*0.1))</f>
        <v>4.16</v>
      </c>
      <c r="N35" s="292"/>
      <c r="O35" s="293">
        <f>(F35+M35)/2</f>
        <v>5.18</v>
      </c>
      <c r="Q35" s="295"/>
      <c r="R35" s="341"/>
    </row>
    <row r="36" spans="1:18" ht="15">
      <c r="A36" s="164">
        <v>47</v>
      </c>
      <c r="B36" s="70" t="s">
        <v>176</v>
      </c>
      <c r="C36" s="284"/>
      <c r="D36" s="49"/>
      <c r="E36" s="49"/>
      <c r="F36" s="61"/>
      <c r="G36" s="48"/>
      <c r="H36" s="287"/>
      <c r="I36" s="287"/>
      <c r="J36" s="287"/>
      <c r="K36" s="287"/>
      <c r="L36" s="287"/>
      <c r="M36" s="61"/>
      <c r="N36" s="60"/>
      <c r="O36" s="60"/>
      <c r="P36" s="48"/>
      <c r="Q36" s="295"/>
      <c r="R36" s="341"/>
    </row>
    <row r="37" spans="1:18" ht="15">
      <c r="A37" s="164">
        <v>44</v>
      </c>
      <c r="B37" s="70" t="s">
        <v>179</v>
      </c>
      <c r="C37" s="259" t="s">
        <v>133</v>
      </c>
      <c r="D37" s="285">
        <v>5.5</v>
      </c>
      <c r="E37" s="285">
        <v>0</v>
      </c>
      <c r="F37" s="291">
        <f>D37-E37</f>
        <v>5.5</v>
      </c>
      <c r="G37" s="281"/>
      <c r="H37" s="286">
        <v>4.5</v>
      </c>
      <c r="I37" s="286">
        <v>4.5</v>
      </c>
      <c r="J37" s="286">
        <v>4.3</v>
      </c>
      <c r="K37" s="286">
        <v>4.3</v>
      </c>
      <c r="L37" s="286">
        <v>4.7</v>
      </c>
      <c r="M37" s="291">
        <f>SUM((H37*0.25)+(I37*0.25)+(J37*0.2)+(K37*0.2)+(L37*0.1))-1</f>
        <v>3.4399999999999995</v>
      </c>
      <c r="N37" s="292"/>
      <c r="O37" s="293">
        <f>(F37+M37)/2</f>
        <v>4.47</v>
      </c>
      <c r="Q37" s="295"/>
      <c r="R37" s="341"/>
    </row>
    <row r="38" spans="1:18" ht="15">
      <c r="A38" s="164">
        <v>46</v>
      </c>
      <c r="B38" s="70" t="s">
        <v>177</v>
      </c>
      <c r="C38" s="284"/>
      <c r="D38" s="49"/>
      <c r="E38" s="49"/>
      <c r="F38" s="61"/>
      <c r="G38" s="48"/>
      <c r="H38" s="287"/>
      <c r="I38" s="287"/>
      <c r="J38" s="287"/>
      <c r="K38" s="287"/>
      <c r="L38" s="287"/>
      <c r="M38" s="61"/>
      <c r="N38" s="60"/>
      <c r="O38" s="60"/>
      <c r="P38" s="48"/>
      <c r="Q38" s="295"/>
      <c r="R38" s="341"/>
    </row>
    <row r="39" spans="1:18" ht="15">
      <c r="A39" s="164">
        <v>40</v>
      </c>
      <c r="B39" s="70" t="s">
        <v>175</v>
      </c>
      <c r="C39" s="259" t="s">
        <v>133</v>
      </c>
      <c r="D39" s="285"/>
      <c r="E39" s="285"/>
      <c r="F39" s="291">
        <f>D39-E39</f>
        <v>0</v>
      </c>
      <c r="G39" s="281"/>
      <c r="H39" s="286"/>
      <c r="I39" s="286"/>
      <c r="J39" s="286"/>
      <c r="K39" s="286"/>
      <c r="L39" s="286"/>
      <c r="M39" s="291">
        <f>SUM((H39*0.25)+(I39*0.25)+(J39*0.2)+(K39*0.2)+(L39*0.1))</f>
        <v>0</v>
      </c>
      <c r="N39" s="292"/>
      <c r="O39" s="342" t="s">
        <v>271</v>
      </c>
      <c r="Q39" s="295"/>
      <c r="R39" s="341"/>
    </row>
    <row r="40" spans="1:18">
      <c r="M40" s="295"/>
    </row>
    <row r="41" spans="1:18">
      <c r="Q41" s="295"/>
    </row>
  </sheetData>
  <sortState ref="A10:R39">
    <sortCondition descending="1" ref="Q10:Q39"/>
    <sortCondition ref="R10:R39"/>
  </sortState>
  <mergeCells count="2">
    <mergeCell ref="A3:B3"/>
    <mergeCell ref="S7:V7"/>
  </mergeCells>
  <pageMargins left="0.70866141732283505" right="0.70866141732283505" top="0.74803149606299202" bottom="0.74803149606299202" header="0.31496062992126" footer="0.31496062992126"/>
  <pageSetup paperSize="9" orientation="portrait" horizontalDpi="0" verticalDpi="0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22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ColWidth="9.140625" defaultRowHeight="15"/>
  <cols>
    <col min="1" max="1" width="5.42578125" style="8" customWidth="1"/>
    <col min="2" max="2" width="16.42578125" style="8" customWidth="1"/>
    <col min="3" max="3" width="18.42578125" style="8" customWidth="1"/>
    <col min="4" max="4" width="15.28515625" style="8" customWidth="1"/>
    <col min="5" max="5" width="15.7109375" style="8" customWidth="1"/>
    <col min="6" max="11" width="7.7109375" style="8" customWidth="1"/>
    <col min="12" max="12" width="3.140625" style="8" customWidth="1"/>
    <col min="13" max="18" width="7.7109375" style="8" customWidth="1"/>
    <col min="19" max="19" width="3.140625" style="8" customWidth="1"/>
    <col min="20" max="25" width="7.7109375" style="8" customWidth="1"/>
    <col min="26" max="26" width="3.28515625" style="8" customWidth="1"/>
    <col min="27" max="36" width="7.7109375" style="8" customWidth="1"/>
    <col min="37" max="37" width="3.28515625" style="8" customWidth="1"/>
    <col min="38" max="46" width="7.7109375" style="8" customWidth="1"/>
    <col min="47" max="47" width="2.7109375" style="8" customWidth="1"/>
    <col min="48" max="52" width="7.7109375" style="8" customWidth="1"/>
    <col min="53" max="53" width="3.28515625" style="10" customWidth="1"/>
    <col min="54" max="63" width="7.7109375" style="8" customWidth="1"/>
    <col min="64" max="64" width="3.28515625" style="8" customWidth="1"/>
    <col min="65" max="72" width="7.7109375" style="8" customWidth="1"/>
    <col min="73" max="73" width="3.28515625" style="8" customWidth="1"/>
    <col min="74" max="80" width="7.7109375" style="8" customWidth="1"/>
    <col min="81" max="81" width="3.28515625" style="8" customWidth="1"/>
    <col min="82" max="82" width="12.140625" style="8" customWidth="1"/>
    <col min="83" max="83" width="4.5703125" style="8" customWidth="1"/>
    <col min="84" max="84" width="10.7109375" style="8" customWidth="1"/>
    <col min="85" max="85" width="2.7109375" style="10" customWidth="1"/>
    <col min="86" max="86" width="10.42578125" style="8" customWidth="1"/>
    <col min="87" max="87" width="2.7109375" style="10" customWidth="1"/>
    <col min="88" max="88" width="9.140625" style="8"/>
    <col min="89" max="89" width="13.28515625" style="8" customWidth="1"/>
    <col min="90" max="16384" width="9.140625" style="8"/>
  </cols>
  <sheetData>
    <row r="1" spans="1:89" ht="15.75">
      <c r="A1" s="62" t="str">
        <f>CompDetail!A1</f>
        <v>NSW State Vaulting Championship</v>
      </c>
      <c r="D1" s="9" t="s">
        <v>0</v>
      </c>
      <c r="E1" s="9" t="s">
        <v>105</v>
      </c>
      <c r="F1" s="9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AA1" s="11"/>
      <c r="AB1" s="11"/>
      <c r="AC1" s="11"/>
      <c r="AD1" s="10"/>
      <c r="AH1" s="11"/>
      <c r="AI1" s="11"/>
      <c r="AJ1" s="11"/>
      <c r="AK1" s="11"/>
      <c r="AL1" s="11"/>
      <c r="AM1" s="11"/>
      <c r="AN1" s="11"/>
      <c r="AO1" s="11"/>
      <c r="AP1" s="11"/>
      <c r="AQ1" s="11"/>
      <c r="BB1" s="11"/>
      <c r="BC1" s="11"/>
      <c r="BD1" s="11"/>
      <c r="BE1" s="10"/>
      <c r="BI1" s="11"/>
      <c r="BJ1" s="11"/>
      <c r="BK1" s="11"/>
      <c r="CC1" s="10"/>
      <c r="CK1" s="13">
        <f ca="1">NOW()</f>
        <v>42940.665685300926</v>
      </c>
    </row>
    <row r="2" spans="1:89" ht="15.75">
      <c r="A2" s="63"/>
      <c r="D2" s="9"/>
      <c r="E2" s="9" t="s">
        <v>102</v>
      </c>
      <c r="F2" s="9"/>
      <c r="G2" s="10"/>
      <c r="Z2" s="88"/>
      <c r="AD2" s="10"/>
      <c r="BA2" s="88"/>
      <c r="BE2" s="10"/>
      <c r="CC2" s="10"/>
      <c r="CK2" s="16">
        <f ca="1">NOW()</f>
        <v>42940.665685300926</v>
      </c>
    </row>
    <row r="3" spans="1:89" ht="15.75">
      <c r="A3" s="426" t="str">
        <f>CompDetail!A3</f>
        <v>21 - 23 July 2017</v>
      </c>
      <c r="B3" s="427"/>
      <c r="D3" s="9"/>
      <c r="E3" s="8" t="s">
        <v>103</v>
      </c>
      <c r="F3" s="20"/>
      <c r="G3" s="21"/>
      <c r="H3" s="20"/>
      <c r="I3" s="21"/>
      <c r="J3" s="21"/>
      <c r="K3" s="21"/>
      <c r="L3" s="10"/>
      <c r="M3" s="89"/>
      <c r="N3" s="90"/>
      <c r="O3" s="89"/>
      <c r="P3" s="90"/>
      <c r="Q3" s="90"/>
      <c r="R3" s="90"/>
      <c r="S3" s="90"/>
      <c r="T3" s="91"/>
      <c r="U3" s="19"/>
      <c r="V3" s="91"/>
      <c r="W3" s="19"/>
      <c r="X3" s="19"/>
      <c r="Y3" s="19"/>
      <c r="Z3" s="88"/>
      <c r="AA3" s="92"/>
      <c r="AB3" s="93"/>
      <c r="AC3" s="93"/>
      <c r="AD3" s="93"/>
      <c r="AE3" s="93"/>
      <c r="AF3" s="93"/>
      <c r="AG3" s="93"/>
      <c r="AH3" s="93"/>
      <c r="AI3" s="93"/>
      <c r="AJ3" s="93"/>
      <c r="AK3" s="10"/>
      <c r="AL3" s="90"/>
      <c r="AM3" s="90"/>
      <c r="AN3" s="90"/>
      <c r="AO3" s="90"/>
      <c r="AP3" s="90"/>
      <c r="AQ3" s="90"/>
      <c r="AR3" s="90"/>
      <c r="AS3" s="90"/>
      <c r="AT3" s="90"/>
      <c r="AU3" s="10"/>
      <c r="AV3" s="19"/>
      <c r="AW3" s="19"/>
      <c r="AX3" s="19"/>
      <c r="AY3" s="19"/>
      <c r="AZ3" s="19"/>
      <c r="BA3" s="88"/>
      <c r="BB3" s="92"/>
      <c r="BC3" s="93"/>
      <c r="BD3" s="93"/>
      <c r="BE3" s="93"/>
      <c r="BF3" s="93"/>
      <c r="BG3" s="93"/>
      <c r="BH3" s="93"/>
      <c r="BI3" s="93"/>
      <c r="BJ3" s="93"/>
      <c r="BK3" s="93"/>
      <c r="BL3" s="10"/>
      <c r="BM3" s="90"/>
      <c r="BN3" s="90"/>
      <c r="BO3" s="90"/>
      <c r="BP3" s="90"/>
      <c r="BQ3" s="90"/>
      <c r="BR3" s="90"/>
      <c r="BS3" s="90"/>
      <c r="BT3" s="90"/>
      <c r="BU3" s="90"/>
      <c r="BV3" s="19"/>
      <c r="BW3" s="19"/>
      <c r="BX3" s="19"/>
      <c r="BY3" s="19"/>
      <c r="BZ3" s="19"/>
      <c r="CA3" s="19"/>
      <c r="CB3" s="19"/>
      <c r="CC3" s="10"/>
    </row>
    <row r="4" spans="1:89" ht="15.75">
      <c r="A4" s="63"/>
      <c r="D4" s="9"/>
      <c r="F4" s="94" t="s">
        <v>32</v>
      </c>
      <c r="G4" s="95"/>
      <c r="H4" s="94"/>
      <c r="I4" s="95"/>
      <c r="J4" s="95"/>
      <c r="K4" s="95"/>
      <c r="M4" s="27" t="s">
        <v>79</v>
      </c>
      <c r="N4" s="28"/>
      <c r="O4" s="27"/>
      <c r="P4" s="28"/>
      <c r="Q4" s="28"/>
      <c r="R4" s="28"/>
      <c r="S4" s="90"/>
      <c r="T4" s="96" t="s">
        <v>21</v>
      </c>
      <c r="U4" s="26"/>
      <c r="V4" s="96"/>
      <c r="W4" s="26"/>
      <c r="X4" s="26"/>
      <c r="Y4" s="26"/>
      <c r="Z4" s="88"/>
      <c r="AA4" s="94" t="s">
        <v>32</v>
      </c>
      <c r="AB4" s="95"/>
      <c r="AC4" s="95"/>
      <c r="AD4" s="95"/>
      <c r="AE4" s="95"/>
      <c r="AF4" s="95"/>
      <c r="AG4" s="95"/>
      <c r="AH4" s="95"/>
      <c r="AI4" s="95"/>
      <c r="AJ4" s="95"/>
      <c r="AL4" s="28" t="s">
        <v>79</v>
      </c>
      <c r="AM4" s="28"/>
      <c r="AN4" s="28"/>
      <c r="AO4" s="28"/>
      <c r="AP4" s="28"/>
      <c r="AQ4" s="28"/>
      <c r="AR4" s="28"/>
      <c r="AS4" s="28"/>
      <c r="AT4" s="28"/>
      <c r="AV4" s="26" t="s">
        <v>21</v>
      </c>
      <c r="AW4" s="26"/>
      <c r="AX4" s="26"/>
      <c r="AY4" s="26"/>
      <c r="AZ4" s="26"/>
      <c r="BA4" s="88"/>
      <c r="BB4" s="94" t="s">
        <v>32</v>
      </c>
      <c r="BC4" s="95"/>
      <c r="BD4" s="95"/>
      <c r="BE4" s="95"/>
      <c r="BF4" s="95"/>
      <c r="BG4" s="95"/>
      <c r="BH4" s="95"/>
      <c r="BI4" s="95"/>
      <c r="BJ4" s="95"/>
      <c r="BK4" s="95"/>
      <c r="BM4" s="28" t="s">
        <v>79</v>
      </c>
      <c r="BN4" s="28"/>
      <c r="BO4" s="28"/>
      <c r="BP4" s="28"/>
      <c r="BQ4" s="28"/>
      <c r="BR4" s="28"/>
      <c r="BS4" s="28"/>
      <c r="BT4" s="28"/>
      <c r="BU4" s="90"/>
      <c r="BV4" s="26" t="s">
        <v>21</v>
      </c>
      <c r="BW4" s="26"/>
      <c r="BX4" s="26"/>
      <c r="BY4" s="26"/>
      <c r="BZ4" s="26"/>
      <c r="CA4" s="26"/>
      <c r="CB4" s="26"/>
      <c r="CC4" s="10"/>
    </row>
    <row r="5" spans="1:89" ht="15.75">
      <c r="A5" s="62" t="s">
        <v>1</v>
      </c>
      <c r="B5" s="14"/>
      <c r="F5" s="14" t="s">
        <v>59</v>
      </c>
      <c r="G5" s="10" t="str">
        <f>E1</f>
        <v>Nina Fritzell</v>
      </c>
      <c r="I5" s="14"/>
      <c r="M5" s="14" t="s">
        <v>59</v>
      </c>
      <c r="N5" s="10" t="str">
        <f>E3</f>
        <v>Janet Leadbeater</v>
      </c>
      <c r="P5" s="14"/>
      <c r="T5" s="14" t="s">
        <v>59</v>
      </c>
      <c r="U5" s="10" t="str">
        <f>E2</f>
        <v>Robyn Bruderer</v>
      </c>
      <c r="W5" s="14"/>
      <c r="Z5" s="88"/>
      <c r="AA5" s="14" t="s">
        <v>58</v>
      </c>
      <c r="AB5" s="8" t="str">
        <f>E2</f>
        <v>Robyn Bruderer</v>
      </c>
      <c r="AD5" s="10"/>
      <c r="AL5" s="14" t="s">
        <v>58</v>
      </c>
      <c r="AM5" s="8" t="str">
        <f>E2</f>
        <v>Robyn Bruderer</v>
      </c>
      <c r="AV5" s="14" t="s">
        <v>58</v>
      </c>
      <c r="AW5" s="8" t="str">
        <f>E1</f>
        <v>Nina Fritzell</v>
      </c>
      <c r="BA5" s="88"/>
      <c r="BB5" s="14" t="s">
        <v>60</v>
      </c>
      <c r="BC5" s="8" t="str">
        <f>E3</f>
        <v>Janet Leadbeater</v>
      </c>
      <c r="BE5" s="10"/>
      <c r="BM5" s="14" t="s">
        <v>60</v>
      </c>
      <c r="BN5" s="8" t="str">
        <f>E1</f>
        <v>Nina Fritzell</v>
      </c>
      <c r="BV5" s="14" t="s">
        <v>60</v>
      </c>
      <c r="BW5" s="8" t="str">
        <f>E3</f>
        <v>Janet Leadbeater</v>
      </c>
      <c r="CC5" s="10"/>
      <c r="CD5" s="14" t="s">
        <v>22</v>
      </c>
    </row>
    <row r="6" spans="1:89" ht="15.75">
      <c r="A6" s="63" t="s">
        <v>65</v>
      </c>
      <c r="B6" s="14">
        <v>1</v>
      </c>
      <c r="G6" s="10"/>
      <c r="N6" s="10"/>
      <c r="U6" s="10"/>
      <c r="Z6" s="88"/>
      <c r="AD6" s="10"/>
      <c r="AU6" s="10"/>
      <c r="BA6" s="88"/>
      <c r="BE6" s="10"/>
      <c r="CC6" s="10"/>
    </row>
    <row r="7" spans="1:89">
      <c r="F7" s="8" t="s">
        <v>36</v>
      </c>
      <c r="K7" s="11"/>
      <c r="L7" s="11"/>
      <c r="M7" s="8" t="s">
        <v>36</v>
      </c>
      <c r="R7" s="11"/>
      <c r="S7" s="11"/>
      <c r="T7" s="8" t="s">
        <v>36</v>
      </c>
      <c r="Y7" s="11"/>
      <c r="Z7" s="88"/>
      <c r="AB7" s="11"/>
      <c r="AC7" s="11"/>
      <c r="AD7" s="11"/>
      <c r="AE7" s="11"/>
      <c r="AF7" s="11"/>
      <c r="AG7" s="11"/>
      <c r="AH7" s="11"/>
      <c r="AI7" s="11"/>
      <c r="AJ7" s="11"/>
      <c r="AK7" s="30"/>
      <c r="AL7" s="30"/>
      <c r="AM7" s="30"/>
      <c r="AN7" s="30"/>
      <c r="AO7" s="30"/>
      <c r="AP7" s="30"/>
      <c r="AQ7" s="30"/>
      <c r="AR7" s="14"/>
      <c r="AT7" s="14" t="s">
        <v>23</v>
      </c>
      <c r="AU7" s="10"/>
      <c r="AV7" s="14"/>
      <c r="AW7" s="8" t="s">
        <v>20</v>
      </c>
      <c r="AX7" s="31" t="s">
        <v>46</v>
      </c>
      <c r="AY7" s="14"/>
      <c r="AZ7" s="14" t="s">
        <v>23</v>
      </c>
      <c r="BA7" s="88"/>
      <c r="BC7" s="11"/>
      <c r="BD7" s="11"/>
      <c r="BE7" s="11"/>
      <c r="BF7" s="11"/>
      <c r="BG7" s="11"/>
      <c r="BH7" s="11"/>
      <c r="BI7" s="11"/>
      <c r="BJ7" s="11"/>
      <c r="BK7" s="11"/>
      <c r="BL7" s="30"/>
      <c r="BM7" s="29" t="s">
        <v>24</v>
      </c>
      <c r="BN7" s="31"/>
      <c r="BO7" s="31"/>
      <c r="BP7" s="31"/>
      <c r="BT7" s="29" t="s">
        <v>57</v>
      </c>
      <c r="BU7" s="29"/>
      <c r="BV7" s="31" t="s">
        <v>24</v>
      </c>
      <c r="BW7" s="31"/>
      <c r="BX7" s="31"/>
      <c r="BY7" s="31"/>
      <c r="BZ7" s="29"/>
      <c r="CA7" s="29"/>
      <c r="CB7" s="29" t="s">
        <v>57</v>
      </c>
      <c r="CC7" s="10"/>
      <c r="CD7" s="32" t="s">
        <v>62</v>
      </c>
      <c r="CE7" s="32"/>
      <c r="CF7" s="32" t="s">
        <v>81</v>
      </c>
      <c r="CG7" s="33"/>
      <c r="CH7" s="32" t="s">
        <v>63</v>
      </c>
      <c r="CI7" s="33"/>
      <c r="CJ7" s="34" t="s">
        <v>64</v>
      </c>
      <c r="CK7" s="35"/>
    </row>
    <row r="8" spans="1:89" s="31" customFormat="1">
      <c r="A8" s="97" t="s">
        <v>34</v>
      </c>
      <c r="B8" s="97" t="s">
        <v>35</v>
      </c>
      <c r="C8" s="97" t="s">
        <v>36</v>
      </c>
      <c r="D8" s="97" t="s">
        <v>37</v>
      </c>
      <c r="E8" s="97" t="s">
        <v>38</v>
      </c>
      <c r="F8" s="98" t="s">
        <v>7</v>
      </c>
      <c r="G8" s="98" t="s">
        <v>8</v>
      </c>
      <c r="H8" s="98" t="s">
        <v>9</v>
      </c>
      <c r="I8" s="98" t="s">
        <v>10</v>
      </c>
      <c r="J8" s="98" t="s">
        <v>11</v>
      </c>
      <c r="K8" s="98" t="s">
        <v>36</v>
      </c>
      <c r="L8" s="64"/>
      <c r="M8" s="98" t="s">
        <v>7</v>
      </c>
      <c r="N8" s="98" t="s">
        <v>8</v>
      </c>
      <c r="O8" s="98" t="s">
        <v>9</v>
      </c>
      <c r="P8" s="98" t="s">
        <v>10</v>
      </c>
      <c r="Q8" s="98" t="s">
        <v>11</v>
      </c>
      <c r="R8" s="98" t="s">
        <v>36</v>
      </c>
      <c r="S8" s="99"/>
      <c r="T8" s="98" t="s">
        <v>7</v>
      </c>
      <c r="U8" s="98" t="s">
        <v>8</v>
      </c>
      <c r="V8" s="98" t="s">
        <v>9</v>
      </c>
      <c r="W8" s="98" t="s">
        <v>10</v>
      </c>
      <c r="X8" s="98" t="s">
        <v>11</v>
      </c>
      <c r="Y8" s="98" t="s">
        <v>36</v>
      </c>
      <c r="Z8" s="100"/>
      <c r="AA8" s="97" t="s">
        <v>39</v>
      </c>
      <c r="AB8" s="97" t="s">
        <v>52</v>
      </c>
      <c r="AC8" s="101" t="s">
        <v>2</v>
      </c>
      <c r="AD8" s="102" t="s">
        <v>51</v>
      </c>
      <c r="AE8" s="102" t="s">
        <v>50</v>
      </c>
      <c r="AF8" s="101" t="s">
        <v>3</v>
      </c>
      <c r="AG8" s="101" t="s">
        <v>4</v>
      </c>
      <c r="AH8" s="101" t="s">
        <v>5</v>
      </c>
      <c r="AI8" s="97" t="s">
        <v>48</v>
      </c>
      <c r="AJ8" s="103" t="s">
        <v>47</v>
      </c>
      <c r="AK8" s="44"/>
      <c r="AL8" s="30" t="s">
        <v>265</v>
      </c>
      <c r="AM8" s="30" t="s">
        <v>266</v>
      </c>
      <c r="AN8" s="30" t="s">
        <v>267</v>
      </c>
      <c r="AO8" s="30" t="s">
        <v>268</v>
      </c>
      <c r="AP8" s="30" t="s">
        <v>269</v>
      </c>
      <c r="AQ8" s="30" t="s">
        <v>48</v>
      </c>
      <c r="AR8" s="101" t="s">
        <v>46</v>
      </c>
      <c r="AS8" s="101" t="s">
        <v>23</v>
      </c>
      <c r="AT8" s="104" t="s">
        <v>25</v>
      </c>
      <c r="AU8" s="44"/>
      <c r="AV8" s="65" t="s">
        <v>46</v>
      </c>
      <c r="AW8" s="66" t="s">
        <v>19</v>
      </c>
      <c r="AX8" s="66" t="s">
        <v>25</v>
      </c>
      <c r="AY8" s="65" t="s">
        <v>6</v>
      </c>
      <c r="AZ8" s="105" t="s">
        <v>25</v>
      </c>
      <c r="BA8" s="106"/>
      <c r="BB8" s="97" t="s">
        <v>39</v>
      </c>
      <c r="BC8" s="97" t="s">
        <v>52</v>
      </c>
      <c r="BD8" s="101" t="s">
        <v>2</v>
      </c>
      <c r="BE8" s="102" t="s">
        <v>51</v>
      </c>
      <c r="BF8" s="102" t="s">
        <v>50</v>
      </c>
      <c r="BG8" s="101" t="s">
        <v>3</v>
      </c>
      <c r="BH8" s="101" t="s">
        <v>4</v>
      </c>
      <c r="BI8" s="101" t="s">
        <v>5</v>
      </c>
      <c r="BJ8" s="97" t="s">
        <v>48</v>
      </c>
      <c r="BK8" s="103" t="s">
        <v>47</v>
      </c>
      <c r="BL8" s="44"/>
      <c r="BM8" s="98" t="s">
        <v>261</v>
      </c>
      <c r="BN8" s="98" t="s">
        <v>262</v>
      </c>
      <c r="BO8" s="98" t="s">
        <v>263</v>
      </c>
      <c r="BP8" s="98"/>
      <c r="BQ8" s="98"/>
      <c r="BR8" s="98" t="s">
        <v>43</v>
      </c>
      <c r="BS8" s="97" t="s">
        <v>20</v>
      </c>
      <c r="BT8" s="103" t="s">
        <v>25</v>
      </c>
      <c r="BU8" s="107"/>
      <c r="BV8" s="98" t="s">
        <v>7</v>
      </c>
      <c r="BW8" s="98" t="s">
        <v>8</v>
      </c>
      <c r="BX8" s="98" t="s">
        <v>9</v>
      </c>
      <c r="BY8" s="98" t="s">
        <v>10</v>
      </c>
      <c r="BZ8" s="98" t="s">
        <v>11</v>
      </c>
      <c r="CA8" s="98" t="s">
        <v>80</v>
      </c>
      <c r="CB8" s="108" t="s">
        <v>25</v>
      </c>
      <c r="CC8" s="67"/>
      <c r="CD8" s="109" t="s">
        <v>42</v>
      </c>
      <c r="CE8" s="40"/>
      <c r="CF8" s="110" t="s">
        <v>42</v>
      </c>
      <c r="CG8" s="33"/>
      <c r="CH8" s="110" t="s">
        <v>42</v>
      </c>
      <c r="CI8" s="111"/>
      <c r="CJ8" s="110" t="s">
        <v>42</v>
      </c>
      <c r="CK8" s="108" t="s">
        <v>45</v>
      </c>
    </row>
    <row r="9" spans="1:89" s="31" customFormat="1">
      <c r="F9" s="35"/>
      <c r="G9" s="35"/>
      <c r="H9" s="35"/>
      <c r="I9" s="35"/>
      <c r="J9" s="35"/>
      <c r="K9" s="35"/>
      <c r="L9" s="67"/>
      <c r="M9" s="35"/>
      <c r="N9" s="35"/>
      <c r="O9" s="35"/>
      <c r="P9" s="35"/>
      <c r="Q9" s="35"/>
      <c r="R9" s="35"/>
      <c r="S9" s="67"/>
      <c r="T9" s="35"/>
      <c r="U9" s="35"/>
      <c r="V9" s="35"/>
      <c r="W9" s="35"/>
      <c r="X9" s="35"/>
      <c r="Y9" s="35"/>
      <c r="Z9" s="100"/>
      <c r="AK9" s="44"/>
      <c r="AL9" s="30"/>
      <c r="AN9" s="30"/>
      <c r="AO9" s="30"/>
      <c r="AP9" s="30"/>
      <c r="AQ9" s="30"/>
      <c r="AR9" s="68"/>
      <c r="AS9" s="68"/>
      <c r="AT9" s="68"/>
      <c r="AU9" s="44"/>
      <c r="AV9" s="68"/>
      <c r="AW9" s="68"/>
      <c r="AX9" s="68"/>
      <c r="AY9" s="68"/>
      <c r="AZ9" s="68"/>
      <c r="BA9" s="106"/>
      <c r="BL9" s="44"/>
      <c r="BM9" s="35"/>
      <c r="BN9" s="35"/>
      <c r="BO9" s="35"/>
      <c r="BP9" s="35"/>
      <c r="BQ9" s="35"/>
      <c r="BR9" s="35"/>
      <c r="BU9" s="44"/>
      <c r="BV9" s="35"/>
      <c r="BW9" s="35"/>
      <c r="BX9" s="35"/>
      <c r="BY9" s="35"/>
      <c r="BZ9" s="35"/>
      <c r="CA9" s="35"/>
      <c r="CB9" s="35"/>
      <c r="CC9" s="67"/>
      <c r="CD9" s="29"/>
      <c r="CE9" s="29"/>
      <c r="CF9" s="29"/>
      <c r="CG9" s="30"/>
      <c r="CH9" s="45"/>
      <c r="CI9" s="69"/>
      <c r="CJ9" s="45"/>
      <c r="CK9" s="45"/>
    </row>
    <row r="10" spans="1:89">
      <c r="A10" s="81">
        <v>37</v>
      </c>
      <c r="B10" s="70" t="s">
        <v>109</v>
      </c>
      <c r="C10" s="70" t="s">
        <v>110</v>
      </c>
      <c r="D10" s="70" t="s">
        <v>111</v>
      </c>
      <c r="E10" s="70" t="s">
        <v>117</v>
      </c>
      <c r="F10" s="47">
        <v>7.2</v>
      </c>
      <c r="G10" s="47">
        <v>7.5</v>
      </c>
      <c r="H10" s="47">
        <v>7.5</v>
      </c>
      <c r="I10" s="47">
        <v>8</v>
      </c>
      <c r="J10" s="47">
        <v>7.8</v>
      </c>
      <c r="K10" s="52">
        <f>SUM((F10*0.3),(G10*0.25),(H10*0.25),(I10*0.15),(J10*0.05))</f>
        <v>7.5</v>
      </c>
      <c r="L10" s="61"/>
      <c r="M10" s="47">
        <v>7</v>
      </c>
      <c r="N10" s="47">
        <v>6.5</v>
      </c>
      <c r="O10" s="47">
        <v>5.8</v>
      </c>
      <c r="P10" s="47">
        <v>7</v>
      </c>
      <c r="Q10" s="47">
        <v>8</v>
      </c>
      <c r="R10" s="52">
        <f>SUM((M10*0.3),(N10*0.25),(O10*0.25),(P10*0.15),(Q10*0.05))</f>
        <v>6.625</v>
      </c>
      <c r="S10" s="61"/>
      <c r="T10" s="47">
        <v>7</v>
      </c>
      <c r="U10" s="47">
        <v>7</v>
      </c>
      <c r="V10" s="47">
        <v>7.3</v>
      </c>
      <c r="W10" s="47">
        <v>8</v>
      </c>
      <c r="X10" s="47">
        <v>8</v>
      </c>
      <c r="Y10" s="52">
        <f>SUM((T10*0.3),(U10*0.25),(V10*0.25),(W10*0.15),(X10*0.05))</f>
        <v>7.2750000000000004</v>
      </c>
      <c r="Z10" s="118"/>
      <c r="AA10" s="47">
        <v>6.5</v>
      </c>
      <c r="AB10" s="47">
        <v>6.3</v>
      </c>
      <c r="AC10" s="47">
        <v>6.3</v>
      </c>
      <c r="AD10" s="47">
        <v>6.5</v>
      </c>
      <c r="AE10" s="47">
        <v>6.2</v>
      </c>
      <c r="AF10" s="47">
        <v>9</v>
      </c>
      <c r="AG10" s="47">
        <v>6.8</v>
      </c>
      <c r="AH10" s="47">
        <v>5.7</v>
      </c>
      <c r="AI10" s="53">
        <f>SUM(AA10:AH10)</f>
        <v>53.3</v>
      </c>
      <c r="AJ10" s="52">
        <f>AI10/8</f>
        <v>6.6624999999999996</v>
      </c>
      <c r="AK10" s="60"/>
      <c r="AL10" s="71">
        <v>4</v>
      </c>
      <c r="AM10" s="71">
        <v>6</v>
      </c>
      <c r="AN10" s="71">
        <v>4.9000000000000004</v>
      </c>
      <c r="AO10" s="71">
        <v>3</v>
      </c>
      <c r="AP10" s="71">
        <v>6.2</v>
      </c>
      <c r="AQ10" s="53">
        <f>SUM(AL10:AP10)</f>
        <v>24.099999999999998</v>
      </c>
      <c r="AR10" s="71">
        <v>6.66</v>
      </c>
      <c r="AS10" s="82">
        <f>SUM(AQ10+AR10)</f>
        <v>30.759999999999998</v>
      </c>
      <c r="AT10" s="83">
        <f>AS10/6</f>
        <v>5.126666666666666</v>
      </c>
      <c r="AU10" s="55"/>
      <c r="AV10" s="71">
        <v>7.23</v>
      </c>
      <c r="AW10" s="71">
        <v>0</v>
      </c>
      <c r="AX10" s="82">
        <f>AV10-AW10</f>
        <v>7.23</v>
      </c>
      <c r="AY10" s="71">
        <v>5.6</v>
      </c>
      <c r="AZ10" s="83">
        <f>SUM(AX10*0.7+AY10*0.3)</f>
        <v>6.7409999999999997</v>
      </c>
      <c r="BA10" s="119"/>
      <c r="BB10" s="47">
        <v>5.6</v>
      </c>
      <c r="BC10" s="47">
        <v>5.5</v>
      </c>
      <c r="BD10" s="47">
        <v>6</v>
      </c>
      <c r="BE10" s="47">
        <v>7</v>
      </c>
      <c r="BF10" s="47">
        <v>6</v>
      </c>
      <c r="BG10" s="47">
        <v>7</v>
      </c>
      <c r="BH10" s="47">
        <v>7</v>
      </c>
      <c r="BI10" s="47">
        <v>5.5</v>
      </c>
      <c r="BJ10" s="53">
        <f>SUM(BB10:BI10)</f>
        <v>49.6</v>
      </c>
      <c r="BK10" s="52">
        <f>BJ10/8</f>
        <v>6.2</v>
      </c>
      <c r="BL10" s="60"/>
      <c r="BM10" s="47">
        <v>3</v>
      </c>
      <c r="BN10" s="47">
        <v>4.8</v>
      </c>
      <c r="BO10" s="47">
        <v>4.5</v>
      </c>
      <c r="BP10" s="121"/>
      <c r="BQ10" s="121"/>
      <c r="BR10" s="52">
        <f>SUM((BM10*0.4),(BN10*0.3),(BO10*0.3))</f>
        <v>3.99</v>
      </c>
      <c r="BS10" s="50">
        <v>0</v>
      </c>
      <c r="BT10" s="52">
        <f>BR10-BS10</f>
        <v>3.99</v>
      </c>
      <c r="BU10" s="61"/>
      <c r="BV10" s="47">
        <v>9</v>
      </c>
      <c r="BW10" s="47">
        <v>9</v>
      </c>
      <c r="BX10" s="47">
        <v>8</v>
      </c>
      <c r="BY10" s="47">
        <v>5</v>
      </c>
      <c r="BZ10" s="47">
        <v>5</v>
      </c>
      <c r="CA10" s="47">
        <v>0</v>
      </c>
      <c r="CB10" s="120">
        <f>SUM((BV10*0.2),(BW10*0.15),(BX10*0.25),(BY10*0.2),(BZ10*0.2))-CA10</f>
        <v>7.15</v>
      </c>
      <c r="CC10" s="55"/>
      <c r="CD10" s="56">
        <f>SUM((K10*0.25)+(AJ10*0.375)+(BK10*0.375))</f>
        <v>6.6984374999999998</v>
      </c>
      <c r="CE10" s="56"/>
      <c r="CF10" s="56">
        <f>SUM((R10*0.25),(AT10*0.5),(BT10*0.25))</f>
        <v>5.2170833333333331</v>
      </c>
      <c r="CG10" s="57"/>
      <c r="CH10" s="56">
        <f>SUM((Y10*0.25),(CB10*0.25),(AZ10*0.5))</f>
        <v>6.97675</v>
      </c>
      <c r="CI10" s="33"/>
      <c r="CJ10" s="112">
        <f>AVERAGE(CD10:CH10)</f>
        <v>6.2974236111111104</v>
      </c>
      <c r="CK10" s="72">
        <f>RANK(CJ10,$CJ$10:$CJ$12)</f>
        <v>1</v>
      </c>
    </row>
    <row r="11" spans="1:89">
      <c r="A11" s="81">
        <v>75</v>
      </c>
      <c r="B11" s="70" t="s">
        <v>106</v>
      </c>
      <c r="C11" s="70" t="s">
        <v>107</v>
      </c>
      <c r="D11" s="70" t="s">
        <v>108</v>
      </c>
      <c r="E11" s="70" t="s">
        <v>116</v>
      </c>
      <c r="F11" s="47">
        <v>3</v>
      </c>
      <c r="G11" s="47">
        <v>3</v>
      </c>
      <c r="H11" s="47">
        <v>3</v>
      </c>
      <c r="I11" s="47">
        <v>4</v>
      </c>
      <c r="J11" s="47">
        <v>4.5</v>
      </c>
      <c r="K11" s="52">
        <f>SUM((F11*0.3),(G11*0.25),(H11*0.25),(I11*0.15),(J11*0.05))</f>
        <v>3.2250000000000001</v>
      </c>
      <c r="L11" s="61"/>
      <c r="M11" s="47">
        <v>6.5</v>
      </c>
      <c r="N11" s="47">
        <v>6.5</v>
      </c>
      <c r="O11" s="47">
        <v>6.5</v>
      </c>
      <c r="P11" s="47">
        <v>6</v>
      </c>
      <c r="Q11" s="47">
        <v>5.5</v>
      </c>
      <c r="R11" s="52">
        <f>SUM((M11*0.3),(N11*0.25),(O11*0.25),(P11*0.15),(Q11*0.05))</f>
        <v>6.375</v>
      </c>
      <c r="S11" s="61"/>
      <c r="T11" s="47">
        <v>7.5</v>
      </c>
      <c r="U11" s="47">
        <v>7.3</v>
      </c>
      <c r="V11" s="47">
        <v>6.3</v>
      </c>
      <c r="W11" s="47">
        <v>6</v>
      </c>
      <c r="X11" s="47">
        <v>7.5</v>
      </c>
      <c r="Y11" s="52">
        <f>SUM((T11*0.3),(U11*0.25),(V11*0.25),(W11*0.15),(X11*0.05))</f>
        <v>6.9250000000000007</v>
      </c>
      <c r="Z11" s="118"/>
      <c r="AA11" s="47">
        <v>6.3</v>
      </c>
      <c r="AB11" s="47">
        <v>6.3</v>
      </c>
      <c r="AC11" s="47">
        <v>5.2</v>
      </c>
      <c r="AD11" s="47">
        <v>4.8</v>
      </c>
      <c r="AE11" s="47">
        <v>3.1</v>
      </c>
      <c r="AF11" s="47">
        <v>2.5</v>
      </c>
      <c r="AG11" s="47">
        <v>5.5</v>
      </c>
      <c r="AH11" s="47">
        <v>5</v>
      </c>
      <c r="AI11" s="53">
        <f>SUM(AA11:AH11)</f>
        <v>38.700000000000003</v>
      </c>
      <c r="AJ11" s="52">
        <f>AI11/8</f>
        <v>4.8375000000000004</v>
      </c>
      <c r="AK11" s="60"/>
      <c r="AL11" s="71">
        <v>5.4</v>
      </c>
      <c r="AM11" s="71">
        <v>6.2</v>
      </c>
      <c r="AN11" s="71">
        <v>3</v>
      </c>
      <c r="AO11" s="71">
        <v>4</v>
      </c>
      <c r="AP11" s="71">
        <v>6</v>
      </c>
      <c r="AQ11" s="53">
        <f>SUM(AL11:AP11)</f>
        <v>24.6</v>
      </c>
      <c r="AR11" s="71">
        <v>6.6</v>
      </c>
      <c r="AS11" s="82">
        <f>SUM(AQ11+AR11)</f>
        <v>31.200000000000003</v>
      </c>
      <c r="AT11" s="83">
        <f>AS11/6</f>
        <v>5.2</v>
      </c>
      <c r="AU11" s="55"/>
      <c r="AV11" s="71">
        <v>7.16</v>
      </c>
      <c r="AW11" s="71">
        <v>0</v>
      </c>
      <c r="AX11" s="82">
        <f>AV11-AW11</f>
        <v>7.16</v>
      </c>
      <c r="AY11" s="71">
        <v>7</v>
      </c>
      <c r="AZ11" s="83">
        <f>SUM(AX11*0.7+AY11*0.3)</f>
        <v>7.1120000000000001</v>
      </c>
      <c r="BA11" s="119"/>
      <c r="BB11" s="47">
        <v>6.8</v>
      </c>
      <c r="BC11" s="47">
        <v>6</v>
      </c>
      <c r="BD11" s="47">
        <v>5.5</v>
      </c>
      <c r="BE11" s="47">
        <v>6</v>
      </c>
      <c r="BF11" s="47">
        <v>4</v>
      </c>
      <c r="BG11" s="47">
        <v>4</v>
      </c>
      <c r="BH11" s="47">
        <v>5</v>
      </c>
      <c r="BI11" s="47">
        <v>4</v>
      </c>
      <c r="BJ11" s="53">
        <f>SUM(BB11:BI11)</f>
        <v>41.3</v>
      </c>
      <c r="BK11" s="52">
        <f>BJ11/8</f>
        <v>5.1624999999999996</v>
      </c>
      <c r="BL11" s="60"/>
      <c r="BM11" s="47">
        <v>4.2</v>
      </c>
      <c r="BN11" s="47">
        <v>5</v>
      </c>
      <c r="BO11" s="47">
        <v>4.5</v>
      </c>
      <c r="BP11" s="121"/>
      <c r="BQ11" s="121"/>
      <c r="BR11" s="52">
        <f>SUM((BM11*0.4),(BN11*0.3),(BO11*0.3))</f>
        <v>4.53</v>
      </c>
      <c r="BS11" s="50">
        <v>0</v>
      </c>
      <c r="BT11" s="52">
        <f>BR11-BS11</f>
        <v>4.53</v>
      </c>
      <c r="BU11" s="61"/>
      <c r="BV11" s="47">
        <v>8.5</v>
      </c>
      <c r="BW11" s="47">
        <v>8</v>
      </c>
      <c r="BX11" s="47">
        <v>8</v>
      </c>
      <c r="BY11" s="47">
        <v>5.5</v>
      </c>
      <c r="BZ11" s="47">
        <v>6</v>
      </c>
      <c r="CA11" s="47">
        <v>0</v>
      </c>
      <c r="CB11" s="120">
        <f>SUM((BV11*0.2),(BW11*0.15),(BX11*0.25),(BY11*0.2),(BZ11*0.2))-CA11</f>
        <v>7.2</v>
      </c>
      <c r="CC11" s="55"/>
      <c r="CD11" s="56">
        <f>SUM((K11*0.25)+(AJ11*0.375)+(BK11*0.375))</f>
        <v>4.5562500000000004</v>
      </c>
      <c r="CE11" s="56"/>
      <c r="CF11" s="56">
        <f>SUM((R11*0.25),(AT11*0.5),(BT11*0.25))</f>
        <v>5.3262499999999999</v>
      </c>
      <c r="CG11" s="57"/>
      <c r="CH11" s="56">
        <f>SUM((Y11*0.25),(CB11*0.25),(AZ11*0.5))</f>
        <v>7.08725</v>
      </c>
      <c r="CI11" s="33"/>
      <c r="CJ11" s="112">
        <f>AVERAGE(CD11:CH11)</f>
        <v>5.6565833333333337</v>
      </c>
      <c r="CK11" s="72">
        <f>RANK(CJ11,$CJ$10:$CJ$12)</f>
        <v>2</v>
      </c>
    </row>
    <row r="12" spans="1:89">
      <c r="A12" s="81">
        <v>26</v>
      </c>
      <c r="B12" s="70" t="s">
        <v>112</v>
      </c>
      <c r="C12" s="70" t="s">
        <v>113</v>
      </c>
      <c r="D12" s="70" t="s">
        <v>114</v>
      </c>
      <c r="E12" s="70" t="s">
        <v>115</v>
      </c>
      <c r="F12" s="47">
        <v>6.2</v>
      </c>
      <c r="G12" s="47">
        <v>6</v>
      </c>
      <c r="H12" s="47">
        <v>6.2</v>
      </c>
      <c r="I12" s="47">
        <v>7</v>
      </c>
      <c r="J12" s="47">
        <v>7.2</v>
      </c>
      <c r="K12" s="52">
        <f>SUM((F12*0.3),(G12*0.25),(H12*0.25),(I12*0.15),(J12*0.05))</f>
        <v>6.32</v>
      </c>
      <c r="L12" s="61"/>
      <c r="M12" s="47">
        <v>6.8</v>
      </c>
      <c r="N12" s="47">
        <v>7</v>
      </c>
      <c r="O12" s="47">
        <v>6.5</v>
      </c>
      <c r="P12" s="47">
        <v>7</v>
      </c>
      <c r="Q12" s="47">
        <v>8</v>
      </c>
      <c r="R12" s="52">
        <f>SUM((M12*0.3),(N12*0.25),(O12*0.25),(P12*0.15),(Q12*0.05))</f>
        <v>6.8650000000000002</v>
      </c>
      <c r="S12" s="61"/>
      <c r="T12" s="47">
        <v>6.3</v>
      </c>
      <c r="U12" s="47">
        <v>7</v>
      </c>
      <c r="V12" s="47">
        <v>6.5</v>
      </c>
      <c r="W12" s="47">
        <v>6.2</v>
      </c>
      <c r="X12" s="47">
        <v>7.5</v>
      </c>
      <c r="Y12" s="52">
        <f>SUM((T12*0.3),(U12*0.25),(V12*0.25),(W12*0.15),(X12*0.05))</f>
        <v>6.5699999999999994</v>
      </c>
      <c r="Z12" s="118"/>
      <c r="AA12" s="47">
        <v>6.3</v>
      </c>
      <c r="AB12" s="47">
        <v>6.7</v>
      </c>
      <c r="AC12" s="47">
        <v>6.5</v>
      </c>
      <c r="AD12" s="47">
        <v>5.8</v>
      </c>
      <c r="AE12" s="47">
        <v>5.6</v>
      </c>
      <c r="AF12" s="47">
        <v>7.5</v>
      </c>
      <c r="AG12" s="47">
        <v>6.8</v>
      </c>
      <c r="AH12" s="47">
        <v>6.4</v>
      </c>
      <c r="AI12" s="53">
        <f>SUM(AA12:AH12)</f>
        <v>51.599999999999994</v>
      </c>
      <c r="AJ12" s="52">
        <f>AI12/8</f>
        <v>6.4499999999999993</v>
      </c>
      <c r="AK12" s="60"/>
      <c r="AL12" s="71">
        <v>5</v>
      </c>
      <c r="AM12" s="71">
        <v>5.7</v>
      </c>
      <c r="AN12" s="71">
        <v>5.2</v>
      </c>
      <c r="AO12" s="71">
        <v>0</v>
      </c>
      <c r="AP12" s="71">
        <v>0</v>
      </c>
      <c r="AQ12" s="53">
        <f>SUM(AL12:AP12)</f>
        <v>15.899999999999999</v>
      </c>
      <c r="AR12" s="71">
        <v>2.4</v>
      </c>
      <c r="AS12" s="82">
        <f>SUM(AQ12+AR12)</f>
        <v>18.299999999999997</v>
      </c>
      <c r="AT12" s="83">
        <f>AS12/6</f>
        <v>3.0499999999999994</v>
      </c>
      <c r="AU12" s="55"/>
      <c r="AV12" s="71">
        <v>6.9</v>
      </c>
      <c r="AW12" s="71">
        <v>0</v>
      </c>
      <c r="AX12" s="82">
        <f>AV12-AW12</f>
        <v>6.9</v>
      </c>
      <c r="AY12" s="71">
        <v>5</v>
      </c>
      <c r="AZ12" s="83">
        <f>SUM(AX12*0.7+AY12*0.3)</f>
        <v>6.33</v>
      </c>
      <c r="BA12" s="119"/>
      <c r="BB12" s="47">
        <v>6.8</v>
      </c>
      <c r="BC12" s="47">
        <v>6</v>
      </c>
      <c r="BD12" s="47">
        <v>7</v>
      </c>
      <c r="BE12" s="47">
        <v>5</v>
      </c>
      <c r="BF12" s="47">
        <v>5.5</v>
      </c>
      <c r="BG12" s="47">
        <v>6</v>
      </c>
      <c r="BH12" s="47">
        <v>6</v>
      </c>
      <c r="BI12" s="47">
        <v>5.5</v>
      </c>
      <c r="BJ12" s="53">
        <f>SUM(BB12:BI12)</f>
        <v>47.8</v>
      </c>
      <c r="BK12" s="52">
        <f>BJ12/8</f>
        <v>5.9749999999999996</v>
      </c>
      <c r="BL12" s="60"/>
      <c r="BM12" s="47">
        <v>2.75</v>
      </c>
      <c r="BN12" s="47">
        <v>4</v>
      </c>
      <c r="BO12" s="47">
        <v>4.5</v>
      </c>
      <c r="BP12" s="121"/>
      <c r="BQ12" s="121"/>
      <c r="BR12" s="52">
        <f>SUM((BM12*0.4),(BN12*0.3),(BO12*0.3))</f>
        <v>3.6499999999999995</v>
      </c>
      <c r="BS12" s="50">
        <v>0</v>
      </c>
      <c r="BT12" s="52">
        <f>BR12-BS12</f>
        <v>3.6499999999999995</v>
      </c>
      <c r="BU12" s="61"/>
      <c r="BV12" s="47">
        <v>7.5</v>
      </c>
      <c r="BW12" s="47">
        <v>7</v>
      </c>
      <c r="BX12" s="47">
        <v>6.5</v>
      </c>
      <c r="BY12" s="47">
        <v>6.8</v>
      </c>
      <c r="BZ12" s="47">
        <v>6</v>
      </c>
      <c r="CA12" s="47">
        <v>0</v>
      </c>
      <c r="CB12" s="120">
        <f>SUM((BV12*0.2),(BW12*0.15),(BX12*0.25),(BY12*0.2),(BZ12*0.2))-CA12</f>
        <v>6.7350000000000003</v>
      </c>
      <c r="CC12" s="55"/>
      <c r="CD12" s="56">
        <f>SUM((K12*0.25)+(AJ12*0.375)+(BK12*0.375))</f>
        <v>6.239374999999999</v>
      </c>
      <c r="CE12" s="56"/>
      <c r="CF12" s="56">
        <f>SUM((R12*0.25),(AT12*0.5),(BT12*0.25))</f>
        <v>4.1537499999999996</v>
      </c>
      <c r="CG12" s="57"/>
      <c r="CH12" s="56">
        <f>SUM((Y12*0.25),(CB12*0.25),(AZ12*0.5))</f>
        <v>6.49125</v>
      </c>
      <c r="CI12" s="33"/>
      <c r="CJ12" s="112">
        <f>AVERAGE(CD12:CH12)</f>
        <v>5.6281249999999998</v>
      </c>
      <c r="CK12" s="72">
        <f>RANK(CJ12,$CJ$10:$CJ$12)</f>
        <v>3</v>
      </c>
    </row>
    <row r="13" spans="1:89">
      <c r="C13" s="113"/>
      <c r="AB13" s="30"/>
      <c r="BC13" s="30"/>
    </row>
    <row r="17" spans="1:6" ht="18.75">
      <c r="A17" s="114"/>
      <c r="B17" s="73"/>
      <c r="C17" s="73"/>
      <c r="D17" s="73"/>
      <c r="E17" s="115"/>
      <c r="F17" s="73"/>
    </row>
    <row r="18" spans="1:6" ht="18.75">
      <c r="A18" s="114"/>
      <c r="B18" s="73"/>
      <c r="C18" s="116"/>
      <c r="D18" s="73"/>
      <c r="E18" s="117"/>
      <c r="F18" s="73"/>
    </row>
    <row r="19" spans="1:6" ht="18.75">
      <c r="A19" s="73"/>
    </row>
    <row r="20" spans="1:6" ht="18.75">
      <c r="A20" s="73"/>
    </row>
    <row r="21" spans="1:6" ht="18.75">
      <c r="A21" s="73"/>
    </row>
    <row r="22" spans="1:6" ht="18.75">
      <c r="A22" s="73"/>
      <c r="B22" s="74"/>
      <c r="C22" s="75"/>
      <c r="D22" s="74"/>
      <c r="E22" s="76"/>
      <c r="F22" s="76"/>
    </row>
  </sheetData>
  <sortState ref="A10:CK12">
    <sortCondition descending="1" ref="CJ10:CJ12"/>
  </sortState>
  <phoneticPr fontId="14" type="noConversion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workbookViewId="0"/>
  </sheetViews>
  <sheetFormatPr defaultColWidth="9.140625" defaultRowHeight="15"/>
  <cols>
    <col min="1" max="1" width="5.5703125" style="296" customWidth="1"/>
    <col min="2" max="2" width="21.28515625" style="296" customWidth="1"/>
    <col min="3" max="3" width="18" style="296" customWidth="1"/>
    <col min="4" max="5" width="7.7109375" style="270" customWidth="1"/>
    <col min="6" max="6" width="7.7109375" style="296" customWidth="1"/>
    <col min="7" max="7" width="3.42578125" style="296" customWidth="1"/>
    <col min="8" max="13" width="7.7109375" style="296" customWidth="1"/>
    <col min="14" max="14" width="8.7109375" style="296" customWidth="1"/>
    <col min="15" max="15" width="3.140625" style="296" customWidth="1"/>
    <col min="16" max="16" width="7.7109375" style="296" customWidth="1"/>
    <col min="17" max="17" width="13.85546875" style="296" customWidth="1"/>
    <col min="18" max="18" width="7.7109375" style="296" customWidth="1"/>
    <col min="19" max="19" width="6.7109375" style="296" customWidth="1"/>
    <col min="20" max="20" width="10.7109375" style="296" customWidth="1"/>
    <col min="21" max="21" width="11.42578125" style="296" customWidth="1"/>
    <col min="22" max="16384" width="9.140625" style="296"/>
  </cols>
  <sheetData>
    <row r="1" spans="1:21" ht="15.75">
      <c r="A1" s="62" t="str">
        <f>CompDetail!A1</f>
        <v>NSW State Vaulting Championship</v>
      </c>
      <c r="B1" s="9"/>
      <c r="C1" s="147"/>
      <c r="D1" s="14" t="s">
        <v>100</v>
      </c>
      <c r="E1" s="8" t="s">
        <v>104</v>
      </c>
      <c r="F1" s="9"/>
      <c r="G1" s="9"/>
      <c r="J1" s="147"/>
      <c r="K1" s="147"/>
      <c r="L1" s="147"/>
      <c r="M1" s="297"/>
      <c r="O1" s="298"/>
      <c r="P1" s="299"/>
      <c r="Q1" s="299">
        <f ca="1">NOW()</f>
        <v>42940.665685300926</v>
      </c>
      <c r="U1" s="299"/>
    </row>
    <row r="2" spans="1:21">
      <c r="A2" s="7"/>
      <c r="B2" s="9"/>
      <c r="C2" s="149"/>
      <c r="D2" s="14"/>
      <c r="E2" s="8" t="s">
        <v>102</v>
      </c>
      <c r="F2" s="9"/>
      <c r="G2" s="9"/>
      <c r="J2" s="149"/>
      <c r="K2" s="149"/>
      <c r="L2" s="149"/>
      <c r="M2" s="297"/>
      <c r="O2" s="298"/>
      <c r="P2" s="299"/>
      <c r="Q2" s="299"/>
      <c r="U2" s="299"/>
    </row>
    <row r="3" spans="1:21" ht="15.75">
      <c r="A3" s="430" t="str">
        <f>CompDetail!A3</f>
        <v>21 - 23 July 2017</v>
      </c>
      <c r="B3" s="440"/>
      <c r="C3" s="9"/>
      <c r="D3" s="18"/>
      <c r="E3" s="18"/>
      <c r="F3" s="300"/>
      <c r="H3" s="9"/>
      <c r="I3" s="9"/>
      <c r="J3" s="300"/>
      <c r="K3" s="300"/>
      <c r="L3" s="300"/>
      <c r="M3" s="300"/>
      <c r="N3" s="298"/>
      <c r="O3" s="300"/>
      <c r="P3" s="301"/>
      <c r="Q3" s="301">
        <f ca="1">NOW()</f>
        <v>42940.665685300926</v>
      </c>
      <c r="U3" s="301"/>
    </row>
    <row r="4" spans="1:21">
      <c r="A4" s="7"/>
      <c r="B4" s="9"/>
      <c r="C4" s="9"/>
      <c r="D4" s="269"/>
      <c r="E4" s="269"/>
      <c r="F4" s="298"/>
      <c r="G4" s="298"/>
      <c r="H4" s="9"/>
      <c r="I4" s="9"/>
      <c r="J4" s="9"/>
      <c r="K4" s="9"/>
      <c r="L4" s="9"/>
      <c r="N4" s="298"/>
      <c r="O4" s="298"/>
      <c r="U4" s="301"/>
    </row>
    <row r="5" spans="1:21" ht="15.75">
      <c r="A5" s="62" t="s">
        <v>88</v>
      </c>
      <c r="B5" s="62"/>
      <c r="C5" s="9"/>
      <c r="D5" s="274" t="s">
        <v>59</v>
      </c>
      <c r="E5" s="275" t="str">
        <f>E1</f>
        <v>Jenny Scott</v>
      </c>
      <c r="F5" s="302"/>
      <c r="G5" s="298"/>
      <c r="H5" s="7" t="s">
        <v>58</v>
      </c>
      <c r="I5" s="9" t="str">
        <f>E2</f>
        <v>Robyn Bruderer</v>
      </c>
      <c r="J5" s="9"/>
      <c r="K5" s="303"/>
      <c r="L5" s="9"/>
      <c r="N5" s="298"/>
      <c r="O5" s="298"/>
      <c r="U5" s="301"/>
    </row>
    <row r="6" spans="1:21" ht="15.75">
      <c r="A6" s="62" t="s">
        <v>65</v>
      </c>
      <c r="B6" s="62">
        <v>22</v>
      </c>
      <c r="C6" s="9"/>
      <c r="D6" s="269"/>
      <c r="E6" s="269"/>
      <c r="F6" s="298"/>
      <c r="G6" s="298"/>
      <c r="H6" s="9"/>
      <c r="I6" s="9"/>
      <c r="J6" s="9"/>
      <c r="K6" s="9"/>
      <c r="L6" s="9"/>
      <c r="N6" s="298"/>
      <c r="O6" s="298"/>
    </row>
    <row r="7" spans="1:21">
      <c r="A7" s="9"/>
      <c r="B7" s="9"/>
      <c r="C7" s="9"/>
      <c r="D7" s="269"/>
      <c r="E7" s="269"/>
      <c r="F7" s="304"/>
      <c r="G7" s="298"/>
      <c r="H7" s="7"/>
      <c r="I7" s="9"/>
      <c r="J7" s="9"/>
      <c r="K7" s="9"/>
      <c r="L7" s="9"/>
      <c r="M7" s="305"/>
      <c r="N7" s="306"/>
      <c r="O7" s="307"/>
      <c r="P7" s="308"/>
      <c r="Q7" s="308"/>
      <c r="R7" s="308"/>
      <c r="S7" s="308"/>
      <c r="T7" s="308"/>
    </row>
    <row r="8" spans="1:21" s="308" customFormat="1">
      <c r="A8" s="308" t="s">
        <v>34</v>
      </c>
      <c r="B8" s="308" t="s">
        <v>35</v>
      </c>
      <c r="C8" s="308" t="s">
        <v>38</v>
      </c>
      <c r="D8" s="278"/>
      <c r="E8" s="278"/>
      <c r="F8" s="305" t="s">
        <v>72</v>
      </c>
      <c r="G8" s="309"/>
      <c r="H8" s="305" t="s">
        <v>24</v>
      </c>
      <c r="M8" s="305" t="s">
        <v>24</v>
      </c>
      <c r="N8" s="310"/>
      <c r="O8" s="309"/>
      <c r="P8" s="305" t="s">
        <v>25</v>
      </c>
      <c r="Q8" s="296"/>
      <c r="S8" s="310"/>
    </row>
    <row r="9" spans="1:21">
      <c r="D9" s="269" t="s">
        <v>46</v>
      </c>
      <c r="E9" s="269" t="s">
        <v>92</v>
      </c>
      <c r="F9" s="305" t="s">
        <v>25</v>
      </c>
      <c r="G9" s="311"/>
      <c r="H9" s="308" t="s">
        <v>12</v>
      </c>
      <c r="I9" s="308" t="s">
        <v>13</v>
      </c>
      <c r="J9" s="308" t="s">
        <v>14</v>
      </c>
      <c r="K9" s="308" t="s">
        <v>15</v>
      </c>
      <c r="L9" s="308" t="s">
        <v>16</v>
      </c>
      <c r="M9" s="305" t="s">
        <v>25</v>
      </c>
      <c r="N9" s="312" t="s">
        <v>89</v>
      </c>
      <c r="O9" s="311"/>
      <c r="P9" s="305" t="s">
        <v>42</v>
      </c>
      <c r="Q9" s="308" t="s">
        <v>45</v>
      </c>
      <c r="S9" s="298"/>
    </row>
    <row r="10" spans="1:21">
      <c r="A10" s="313">
        <v>1</v>
      </c>
      <c r="B10" s="9" t="s">
        <v>218</v>
      </c>
      <c r="C10" s="166"/>
      <c r="D10" s="48"/>
      <c r="E10" s="48"/>
      <c r="F10" s="314"/>
      <c r="G10" s="309"/>
      <c r="H10" s="166"/>
      <c r="I10" s="166"/>
      <c r="J10" s="166"/>
      <c r="K10" s="166"/>
      <c r="L10" s="166"/>
      <c r="M10" s="326"/>
      <c r="N10" s="314"/>
      <c r="O10" s="309"/>
      <c r="P10" s="326"/>
      <c r="R10" s="315"/>
      <c r="S10" s="316"/>
      <c r="T10" s="315"/>
    </row>
    <row r="11" spans="1:21">
      <c r="A11" s="313">
        <v>2</v>
      </c>
      <c r="B11" s="9" t="s">
        <v>225</v>
      </c>
      <c r="C11" s="166"/>
      <c r="D11" s="281"/>
      <c r="E11" s="281"/>
      <c r="F11" s="317"/>
      <c r="G11" s="309"/>
      <c r="H11" s="166"/>
      <c r="I11" s="166"/>
      <c r="J11" s="166"/>
      <c r="K11" s="166"/>
      <c r="L11" s="166"/>
      <c r="M11" s="327"/>
      <c r="N11" s="317"/>
      <c r="O11" s="309"/>
      <c r="P11" s="328"/>
      <c r="R11" s="315"/>
    </row>
    <row r="12" spans="1:21">
      <c r="A12" s="313">
        <v>3</v>
      </c>
      <c r="B12" s="9" t="s">
        <v>209</v>
      </c>
      <c r="C12" s="166"/>
      <c r="D12" s="48"/>
      <c r="E12" s="48"/>
      <c r="F12" s="314"/>
      <c r="G12" s="309"/>
      <c r="H12" s="166"/>
      <c r="I12" s="166"/>
      <c r="J12" s="166"/>
      <c r="K12" s="166"/>
      <c r="L12" s="166"/>
      <c r="M12" s="326"/>
      <c r="N12" s="314"/>
      <c r="O12" s="309"/>
      <c r="P12" s="326"/>
      <c r="R12" s="315"/>
      <c r="S12" s="315"/>
      <c r="T12" s="315"/>
    </row>
    <row r="13" spans="1:21">
      <c r="A13" s="313">
        <v>4</v>
      </c>
      <c r="B13" s="9" t="s">
        <v>226</v>
      </c>
      <c r="C13" s="166"/>
      <c r="D13" s="281"/>
      <c r="E13" s="281"/>
      <c r="F13" s="317"/>
      <c r="G13" s="309"/>
      <c r="H13" s="166"/>
      <c r="I13" s="166"/>
      <c r="J13" s="166"/>
      <c r="K13" s="166"/>
      <c r="L13" s="166"/>
      <c r="M13" s="327"/>
      <c r="N13" s="317"/>
      <c r="O13" s="309"/>
      <c r="P13" s="328"/>
      <c r="R13" s="315"/>
    </row>
    <row r="14" spans="1:21">
      <c r="A14" s="313">
        <v>5</v>
      </c>
      <c r="B14" s="9" t="s">
        <v>228</v>
      </c>
      <c r="C14" s="166"/>
      <c r="D14" s="48"/>
      <c r="E14" s="48"/>
      <c r="F14" s="166"/>
      <c r="G14" s="203"/>
      <c r="H14" s="166"/>
      <c r="I14" s="166"/>
      <c r="J14" s="166"/>
      <c r="K14" s="166"/>
      <c r="L14" s="166"/>
      <c r="M14" s="173"/>
      <c r="N14" s="166"/>
      <c r="O14" s="203"/>
      <c r="P14" s="326"/>
      <c r="R14" s="315"/>
    </row>
    <row r="15" spans="1:21">
      <c r="A15" s="318">
        <v>6</v>
      </c>
      <c r="B15" s="222" t="s">
        <v>238</v>
      </c>
      <c r="C15" s="222" t="s">
        <v>212</v>
      </c>
      <c r="D15" s="319">
        <v>7.4</v>
      </c>
      <c r="E15" s="320">
        <v>0.6</v>
      </c>
      <c r="F15" s="321">
        <f>SUM(D15-E15)</f>
        <v>6.8000000000000007</v>
      </c>
      <c r="G15" s="322"/>
      <c r="H15" s="261">
        <v>8</v>
      </c>
      <c r="I15" s="261">
        <v>8.5</v>
      </c>
      <c r="J15" s="261">
        <v>8.1999999999999993</v>
      </c>
      <c r="K15" s="261">
        <v>7</v>
      </c>
      <c r="L15" s="261">
        <v>7.3</v>
      </c>
      <c r="M15" s="325">
        <f>SUM((H15*0.25)+(I15*0.25)+(J15*0.2)+(K15*0.2)+(L15*0.1))</f>
        <v>7.8949999999999996</v>
      </c>
      <c r="N15" s="321">
        <v>8.3000000000000007</v>
      </c>
      <c r="O15" s="323"/>
      <c r="P15" s="329">
        <f>SUM((F15*0.5)+(M15*0.4)+(N15*0.1))</f>
        <v>7.3879999999999999</v>
      </c>
      <c r="Q15" s="324">
        <f>RANK(P15,$P$15:$P$39)</f>
        <v>1</v>
      </c>
      <c r="R15" s="315"/>
    </row>
    <row r="16" spans="1:21">
      <c r="A16" s="313">
        <v>1</v>
      </c>
      <c r="B16" s="9" t="s">
        <v>126</v>
      </c>
      <c r="C16" s="166"/>
      <c r="D16" s="48"/>
      <c r="E16" s="48"/>
      <c r="F16" s="314"/>
      <c r="G16" s="309"/>
      <c r="H16" s="166"/>
      <c r="I16" s="166"/>
      <c r="J16" s="166"/>
      <c r="K16" s="166"/>
      <c r="L16" s="166"/>
      <c r="M16" s="326"/>
      <c r="N16" s="314"/>
      <c r="O16" s="309"/>
      <c r="P16" s="326"/>
      <c r="R16" s="315"/>
      <c r="S16" s="316"/>
      <c r="T16" s="315"/>
    </row>
    <row r="17" spans="1:20">
      <c r="A17" s="313">
        <v>2</v>
      </c>
      <c r="B17" s="9" t="s">
        <v>109</v>
      </c>
      <c r="C17" s="166"/>
      <c r="D17" s="281"/>
      <c r="E17" s="281"/>
      <c r="F17" s="317"/>
      <c r="G17" s="309"/>
      <c r="H17" s="166"/>
      <c r="I17" s="166"/>
      <c r="J17" s="166"/>
      <c r="K17" s="166"/>
      <c r="L17" s="166"/>
      <c r="M17" s="327"/>
      <c r="N17" s="317"/>
      <c r="O17" s="309"/>
      <c r="P17" s="328"/>
      <c r="R17" s="315"/>
    </row>
    <row r="18" spans="1:20">
      <c r="A18" s="313">
        <v>3</v>
      </c>
      <c r="B18" s="9" t="s">
        <v>257</v>
      </c>
      <c r="C18" s="166"/>
      <c r="D18" s="48"/>
      <c r="E18" s="48"/>
      <c r="F18" s="314"/>
      <c r="G18" s="309"/>
      <c r="H18" s="166"/>
      <c r="I18" s="166"/>
      <c r="J18" s="166"/>
      <c r="K18" s="166"/>
      <c r="L18" s="166"/>
      <c r="M18" s="326"/>
      <c r="N18" s="314"/>
      <c r="O18" s="309"/>
      <c r="P18" s="326"/>
      <c r="R18" s="315"/>
      <c r="S18" s="315"/>
      <c r="T18" s="315"/>
    </row>
    <row r="19" spans="1:20">
      <c r="A19" s="313">
        <v>4</v>
      </c>
      <c r="B19" s="9" t="s">
        <v>193</v>
      </c>
      <c r="C19" s="166"/>
      <c r="D19" s="281"/>
      <c r="E19" s="281"/>
      <c r="F19" s="317"/>
      <c r="G19" s="309"/>
      <c r="H19" s="166"/>
      <c r="I19" s="166"/>
      <c r="J19" s="166"/>
      <c r="K19" s="166"/>
      <c r="L19" s="166"/>
      <c r="M19" s="327"/>
      <c r="N19" s="317"/>
      <c r="O19" s="309"/>
      <c r="P19" s="328"/>
      <c r="R19" s="315"/>
    </row>
    <row r="20" spans="1:20">
      <c r="A20" s="313">
        <v>5</v>
      </c>
      <c r="B20" s="9" t="s">
        <v>258</v>
      </c>
      <c r="C20" s="166"/>
      <c r="D20" s="48"/>
      <c r="E20" s="48"/>
      <c r="F20" s="166"/>
      <c r="G20" s="203"/>
      <c r="H20" s="166"/>
      <c r="I20" s="166"/>
      <c r="J20" s="166"/>
      <c r="K20" s="166"/>
      <c r="L20" s="166"/>
      <c r="M20" s="173"/>
      <c r="N20" s="166"/>
      <c r="O20" s="203"/>
      <c r="P20" s="326"/>
      <c r="R20" s="315"/>
    </row>
    <row r="21" spans="1:20">
      <c r="A21" s="318">
        <v>6</v>
      </c>
      <c r="B21" s="222" t="s">
        <v>128</v>
      </c>
      <c r="C21" s="222" t="s">
        <v>259</v>
      </c>
      <c r="D21" s="319">
        <v>7.2</v>
      </c>
      <c r="E21" s="320">
        <v>0.6</v>
      </c>
      <c r="F21" s="321">
        <f>SUM(D21-E21)</f>
        <v>6.6000000000000005</v>
      </c>
      <c r="G21" s="322"/>
      <c r="H21" s="261">
        <v>6.5</v>
      </c>
      <c r="I21" s="261">
        <v>6.3</v>
      </c>
      <c r="J21" s="261">
        <v>6.1</v>
      </c>
      <c r="K21" s="261">
        <v>5.7</v>
      </c>
      <c r="L21" s="261">
        <v>5.5</v>
      </c>
      <c r="M21" s="325">
        <f>SUM((H21*0.25)+(I21*0.25)+(J21*0.2)+(K21*0.2)+(L21*0.1))</f>
        <v>6.11</v>
      </c>
      <c r="N21" s="321">
        <v>8.8000000000000007</v>
      </c>
      <c r="O21" s="323"/>
      <c r="P21" s="329">
        <f>SUM((F21*0.5)+(M21*0.4)+(N21*0.1))</f>
        <v>6.6240000000000006</v>
      </c>
      <c r="Q21" s="324">
        <f>RANK(P21,$P$15:$P$39)</f>
        <v>2</v>
      </c>
      <c r="R21" s="315"/>
    </row>
    <row r="22" spans="1:20">
      <c r="A22" s="313">
        <v>1</v>
      </c>
      <c r="B22" s="9" t="s">
        <v>149</v>
      </c>
      <c r="C22" s="166" t="s">
        <v>160</v>
      </c>
      <c r="D22" s="48"/>
      <c r="E22" s="48"/>
      <c r="F22" s="314"/>
      <c r="G22" s="309"/>
      <c r="H22" s="166"/>
      <c r="I22" s="166"/>
      <c r="J22" s="166"/>
      <c r="K22" s="166"/>
      <c r="L22" s="166"/>
      <c r="M22" s="326"/>
      <c r="N22" s="314"/>
      <c r="O22" s="309"/>
      <c r="P22" s="326"/>
      <c r="R22" s="315"/>
      <c r="S22" s="316"/>
      <c r="T22" s="315"/>
    </row>
    <row r="23" spans="1:20">
      <c r="A23" s="313">
        <v>2</v>
      </c>
      <c r="B23" s="9" t="s">
        <v>165</v>
      </c>
      <c r="C23" s="166" t="s">
        <v>140</v>
      </c>
      <c r="D23" s="281"/>
      <c r="E23" s="281"/>
      <c r="F23" s="317"/>
      <c r="G23" s="309"/>
      <c r="H23" s="166"/>
      <c r="I23" s="166"/>
      <c r="J23" s="166"/>
      <c r="K23" s="166"/>
      <c r="L23" s="166"/>
      <c r="M23" s="327"/>
      <c r="N23" s="317"/>
      <c r="O23" s="309"/>
      <c r="P23" s="328"/>
      <c r="R23" s="315"/>
    </row>
    <row r="24" spans="1:20">
      <c r="A24" s="313">
        <v>3</v>
      </c>
      <c r="B24" s="9" t="s">
        <v>151</v>
      </c>
      <c r="C24" s="166" t="s">
        <v>160</v>
      </c>
      <c r="D24" s="48"/>
      <c r="E24" s="48"/>
      <c r="F24" s="314"/>
      <c r="G24" s="309"/>
      <c r="H24" s="166"/>
      <c r="I24" s="166"/>
      <c r="J24" s="166"/>
      <c r="K24" s="166"/>
      <c r="L24" s="166"/>
      <c r="M24" s="326"/>
      <c r="N24" s="314"/>
      <c r="O24" s="309"/>
      <c r="P24" s="326"/>
      <c r="R24" s="315"/>
      <c r="S24" s="315"/>
      <c r="T24" s="315"/>
    </row>
    <row r="25" spans="1:20">
      <c r="A25" s="313">
        <v>4</v>
      </c>
      <c r="B25" s="9" t="s">
        <v>194</v>
      </c>
      <c r="C25" s="166" t="s">
        <v>240</v>
      </c>
      <c r="D25" s="281"/>
      <c r="E25" s="281"/>
      <c r="F25" s="317"/>
      <c r="G25" s="309"/>
      <c r="H25" s="166"/>
      <c r="I25" s="166"/>
      <c r="J25" s="166"/>
      <c r="K25" s="166"/>
      <c r="L25" s="166"/>
      <c r="M25" s="327"/>
      <c r="N25" s="317"/>
      <c r="O25" s="309"/>
      <c r="P25" s="328"/>
      <c r="R25" s="315"/>
    </row>
    <row r="26" spans="1:20">
      <c r="A26" s="313">
        <v>5</v>
      </c>
      <c r="B26" s="9" t="s">
        <v>154</v>
      </c>
      <c r="C26" s="166" t="s">
        <v>116</v>
      </c>
      <c r="D26" s="48"/>
      <c r="E26" s="48"/>
      <c r="F26" s="166"/>
      <c r="G26" s="203"/>
      <c r="H26" s="166"/>
      <c r="I26" s="166"/>
      <c r="J26" s="166"/>
      <c r="K26" s="166"/>
      <c r="L26" s="166"/>
      <c r="M26" s="173"/>
      <c r="N26" s="166"/>
      <c r="O26" s="203"/>
      <c r="P26" s="326"/>
      <c r="R26" s="315"/>
    </row>
    <row r="27" spans="1:20">
      <c r="A27" s="318">
        <v>6</v>
      </c>
      <c r="B27" s="222" t="s">
        <v>201</v>
      </c>
      <c r="C27" s="222" t="s">
        <v>146</v>
      </c>
      <c r="D27" s="319">
        <v>6.2</v>
      </c>
      <c r="E27" s="320">
        <v>0</v>
      </c>
      <c r="F27" s="321">
        <f>SUM(D27-E27)</f>
        <v>6.2</v>
      </c>
      <c r="G27" s="322"/>
      <c r="H27" s="261">
        <v>6.3</v>
      </c>
      <c r="I27" s="261">
        <v>7</v>
      </c>
      <c r="J27" s="261">
        <v>4.9000000000000004</v>
      </c>
      <c r="K27" s="261">
        <v>5.7</v>
      </c>
      <c r="L27" s="261">
        <v>5.7</v>
      </c>
      <c r="M27" s="325">
        <f>SUM((H27*0.25)+(I27*0.25)+(J27*0.2)+(K27*0.2)+(L27*0.1))</f>
        <v>6.0150000000000006</v>
      </c>
      <c r="N27" s="321">
        <v>7.5</v>
      </c>
      <c r="O27" s="323"/>
      <c r="P27" s="329">
        <f>SUM((F27*0.5)+(M27*0.4)+(N27*0.1))</f>
        <v>6.2560000000000002</v>
      </c>
      <c r="Q27" s="324">
        <f>RANK(P27,$P$15:$P$39)</f>
        <v>3</v>
      </c>
      <c r="R27" s="315"/>
    </row>
    <row r="28" spans="1:20">
      <c r="A28" s="313">
        <v>1</v>
      </c>
      <c r="B28" s="9" t="s">
        <v>171</v>
      </c>
      <c r="C28" s="166"/>
      <c r="D28" s="48"/>
      <c r="E28" s="48"/>
      <c r="F28" s="314"/>
      <c r="G28" s="309"/>
      <c r="H28" s="166"/>
      <c r="I28" s="166"/>
      <c r="J28" s="166"/>
      <c r="K28" s="166"/>
      <c r="L28" s="166"/>
      <c r="M28" s="314"/>
      <c r="N28" s="314"/>
      <c r="O28" s="309"/>
      <c r="P28" s="326"/>
      <c r="R28" s="315"/>
      <c r="S28" s="316"/>
      <c r="T28" s="315"/>
    </row>
    <row r="29" spans="1:20">
      <c r="A29" s="313">
        <v>2</v>
      </c>
      <c r="B29" s="9" t="s">
        <v>256</v>
      </c>
      <c r="C29" s="166"/>
      <c r="D29" s="281"/>
      <c r="E29" s="281"/>
      <c r="F29" s="317"/>
      <c r="G29" s="309"/>
      <c r="H29" s="166"/>
      <c r="I29" s="166"/>
      <c r="J29" s="166"/>
      <c r="K29" s="166"/>
      <c r="L29" s="166"/>
      <c r="M29" s="317"/>
      <c r="N29" s="317"/>
      <c r="O29" s="309"/>
      <c r="P29" s="328"/>
      <c r="R29" s="315"/>
    </row>
    <row r="30" spans="1:20">
      <c r="A30" s="313">
        <v>3</v>
      </c>
      <c r="B30" s="9" t="s">
        <v>173</v>
      </c>
      <c r="C30" s="166"/>
      <c r="D30" s="48"/>
      <c r="E30" s="48"/>
      <c r="F30" s="314"/>
      <c r="G30" s="309"/>
      <c r="H30" s="166"/>
      <c r="I30" s="166"/>
      <c r="J30" s="166"/>
      <c r="K30" s="166"/>
      <c r="L30" s="166"/>
      <c r="M30" s="314"/>
      <c r="N30" s="314"/>
      <c r="O30" s="309"/>
      <c r="P30" s="326"/>
      <c r="R30" s="315"/>
      <c r="S30" s="315"/>
      <c r="T30" s="315"/>
    </row>
    <row r="31" spans="1:20">
      <c r="A31" s="313">
        <v>4</v>
      </c>
      <c r="B31" s="9" t="s">
        <v>172</v>
      </c>
      <c r="C31" s="166"/>
      <c r="D31" s="281"/>
      <c r="E31" s="281"/>
      <c r="F31" s="317"/>
      <c r="G31" s="309"/>
      <c r="H31" s="166"/>
      <c r="I31" s="166"/>
      <c r="J31" s="166"/>
      <c r="K31" s="166"/>
      <c r="L31" s="166"/>
      <c r="M31" s="317"/>
      <c r="N31" s="317"/>
      <c r="O31" s="309"/>
      <c r="P31" s="328"/>
      <c r="R31" s="315"/>
    </row>
    <row r="32" spans="1:20">
      <c r="A32" s="313">
        <v>5</v>
      </c>
      <c r="B32" s="9" t="s">
        <v>170</v>
      </c>
      <c r="C32" s="166"/>
      <c r="D32" s="48"/>
      <c r="E32" s="48"/>
      <c r="F32" s="166"/>
      <c r="G32" s="203"/>
      <c r="H32" s="166"/>
      <c r="I32" s="166"/>
      <c r="J32" s="166"/>
      <c r="K32" s="166"/>
      <c r="L32" s="166"/>
      <c r="M32" s="166"/>
      <c r="N32" s="166"/>
      <c r="O32" s="203"/>
      <c r="P32" s="326"/>
      <c r="R32" s="315"/>
    </row>
    <row r="33" spans="1:20">
      <c r="A33" s="318">
        <v>6</v>
      </c>
      <c r="B33" s="222" t="s">
        <v>174</v>
      </c>
      <c r="C33" s="222" t="s">
        <v>117</v>
      </c>
      <c r="D33" s="319">
        <v>6.4</v>
      </c>
      <c r="E33" s="320">
        <v>0.6</v>
      </c>
      <c r="F33" s="321">
        <f>SUM(D33-E33)</f>
        <v>5.8000000000000007</v>
      </c>
      <c r="G33" s="322"/>
      <c r="H33" s="261">
        <v>6</v>
      </c>
      <c r="I33" s="261">
        <v>8</v>
      </c>
      <c r="J33" s="261">
        <v>6.3</v>
      </c>
      <c r="K33" s="261">
        <v>5.3</v>
      </c>
      <c r="L33" s="261">
        <v>6.2</v>
      </c>
      <c r="M33" s="325">
        <f>SUM((H33*0.25)+(I33*0.25)+(J33*0.2)+(K33*0.2)+(L33*0.1))</f>
        <v>6.44</v>
      </c>
      <c r="N33" s="321">
        <v>7.5</v>
      </c>
      <c r="O33" s="323"/>
      <c r="P33" s="329">
        <f>SUM((F33*0.5)+(M33*0.4)+(N33*0.1))</f>
        <v>6.2260000000000009</v>
      </c>
      <c r="Q33" s="324">
        <f>RANK(P33,$P$15:$P$39)</f>
        <v>4</v>
      </c>
      <c r="R33" s="315"/>
    </row>
    <row r="34" spans="1:20">
      <c r="A34" s="313">
        <v>1</v>
      </c>
      <c r="B34" s="9" t="s">
        <v>176</v>
      </c>
      <c r="C34" s="166"/>
      <c r="D34" s="48"/>
      <c r="E34" s="48"/>
      <c r="F34" s="314"/>
      <c r="G34" s="309"/>
      <c r="H34" s="166"/>
      <c r="I34" s="166"/>
      <c r="J34" s="166"/>
      <c r="K34" s="166"/>
      <c r="L34" s="166"/>
      <c r="M34" s="326"/>
      <c r="N34" s="314"/>
      <c r="O34" s="309"/>
      <c r="P34" s="326"/>
      <c r="R34" s="315"/>
      <c r="S34" s="316"/>
      <c r="T34" s="315"/>
    </row>
    <row r="35" spans="1:20">
      <c r="A35" s="313">
        <v>2</v>
      </c>
      <c r="B35" s="9" t="s">
        <v>177</v>
      </c>
      <c r="C35" s="166"/>
      <c r="D35" s="281"/>
      <c r="E35" s="281"/>
      <c r="F35" s="317"/>
      <c r="G35" s="309"/>
      <c r="H35" s="166"/>
      <c r="I35" s="166"/>
      <c r="J35" s="166"/>
      <c r="K35" s="166"/>
      <c r="L35" s="166"/>
      <c r="M35" s="327"/>
      <c r="N35" s="317"/>
      <c r="O35" s="309"/>
      <c r="P35" s="328"/>
      <c r="R35" s="315"/>
    </row>
    <row r="36" spans="1:20">
      <c r="A36" s="313">
        <v>3</v>
      </c>
      <c r="B36" s="9" t="s">
        <v>178</v>
      </c>
      <c r="C36" s="166"/>
      <c r="D36" s="48"/>
      <c r="E36" s="48"/>
      <c r="F36" s="314"/>
      <c r="G36" s="309"/>
      <c r="H36" s="166"/>
      <c r="I36" s="166"/>
      <c r="J36" s="166"/>
      <c r="K36" s="166"/>
      <c r="L36" s="166"/>
      <c r="M36" s="326"/>
      <c r="N36" s="314"/>
      <c r="O36" s="309"/>
      <c r="P36" s="326"/>
      <c r="R36" s="315"/>
      <c r="S36" s="315"/>
      <c r="T36" s="315"/>
    </row>
    <row r="37" spans="1:20">
      <c r="A37" s="313">
        <v>4</v>
      </c>
      <c r="B37" s="9" t="s">
        <v>179</v>
      </c>
      <c r="C37" s="166"/>
      <c r="D37" s="281"/>
      <c r="E37" s="281"/>
      <c r="F37" s="317"/>
      <c r="G37" s="309"/>
      <c r="H37" s="166"/>
      <c r="I37" s="166"/>
      <c r="J37" s="166"/>
      <c r="K37" s="166"/>
      <c r="L37" s="166"/>
      <c r="M37" s="327"/>
      <c r="N37" s="317"/>
      <c r="O37" s="309"/>
      <c r="P37" s="328"/>
      <c r="R37" s="315"/>
    </row>
    <row r="38" spans="1:20">
      <c r="A38" s="313">
        <v>5</v>
      </c>
      <c r="B38" s="9" t="s">
        <v>260</v>
      </c>
      <c r="C38" s="166"/>
      <c r="D38" s="48"/>
      <c r="E38" s="48"/>
      <c r="F38" s="166"/>
      <c r="G38" s="203"/>
      <c r="H38" s="166"/>
      <c r="I38" s="166"/>
      <c r="J38" s="166"/>
      <c r="K38" s="166"/>
      <c r="L38" s="166"/>
      <c r="M38" s="173"/>
      <c r="N38" s="166"/>
      <c r="O38" s="203"/>
      <c r="P38" s="326"/>
      <c r="R38" s="315"/>
    </row>
    <row r="39" spans="1:20">
      <c r="A39" s="318">
        <v>6</v>
      </c>
      <c r="B39" s="222" t="s">
        <v>180</v>
      </c>
      <c r="C39" s="222" t="s">
        <v>133</v>
      </c>
      <c r="D39" s="319">
        <v>6.1</v>
      </c>
      <c r="E39" s="320">
        <v>0</v>
      </c>
      <c r="F39" s="321">
        <f>SUM(D39-E39)</f>
        <v>6.1</v>
      </c>
      <c r="G39" s="322"/>
      <c r="H39" s="261">
        <v>6</v>
      </c>
      <c r="I39" s="261">
        <v>6.2</v>
      </c>
      <c r="J39" s="261">
        <v>5.3</v>
      </c>
      <c r="K39" s="261">
        <v>4.9000000000000004</v>
      </c>
      <c r="L39" s="261">
        <v>5.0999999999999996</v>
      </c>
      <c r="M39" s="325">
        <f>SUM((H39*0.25)+(I39*0.25)+(J39*0.2)+(K39*0.2)+(L39*0.1))</f>
        <v>5.6</v>
      </c>
      <c r="N39" s="321">
        <v>7</v>
      </c>
      <c r="O39" s="323"/>
      <c r="P39" s="329">
        <f>SUM((F39*0.5)+(M39*0.4)+(N39*0.1))</f>
        <v>5.9899999999999993</v>
      </c>
      <c r="Q39" s="324" t="s">
        <v>277</v>
      </c>
      <c r="R39" s="315"/>
    </row>
  </sheetData>
  <sortState ref="A10:S39">
    <sortCondition descending="1" ref="R10:R39"/>
    <sortCondition ref="S10:S39"/>
  </sortState>
  <mergeCells count="1">
    <mergeCell ref="A3:B3"/>
  </mergeCells>
  <pageMargins left="0.74803149606299202" right="0.74803149606299202" top="0.98425196850393704" bottom="0.98425196850393704" header="0.511811023622047" footer="0.511811023622047"/>
  <pageSetup paperSize="9" orientation="portrait" horizontalDpi="300" verticalDpi="300" r:id="rId1"/>
  <headerFooter alignWithMargins="0"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sqref="A1:T21"/>
    </sheetView>
  </sheetViews>
  <sheetFormatPr defaultColWidth="11.42578125" defaultRowHeight="12.75"/>
  <cols>
    <col min="6" max="11" width="7.7109375" customWidth="1"/>
    <col min="13" max="18" width="7.7109375" customWidth="1"/>
  </cols>
  <sheetData>
    <row r="1" spans="1:19" ht="15.75">
      <c r="A1" s="4"/>
      <c r="B1" s="1"/>
    </row>
    <row r="2" spans="1:19" ht="15.75">
      <c r="A2" s="2"/>
      <c r="B2" s="1"/>
    </row>
    <row r="3" spans="1:19" ht="15.75">
      <c r="A3" s="428"/>
      <c r="B3" s="429"/>
      <c r="F3" s="5"/>
      <c r="G3" s="5"/>
      <c r="H3" s="5"/>
      <c r="I3" s="5"/>
      <c r="J3" s="5"/>
      <c r="K3" s="5"/>
    </row>
    <row r="5" spans="1:19" ht="15">
      <c r="G5" s="3"/>
      <c r="N5" s="3"/>
    </row>
    <row r="8" spans="1:19">
      <c r="L8" s="6"/>
      <c r="S8" s="6"/>
    </row>
    <row r="9" spans="1:19">
      <c r="L9" s="6"/>
      <c r="S9" s="6"/>
    </row>
    <row r="10" spans="1:19">
      <c r="L10" s="6"/>
      <c r="S10" s="6"/>
    </row>
  </sheetData>
  <mergeCells count="1">
    <mergeCell ref="A3:B3"/>
  </mergeCells>
  <pageMargins left="0.75" right="0.75" top="1" bottom="1" header="0.5" footer="0.5"/>
  <pageSetup paperSize="9" orientation="portrait" horizontalDpi="4294967292" verticalDpi="4294967292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10"/>
  <sheetViews>
    <sheetView workbookViewId="0"/>
  </sheetViews>
  <sheetFormatPr defaultRowHeight="12.75"/>
  <cols>
    <col min="6" max="11" width="7.7109375" customWidth="1"/>
    <col min="13" max="18" width="7.7109375" customWidth="1"/>
  </cols>
  <sheetData>
    <row r="1" spans="1:19">
      <c r="A1" t="s">
        <v>90</v>
      </c>
    </row>
    <row r="3" spans="1:19" ht="15">
      <c r="A3" t="s">
        <v>91</v>
      </c>
      <c r="F3" s="5"/>
      <c r="G3" s="5"/>
      <c r="H3" s="5"/>
      <c r="I3" s="5"/>
      <c r="J3" s="5"/>
      <c r="K3" s="5"/>
    </row>
    <row r="5" spans="1:19" ht="15">
      <c r="G5" s="3">
        <f>E1</f>
        <v>0</v>
      </c>
      <c r="N5" s="3">
        <f>E1</f>
        <v>0</v>
      </c>
    </row>
    <row r="8" spans="1:19">
      <c r="L8" s="6"/>
      <c r="S8" s="6"/>
    </row>
    <row r="9" spans="1:19">
      <c r="L9" s="6"/>
      <c r="S9" s="6"/>
    </row>
    <row r="10" spans="1:19">
      <c r="L10" s="6"/>
      <c r="S1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50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344" customWidth="1"/>
    <col min="2" max="2" width="23.140625" style="344" customWidth="1"/>
    <col min="3" max="3" width="21" style="344" customWidth="1"/>
    <col min="4" max="4" width="15.28515625" style="344" customWidth="1"/>
    <col min="5" max="5" width="13.28515625" style="344" customWidth="1"/>
    <col min="6" max="11" width="7.7109375" style="344" customWidth="1"/>
    <col min="12" max="12" width="3.28515625" style="344" customWidth="1"/>
    <col min="13" max="18" width="7.7109375" style="344" customWidth="1"/>
    <col min="19" max="19" width="3.28515625" style="344" customWidth="1"/>
    <col min="20" max="29" width="7.7109375" style="344" customWidth="1"/>
    <col min="30" max="30" width="3.28515625" style="344" customWidth="1"/>
    <col min="31" max="34" width="7.28515625" style="344" customWidth="1"/>
    <col min="35" max="35" width="9.42578125" style="344" customWidth="1"/>
    <col min="36" max="36" width="2.7109375" style="344" customWidth="1"/>
    <col min="37" max="46" width="7.7109375" style="344" customWidth="1"/>
    <col min="47" max="47" width="3.28515625" style="346" customWidth="1"/>
    <col min="48" max="55" width="7.7109375" style="344" customWidth="1"/>
    <col min="56" max="56" width="3.42578125" style="346" customWidth="1"/>
    <col min="57" max="57" width="12.140625" style="344" customWidth="1"/>
    <col min="58" max="58" width="2.7109375" style="346" customWidth="1"/>
    <col min="59" max="59" width="10.42578125" style="344" customWidth="1"/>
    <col min="60" max="60" width="2.7109375" style="346" customWidth="1"/>
    <col min="61" max="63" width="9.140625" style="344"/>
    <col min="64" max="64" width="13.28515625" style="344" customWidth="1"/>
    <col min="65" max="16384" width="9.140625" style="344"/>
  </cols>
  <sheetData>
    <row r="1" spans="1:74" ht="15.75">
      <c r="A1" s="343" t="str">
        <f>[1]CompDetail!A1</f>
        <v>NSW State Vaulting Championship</v>
      </c>
      <c r="D1" s="345" t="s">
        <v>272</v>
      </c>
      <c r="E1" s="345" t="s">
        <v>103</v>
      </c>
      <c r="G1" s="346"/>
      <c r="H1" s="347"/>
      <c r="I1" s="347"/>
      <c r="J1" s="347"/>
      <c r="K1" s="347"/>
      <c r="L1" s="347"/>
      <c r="T1" s="347"/>
      <c r="U1" s="347"/>
      <c r="V1" s="347"/>
      <c r="W1" s="346"/>
      <c r="AA1" s="347"/>
      <c r="AB1" s="347"/>
      <c r="AC1" s="347"/>
      <c r="AD1" s="347"/>
      <c r="AK1" s="347"/>
      <c r="AL1" s="347"/>
      <c r="AM1" s="347"/>
      <c r="AN1" s="346"/>
      <c r="AR1" s="347"/>
      <c r="AS1" s="347"/>
      <c r="AT1" s="347"/>
      <c r="AU1" s="348"/>
      <c r="BL1" s="349">
        <f ca="1">NOW()</f>
        <v>42940.665685300926</v>
      </c>
    </row>
    <row r="2" spans="1:74" ht="15.75">
      <c r="A2" s="350"/>
      <c r="D2" s="345"/>
      <c r="E2" s="345" t="s">
        <v>102</v>
      </c>
      <c r="G2" s="346"/>
      <c r="W2" s="346"/>
      <c r="AN2" s="346"/>
      <c r="AU2" s="351"/>
      <c r="BL2" s="352">
        <f ca="1">NOW()</f>
        <v>42940.665685300926</v>
      </c>
    </row>
    <row r="3" spans="1:74" ht="15.75">
      <c r="A3" s="432" t="str">
        <f>[1]CompDetail!A3</f>
        <v>21 - 23 July 2017</v>
      </c>
      <c r="B3" s="433"/>
      <c r="D3" s="345"/>
      <c r="E3" s="345" t="s">
        <v>105</v>
      </c>
      <c r="F3" s="353"/>
      <c r="G3" s="354"/>
      <c r="H3" s="353"/>
      <c r="I3" s="354"/>
      <c r="J3" s="354"/>
      <c r="K3" s="354"/>
      <c r="L3" s="346"/>
      <c r="M3" s="355"/>
      <c r="N3" s="355"/>
      <c r="O3" s="355"/>
      <c r="P3" s="355"/>
      <c r="Q3" s="355"/>
      <c r="R3" s="355"/>
      <c r="S3" s="346"/>
      <c r="T3" s="353"/>
      <c r="U3" s="354"/>
      <c r="V3" s="354"/>
      <c r="W3" s="354"/>
      <c r="X3" s="354"/>
      <c r="Y3" s="354"/>
      <c r="Z3" s="354"/>
      <c r="AA3" s="354"/>
      <c r="AB3" s="354"/>
      <c r="AC3" s="354"/>
      <c r="AD3" s="346"/>
      <c r="AE3" s="355"/>
      <c r="AF3" s="355"/>
      <c r="AG3" s="355"/>
      <c r="AH3" s="355"/>
      <c r="AI3" s="355"/>
      <c r="AJ3" s="346"/>
      <c r="AK3" s="353"/>
      <c r="AL3" s="354"/>
      <c r="AM3" s="354"/>
      <c r="AN3" s="354"/>
      <c r="AO3" s="354"/>
      <c r="AP3" s="354"/>
      <c r="AQ3" s="354"/>
      <c r="AR3" s="354"/>
      <c r="AS3" s="354"/>
      <c r="AT3" s="354"/>
      <c r="AV3" s="355"/>
      <c r="AW3" s="355"/>
      <c r="AX3" s="355"/>
      <c r="AY3" s="355"/>
      <c r="AZ3" s="355"/>
      <c r="BA3" s="355"/>
      <c r="BB3" s="355"/>
      <c r="BC3" s="355"/>
    </row>
    <row r="4" spans="1:74" ht="15.75">
      <c r="A4" s="356"/>
      <c r="B4" s="357"/>
      <c r="D4" s="345"/>
      <c r="E4" s="345"/>
      <c r="F4" s="358" t="s">
        <v>32</v>
      </c>
      <c r="G4" s="359"/>
      <c r="H4" s="358"/>
      <c r="I4" s="359"/>
      <c r="J4" s="359"/>
      <c r="K4" s="359"/>
      <c r="M4" s="360" t="s">
        <v>21</v>
      </c>
      <c r="N4" s="360"/>
      <c r="O4" s="360"/>
      <c r="P4" s="360"/>
      <c r="Q4" s="360"/>
      <c r="R4" s="360"/>
      <c r="T4" s="358" t="s">
        <v>32</v>
      </c>
      <c r="U4" s="359"/>
      <c r="V4" s="359"/>
      <c r="W4" s="359"/>
      <c r="X4" s="359"/>
      <c r="Y4" s="359"/>
      <c r="Z4" s="359"/>
      <c r="AA4" s="359"/>
      <c r="AB4" s="359"/>
      <c r="AC4" s="359"/>
      <c r="AE4" s="360" t="s">
        <v>21</v>
      </c>
      <c r="AF4" s="360"/>
      <c r="AG4" s="360"/>
      <c r="AH4" s="360"/>
      <c r="AI4" s="360"/>
      <c r="AK4" s="358" t="s">
        <v>32</v>
      </c>
      <c r="AL4" s="359"/>
      <c r="AM4" s="359"/>
      <c r="AN4" s="359"/>
      <c r="AO4" s="359"/>
      <c r="AP4" s="359"/>
      <c r="AQ4" s="359"/>
      <c r="AR4" s="359"/>
      <c r="AS4" s="359"/>
      <c r="AT4" s="359"/>
      <c r="AV4" s="360" t="s">
        <v>21</v>
      </c>
      <c r="AW4" s="360"/>
      <c r="AX4" s="360"/>
      <c r="AY4" s="360"/>
      <c r="AZ4" s="360"/>
      <c r="BA4" s="360"/>
      <c r="BB4" s="360"/>
      <c r="BC4" s="360"/>
    </row>
    <row r="5" spans="1:74" ht="15.75">
      <c r="A5" s="350"/>
      <c r="D5" s="345"/>
      <c r="G5" s="346"/>
      <c r="W5" s="346"/>
      <c r="AN5" s="346"/>
    </row>
    <row r="6" spans="1:74" ht="15.75">
      <c r="A6" s="343" t="s">
        <v>273</v>
      </c>
      <c r="B6" s="361"/>
      <c r="F6" s="361" t="s">
        <v>59</v>
      </c>
      <c r="G6" s="346" t="str">
        <f>E1</f>
        <v>Janet Leadbeater</v>
      </c>
      <c r="I6" s="361"/>
      <c r="M6" s="361" t="s">
        <v>59</v>
      </c>
      <c r="N6" s="344" t="str">
        <f>E1</f>
        <v>Janet Leadbeater</v>
      </c>
      <c r="T6" s="361" t="s">
        <v>58</v>
      </c>
      <c r="U6" s="344" t="str">
        <f>E2</f>
        <v>Robyn Bruderer</v>
      </c>
      <c r="W6" s="346"/>
      <c r="AE6" s="361" t="s">
        <v>58</v>
      </c>
      <c r="AF6" s="344" t="str">
        <f>E2</f>
        <v>Robyn Bruderer</v>
      </c>
      <c r="AG6" s="361"/>
      <c r="AH6" s="361"/>
      <c r="AK6" s="361" t="s">
        <v>60</v>
      </c>
      <c r="AL6" s="344" t="str">
        <f>E3</f>
        <v>Nina Fritzell</v>
      </c>
      <c r="AN6" s="346"/>
      <c r="AV6" s="361" t="s">
        <v>60</v>
      </c>
      <c r="AW6" s="344" t="str">
        <f>E3</f>
        <v>Nina Fritzell</v>
      </c>
      <c r="BB6" s="361"/>
      <c r="BC6" s="361"/>
    </row>
    <row r="7" spans="1:74" ht="15.75">
      <c r="A7" s="350" t="s">
        <v>65</v>
      </c>
      <c r="B7" s="362" t="s">
        <v>233</v>
      </c>
      <c r="G7" s="346"/>
      <c r="W7" s="346"/>
      <c r="AJ7" s="346"/>
      <c r="AN7" s="346"/>
      <c r="BI7" s="361" t="s">
        <v>22</v>
      </c>
    </row>
    <row r="8" spans="1:74">
      <c r="F8" s="361" t="s">
        <v>36</v>
      </c>
      <c r="K8" s="347"/>
      <c r="L8" s="363"/>
      <c r="M8" s="364" t="s">
        <v>36</v>
      </c>
      <c r="N8" s="365"/>
      <c r="O8" s="365"/>
      <c r="P8" s="365"/>
      <c r="Q8" s="364"/>
      <c r="S8" s="346"/>
      <c r="U8" s="347"/>
      <c r="V8" s="347"/>
      <c r="W8" s="347"/>
      <c r="X8" s="347"/>
      <c r="Y8" s="347"/>
      <c r="Z8" s="347"/>
      <c r="AA8" s="347"/>
      <c r="AB8" s="347"/>
      <c r="AC8" s="347"/>
      <c r="AD8" s="363"/>
      <c r="AE8" s="361"/>
      <c r="AF8" s="344" t="s">
        <v>20</v>
      </c>
      <c r="AG8" s="365" t="s">
        <v>46</v>
      </c>
      <c r="AH8" s="361"/>
      <c r="AI8" s="344" t="s">
        <v>23</v>
      </c>
      <c r="AJ8" s="346"/>
      <c r="AL8" s="347"/>
      <c r="AM8" s="347"/>
      <c r="AN8" s="347"/>
      <c r="AO8" s="347"/>
      <c r="AP8" s="347"/>
      <c r="AQ8" s="347"/>
      <c r="AR8" s="347"/>
      <c r="AS8" s="347"/>
      <c r="AT8" s="347"/>
      <c r="BC8" s="344" t="s">
        <v>57</v>
      </c>
      <c r="BD8" s="366"/>
      <c r="BE8" s="364" t="s">
        <v>62</v>
      </c>
      <c r="BG8" s="361" t="s">
        <v>63</v>
      </c>
      <c r="BK8" s="367" t="s">
        <v>64</v>
      </c>
      <c r="BL8" s="368"/>
    </row>
    <row r="9" spans="1:74" s="365" customFormat="1">
      <c r="A9" s="369" t="s">
        <v>34</v>
      </c>
      <c r="B9" s="369" t="s">
        <v>35</v>
      </c>
      <c r="C9" s="369" t="s">
        <v>36</v>
      </c>
      <c r="D9" s="369" t="s">
        <v>37</v>
      </c>
      <c r="E9" s="369" t="s">
        <v>38</v>
      </c>
      <c r="F9" s="370" t="s">
        <v>7</v>
      </c>
      <c r="G9" s="370" t="s">
        <v>8</v>
      </c>
      <c r="H9" s="370" t="s">
        <v>9</v>
      </c>
      <c r="I9" s="370" t="s">
        <v>10</v>
      </c>
      <c r="J9" s="370" t="s">
        <v>11</v>
      </c>
      <c r="K9" s="370" t="s">
        <v>36</v>
      </c>
      <c r="L9" s="371"/>
      <c r="M9" s="370" t="s">
        <v>7</v>
      </c>
      <c r="N9" s="370" t="s">
        <v>8</v>
      </c>
      <c r="O9" s="370" t="s">
        <v>9</v>
      </c>
      <c r="P9" s="370" t="s">
        <v>10</v>
      </c>
      <c r="Q9" s="370" t="s">
        <v>11</v>
      </c>
      <c r="R9" s="370" t="s">
        <v>36</v>
      </c>
      <c r="S9" s="372"/>
      <c r="T9" s="369" t="s">
        <v>39</v>
      </c>
      <c r="U9" s="369" t="s">
        <v>40</v>
      </c>
      <c r="V9" s="369" t="s">
        <v>52</v>
      </c>
      <c r="W9" s="373" t="s">
        <v>274</v>
      </c>
      <c r="X9" s="374" t="s">
        <v>51</v>
      </c>
      <c r="Y9" s="374" t="s">
        <v>50</v>
      </c>
      <c r="Z9" s="373" t="s">
        <v>275</v>
      </c>
      <c r="AA9" s="373" t="s">
        <v>276</v>
      </c>
      <c r="AB9" s="369" t="s">
        <v>48</v>
      </c>
      <c r="AC9" s="369" t="s">
        <v>47</v>
      </c>
      <c r="AD9" s="371"/>
      <c r="AE9" s="373" t="s">
        <v>46</v>
      </c>
      <c r="AF9" s="373" t="s">
        <v>92</v>
      </c>
      <c r="AG9" s="373" t="s">
        <v>61</v>
      </c>
      <c r="AH9" s="373" t="s">
        <v>6</v>
      </c>
      <c r="AI9" s="375" t="s">
        <v>25</v>
      </c>
      <c r="AJ9" s="376"/>
      <c r="AK9" s="369" t="s">
        <v>39</v>
      </c>
      <c r="AL9" s="369" t="s">
        <v>40</v>
      </c>
      <c r="AM9" s="369" t="s">
        <v>52</v>
      </c>
      <c r="AN9" s="373" t="s">
        <v>274</v>
      </c>
      <c r="AO9" s="374" t="s">
        <v>51</v>
      </c>
      <c r="AP9" s="374" t="s">
        <v>50</v>
      </c>
      <c r="AQ9" s="373" t="s">
        <v>275</v>
      </c>
      <c r="AR9" s="373" t="s">
        <v>276</v>
      </c>
      <c r="AS9" s="369" t="s">
        <v>48</v>
      </c>
      <c r="AT9" s="369" t="s">
        <v>47</v>
      </c>
      <c r="AU9" s="371"/>
      <c r="AV9" s="370" t="s">
        <v>12</v>
      </c>
      <c r="AW9" s="370" t="s">
        <v>13</v>
      </c>
      <c r="AX9" s="370" t="s">
        <v>14</v>
      </c>
      <c r="AY9" s="370" t="s">
        <v>15</v>
      </c>
      <c r="AZ9" s="370" t="s">
        <v>16</v>
      </c>
      <c r="BA9" s="370" t="s">
        <v>43</v>
      </c>
      <c r="BB9" s="369" t="s">
        <v>31</v>
      </c>
      <c r="BC9" s="369" t="s">
        <v>25</v>
      </c>
      <c r="BD9" s="371"/>
      <c r="BE9" s="377" t="s">
        <v>42</v>
      </c>
      <c r="BF9" s="378"/>
      <c r="BG9" s="379" t="s">
        <v>42</v>
      </c>
      <c r="BH9" s="380"/>
      <c r="BI9" s="379" t="s">
        <v>17</v>
      </c>
      <c r="BJ9" s="379" t="s">
        <v>18</v>
      </c>
      <c r="BK9" s="379" t="s">
        <v>42</v>
      </c>
      <c r="BL9" s="379" t="s">
        <v>45</v>
      </c>
      <c r="BM9" s="369"/>
      <c r="BN9" s="369"/>
      <c r="BO9" s="369"/>
      <c r="BP9" s="369"/>
      <c r="BQ9" s="369"/>
      <c r="BR9" s="369"/>
      <c r="BS9" s="369"/>
      <c r="BT9" s="369"/>
      <c r="BU9" s="369"/>
      <c r="BV9" s="369"/>
    </row>
    <row r="10" spans="1:74" s="365" customFormat="1">
      <c r="F10" s="368"/>
      <c r="G10" s="368"/>
      <c r="H10" s="368"/>
      <c r="I10" s="368"/>
      <c r="J10" s="368"/>
      <c r="K10" s="368"/>
      <c r="L10" s="381"/>
      <c r="M10" s="368"/>
      <c r="N10" s="368"/>
      <c r="O10" s="368"/>
      <c r="P10" s="368"/>
      <c r="Q10" s="368"/>
      <c r="R10" s="368"/>
      <c r="S10" s="382"/>
      <c r="AD10" s="381"/>
      <c r="AE10" s="383"/>
      <c r="AF10" s="383"/>
      <c r="AG10" s="383"/>
      <c r="AH10" s="383"/>
      <c r="AI10" s="383"/>
      <c r="AJ10" s="384"/>
      <c r="AU10" s="381"/>
      <c r="AV10" s="368"/>
      <c r="AW10" s="368"/>
      <c r="AX10" s="368"/>
      <c r="AY10" s="368"/>
      <c r="AZ10" s="368"/>
      <c r="BA10" s="368"/>
      <c r="BD10" s="381"/>
      <c r="BE10" s="364"/>
      <c r="BF10" s="363"/>
      <c r="BG10" s="367"/>
      <c r="BH10" s="385"/>
      <c r="BI10" s="367"/>
      <c r="BJ10" s="367"/>
      <c r="BK10" s="367"/>
      <c r="BL10" s="367"/>
    </row>
    <row r="11" spans="1:74">
      <c r="A11" s="344">
        <v>64</v>
      </c>
      <c r="B11" s="386" t="s">
        <v>152</v>
      </c>
      <c r="C11" s="386" t="s">
        <v>207</v>
      </c>
      <c r="D11" s="386" t="s">
        <v>145</v>
      </c>
      <c r="E11" s="386" t="s">
        <v>160</v>
      </c>
      <c r="F11" s="387">
        <v>6.5</v>
      </c>
      <c r="G11" s="387">
        <v>7</v>
      </c>
      <c r="H11" s="387">
        <v>7</v>
      </c>
      <c r="I11" s="387">
        <v>6.8</v>
      </c>
      <c r="J11" s="387">
        <v>7</v>
      </c>
      <c r="K11" s="388">
        <f t="shared" ref="K11:K17" si="0">SUM((F11*0.3),(G11*0.25),(H11*0.25),(I11*0.15),(J11*0.05))</f>
        <v>6.82</v>
      </c>
      <c r="L11" s="389"/>
      <c r="M11" s="387">
        <v>6.5</v>
      </c>
      <c r="N11" s="387">
        <v>7</v>
      </c>
      <c r="O11" s="387">
        <v>7</v>
      </c>
      <c r="P11" s="387">
        <v>6.5</v>
      </c>
      <c r="Q11" s="387">
        <v>7</v>
      </c>
      <c r="R11" s="388">
        <f t="shared" ref="R11:R17" si="1">SUM((M11*0.3),(N11*0.25),(O11*0.25),(P11*0.15),(Q11*0.05))</f>
        <v>6.7749999999999995</v>
      </c>
      <c r="S11" s="390"/>
      <c r="T11" s="387">
        <v>6.7</v>
      </c>
      <c r="U11" s="387">
        <v>7.5</v>
      </c>
      <c r="V11" s="387">
        <v>6.5</v>
      </c>
      <c r="W11" s="387">
        <v>6.8</v>
      </c>
      <c r="X11" s="387">
        <v>5.5</v>
      </c>
      <c r="Y11" s="387">
        <v>7</v>
      </c>
      <c r="Z11" s="387">
        <v>7.5</v>
      </c>
      <c r="AA11" s="387">
        <v>7.5</v>
      </c>
      <c r="AB11" s="391">
        <f t="shared" ref="AB11:AB17" si="2">SUM(T11:AA11)</f>
        <v>55</v>
      </c>
      <c r="AC11" s="388">
        <f t="shared" ref="AC11:AC17" si="3">AB11/8</f>
        <v>6.875</v>
      </c>
      <c r="AD11" s="389"/>
      <c r="AE11" s="392">
        <v>7.38</v>
      </c>
      <c r="AF11" s="393">
        <v>2</v>
      </c>
      <c r="AG11" s="394">
        <f t="shared" ref="AG11:AG17" si="4">AE11-AF11</f>
        <v>5.38</v>
      </c>
      <c r="AH11" s="393">
        <v>6.9</v>
      </c>
      <c r="AI11" s="395">
        <f t="shared" ref="AI11:AI17" si="5">SUM((AG11*0.7),(AH11*0.3))</f>
        <v>5.8359999999999994</v>
      </c>
      <c r="AJ11" s="396"/>
      <c r="AK11" s="387">
        <v>7</v>
      </c>
      <c r="AL11" s="387">
        <v>6.5</v>
      </c>
      <c r="AM11" s="387">
        <v>6.8</v>
      </c>
      <c r="AN11" s="387">
        <v>7.5</v>
      </c>
      <c r="AO11" s="387">
        <v>7.8</v>
      </c>
      <c r="AP11" s="387">
        <v>8</v>
      </c>
      <c r="AQ11" s="387">
        <v>8</v>
      </c>
      <c r="AR11" s="387">
        <v>8</v>
      </c>
      <c r="AS11" s="391">
        <f t="shared" ref="AS11:AS17" si="6">SUM(AK11:AR11)</f>
        <v>59.6</v>
      </c>
      <c r="AT11" s="388">
        <f t="shared" ref="AT11:AT17" si="7">AS11/8</f>
        <v>7.45</v>
      </c>
      <c r="AU11" s="389"/>
      <c r="AV11" s="387">
        <v>8</v>
      </c>
      <c r="AW11" s="387">
        <v>7</v>
      </c>
      <c r="AX11" s="387">
        <v>5.8</v>
      </c>
      <c r="AY11" s="387">
        <v>6.8</v>
      </c>
      <c r="AZ11" s="387">
        <v>7</v>
      </c>
      <c r="BA11" s="388">
        <f t="shared" ref="BA11:BA17" si="8">SUM((AV11*0.2),(AW11*0.15),(AX11*0.25),(AY11*0.2),(AZ11*0.2))</f>
        <v>6.8600000000000012</v>
      </c>
      <c r="BB11" s="397">
        <v>0</v>
      </c>
      <c r="BC11" s="388">
        <f t="shared" ref="BC11:BC17" si="9">BA11-BB11</f>
        <v>6.8600000000000012</v>
      </c>
      <c r="BD11" s="389"/>
      <c r="BE11" s="398">
        <f t="shared" ref="BE11:BE17" si="10">SUM((K11*0.25)+(AC11*0.375)+(AT11*0.375))</f>
        <v>7.0768750000000002</v>
      </c>
      <c r="BF11" s="399"/>
      <c r="BG11" s="398">
        <f t="shared" ref="BG11:BG17" si="11">SUM((R11*0.25),(AI11*0.5),(BC11*0.25))</f>
        <v>6.3267500000000005</v>
      </c>
      <c r="BH11" s="400"/>
      <c r="BI11" s="388">
        <f t="shared" ref="BI11:BI17" si="12">BE11</f>
        <v>7.0768750000000002</v>
      </c>
      <c r="BJ11" s="388">
        <f t="shared" ref="BJ11:BJ17" si="13">BG11</f>
        <v>6.3267500000000005</v>
      </c>
      <c r="BK11" s="401">
        <f t="shared" ref="BK11:BK17" si="14">AVERAGE(BI11:BJ11)</f>
        <v>6.7018125000000008</v>
      </c>
      <c r="BL11" s="72">
        <f t="shared" ref="BL11:BL16" si="15">RANK(BK11,BK$11:BK$17)</f>
        <v>1</v>
      </c>
    </row>
    <row r="12" spans="1:74">
      <c r="A12" s="344">
        <v>20</v>
      </c>
      <c r="B12" s="386" t="s">
        <v>204</v>
      </c>
      <c r="C12" s="386" t="s">
        <v>205</v>
      </c>
      <c r="D12" s="386" t="s">
        <v>206</v>
      </c>
      <c r="E12" s="386" t="s">
        <v>148</v>
      </c>
      <c r="F12" s="387">
        <v>6.5</v>
      </c>
      <c r="G12" s="387">
        <v>6</v>
      </c>
      <c r="H12" s="387">
        <v>6</v>
      </c>
      <c r="I12" s="387">
        <v>6</v>
      </c>
      <c r="J12" s="387">
        <v>6</v>
      </c>
      <c r="K12" s="388">
        <f t="shared" si="0"/>
        <v>6.1499999999999995</v>
      </c>
      <c r="L12" s="389"/>
      <c r="M12" s="387">
        <v>5.8</v>
      </c>
      <c r="N12" s="387">
        <v>6</v>
      </c>
      <c r="O12" s="387">
        <v>6</v>
      </c>
      <c r="P12" s="387">
        <v>5.5</v>
      </c>
      <c r="Q12" s="387">
        <v>6</v>
      </c>
      <c r="R12" s="388">
        <f t="shared" si="1"/>
        <v>5.8650000000000002</v>
      </c>
      <c r="S12" s="390"/>
      <c r="T12" s="387">
        <v>5.8</v>
      </c>
      <c r="U12" s="387">
        <v>6.7</v>
      </c>
      <c r="V12" s="387">
        <v>6.8</v>
      </c>
      <c r="W12" s="387">
        <v>6.3</v>
      </c>
      <c r="X12" s="387">
        <v>6.2</v>
      </c>
      <c r="Y12" s="387">
        <v>6</v>
      </c>
      <c r="Z12" s="387">
        <v>7.5</v>
      </c>
      <c r="AA12" s="387">
        <v>7</v>
      </c>
      <c r="AB12" s="391">
        <f t="shared" si="2"/>
        <v>52.3</v>
      </c>
      <c r="AC12" s="388">
        <f t="shared" si="3"/>
        <v>6.5374999999999996</v>
      </c>
      <c r="AD12" s="389"/>
      <c r="AE12" s="392">
        <v>6.57</v>
      </c>
      <c r="AF12" s="393">
        <v>0.4</v>
      </c>
      <c r="AG12" s="394">
        <f t="shared" si="4"/>
        <v>6.17</v>
      </c>
      <c r="AH12" s="393">
        <v>6.9</v>
      </c>
      <c r="AI12" s="395">
        <f t="shared" si="5"/>
        <v>6.3889999999999993</v>
      </c>
      <c r="AJ12" s="396"/>
      <c r="AK12" s="387">
        <v>5</v>
      </c>
      <c r="AL12" s="387">
        <v>6</v>
      </c>
      <c r="AM12" s="387">
        <v>7</v>
      </c>
      <c r="AN12" s="387">
        <v>4.5</v>
      </c>
      <c r="AO12" s="387">
        <v>5.8</v>
      </c>
      <c r="AP12" s="387">
        <v>6.5</v>
      </c>
      <c r="AQ12" s="387">
        <v>6.8</v>
      </c>
      <c r="AR12" s="387">
        <v>6.5</v>
      </c>
      <c r="AS12" s="391">
        <f t="shared" si="6"/>
        <v>48.099999999999994</v>
      </c>
      <c r="AT12" s="388">
        <f t="shared" si="7"/>
        <v>6.0124999999999993</v>
      </c>
      <c r="AU12" s="389"/>
      <c r="AV12" s="387">
        <v>7.5</v>
      </c>
      <c r="AW12" s="387">
        <v>8</v>
      </c>
      <c r="AX12" s="387">
        <v>6</v>
      </c>
      <c r="AY12" s="387">
        <v>7</v>
      </c>
      <c r="AZ12" s="387">
        <v>6</v>
      </c>
      <c r="BA12" s="388">
        <f t="shared" si="8"/>
        <v>6.8000000000000007</v>
      </c>
      <c r="BB12" s="397">
        <v>0</v>
      </c>
      <c r="BC12" s="388">
        <f t="shared" si="9"/>
        <v>6.8000000000000007</v>
      </c>
      <c r="BD12" s="389"/>
      <c r="BE12" s="398">
        <f t="shared" si="10"/>
        <v>6.2437499999999986</v>
      </c>
      <c r="BF12" s="399"/>
      <c r="BG12" s="398">
        <f t="shared" si="11"/>
        <v>6.3607500000000003</v>
      </c>
      <c r="BH12" s="400"/>
      <c r="BI12" s="388">
        <f t="shared" si="12"/>
        <v>6.2437499999999986</v>
      </c>
      <c r="BJ12" s="388">
        <f t="shared" si="13"/>
        <v>6.3607500000000003</v>
      </c>
      <c r="BK12" s="401">
        <f t="shared" si="14"/>
        <v>6.302249999999999</v>
      </c>
      <c r="BL12" s="72">
        <f t="shared" si="15"/>
        <v>2</v>
      </c>
    </row>
    <row r="13" spans="1:74">
      <c r="A13" s="344">
        <v>8</v>
      </c>
      <c r="B13" s="386" t="s">
        <v>201</v>
      </c>
      <c r="C13" s="386" t="s">
        <v>202</v>
      </c>
      <c r="D13" s="386" t="s">
        <v>203</v>
      </c>
      <c r="E13" s="386" t="s">
        <v>146</v>
      </c>
      <c r="F13" s="387">
        <v>8</v>
      </c>
      <c r="G13" s="387">
        <v>7</v>
      </c>
      <c r="H13" s="387">
        <v>7</v>
      </c>
      <c r="I13" s="387">
        <v>6.5</v>
      </c>
      <c r="J13" s="387">
        <v>7</v>
      </c>
      <c r="K13" s="388">
        <f t="shared" si="0"/>
        <v>7.2249999999999996</v>
      </c>
      <c r="L13" s="389"/>
      <c r="M13" s="387">
        <v>8</v>
      </c>
      <c r="N13" s="387">
        <v>7</v>
      </c>
      <c r="O13" s="387">
        <v>8</v>
      </c>
      <c r="P13" s="387">
        <v>6.5</v>
      </c>
      <c r="Q13" s="387">
        <v>7</v>
      </c>
      <c r="R13" s="388">
        <f t="shared" si="1"/>
        <v>7.4749999999999996</v>
      </c>
      <c r="S13" s="390"/>
      <c r="T13" s="387">
        <v>5.3</v>
      </c>
      <c r="U13" s="387">
        <v>6.7</v>
      </c>
      <c r="V13" s="387">
        <v>6.5</v>
      </c>
      <c r="W13" s="387">
        <v>6.2</v>
      </c>
      <c r="X13" s="387">
        <v>5</v>
      </c>
      <c r="Y13" s="387">
        <v>5.5</v>
      </c>
      <c r="Z13" s="387">
        <v>6.2</v>
      </c>
      <c r="AA13" s="387">
        <v>6.7</v>
      </c>
      <c r="AB13" s="391">
        <f t="shared" si="2"/>
        <v>48.100000000000009</v>
      </c>
      <c r="AC13" s="388">
        <f t="shared" si="3"/>
        <v>6.0125000000000011</v>
      </c>
      <c r="AD13" s="389"/>
      <c r="AE13" s="393">
        <v>7.57</v>
      </c>
      <c r="AF13" s="393">
        <v>1</v>
      </c>
      <c r="AG13" s="394">
        <f t="shared" si="4"/>
        <v>6.57</v>
      </c>
      <c r="AH13" s="393">
        <v>4.0999999999999996</v>
      </c>
      <c r="AI13" s="395">
        <f t="shared" si="5"/>
        <v>5.8289999999999997</v>
      </c>
      <c r="AJ13" s="396"/>
      <c r="AK13" s="387">
        <v>5.8</v>
      </c>
      <c r="AL13" s="387">
        <v>6.8</v>
      </c>
      <c r="AM13" s="387">
        <v>6</v>
      </c>
      <c r="AN13" s="387">
        <v>6.2</v>
      </c>
      <c r="AO13" s="387">
        <v>6.5</v>
      </c>
      <c r="AP13" s="387">
        <v>6.5</v>
      </c>
      <c r="AQ13" s="387">
        <v>5</v>
      </c>
      <c r="AR13" s="387">
        <v>6.2</v>
      </c>
      <c r="AS13" s="391">
        <f t="shared" si="6"/>
        <v>49</v>
      </c>
      <c r="AT13" s="388">
        <f t="shared" si="7"/>
        <v>6.125</v>
      </c>
      <c r="AU13" s="389"/>
      <c r="AV13" s="387">
        <v>6.5</v>
      </c>
      <c r="AW13" s="387">
        <v>6.5</v>
      </c>
      <c r="AX13" s="387">
        <v>6</v>
      </c>
      <c r="AY13" s="387">
        <v>4.5</v>
      </c>
      <c r="AZ13" s="387">
        <v>5</v>
      </c>
      <c r="BA13" s="388">
        <f t="shared" si="8"/>
        <v>5.6749999999999998</v>
      </c>
      <c r="BB13" s="397">
        <v>0</v>
      </c>
      <c r="BC13" s="388">
        <f t="shared" si="9"/>
        <v>5.6749999999999998</v>
      </c>
      <c r="BD13" s="389"/>
      <c r="BE13" s="398">
        <f t="shared" si="10"/>
        <v>6.3578124999999996</v>
      </c>
      <c r="BF13" s="399"/>
      <c r="BG13" s="398">
        <f t="shared" si="11"/>
        <v>6.202</v>
      </c>
      <c r="BH13" s="400"/>
      <c r="BI13" s="388">
        <f t="shared" si="12"/>
        <v>6.3578124999999996</v>
      </c>
      <c r="BJ13" s="388">
        <f t="shared" si="13"/>
        <v>6.202</v>
      </c>
      <c r="BK13" s="401">
        <f t="shared" si="14"/>
        <v>6.2799062499999998</v>
      </c>
      <c r="BL13" s="72">
        <f t="shared" si="15"/>
        <v>3</v>
      </c>
    </row>
    <row r="14" spans="1:74">
      <c r="A14" s="402">
        <v>17</v>
      </c>
      <c r="B14" s="386" t="s">
        <v>209</v>
      </c>
      <c r="C14" s="386" t="s">
        <v>210</v>
      </c>
      <c r="D14" s="386" t="s">
        <v>211</v>
      </c>
      <c r="E14" s="386" t="s">
        <v>212</v>
      </c>
      <c r="F14" s="387">
        <v>6</v>
      </c>
      <c r="G14" s="387">
        <v>6</v>
      </c>
      <c r="H14" s="387">
        <v>6</v>
      </c>
      <c r="I14" s="387">
        <v>6</v>
      </c>
      <c r="J14" s="387">
        <v>6</v>
      </c>
      <c r="K14" s="388">
        <f t="shared" si="0"/>
        <v>5.9999999999999991</v>
      </c>
      <c r="L14" s="389"/>
      <c r="M14" s="387">
        <v>6</v>
      </c>
      <c r="N14" s="387">
        <v>6</v>
      </c>
      <c r="O14" s="387">
        <v>6</v>
      </c>
      <c r="P14" s="387">
        <v>6</v>
      </c>
      <c r="Q14" s="387">
        <v>6</v>
      </c>
      <c r="R14" s="388">
        <f t="shared" si="1"/>
        <v>5.9999999999999991</v>
      </c>
      <c r="S14" s="390"/>
      <c r="T14" s="387">
        <v>5</v>
      </c>
      <c r="U14" s="387">
        <v>6.7</v>
      </c>
      <c r="V14" s="387">
        <v>6.2</v>
      </c>
      <c r="W14" s="387">
        <v>6.3</v>
      </c>
      <c r="X14" s="387">
        <v>5</v>
      </c>
      <c r="Y14" s="387">
        <v>5.7</v>
      </c>
      <c r="Z14" s="387">
        <v>5.2</v>
      </c>
      <c r="AA14" s="387">
        <v>6.3</v>
      </c>
      <c r="AB14" s="391">
        <f t="shared" si="2"/>
        <v>46.4</v>
      </c>
      <c r="AC14" s="388">
        <f t="shared" si="3"/>
        <v>5.8</v>
      </c>
      <c r="AD14" s="389"/>
      <c r="AE14" s="393">
        <v>7.09</v>
      </c>
      <c r="AF14" s="393">
        <v>0</v>
      </c>
      <c r="AG14" s="394">
        <f t="shared" si="4"/>
        <v>7.09</v>
      </c>
      <c r="AH14" s="393">
        <v>3.3</v>
      </c>
      <c r="AI14" s="395">
        <f t="shared" si="5"/>
        <v>5.9529999999999994</v>
      </c>
      <c r="AJ14" s="396"/>
      <c r="AK14" s="387">
        <v>5.5</v>
      </c>
      <c r="AL14" s="387">
        <v>7</v>
      </c>
      <c r="AM14" s="387">
        <v>5.5</v>
      </c>
      <c r="AN14" s="387">
        <v>6.2</v>
      </c>
      <c r="AO14" s="387">
        <v>6.8</v>
      </c>
      <c r="AP14" s="387">
        <v>6.2</v>
      </c>
      <c r="AQ14" s="387">
        <v>6</v>
      </c>
      <c r="AR14" s="387">
        <v>6.5</v>
      </c>
      <c r="AS14" s="391">
        <f t="shared" si="6"/>
        <v>49.7</v>
      </c>
      <c r="AT14" s="388">
        <f t="shared" si="7"/>
        <v>6.2125000000000004</v>
      </c>
      <c r="AU14" s="389"/>
      <c r="AV14" s="387">
        <v>7</v>
      </c>
      <c r="AW14" s="387">
        <v>6.5</v>
      </c>
      <c r="AX14" s="387">
        <v>7</v>
      </c>
      <c r="AY14" s="387">
        <v>6.5</v>
      </c>
      <c r="AZ14" s="387">
        <v>5</v>
      </c>
      <c r="BA14" s="388">
        <f t="shared" si="8"/>
        <v>6.4249999999999998</v>
      </c>
      <c r="BB14" s="397">
        <v>0</v>
      </c>
      <c r="BC14" s="388">
        <f t="shared" si="9"/>
        <v>6.4249999999999998</v>
      </c>
      <c r="BD14" s="389"/>
      <c r="BE14" s="398">
        <f t="shared" si="10"/>
        <v>6.0046875000000002</v>
      </c>
      <c r="BF14" s="399"/>
      <c r="BG14" s="398">
        <f t="shared" si="11"/>
        <v>6.0827499999999999</v>
      </c>
      <c r="BH14" s="400"/>
      <c r="BI14" s="388">
        <f t="shared" si="12"/>
        <v>6.0046875000000002</v>
      </c>
      <c r="BJ14" s="388">
        <f t="shared" si="13"/>
        <v>6.0827499999999999</v>
      </c>
      <c r="BK14" s="401">
        <f t="shared" si="14"/>
        <v>6.04371875</v>
      </c>
      <c r="BL14" s="72">
        <f t="shared" si="15"/>
        <v>4</v>
      </c>
    </row>
    <row r="15" spans="1:74">
      <c r="A15" s="344">
        <v>10</v>
      </c>
      <c r="B15" s="386" t="s">
        <v>191</v>
      </c>
      <c r="C15" s="386" t="s">
        <v>113</v>
      </c>
      <c r="D15" s="386" t="s">
        <v>114</v>
      </c>
      <c r="E15" s="386" t="s">
        <v>192</v>
      </c>
      <c r="F15" s="387">
        <v>7</v>
      </c>
      <c r="G15" s="387">
        <v>6</v>
      </c>
      <c r="H15" s="387">
        <v>6</v>
      </c>
      <c r="I15" s="387">
        <v>8</v>
      </c>
      <c r="J15" s="387">
        <v>8</v>
      </c>
      <c r="K15" s="388">
        <f t="shared" si="0"/>
        <v>6.7</v>
      </c>
      <c r="L15" s="389"/>
      <c r="M15" s="387">
        <v>6</v>
      </c>
      <c r="N15" s="387">
        <v>6</v>
      </c>
      <c r="O15" s="387">
        <v>7</v>
      </c>
      <c r="P15" s="387">
        <v>7</v>
      </c>
      <c r="Q15" s="387">
        <v>8</v>
      </c>
      <c r="R15" s="388">
        <f t="shared" si="1"/>
        <v>6.5</v>
      </c>
      <c r="S15" s="390"/>
      <c r="T15" s="387">
        <v>5</v>
      </c>
      <c r="U15" s="387">
        <v>6.5</v>
      </c>
      <c r="V15" s="387">
        <v>6.5</v>
      </c>
      <c r="W15" s="387">
        <v>6.2</v>
      </c>
      <c r="X15" s="387">
        <v>4.8</v>
      </c>
      <c r="Y15" s="387">
        <v>5.3</v>
      </c>
      <c r="Z15" s="387">
        <v>7.5</v>
      </c>
      <c r="AA15" s="387">
        <v>6</v>
      </c>
      <c r="AB15" s="391">
        <f t="shared" si="2"/>
        <v>47.8</v>
      </c>
      <c r="AC15" s="388">
        <f t="shared" si="3"/>
        <v>5.9749999999999996</v>
      </c>
      <c r="AD15" s="389"/>
      <c r="AE15" s="393">
        <v>6</v>
      </c>
      <c r="AF15" s="393">
        <v>0</v>
      </c>
      <c r="AG15" s="394">
        <f t="shared" si="4"/>
        <v>6</v>
      </c>
      <c r="AH15" s="393">
        <v>3</v>
      </c>
      <c r="AI15" s="395">
        <f t="shared" si="5"/>
        <v>5.0999999999999996</v>
      </c>
      <c r="AJ15" s="396"/>
      <c r="AK15" s="387">
        <v>5</v>
      </c>
      <c r="AL15" s="387">
        <v>6</v>
      </c>
      <c r="AM15" s="387">
        <v>5.5</v>
      </c>
      <c r="AN15" s="387">
        <v>6</v>
      </c>
      <c r="AO15" s="387">
        <v>6</v>
      </c>
      <c r="AP15" s="387">
        <v>5</v>
      </c>
      <c r="AQ15" s="387">
        <v>5.5</v>
      </c>
      <c r="AR15" s="387">
        <v>5</v>
      </c>
      <c r="AS15" s="391">
        <f t="shared" si="6"/>
        <v>44</v>
      </c>
      <c r="AT15" s="388">
        <f t="shared" si="7"/>
        <v>5.5</v>
      </c>
      <c r="AU15" s="389"/>
      <c r="AV15" s="387">
        <v>5</v>
      </c>
      <c r="AW15" s="387">
        <v>5.5</v>
      </c>
      <c r="AX15" s="387">
        <v>5</v>
      </c>
      <c r="AY15" s="387">
        <v>4</v>
      </c>
      <c r="AZ15" s="387">
        <v>4.5</v>
      </c>
      <c r="BA15" s="388">
        <f t="shared" si="8"/>
        <v>4.7750000000000004</v>
      </c>
      <c r="BB15" s="397">
        <v>0</v>
      </c>
      <c r="BC15" s="388">
        <f t="shared" si="9"/>
        <v>4.7750000000000004</v>
      </c>
      <c r="BD15" s="389"/>
      <c r="BE15" s="398">
        <f t="shared" si="10"/>
        <v>5.9781249999999995</v>
      </c>
      <c r="BF15" s="399"/>
      <c r="BG15" s="398">
        <f t="shared" si="11"/>
        <v>5.3687500000000004</v>
      </c>
      <c r="BH15" s="400"/>
      <c r="BI15" s="388">
        <f t="shared" si="12"/>
        <v>5.9781249999999995</v>
      </c>
      <c r="BJ15" s="388">
        <f t="shared" si="13"/>
        <v>5.3687500000000004</v>
      </c>
      <c r="BK15" s="401">
        <f t="shared" si="14"/>
        <v>5.6734375000000004</v>
      </c>
      <c r="BL15" s="72">
        <f t="shared" si="15"/>
        <v>5</v>
      </c>
    </row>
    <row r="16" spans="1:74">
      <c r="A16" s="402">
        <v>13</v>
      </c>
      <c r="B16" s="386" t="s">
        <v>213</v>
      </c>
      <c r="C16" s="386" t="s">
        <v>210</v>
      </c>
      <c r="D16" s="386" t="s">
        <v>211</v>
      </c>
      <c r="E16" s="386" t="s">
        <v>212</v>
      </c>
      <c r="F16" s="387">
        <v>6</v>
      </c>
      <c r="G16" s="387">
        <v>6</v>
      </c>
      <c r="H16" s="387">
        <v>6</v>
      </c>
      <c r="I16" s="387">
        <v>6</v>
      </c>
      <c r="J16" s="387">
        <v>6</v>
      </c>
      <c r="K16" s="388">
        <f t="shared" si="0"/>
        <v>5.9999999999999991</v>
      </c>
      <c r="L16" s="389"/>
      <c r="M16" s="387">
        <v>5.8</v>
      </c>
      <c r="N16" s="387">
        <v>5.8</v>
      </c>
      <c r="O16" s="387">
        <v>6</v>
      </c>
      <c r="P16" s="387">
        <v>6</v>
      </c>
      <c r="Q16" s="387">
        <v>6</v>
      </c>
      <c r="R16" s="388">
        <f t="shared" si="1"/>
        <v>5.89</v>
      </c>
      <c r="S16" s="390"/>
      <c r="T16" s="387">
        <v>4.8</v>
      </c>
      <c r="U16" s="387">
        <v>6.5</v>
      </c>
      <c r="V16" s="387">
        <v>6</v>
      </c>
      <c r="W16" s="387">
        <v>5</v>
      </c>
      <c r="X16" s="387">
        <v>4.8</v>
      </c>
      <c r="Y16" s="387">
        <v>4.5</v>
      </c>
      <c r="Z16" s="387">
        <v>6</v>
      </c>
      <c r="AA16" s="387">
        <v>4</v>
      </c>
      <c r="AB16" s="391">
        <f t="shared" si="2"/>
        <v>41.6</v>
      </c>
      <c r="AC16" s="388">
        <f t="shared" si="3"/>
        <v>5.2</v>
      </c>
      <c r="AD16" s="389"/>
      <c r="AE16" s="393">
        <v>6.66</v>
      </c>
      <c r="AF16" s="393">
        <v>0</v>
      </c>
      <c r="AG16" s="394">
        <f t="shared" si="4"/>
        <v>6.66</v>
      </c>
      <c r="AH16" s="393">
        <v>1.6</v>
      </c>
      <c r="AI16" s="395">
        <f t="shared" si="5"/>
        <v>5.1419999999999995</v>
      </c>
      <c r="AJ16" s="396"/>
      <c r="AK16" s="387">
        <v>5</v>
      </c>
      <c r="AL16" s="387">
        <v>6</v>
      </c>
      <c r="AM16" s="387">
        <v>4.5</v>
      </c>
      <c r="AN16" s="387">
        <v>4.8</v>
      </c>
      <c r="AO16" s="387">
        <v>5</v>
      </c>
      <c r="AP16" s="387">
        <v>4</v>
      </c>
      <c r="AQ16" s="387">
        <v>5</v>
      </c>
      <c r="AR16" s="387">
        <v>5</v>
      </c>
      <c r="AS16" s="391">
        <f t="shared" si="6"/>
        <v>39.299999999999997</v>
      </c>
      <c r="AT16" s="388">
        <f t="shared" si="7"/>
        <v>4.9124999999999996</v>
      </c>
      <c r="AU16" s="389"/>
      <c r="AV16" s="387">
        <v>4.5</v>
      </c>
      <c r="AW16" s="387">
        <v>4.5</v>
      </c>
      <c r="AX16" s="387">
        <v>4.8</v>
      </c>
      <c r="AY16" s="387">
        <v>4</v>
      </c>
      <c r="AZ16" s="387">
        <v>4</v>
      </c>
      <c r="BA16" s="388">
        <f t="shared" si="8"/>
        <v>4.375</v>
      </c>
      <c r="BB16" s="397">
        <v>0</v>
      </c>
      <c r="BC16" s="388">
        <f t="shared" si="9"/>
        <v>4.375</v>
      </c>
      <c r="BD16" s="389"/>
      <c r="BE16" s="398">
        <f t="shared" si="10"/>
        <v>5.2921874999999998</v>
      </c>
      <c r="BF16" s="399"/>
      <c r="BG16" s="398">
        <f t="shared" si="11"/>
        <v>5.1372499999999999</v>
      </c>
      <c r="BH16" s="400"/>
      <c r="BI16" s="388">
        <f t="shared" si="12"/>
        <v>5.2921874999999998</v>
      </c>
      <c r="BJ16" s="388">
        <f t="shared" si="13"/>
        <v>5.1372499999999999</v>
      </c>
      <c r="BK16" s="401">
        <f t="shared" si="14"/>
        <v>5.2147187499999994</v>
      </c>
      <c r="BL16" s="72">
        <f t="shared" si="15"/>
        <v>6</v>
      </c>
    </row>
    <row r="17" spans="1:74">
      <c r="A17" s="344">
        <v>9</v>
      </c>
      <c r="B17" s="386" t="s">
        <v>208</v>
      </c>
      <c r="C17" s="386" t="s">
        <v>113</v>
      </c>
      <c r="D17" s="386" t="s">
        <v>114</v>
      </c>
      <c r="E17" s="386" t="s">
        <v>192</v>
      </c>
      <c r="F17" s="387">
        <v>7</v>
      </c>
      <c r="G17" s="387">
        <v>6.8</v>
      </c>
      <c r="H17" s="387">
        <v>6.8</v>
      </c>
      <c r="I17" s="387">
        <v>7</v>
      </c>
      <c r="J17" s="387">
        <v>7</v>
      </c>
      <c r="K17" s="388">
        <f t="shared" si="0"/>
        <v>6.8999999999999995</v>
      </c>
      <c r="L17" s="389"/>
      <c r="M17" s="387">
        <v>6.8</v>
      </c>
      <c r="N17" s="387">
        <v>6.8</v>
      </c>
      <c r="O17" s="387">
        <v>6.8</v>
      </c>
      <c r="P17" s="387">
        <v>7</v>
      </c>
      <c r="Q17" s="387">
        <v>7</v>
      </c>
      <c r="R17" s="388">
        <f t="shared" si="1"/>
        <v>6.84</v>
      </c>
      <c r="S17" s="390"/>
      <c r="T17" s="387">
        <v>4.8</v>
      </c>
      <c r="U17" s="387">
        <v>6.3</v>
      </c>
      <c r="V17" s="387">
        <v>6</v>
      </c>
      <c r="W17" s="387">
        <v>5.7</v>
      </c>
      <c r="X17" s="387">
        <v>5</v>
      </c>
      <c r="Y17" s="387">
        <v>4</v>
      </c>
      <c r="Z17" s="387">
        <v>4</v>
      </c>
      <c r="AA17" s="387">
        <v>4.8</v>
      </c>
      <c r="AB17" s="391">
        <f t="shared" si="2"/>
        <v>40.599999999999994</v>
      </c>
      <c r="AC17" s="388">
        <f t="shared" si="3"/>
        <v>5.0749999999999993</v>
      </c>
      <c r="AD17" s="389"/>
      <c r="AE17" s="393">
        <v>4.28</v>
      </c>
      <c r="AF17" s="393">
        <v>0</v>
      </c>
      <c r="AG17" s="394">
        <f t="shared" si="4"/>
        <v>4.28</v>
      </c>
      <c r="AH17" s="393">
        <v>0.8</v>
      </c>
      <c r="AI17" s="395">
        <f t="shared" si="5"/>
        <v>3.2359999999999998</v>
      </c>
      <c r="AJ17" s="396"/>
      <c r="AK17" s="387">
        <v>5</v>
      </c>
      <c r="AL17" s="387">
        <v>6.8</v>
      </c>
      <c r="AM17" s="387">
        <v>5.2</v>
      </c>
      <c r="AN17" s="387">
        <v>5.5</v>
      </c>
      <c r="AO17" s="387">
        <v>6</v>
      </c>
      <c r="AP17" s="387">
        <v>5</v>
      </c>
      <c r="AQ17" s="387">
        <v>5</v>
      </c>
      <c r="AR17" s="387">
        <v>4.8</v>
      </c>
      <c r="AS17" s="391">
        <f t="shared" si="6"/>
        <v>43.3</v>
      </c>
      <c r="AT17" s="388">
        <f t="shared" si="7"/>
        <v>5.4124999999999996</v>
      </c>
      <c r="AU17" s="389"/>
      <c r="AV17" s="387">
        <v>3</v>
      </c>
      <c r="AW17" s="387">
        <v>3.5</v>
      </c>
      <c r="AX17" s="387">
        <v>4</v>
      </c>
      <c r="AY17" s="387">
        <v>4</v>
      </c>
      <c r="AZ17" s="387">
        <v>4</v>
      </c>
      <c r="BA17" s="388">
        <f t="shared" si="8"/>
        <v>3.7249999999999996</v>
      </c>
      <c r="BB17" s="397">
        <v>0</v>
      </c>
      <c r="BC17" s="388">
        <f t="shared" si="9"/>
        <v>3.7249999999999996</v>
      </c>
      <c r="BD17" s="389"/>
      <c r="BE17" s="398">
        <f t="shared" si="10"/>
        <v>5.6578124999999995</v>
      </c>
      <c r="BF17" s="399"/>
      <c r="BG17" s="398">
        <f t="shared" si="11"/>
        <v>4.2592499999999998</v>
      </c>
      <c r="BH17" s="400"/>
      <c r="BI17" s="388">
        <f t="shared" si="12"/>
        <v>5.6578124999999995</v>
      </c>
      <c r="BJ17" s="388">
        <f t="shared" si="13"/>
        <v>4.2592499999999998</v>
      </c>
      <c r="BK17" s="401">
        <f t="shared" si="14"/>
        <v>4.9585312500000001</v>
      </c>
      <c r="BL17" s="72"/>
    </row>
    <row r="18" spans="1:74" ht="18.75">
      <c r="A18" s="403"/>
      <c r="B18" s="404"/>
      <c r="C18" s="405"/>
      <c r="D18" s="345"/>
      <c r="E18" s="345"/>
      <c r="F18" s="406"/>
    </row>
    <row r="19" spans="1:74">
      <c r="D19" s="345"/>
      <c r="E19" s="345"/>
    </row>
    <row r="20" spans="1:74">
      <c r="D20" s="345"/>
      <c r="E20" s="345"/>
      <c r="K20" s="407"/>
    </row>
    <row r="22" spans="1:74" ht="15.75">
      <c r="A22" s="343"/>
      <c r="B22" s="361"/>
      <c r="F22" s="361"/>
      <c r="G22" s="346"/>
      <c r="I22" s="361"/>
      <c r="M22" s="361"/>
      <c r="T22" s="361"/>
      <c r="W22" s="346"/>
      <c r="AE22" s="361"/>
      <c r="AG22" s="361"/>
      <c r="AH22" s="361"/>
      <c r="AK22" s="361"/>
      <c r="AN22" s="346"/>
      <c r="AV22" s="361"/>
      <c r="BB22" s="361"/>
      <c r="BC22" s="361"/>
    </row>
    <row r="23" spans="1:74" ht="15.75">
      <c r="A23" s="350"/>
      <c r="B23" s="408"/>
      <c r="G23" s="346"/>
      <c r="W23" s="346"/>
      <c r="AJ23" s="346"/>
      <c r="AN23" s="346"/>
      <c r="BI23" s="361"/>
    </row>
    <row r="24" spans="1:74">
      <c r="F24" s="361"/>
      <c r="K24" s="347"/>
      <c r="L24" s="363"/>
      <c r="M24" s="364"/>
      <c r="N24" s="365"/>
      <c r="O24" s="365"/>
      <c r="P24" s="365"/>
      <c r="Q24" s="364"/>
      <c r="S24" s="346"/>
      <c r="U24" s="347"/>
      <c r="V24" s="347"/>
      <c r="W24" s="347"/>
      <c r="X24" s="347"/>
      <c r="Y24" s="347"/>
      <c r="Z24" s="347"/>
      <c r="AA24" s="347"/>
      <c r="AB24" s="347"/>
      <c r="AC24" s="347"/>
      <c r="AD24" s="363"/>
      <c r="AE24" s="361"/>
      <c r="AG24" s="365"/>
      <c r="AH24" s="361"/>
      <c r="AJ24" s="346"/>
      <c r="AL24" s="347"/>
      <c r="AM24" s="347"/>
      <c r="AN24" s="347"/>
      <c r="AO24" s="347"/>
      <c r="AP24" s="347"/>
      <c r="AQ24" s="347"/>
      <c r="AR24" s="347"/>
      <c r="AS24" s="347"/>
      <c r="AT24" s="347"/>
      <c r="BE24" s="364"/>
      <c r="BG24" s="361"/>
      <c r="BK24" s="367"/>
      <c r="BL24" s="368"/>
    </row>
    <row r="25" spans="1:74" s="363" customFormat="1">
      <c r="A25" s="378"/>
      <c r="B25" s="378"/>
      <c r="C25" s="378"/>
      <c r="D25" s="378"/>
      <c r="E25" s="378"/>
      <c r="F25" s="380"/>
      <c r="G25" s="380"/>
      <c r="H25" s="380"/>
      <c r="I25" s="380"/>
      <c r="J25" s="380"/>
      <c r="K25" s="380"/>
      <c r="L25" s="378"/>
      <c r="M25" s="380"/>
      <c r="N25" s="380"/>
      <c r="O25" s="380"/>
      <c r="P25" s="380"/>
      <c r="Q25" s="380"/>
      <c r="R25" s="380"/>
      <c r="S25" s="380"/>
      <c r="T25" s="378"/>
      <c r="U25" s="378"/>
      <c r="V25" s="378"/>
      <c r="W25" s="409"/>
      <c r="X25" s="410"/>
      <c r="Y25" s="410"/>
      <c r="Z25" s="409"/>
      <c r="AA25" s="409"/>
      <c r="AB25" s="378"/>
      <c r="AC25" s="378"/>
      <c r="AD25" s="378"/>
      <c r="AE25" s="409"/>
      <c r="AF25" s="409"/>
      <c r="AG25" s="409"/>
      <c r="AH25" s="409"/>
      <c r="AI25" s="411"/>
      <c r="AJ25" s="378"/>
      <c r="AK25" s="378"/>
      <c r="AL25" s="378"/>
      <c r="AM25" s="378"/>
      <c r="AN25" s="409"/>
      <c r="AO25" s="410"/>
      <c r="AP25" s="410"/>
      <c r="AQ25" s="409"/>
      <c r="AR25" s="409"/>
      <c r="AS25" s="378"/>
      <c r="AT25" s="378"/>
      <c r="AU25" s="378"/>
      <c r="AV25" s="380"/>
      <c r="AW25" s="380"/>
      <c r="AX25" s="380"/>
      <c r="AY25" s="380"/>
      <c r="AZ25" s="380"/>
      <c r="BA25" s="380"/>
      <c r="BB25" s="378"/>
      <c r="BC25" s="378"/>
      <c r="BD25" s="378"/>
      <c r="BE25" s="412"/>
      <c r="BF25" s="378"/>
      <c r="BG25" s="413"/>
      <c r="BH25" s="380"/>
      <c r="BI25" s="413"/>
      <c r="BJ25" s="413"/>
      <c r="BK25" s="413"/>
      <c r="BL25" s="413"/>
      <c r="BM25" s="378"/>
      <c r="BN25" s="378"/>
      <c r="BO25" s="378"/>
      <c r="BP25" s="378"/>
      <c r="BQ25" s="378"/>
      <c r="BR25" s="378"/>
      <c r="BS25" s="378"/>
      <c r="BT25" s="378"/>
      <c r="BU25" s="378"/>
      <c r="BV25" s="378"/>
    </row>
    <row r="26" spans="1:74" s="363" customFormat="1">
      <c r="F26" s="385"/>
      <c r="G26" s="385"/>
      <c r="H26" s="385"/>
      <c r="I26" s="385"/>
      <c r="J26" s="385"/>
      <c r="K26" s="385"/>
      <c r="M26" s="385"/>
      <c r="N26" s="385"/>
      <c r="O26" s="385"/>
      <c r="P26" s="385"/>
      <c r="Q26" s="385"/>
      <c r="R26" s="385"/>
      <c r="S26" s="385"/>
      <c r="AE26" s="383"/>
      <c r="AF26" s="383"/>
      <c r="AG26" s="383"/>
      <c r="AH26" s="383"/>
      <c r="AI26" s="383"/>
      <c r="AV26" s="385"/>
      <c r="AW26" s="385"/>
      <c r="AX26" s="385"/>
      <c r="AY26" s="385"/>
      <c r="AZ26" s="385"/>
      <c r="BA26" s="385"/>
      <c r="BE26" s="414"/>
      <c r="BG26" s="415"/>
      <c r="BH26" s="385"/>
      <c r="BI26" s="415"/>
      <c r="BJ26" s="415"/>
      <c r="BK26" s="415"/>
      <c r="BL26" s="415"/>
    </row>
    <row r="27" spans="1:74" s="346" customFormat="1">
      <c r="A27" s="416"/>
      <c r="B27" s="416"/>
      <c r="C27" s="416"/>
      <c r="D27" s="416"/>
      <c r="E27" s="416"/>
      <c r="F27" s="417"/>
      <c r="G27" s="417"/>
      <c r="H27" s="417"/>
      <c r="I27" s="417"/>
      <c r="J27" s="417"/>
      <c r="K27" s="418"/>
      <c r="M27" s="417"/>
      <c r="N27" s="417"/>
      <c r="O27" s="417"/>
      <c r="P27" s="417"/>
      <c r="Q27" s="417"/>
      <c r="R27" s="418"/>
      <c r="S27" s="419"/>
      <c r="T27" s="417"/>
      <c r="U27" s="417"/>
      <c r="V27" s="417"/>
      <c r="W27" s="417"/>
      <c r="X27" s="417"/>
      <c r="Y27" s="417"/>
      <c r="Z27" s="417"/>
      <c r="AA27" s="417"/>
      <c r="AB27" s="419"/>
      <c r="AC27" s="418"/>
      <c r="AE27" s="383"/>
      <c r="AF27" s="383"/>
      <c r="AG27" s="383"/>
      <c r="AH27" s="383"/>
      <c r="AI27" s="420"/>
      <c r="AJ27" s="419"/>
      <c r="AK27" s="417"/>
      <c r="AL27" s="417"/>
      <c r="AM27" s="417"/>
      <c r="AN27" s="417"/>
      <c r="AO27" s="417"/>
      <c r="AP27" s="417"/>
      <c r="AQ27" s="417"/>
      <c r="AR27" s="417"/>
      <c r="AS27" s="419"/>
      <c r="AT27" s="418"/>
      <c r="AV27" s="417"/>
      <c r="AW27" s="417"/>
      <c r="AX27" s="417"/>
      <c r="AY27" s="417"/>
      <c r="AZ27" s="417"/>
      <c r="BA27" s="418"/>
      <c r="BB27" s="419"/>
      <c r="BC27" s="418"/>
      <c r="BE27" s="418"/>
      <c r="BF27" s="419"/>
      <c r="BG27" s="418"/>
      <c r="BI27" s="418"/>
      <c r="BJ27" s="418"/>
      <c r="BK27" s="421"/>
      <c r="BL27" s="80"/>
    </row>
    <row r="28" spans="1:74" s="346" customFormat="1">
      <c r="A28" s="416"/>
      <c r="B28" s="416"/>
      <c r="C28" s="416"/>
      <c r="D28" s="416"/>
      <c r="E28" s="416"/>
      <c r="F28" s="417"/>
      <c r="G28" s="417"/>
      <c r="H28" s="417"/>
      <c r="I28" s="417"/>
      <c r="J28" s="417"/>
      <c r="K28" s="418"/>
      <c r="M28" s="417"/>
      <c r="N28" s="417"/>
      <c r="O28" s="417"/>
      <c r="P28" s="417"/>
      <c r="Q28" s="417"/>
      <c r="R28" s="418"/>
      <c r="S28" s="419"/>
      <c r="T28" s="417"/>
      <c r="U28" s="417"/>
      <c r="V28" s="417"/>
      <c r="W28" s="417"/>
      <c r="X28" s="417"/>
      <c r="Y28" s="417"/>
      <c r="Z28" s="417"/>
      <c r="AA28" s="417"/>
      <c r="AB28" s="419"/>
      <c r="AC28" s="418"/>
      <c r="AE28" s="383"/>
      <c r="AF28" s="383"/>
      <c r="AG28" s="383"/>
      <c r="AH28" s="383"/>
      <c r="AI28" s="420"/>
      <c r="AJ28" s="419"/>
      <c r="AK28" s="417"/>
      <c r="AL28" s="417"/>
      <c r="AM28" s="417"/>
      <c r="AN28" s="417"/>
      <c r="AO28" s="417"/>
      <c r="AP28" s="417"/>
      <c r="AQ28" s="417"/>
      <c r="AR28" s="417"/>
      <c r="AS28" s="419"/>
      <c r="AT28" s="418"/>
      <c r="AV28" s="417"/>
      <c r="AW28" s="417"/>
      <c r="AX28" s="417"/>
      <c r="AY28" s="417"/>
      <c r="AZ28" s="417"/>
      <c r="BA28" s="418"/>
      <c r="BB28" s="419"/>
      <c r="BC28" s="418"/>
      <c r="BE28" s="418"/>
      <c r="BF28" s="419"/>
      <c r="BG28" s="418"/>
      <c r="BI28" s="418"/>
      <c r="BJ28" s="418"/>
      <c r="BK28" s="421"/>
      <c r="BL28" s="80"/>
    </row>
    <row r="29" spans="1:74" s="346" customFormat="1">
      <c r="A29" s="416"/>
      <c r="B29" s="416"/>
      <c r="C29" s="416"/>
      <c r="D29" s="416"/>
      <c r="E29" s="416"/>
      <c r="F29" s="417"/>
      <c r="G29" s="417"/>
      <c r="H29" s="417"/>
      <c r="I29" s="417"/>
      <c r="J29" s="417"/>
      <c r="K29" s="418"/>
      <c r="M29" s="417"/>
      <c r="N29" s="417"/>
      <c r="O29" s="417"/>
      <c r="P29" s="417"/>
      <c r="Q29" s="417"/>
      <c r="R29" s="418"/>
      <c r="S29" s="419"/>
      <c r="T29" s="417"/>
      <c r="U29" s="417"/>
      <c r="V29" s="417"/>
      <c r="W29" s="417"/>
      <c r="X29" s="417"/>
      <c r="Y29" s="417"/>
      <c r="Z29" s="417"/>
      <c r="AA29" s="417"/>
      <c r="AB29" s="419"/>
      <c r="AC29" s="418"/>
      <c r="AE29" s="383"/>
      <c r="AF29" s="383"/>
      <c r="AG29" s="383"/>
      <c r="AH29" s="383"/>
      <c r="AI29" s="420"/>
      <c r="AJ29" s="419"/>
      <c r="AK29" s="417"/>
      <c r="AL29" s="417"/>
      <c r="AM29" s="417"/>
      <c r="AN29" s="417"/>
      <c r="AO29" s="417"/>
      <c r="AP29" s="417"/>
      <c r="AQ29" s="417"/>
      <c r="AR29" s="417"/>
      <c r="AS29" s="419"/>
      <c r="AT29" s="418"/>
      <c r="AV29" s="417"/>
      <c r="AW29" s="417"/>
      <c r="AX29" s="417"/>
      <c r="AY29" s="417"/>
      <c r="AZ29" s="417"/>
      <c r="BA29" s="418"/>
      <c r="BB29" s="419"/>
      <c r="BC29" s="418"/>
      <c r="BE29" s="418"/>
      <c r="BF29" s="419"/>
      <c r="BG29" s="418"/>
      <c r="BI29" s="418"/>
      <c r="BJ29" s="418"/>
      <c r="BK29" s="421"/>
      <c r="BL29" s="80"/>
    </row>
    <row r="30" spans="1:74" s="346" customFormat="1">
      <c r="A30" s="416"/>
      <c r="B30" s="416"/>
      <c r="C30" s="416"/>
      <c r="D30" s="416"/>
      <c r="E30" s="416"/>
      <c r="F30" s="417"/>
      <c r="G30" s="417"/>
      <c r="H30" s="417"/>
      <c r="I30" s="417"/>
      <c r="J30" s="417"/>
      <c r="K30" s="418"/>
      <c r="M30" s="417"/>
      <c r="N30" s="417"/>
      <c r="O30" s="417"/>
      <c r="P30" s="417"/>
      <c r="Q30" s="417"/>
      <c r="R30" s="418"/>
      <c r="S30" s="419"/>
      <c r="T30" s="417"/>
      <c r="U30" s="417"/>
      <c r="V30" s="417"/>
      <c r="W30" s="417"/>
      <c r="X30" s="417"/>
      <c r="Y30" s="417"/>
      <c r="Z30" s="417"/>
      <c r="AA30" s="417"/>
      <c r="AB30" s="419"/>
      <c r="AC30" s="418"/>
      <c r="AE30" s="383"/>
      <c r="AF30" s="383"/>
      <c r="AG30" s="383"/>
      <c r="AH30" s="383"/>
      <c r="AI30" s="420"/>
      <c r="AJ30" s="419"/>
      <c r="AK30" s="417"/>
      <c r="AL30" s="417"/>
      <c r="AM30" s="417"/>
      <c r="AN30" s="417"/>
      <c r="AO30" s="417"/>
      <c r="AP30" s="417"/>
      <c r="AQ30" s="417"/>
      <c r="AR30" s="417"/>
      <c r="AS30" s="419"/>
      <c r="AT30" s="418"/>
      <c r="AV30" s="417"/>
      <c r="AW30" s="417"/>
      <c r="AX30" s="417"/>
      <c r="AY30" s="417"/>
      <c r="AZ30" s="417"/>
      <c r="BA30" s="418"/>
      <c r="BB30" s="419"/>
      <c r="BC30" s="418"/>
      <c r="BE30" s="418"/>
      <c r="BF30" s="419"/>
      <c r="BG30" s="418"/>
      <c r="BI30" s="418"/>
      <c r="BJ30" s="418"/>
      <c r="BK30" s="421"/>
      <c r="BL30" s="80"/>
    </row>
    <row r="31" spans="1:74" s="346" customFormat="1">
      <c r="A31" s="416"/>
      <c r="B31" s="416"/>
      <c r="C31" s="416"/>
      <c r="D31" s="416"/>
      <c r="E31" s="416"/>
      <c r="F31" s="417"/>
      <c r="G31" s="417"/>
      <c r="H31" s="417"/>
      <c r="I31" s="417"/>
      <c r="J31" s="417"/>
      <c r="K31" s="418"/>
      <c r="M31" s="417"/>
      <c r="N31" s="417"/>
      <c r="O31" s="417"/>
      <c r="P31" s="417"/>
      <c r="Q31" s="417"/>
      <c r="R31" s="418"/>
      <c r="S31" s="419"/>
      <c r="T31" s="417"/>
      <c r="U31" s="417"/>
      <c r="V31" s="417"/>
      <c r="W31" s="417"/>
      <c r="X31" s="417"/>
      <c r="Y31" s="417"/>
      <c r="Z31" s="417"/>
      <c r="AA31" s="417"/>
      <c r="AB31" s="419"/>
      <c r="AC31" s="418"/>
      <c r="AE31" s="383"/>
      <c r="AF31" s="383"/>
      <c r="AG31" s="383"/>
      <c r="AH31" s="383"/>
      <c r="AI31" s="420"/>
      <c r="AJ31" s="419"/>
      <c r="AK31" s="417"/>
      <c r="AL31" s="417"/>
      <c r="AM31" s="417"/>
      <c r="AN31" s="417"/>
      <c r="AO31" s="417"/>
      <c r="AP31" s="417"/>
      <c r="AQ31" s="417"/>
      <c r="AR31" s="417"/>
      <c r="AS31" s="419"/>
      <c r="AT31" s="418"/>
      <c r="AV31" s="417"/>
      <c r="AW31" s="417"/>
      <c r="AX31" s="417"/>
      <c r="AY31" s="417"/>
      <c r="AZ31" s="417"/>
      <c r="BA31" s="418"/>
      <c r="BB31" s="419"/>
      <c r="BC31" s="418"/>
      <c r="BE31" s="418"/>
      <c r="BF31" s="419"/>
      <c r="BG31" s="418"/>
      <c r="BI31" s="418"/>
      <c r="BJ31" s="418"/>
      <c r="BK31" s="421"/>
      <c r="BL31" s="80"/>
    </row>
    <row r="37" spans="1:10" ht="15.75">
      <c r="A37" s="343"/>
      <c r="B37" s="361"/>
    </row>
    <row r="38" spans="1:10" ht="15.75">
      <c r="A38" s="350"/>
      <c r="B38" s="408"/>
    </row>
    <row r="40" spans="1:10">
      <c r="A40" s="369"/>
      <c r="B40" s="369"/>
      <c r="C40" s="369"/>
      <c r="D40" s="369"/>
      <c r="E40" s="369"/>
      <c r="G40" s="361"/>
      <c r="H40" s="361"/>
      <c r="I40" s="361"/>
      <c r="J40" s="361"/>
    </row>
    <row r="41" spans="1:10">
      <c r="A41" s="365"/>
      <c r="B41" s="365"/>
      <c r="C41" s="365"/>
      <c r="D41" s="365"/>
      <c r="E41" s="365"/>
    </row>
    <row r="42" spans="1:10">
      <c r="A42" s="422"/>
      <c r="B42" s="422"/>
      <c r="C42" s="422"/>
      <c r="D42" s="422"/>
      <c r="E42" s="422"/>
      <c r="G42" s="423"/>
      <c r="H42" s="423"/>
      <c r="I42" s="423"/>
    </row>
    <row r="43" spans="1:10">
      <c r="A43" s="422"/>
      <c r="B43" s="422"/>
      <c r="C43" s="422"/>
      <c r="D43" s="422"/>
      <c r="E43" s="422"/>
      <c r="G43" s="423"/>
      <c r="H43" s="423"/>
      <c r="I43" s="423"/>
    </row>
    <row r="44" spans="1:10">
      <c r="A44" s="422"/>
      <c r="B44" s="422"/>
      <c r="C44" s="422"/>
      <c r="D44" s="422"/>
      <c r="E44" s="422"/>
      <c r="G44" s="423"/>
      <c r="H44" s="423"/>
      <c r="I44" s="423"/>
    </row>
    <row r="45" spans="1:10">
      <c r="A45" s="422"/>
      <c r="B45" s="422"/>
      <c r="C45" s="422"/>
      <c r="D45" s="422"/>
      <c r="E45" s="422"/>
      <c r="G45" s="424"/>
      <c r="H45" s="424"/>
      <c r="I45" s="423"/>
    </row>
    <row r="46" spans="1:10">
      <c r="A46" s="425"/>
      <c r="B46" s="425"/>
      <c r="C46" s="425"/>
      <c r="D46" s="425"/>
      <c r="E46" s="425"/>
      <c r="G46" s="423"/>
      <c r="H46" s="423"/>
      <c r="I46" s="423"/>
    </row>
    <row r="47" spans="1:10">
      <c r="C47" s="422"/>
      <c r="D47" s="422"/>
      <c r="E47" s="422"/>
      <c r="G47" s="422"/>
      <c r="H47" s="422"/>
      <c r="I47" s="422"/>
      <c r="J47" s="422"/>
    </row>
    <row r="48" spans="1:10">
      <c r="C48" s="422"/>
      <c r="D48" s="422"/>
      <c r="E48" s="422"/>
      <c r="G48" s="422"/>
      <c r="H48" s="422"/>
      <c r="I48" s="422"/>
      <c r="J48" s="422"/>
    </row>
    <row r="49" spans="3:10">
      <c r="C49" s="422"/>
      <c r="D49" s="422"/>
      <c r="E49" s="422"/>
      <c r="G49" s="422"/>
      <c r="H49" s="422"/>
      <c r="I49" s="422"/>
      <c r="J49" s="422"/>
    </row>
    <row r="50" spans="3:10">
      <c r="C50" s="422"/>
      <c r="D50" s="422"/>
      <c r="E50" s="422"/>
      <c r="G50" s="422"/>
      <c r="H50" s="422"/>
      <c r="I50" s="422"/>
      <c r="J50" s="422"/>
    </row>
  </sheetData>
  <mergeCells count="1">
    <mergeCell ref="A3:B3"/>
  </mergeCells>
  <pageMargins left="0.7" right="0.7" top="0.75" bottom="0.75" header="0.3" footer="0.3"/>
  <pageSetup paperSize="9" scale="91" orientation="landscape" horizontalDpi="0" verticalDpi="0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0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8" customWidth="1"/>
    <col min="2" max="2" width="18.85546875" style="8" customWidth="1"/>
    <col min="3" max="3" width="23.7109375" style="8" customWidth="1"/>
    <col min="4" max="4" width="15.28515625" style="8" customWidth="1"/>
    <col min="5" max="5" width="14.28515625" style="8" customWidth="1"/>
    <col min="6" max="11" width="7.7109375" style="8" customWidth="1"/>
    <col min="12" max="12" width="3.28515625" style="8" customWidth="1"/>
    <col min="13" max="18" width="7.7109375" style="8" customWidth="1"/>
    <col min="19" max="19" width="3.28515625" style="8" customWidth="1"/>
    <col min="20" max="23" width="7.7109375" style="8" customWidth="1"/>
    <col min="24" max="24" width="7.7109375" style="10" customWidth="1"/>
    <col min="25" max="28" width="7.7109375" style="8" customWidth="1"/>
    <col min="29" max="29" width="3.140625" style="8" customWidth="1"/>
    <col min="30" max="30" width="7.7109375" style="8" customWidth="1"/>
    <col min="31" max="31" width="7.7109375" style="10" customWidth="1"/>
    <col min="32" max="32" width="9.42578125" style="8" customWidth="1"/>
    <col min="33" max="33" width="3.140625" style="8" customWidth="1"/>
    <col min="34" max="42" width="7.7109375" style="8" customWidth="1"/>
    <col min="43" max="43" width="3" style="8" customWidth="1"/>
    <col min="44" max="51" width="7.7109375" style="8" customWidth="1"/>
    <col min="52" max="52" width="2.7109375" style="10" customWidth="1"/>
    <col min="53" max="53" width="10.42578125" style="8" customWidth="1"/>
    <col min="54" max="54" width="2.7109375" style="10" customWidth="1"/>
    <col min="55" max="55" width="9.140625" style="8"/>
    <col min="56" max="56" width="3.140625" style="8" customWidth="1"/>
    <col min="57" max="57" width="9.140625" style="8"/>
    <col min="58" max="58" width="11.28515625" style="8" customWidth="1"/>
    <col min="59" max="16384" width="9.140625" style="8"/>
  </cols>
  <sheetData>
    <row r="1" spans="1:60">
      <c r="A1" s="7" t="str">
        <f>CompDetail!A1</f>
        <v>NSW State Vaulting Championship</v>
      </c>
      <c r="D1" s="9" t="s">
        <v>0</v>
      </c>
      <c r="E1" s="9" t="s">
        <v>103</v>
      </c>
      <c r="G1" s="10"/>
      <c r="H1" s="11"/>
      <c r="I1" s="11"/>
      <c r="J1" s="11"/>
      <c r="K1" s="11"/>
      <c r="L1" s="11"/>
      <c r="T1" s="11"/>
      <c r="U1" s="11"/>
      <c r="V1" s="11"/>
      <c r="W1" s="10"/>
      <c r="X1" s="8"/>
      <c r="Z1" s="11"/>
      <c r="AA1" s="11"/>
      <c r="AB1" s="11"/>
      <c r="AC1" s="11"/>
      <c r="AE1" s="8"/>
      <c r="AH1" s="11"/>
      <c r="AI1" s="11"/>
      <c r="AJ1" s="11"/>
      <c r="AK1" s="10"/>
      <c r="AO1" s="11"/>
      <c r="AP1" s="11"/>
      <c r="AQ1" s="12"/>
      <c r="BF1" s="13">
        <f ca="1">NOW()</f>
        <v>42940.665685300926</v>
      </c>
    </row>
    <row r="2" spans="1:60">
      <c r="A2" s="14"/>
      <c r="D2" s="9"/>
      <c r="E2" s="9" t="s">
        <v>102</v>
      </c>
      <c r="G2" s="10"/>
      <c r="W2" s="10"/>
      <c r="X2" s="8"/>
      <c r="AE2" s="8"/>
      <c r="AK2" s="10"/>
      <c r="AQ2" s="15"/>
      <c r="BF2" s="16">
        <f ca="1">NOW()</f>
        <v>42940.665685300926</v>
      </c>
    </row>
    <row r="3" spans="1:60">
      <c r="A3" s="434" t="str">
        <f>CompDetail!A3</f>
        <v>21 - 23 July 2017</v>
      </c>
      <c r="B3" s="435"/>
      <c r="D3" s="9"/>
      <c r="E3" s="9" t="s">
        <v>105</v>
      </c>
      <c r="F3" s="17"/>
      <c r="G3" s="18"/>
      <c r="H3" s="17"/>
      <c r="I3" s="18"/>
      <c r="J3" s="18"/>
      <c r="K3" s="18"/>
      <c r="L3" s="10"/>
      <c r="M3" s="19"/>
      <c r="N3" s="19"/>
      <c r="O3" s="19"/>
      <c r="P3" s="19"/>
      <c r="Q3" s="19"/>
      <c r="R3" s="19"/>
      <c r="S3" s="10"/>
      <c r="T3" s="20"/>
      <c r="U3" s="21"/>
      <c r="V3" s="21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20"/>
      <c r="AI3" s="21"/>
      <c r="AJ3" s="21"/>
      <c r="AK3" s="21"/>
      <c r="AL3" s="21"/>
      <c r="AM3" s="21"/>
      <c r="AN3" s="21"/>
      <c r="AO3" s="21"/>
      <c r="AP3" s="21"/>
      <c r="AQ3" s="10"/>
      <c r="AR3" s="19"/>
      <c r="AS3" s="19"/>
      <c r="AT3" s="19"/>
      <c r="AU3" s="19"/>
      <c r="AV3" s="19"/>
      <c r="AW3" s="19"/>
      <c r="AX3" s="19"/>
      <c r="AY3" s="19"/>
    </row>
    <row r="4" spans="1:60">
      <c r="A4" s="22"/>
      <c r="B4" s="23"/>
      <c r="D4" s="9"/>
      <c r="E4" s="9"/>
      <c r="F4" s="24" t="s">
        <v>32</v>
      </c>
      <c r="G4" s="25"/>
      <c r="H4" s="24"/>
      <c r="I4" s="25"/>
      <c r="J4" s="25"/>
      <c r="K4" s="25"/>
      <c r="M4" s="26" t="s">
        <v>21</v>
      </c>
      <c r="N4" s="26"/>
      <c r="O4" s="26"/>
      <c r="P4" s="26"/>
      <c r="Q4" s="26"/>
      <c r="R4" s="26"/>
      <c r="T4" s="27" t="s">
        <v>32</v>
      </c>
      <c r="U4" s="28"/>
      <c r="V4" s="28"/>
      <c r="W4" s="28"/>
      <c r="X4" s="28"/>
      <c r="Y4" s="28"/>
      <c r="Z4" s="28"/>
      <c r="AA4" s="28"/>
      <c r="AB4" s="28"/>
      <c r="AC4" s="21"/>
      <c r="AD4" s="26" t="s">
        <v>21</v>
      </c>
      <c r="AE4" s="26"/>
      <c r="AF4" s="26"/>
      <c r="AG4" s="19"/>
      <c r="AH4" s="27" t="s">
        <v>32</v>
      </c>
      <c r="AI4" s="28"/>
      <c r="AJ4" s="28"/>
      <c r="AK4" s="28"/>
      <c r="AL4" s="28"/>
      <c r="AM4" s="28"/>
      <c r="AN4" s="28"/>
      <c r="AO4" s="28"/>
      <c r="AP4" s="28"/>
      <c r="AQ4" s="10"/>
      <c r="AR4" s="26" t="s">
        <v>21</v>
      </c>
      <c r="AS4" s="26"/>
      <c r="AT4" s="26"/>
      <c r="AU4" s="26"/>
      <c r="AV4" s="26"/>
      <c r="AW4" s="26"/>
      <c r="AX4" s="26"/>
      <c r="AY4" s="26"/>
    </row>
    <row r="5" spans="1:60">
      <c r="A5" s="14"/>
      <c r="D5" s="9"/>
      <c r="G5" s="10"/>
      <c r="W5" s="10"/>
      <c r="X5" s="8"/>
      <c r="AE5" s="8"/>
      <c r="AK5" s="10"/>
      <c r="AQ5" s="10"/>
    </row>
    <row r="6" spans="1:60">
      <c r="A6" s="7" t="s">
        <v>94</v>
      </c>
      <c r="B6" s="14"/>
      <c r="F6" s="14" t="s">
        <v>59</v>
      </c>
      <c r="G6" s="10" t="str">
        <f>E1</f>
        <v>Janet Leadbeater</v>
      </c>
      <c r="I6" s="14"/>
      <c r="M6" s="14" t="s">
        <v>59</v>
      </c>
      <c r="N6" s="8" t="str">
        <f>E1</f>
        <v>Janet Leadbeater</v>
      </c>
      <c r="T6" s="14" t="s">
        <v>58</v>
      </c>
      <c r="U6" s="8" t="str">
        <f>E2</f>
        <v>Robyn Bruderer</v>
      </c>
      <c r="W6" s="10"/>
      <c r="X6" s="8"/>
      <c r="AD6" s="14" t="s">
        <v>58</v>
      </c>
      <c r="AE6" s="8" t="str">
        <f>E2</f>
        <v>Robyn Bruderer</v>
      </c>
      <c r="AF6" s="14"/>
      <c r="AG6" s="14"/>
      <c r="AH6" s="14" t="s">
        <v>60</v>
      </c>
      <c r="AI6" s="8" t="str">
        <f>E3</f>
        <v>Nina Fritzell</v>
      </c>
      <c r="AK6" s="10"/>
      <c r="AQ6" s="10"/>
      <c r="AR6" s="14" t="s">
        <v>60</v>
      </c>
      <c r="AS6" s="8" t="str">
        <f>E3</f>
        <v>Nina Fritzell</v>
      </c>
      <c r="AX6" s="14"/>
      <c r="AY6" s="14"/>
      <c r="BA6" s="14" t="s">
        <v>22</v>
      </c>
    </row>
    <row r="7" spans="1:60">
      <c r="A7" s="14" t="s">
        <v>65</v>
      </c>
      <c r="B7" s="14" t="s">
        <v>220</v>
      </c>
      <c r="C7" s="8" t="s">
        <v>227</v>
      </c>
      <c r="G7" s="10"/>
      <c r="S7" s="10"/>
      <c r="W7" s="10"/>
      <c r="X7" s="8"/>
      <c r="AE7" s="8"/>
      <c r="AK7" s="10"/>
      <c r="AQ7" s="10"/>
    </row>
    <row r="8" spans="1:60">
      <c r="F8" s="29" t="s">
        <v>36</v>
      </c>
      <c r="K8" s="11"/>
      <c r="L8" s="30"/>
      <c r="M8" s="29" t="s">
        <v>36</v>
      </c>
      <c r="N8" s="31"/>
      <c r="O8" s="31"/>
      <c r="P8" s="31"/>
      <c r="Q8" s="29"/>
      <c r="S8" s="10"/>
      <c r="U8" s="11"/>
      <c r="V8" s="11"/>
      <c r="W8" s="11"/>
      <c r="X8" s="11"/>
      <c r="Y8" s="11"/>
      <c r="Z8" s="11"/>
      <c r="AA8" s="11"/>
      <c r="AB8" s="11"/>
      <c r="AC8" s="11"/>
      <c r="AD8" s="14"/>
      <c r="AE8" s="8" t="s">
        <v>20</v>
      </c>
      <c r="AF8" s="29" t="s">
        <v>23</v>
      </c>
      <c r="AI8" s="11"/>
      <c r="AJ8" s="11"/>
      <c r="AK8" s="11"/>
      <c r="AL8" s="11"/>
      <c r="AM8" s="11"/>
      <c r="AN8" s="11"/>
      <c r="AO8" s="11"/>
      <c r="AP8" s="11"/>
      <c r="AQ8" s="10"/>
      <c r="AY8" s="29" t="s">
        <v>57</v>
      </c>
      <c r="BA8" s="32" t="s">
        <v>62</v>
      </c>
      <c r="BB8" s="33"/>
      <c r="BC8" s="32" t="s">
        <v>63</v>
      </c>
      <c r="BD8" s="32"/>
      <c r="BE8" s="34" t="s">
        <v>64</v>
      </c>
      <c r="BF8" s="35"/>
    </row>
    <row r="9" spans="1:60" s="31" customFormat="1">
      <c r="A9" s="36" t="s">
        <v>34</v>
      </c>
      <c r="B9" s="36" t="s">
        <v>35</v>
      </c>
      <c r="C9" s="36" t="s">
        <v>36</v>
      </c>
      <c r="D9" s="36" t="s">
        <v>37</v>
      </c>
      <c r="E9" s="36" t="s">
        <v>38</v>
      </c>
      <c r="F9" s="37" t="s">
        <v>7</v>
      </c>
      <c r="G9" s="37" t="s">
        <v>8</v>
      </c>
      <c r="H9" s="37" t="s">
        <v>9</v>
      </c>
      <c r="I9" s="37" t="s">
        <v>10</v>
      </c>
      <c r="J9" s="37" t="s">
        <v>11</v>
      </c>
      <c r="K9" s="37" t="s">
        <v>36</v>
      </c>
      <c r="L9" s="38"/>
      <c r="M9" s="37" t="s">
        <v>7</v>
      </c>
      <c r="N9" s="37" t="s">
        <v>8</v>
      </c>
      <c r="O9" s="37" t="s">
        <v>9</v>
      </c>
      <c r="P9" s="37" t="s">
        <v>10</v>
      </c>
      <c r="Q9" s="37" t="s">
        <v>11</v>
      </c>
      <c r="R9" s="37" t="s">
        <v>36</v>
      </c>
      <c r="S9" s="38"/>
      <c r="T9" s="36" t="s">
        <v>39</v>
      </c>
      <c r="U9" s="36" t="s">
        <v>40</v>
      </c>
      <c r="V9" s="36" t="s">
        <v>52</v>
      </c>
      <c r="W9" s="36" t="s">
        <v>49</v>
      </c>
      <c r="X9" s="36" t="s">
        <v>82</v>
      </c>
      <c r="Y9" s="36" t="s">
        <v>83</v>
      </c>
      <c r="Z9" s="36" t="s">
        <v>75</v>
      </c>
      <c r="AA9" s="36" t="s">
        <v>48</v>
      </c>
      <c r="AB9" s="36" t="s">
        <v>47</v>
      </c>
      <c r="AC9" s="38"/>
      <c r="AD9" s="36" t="s">
        <v>46</v>
      </c>
      <c r="AE9" s="36" t="s">
        <v>19</v>
      </c>
      <c r="AF9" s="39" t="s">
        <v>25</v>
      </c>
      <c r="AG9" s="38"/>
      <c r="AH9" s="36" t="s">
        <v>39</v>
      </c>
      <c r="AI9" s="36" t="s">
        <v>40</v>
      </c>
      <c r="AJ9" s="36" t="s">
        <v>52</v>
      </c>
      <c r="AK9" s="36" t="s">
        <v>49</v>
      </c>
      <c r="AL9" s="36" t="s">
        <v>82</v>
      </c>
      <c r="AM9" s="36" t="s">
        <v>83</v>
      </c>
      <c r="AN9" s="36" t="s">
        <v>96</v>
      </c>
      <c r="AO9" s="36" t="s">
        <v>48</v>
      </c>
      <c r="AP9" s="36" t="s">
        <v>47</v>
      </c>
      <c r="AQ9" s="38"/>
      <c r="AR9" s="37" t="s">
        <v>12</v>
      </c>
      <c r="AS9" s="37" t="s">
        <v>13</v>
      </c>
      <c r="AT9" s="37" t="s">
        <v>14</v>
      </c>
      <c r="AU9" s="37" t="s">
        <v>15</v>
      </c>
      <c r="AV9" s="37" t="s">
        <v>16</v>
      </c>
      <c r="AW9" s="37" t="s">
        <v>43</v>
      </c>
      <c r="AX9" s="36" t="s">
        <v>20</v>
      </c>
      <c r="AY9" s="39" t="s">
        <v>25</v>
      </c>
      <c r="AZ9" s="38"/>
      <c r="BA9" s="40" t="s">
        <v>42</v>
      </c>
      <c r="BB9" s="41"/>
      <c r="BC9" s="42" t="s">
        <v>42</v>
      </c>
      <c r="BD9" s="42"/>
      <c r="BE9" s="42" t="s">
        <v>42</v>
      </c>
      <c r="BF9" s="43" t="s">
        <v>45</v>
      </c>
      <c r="BG9" s="36"/>
      <c r="BH9" s="36"/>
    </row>
    <row r="10" spans="1:60" s="31" customFormat="1">
      <c r="F10" s="35"/>
      <c r="G10" s="35"/>
      <c r="H10" s="35"/>
      <c r="I10" s="35"/>
      <c r="J10" s="35"/>
      <c r="K10" s="35"/>
      <c r="L10" s="44"/>
      <c r="M10" s="35"/>
      <c r="N10" s="35"/>
      <c r="O10" s="35"/>
      <c r="P10" s="35"/>
      <c r="Q10" s="35"/>
      <c r="R10" s="35"/>
      <c r="S10" s="44"/>
      <c r="AC10" s="44"/>
      <c r="AG10" s="44"/>
      <c r="AQ10" s="44"/>
      <c r="AR10" s="35"/>
      <c r="AS10" s="35"/>
      <c r="AT10" s="35"/>
      <c r="AU10" s="35"/>
      <c r="AV10" s="35"/>
      <c r="AW10" s="35"/>
      <c r="AZ10" s="44"/>
      <c r="BA10" s="29"/>
      <c r="BB10" s="30"/>
      <c r="BC10" s="45"/>
      <c r="BD10" s="45"/>
      <c r="BE10" s="45"/>
      <c r="BF10" s="45"/>
    </row>
    <row r="11" spans="1:60" ht="15" customHeight="1">
      <c r="A11" s="10">
        <v>3</v>
      </c>
      <c r="B11" s="46" t="s">
        <v>224</v>
      </c>
      <c r="C11" s="46" t="s">
        <v>196</v>
      </c>
      <c r="D11" s="46" t="s">
        <v>197</v>
      </c>
      <c r="E11" s="46" t="s">
        <v>141</v>
      </c>
      <c r="F11" s="47">
        <v>6.8</v>
      </c>
      <c r="G11" s="47">
        <v>6.8</v>
      </c>
      <c r="H11" s="47">
        <v>6.5</v>
      </c>
      <c r="I11" s="47">
        <v>6.8</v>
      </c>
      <c r="J11" s="47">
        <v>6.8</v>
      </c>
      <c r="K11" s="52">
        <f t="shared" ref="K11:K19" si="0">SUM((F11*0.3),(G11*0.25),(H11*0.25),(I11*0.15),(J11*0.05))</f>
        <v>6.7249999999999996</v>
      </c>
      <c r="L11" s="60"/>
      <c r="M11" s="47">
        <v>6.8</v>
      </c>
      <c r="N11" s="47">
        <v>6.8</v>
      </c>
      <c r="O11" s="47">
        <v>6.5</v>
      </c>
      <c r="P11" s="47">
        <v>6.8</v>
      </c>
      <c r="Q11" s="47">
        <v>6.8</v>
      </c>
      <c r="R11" s="52">
        <f t="shared" ref="R11:R19" si="1">SUM((M11*0.3),(N11*0.25),(O11*0.25),(P11*0.15),(Q11*0.05))</f>
        <v>6.7249999999999996</v>
      </c>
      <c r="S11" s="55"/>
      <c r="T11" s="47">
        <v>6</v>
      </c>
      <c r="U11" s="47">
        <v>7</v>
      </c>
      <c r="V11" s="47">
        <v>6.4</v>
      </c>
      <c r="W11" s="47">
        <v>6.2</v>
      </c>
      <c r="X11" s="47">
        <v>6.5</v>
      </c>
      <c r="Y11" s="47">
        <v>6</v>
      </c>
      <c r="Z11" s="47">
        <v>6.2</v>
      </c>
      <c r="AA11" s="53">
        <f t="shared" ref="AA11:AA19" si="2">SUM(T11:Z11)</f>
        <v>44.3</v>
      </c>
      <c r="AB11" s="52">
        <f t="shared" ref="AB11:AB19" si="3">AA11/7</f>
        <v>6.3285714285714283</v>
      </c>
      <c r="AC11" s="61"/>
      <c r="AD11" s="47">
        <v>7.16</v>
      </c>
      <c r="AE11" s="50">
        <v>0</v>
      </c>
      <c r="AF11" s="52">
        <f t="shared" ref="AF11:AF19" si="4">AD11-AE11</f>
        <v>7.16</v>
      </c>
      <c r="AG11" s="55"/>
      <c r="AH11" s="47">
        <v>5.5</v>
      </c>
      <c r="AI11" s="47">
        <v>6.2</v>
      </c>
      <c r="AJ11" s="47">
        <v>5.5</v>
      </c>
      <c r="AK11" s="47">
        <v>6.8</v>
      </c>
      <c r="AL11" s="47">
        <v>7</v>
      </c>
      <c r="AM11" s="47">
        <v>7</v>
      </c>
      <c r="AN11" s="47">
        <v>6.2</v>
      </c>
      <c r="AO11" s="53">
        <f t="shared" ref="AO11:AO19" si="5">SUM(AH11:AN11)</f>
        <v>44.2</v>
      </c>
      <c r="AP11" s="52">
        <f t="shared" ref="AP11:AP19" si="6">AO11/7</f>
        <v>6.3142857142857149</v>
      </c>
      <c r="AQ11" s="55"/>
      <c r="AR11" s="47">
        <v>5</v>
      </c>
      <c r="AS11" s="47">
        <v>5</v>
      </c>
      <c r="AT11" s="47">
        <v>5.5</v>
      </c>
      <c r="AU11" s="47">
        <v>5.5</v>
      </c>
      <c r="AV11" s="47">
        <v>5</v>
      </c>
      <c r="AW11" s="52">
        <f t="shared" ref="AW11:AW19" si="7">SUM((AR11*0.2),(AS11*0.15),(AT11*0.25),(AU11*0.2),(AV11*0.2))</f>
        <v>5.2249999999999996</v>
      </c>
      <c r="AX11" s="50">
        <v>0</v>
      </c>
      <c r="AY11" s="52">
        <f t="shared" ref="AY11:AY19" si="8">AW11-AX11</f>
        <v>5.2249999999999996</v>
      </c>
      <c r="AZ11" s="55"/>
      <c r="BA11" s="56">
        <f t="shared" ref="BA11:BA19" si="9">SUM((K11*0.25)+(AP11*0.375)+(AB11*0.375))</f>
        <v>6.4223214285714274</v>
      </c>
      <c r="BB11" s="57"/>
      <c r="BC11" s="56">
        <f t="shared" ref="BC11:BC19" si="10">SUM((R11*0.25),(AY11*0.25),(AF11*0.5))</f>
        <v>6.5674999999999999</v>
      </c>
      <c r="BD11" s="56"/>
      <c r="BE11" s="58">
        <f t="shared" ref="BE11:BE19" si="11">AVERAGE(BA11:BC11)</f>
        <v>6.4949107142857141</v>
      </c>
      <c r="BF11" s="51">
        <f t="shared" ref="BF11:BF16" si="12">RANK(BE11,BE$11:BE$19)</f>
        <v>1</v>
      </c>
    </row>
    <row r="12" spans="1:60">
      <c r="A12" s="10">
        <v>66</v>
      </c>
      <c r="B12" s="46" t="s">
        <v>151</v>
      </c>
      <c r="C12" s="46" t="s">
        <v>207</v>
      </c>
      <c r="D12" s="46" t="s">
        <v>145</v>
      </c>
      <c r="E12" s="46" t="s">
        <v>160</v>
      </c>
      <c r="F12" s="47">
        <v>6.8</v>
      </c>
      <c r="G12" s="47">
        <v>6.8</v>
      </c>
      <c r="H12" s="47">
        <v>7</v>
      </c>
      <c r="I12" s="47">
        <v>6.8</v>
      </c>
      <c r="J12" s="47">
        <v>7</v>
      </c>
      <c r="K12" s="52">
        <f t="shared" si="0"/>
        <v>6.8599999999999994</v>
      </c>
      <c r="L12" s="60"/>
      <c r="M12" s="47">
        <v>7</v>
      </c>
      <c r="N12" s="47">
        <v>6.8</v>
      </c>
      <c r="O12" s="47">
        <v>6.8</v>
      </c>
      <c r="P12" s="47">
        <v>6.8</v>
      </c>
      <c r="Q12" s="47">
        <v>7</v>
      </c>
      <c r="R12" s="52">
        <f t="shared" si="1"/>
        <v>6.8699999999999992</v>
      </c>
      <c r="S12" s="55"/>
      <c r="T12" s="47">
        <v>4.5</v>
      </c>
      <c r="U12" s="47">
        <v>6.2</v>
      </c>
      <c r="V12" s="47">
        <v>5.5</v>
      </c>
      <c r="W12" s="47">
        <v>5.7</v>
      </c>
      <c r="X12" s="47">
        <v>6</v>
      </c>
      <c r="Y12" s="47">
        <v>5.7</v>
      </c>
      <c r="Z12" s="47">
        <v>6</v>
      </c>
      <c r="AA12" s="53">
        <f t="shared" si="2"/>
        <v>39.6</v>
      </c>
      <c r="AB12" s="52">
        <f t="shared" si="3"/>
        <v>5.6571428571428575</v>
      </c>
      <c r="AC12" s="61"/>
      <c r="AD12" s="47">
        <v>7.5</v>
      </c>
      <c r="AE12" s="50">
        <v>0</v>
      </c>
      <c r="AF12" s="52">
        <f t="shared" si="4"/>
        <v>7.5</v>
      </c>
      <c r="AG12" s="55"/>
      <c r="AH12" s="47">
        <v>5</v>
      </c>
      <c r="AI12" s="47">
        <v>6</v>
      </c>
      <c r="AJ12" s="47">
        <v>4.7</v>
      </c>
      <c r="AK12" s="47">
        <v>4.8</v>
      </c>
      <c r="AL12" s="47">
        <v>6</v>
      </c>
      <c r="AM12" s="47">
        <v>5.5</v>
      </c>
      <c r="AN12" s="47">
        <v>6</v>
      </c>
      <c r="AO12" s="53">
        <f t="shared" si="5"/>
        <v>38</v>
      </c>
      <c r="AP12" s="52">
        <f t="shared" si="6"/>
        <v>5.4285714285714288</v>
      </c>
      <c r="AQ12" s="55"/>
      <c r="AR12" s="47">
        <v>4</v>
      </c>
      <c r="AS12" s="47">
        <v>5</v>
      </c>
      <c r="AT12" s="47">
        <v>5</v>
      </c>
      <c r="AU12" s="47">
        <v>5.5</v>
      </c>
      <c r="AV12" s="47">
        <v>4</v>
      </c>
      <c r="AW12" s="52">
        <f t="shared" si="7"/>
        <v>4.7</v>
      </c>
      <c r="AX12" s="50">
        <v>0</v>
      </c>
      <c r="AY12" s="52">
        <f t="shared" si="8"/>
        <v>4.7</v>
      </c>
      <c r="AZ12" s="55"/>
      <c r="BA12" s="56">
        <f t="shared" si="9"/>
        <v>5.8721428571428564</v>
      </c>
      <c r="BB12" s="57"/>
      <c r="BC12" s="56">
        <f t="shared" si="10"/>
        <v>6.6425000000000001</v>
      </c>
      <c r="BD12" s="56"/>
      <c r="BE12" s="58">
        <f t="shared" si="11"/>
        <v>6.2573214285714283</v>
      </c>
      <c r="BF12" s="51">
        <f t="shared" si="12"/>
        <v>2</v>
      </c>
    </row>
    <row r="13" spans="1:60">
      <c r="A13" s="10">
        <v>14</v>
      </c>
      <c r="B13" s="46" t="s">
        <v>226</v>
      </c>
      <c r="C13" s="46" t="s">
        <v>219</v>
      </c>
      <c r="D13" s="46" t="s">
        <v>211</v>
      </c>
      <c r="E13" s="46" t="s">
        <v>212</v>
      </c>
      <c r="F13" s="47">
        <v>6.5</v>
      </c>
      <c r="G13" s="47">
        <v>6.5</v>
      </c>
      <c r="H13" s="47">
        <v>6.8</v>
      </c>
      <c r="I13" s="47">
        <v>6.5</v>
      </c>
      <c r="J13" s="47">
        <v>7</v>
      </c>
      <c r="K13" s="52">
        <f t="shared" si="0"/>
        <v>6.6</v>
      </c>
      <c r="L13" s="60"/>
      <c r="M13" s="47">
        <v>6</v>
      </c>
      <c r="N13" s="47">
        <v>6.5</v>
      </c>
      <c r="O13" s="47">
        <v>6</v>
      </c>
      <c r="P13" s="47">
        <v>6</v>
      </c>
      <c r="Q13" s="47">
        <v>7</v>
      </c>
      <c r="R13" s="52">
        <f t="shared" si="1"/>
        <v>6.1749999999999989</v>
      </c>
      <c r="S13" s="55"/>
      <c r="T13" s="47">
        <v>6</v>
      </c>
      <c r="U13" s="47">
        <v>6.7</v>
      </c>
      <c r="V13" s="47">
        <v>4.8</v>
      </c>
      <c r="W13" s="47">
        <v>4</v>
      </c>
      <c r="X13" s="47">
        <v>5</v>
      </c>
      <c r="Y13" s="47">
        <v>6</v>
      </c>
      <c r="Z13" s="47">
        <v>6</v>
      </c>
      <c r="AA13" s="53">
        <f t="shared" si="2"/>
        <v>38.5</v>
      </c>
      <c r="AB13" s="52">
        <f t="shared" si="3"/>
        <v>5.5</v>
      </c>
      <c r="AC13" s="61"/>
      <c r="AD13" s="47">
        <v>7.66</v>
      </c>
      <c r="AE13" s="50">
        <v>0</v>
      </c>
      <c r="AF13" s="52">
        <f t="shared" si="4"/>
        <v>7.66</v>
      </c>
      <c r="AG13" s="55"/>
      <c r="AH13" s="47">
        <v>6.2</v>
      </c>
      <c r="AI13" s="47">
        <v>6</v>
      </c>
      <c r="AJ13" s="47">
        <v>4.5</v>
      </c>
      <c r="AK13" s="47">
        <v>4</v>
      </c>
      <c r="AL13" s="47">
        <v>6</v>
      </c>
      <c r="AM13" s="47">
        <v>5.8</v>
      </c>
      <c r="AN13" s="47">
        <v>6.5</v>
      </c>
      <c r="AO13" s="53">
        <f t="shared" si="5"/>
        <v>39</v>
      </c>
      <c r="AP13" s="52">
        <f t="shared" si="6"/>
        <v>5.5714285714285712</v>
      </c>
      <c r="AQ13" s="55"/>
      <c r="AR13" s="47">
        <v>3.5</v>
      </c>
      <c r="AS13" s="47">
        <v>5</v>
      </c>
      <c r="AT13" s="47">
        <v>5</v>
      </c>
      <c r="AU13" s="47">
        <v>4.5</v>
      </c>
      <c r="AV13" s="47">
        <v>4.5</v>
      </c>
      <c r="AW13" s="52">
        <f t="shared" si="7"/>
        <v>4.5</v>
      </c>
      <c r="AX13" s="50">
        <v>0</v>
      </c>
      <c r="AY13" s="52">
        <f t="shared" si="8"/>
        <v>4.5</v>
      </c>
      <c r="AZ13" s="55"/>
      <c r="BA13" s="56">
        <f t="shared" si="9"/>
        <v>5.8017857142857139</v>
      </c>
      <c r="BB13" s="57"/>
      <c r="BC13" s="56">
        <f t="shared" si="10"/>
        <v>6.4987499999999994</v>
      </c>
      <c r="BD13" s="56"/>
      <c r="BE13" s="58">
        <f t="shared" si="11"/>
        <v>6.1502678571428566</v>
      </c>
      <c r="BF13" s="51">
        <f t="shared" si="12"/>
        <v>3</v>
      </c>
    </row>
    <row r="14" spans="1:60">
      <c r="A14" s="10">
        <v>16</v>
      </c>
      <c r="B14" s="46" t="s">
        <v>225</v>
      </c>
      <c r="C14" s="46" t="s">
        <v>219</v>
      </c>
      <c r="D14" s="46" t="s">
        <v>211</v>
      </c>
      <c r="E14" s="46" t="s">
        <v>212</v>
      </c>
      <c r="F14" s="47">
        <v>6.5</v>
      </c>
      <c r="G14" s="47">
        <v>6.5</v>
      </c>
      <c r="H14" s="47">
        <v>6.8</v>
      </c>
      <c r="I14" s="47">
        <v>6.5</v>
      </c>
      <c r="J14" s="47">
        <v>7</v>
      </c>
      <c r="K14" s="52">
        <f t="shared" si="0"/>
        <v>6.6</v>
      </c>
      <c r="L14" s="60"/>
      <c r="M14" s="47">
        <v>6</v>
      </c>
      <c r="N14" s="47">
        <v>6.5</v>
      </c>
      <c r="O14" s="47">
        <v>6</v>
      </c>
      <c r="P14" s="47">
        <v>6</v>
      </c>
      <c r="Q14" s="47">
        <v>7</v>
      </c>
      <c r="R14" s="52">
        <f t="shared" si="1"/>
        <v>6.1749999999999989</v>
      </c>
      <c r="S14" s="55"/>
      <c r="T14" s="47">
        <v>5.2</v>
      </c>
      <c r="U14" s="47">
        <v>6.5</v>
      </c>
      <c r="V14" s="47">
        <v>5.7</v>
      </c>
      <c r="W14" s="47">
        <v>5.5</v>
      </c>
      <c r="X14" s="47">
        <v>5.5</v>
      </c>
      <c r="Y14" s="47">
        <v>5.3</v>
      </c>
      <c r="Z14" s="47">
        <v>5.7</v>
      </c>
      <c r="AA14" s="53">
        <f t="shared" si="2"/>
        <v>39.4</v>
      </c>
      <c r="AB14" s="52">
        <f t="shared" si="3"/>
        <v>5.6285714285714281</v>
      </c>
      <c r="AC14" s="61"/>
      <c r="AD14" s="47">
        <v>7.71</v>
      </c>
      <c r="AE14" s="50">
        <v>0</v>
      </c>
      <c r="AF14" s="52">
        <f t="shared" si="4"/>
        <v>7.71</v>
      </c>
      <c r="AG14" s="55"/>
      <c r="AH14" s="47">
        <v>4.8</v>
      </c>
      <c r="AI14" s="47">
        <v>6</v>
      </c>
      <c r="AJ14" s="47">
        <v>5</v>
      </c>
      <c r="AK14" s="47">
        <v>5</v>
      </c>
      <c r="AL14" s="47">
        <v>6</v>
      </c>
      <c r="AM14" s="47">
        <v>6</v>
      </c>
      <c r="AN14" s="47">
        <v>6</v>
      </c>
      <c r="AO14" s="53">
        <f t="shared" si="5"/>
        <v>38.799999999999997</v>
      </c>
      <c r="AP14" s="52">
        <f t="shared" si="6"/>
        <v>5.5428571428571427</v>
      </c>
      <c r="AQ14" s="55"/>
      <c r="AR14" s="47">
        <v>3.5</v>
      </c>
      <c r="AS14" s="47">
        <v>4.5</v>
      </c>
      <c r="AT14" s="47">
        <v>4.5</v>
      </c>
      <c r="AU14" s="47">
        <v>4</v>
      </c>
      <c r="AV14" s="47">
        <v>4</v>
      </c>
      <c r="AW14" s="52">
        <f t="shared" si="7"/>
        <v>4.0999999999999996</v>
      </c>
      <c r="AX14" s="50">
        <v>0</v>
      </c>
      <c r="AY14" s="52">
        <f t="shared" si="8"/>
        <v>4.0999999999999996</v>
      </c>
      <c r="AZ14" s="55"/>
      <c r="BA14" s="56">
        <f t="shared" si="9"/>
        <v>5.8392857142857135</v>
      </c>
      <c r="BB14" s="57"/>
      <c r="BC14" s="56">
        <f t="shared" si="10"/>
        <v>6.4237500000000001</v>
      </c>
      <c r="BD14" s="56"/>
      <c r="BE14" s="58">
        <f t="shared" si="11"/>
        <v>6.1315178571428568</v>
      </c>
      <c r="BF14" s="51">
        <f t="shared" si="12"/>
        <v>4</v>
      </c>
    </row>
    <row r="15" spans="1:60">
      <c r="A15" s="10">
        <v>1</v>
      </c>
      <c r="B15" s="46" t="s">
        <v>223</v>
      </c>
      <c r="C15" s="46" t="s">
        <v>222</v>
      </c>
      <c r="D15" s="46" t="s">
        <v>108</v>
      </c>
      <c r="E15" s="46" t="s">
        <v>141</v>
      </c>
      <c r="F15" s="47">
        <v>7</v>
      </c>
      <c r="G15" s="47">
        <v>7</v>
      </c>
      <c r="H15" s="47">
        <v>6.5</v>
      </c>
      <c r="I15" s="47">
        <v>6</v>
      </c>
      <c r="J15" s="47">
        <v>6.5</v>
      </c>
      <c r="K15" s="52">
        <f t="shared" si="0"/>
        <v>6.7</v>
      </c>
      <c r="L15" s="60"/>
      <c r="M15" s="47">
        <v>6.8</v>
      </c>
      <c r="N15" s="47">
        <v>6.8</v>
      </c>
      <c r="O15" s="47">
        <v>6.5</v>
      </c>
      <c r="P15" s="47">
        <v>6</v>
      </c>
      <c r="Q15" s="47">
        <v>6.5</v>
      </c>
      <c r="R15" s="52">
        <f t="shared" si="1"/>
        <v>6.5900000000000007</v>
      </c>
      <c r="S15" s="55"/>
      <c r="T15" s="47">
        <v>0</v>
      </c>
      <c r="U15" s="47">
        <v>6.5</v>
      </c>
      <c r="V15" s="47">
        <v>6</v>
      </c>
      <c r="W15" s="47">
        <v>6.2</v>
      </c>
      <c r="X15" s="47">
        <v>7</v>
      </c>
      <c r="Y15" s="47">
        <v>6.4</v>
      </c>
      <c r="Z15" s="47">
        <v>6.5</v>
      </c>
      <c r="AA15" s="53">
        <f t="shared" si="2"/>
        <v>38.6</v>
      </c>
      <c r="AB15" s="52">
        <f t="shared" si="3"/>
        <v>5.5142857142857142</v>
      </c>
      <c r="AC15" s="61"/>
      <c r="AD15" s="47">
        <v>6.6</v>
      </c>
      <c r="AE15" s="50">
        <v>0</v>
      </c>
      <c r="AF15" s="52">
        <f t="shared" si="4"/>
        <v>6.6</v>
      </c>
      <c r="AG15" s="55"/>
      <c r="AH15" s="47">
        <v>5</v>
      </c>
      <c r="AI15" s="47">
        <v>6</v>
      </c>
      <c r="AJ15" s="47">
        <v>5.5</v>
      </c>
      <c r="AK15" s="47">
        <v>5</v>
      </c>
      <c r="AL15" s="47">
        <v>7</v>
      </c>
      <c r="AM15" s="47">
        <v>6</v>
      </c>
      <c r="AN15" s="47">
        <v>7</v>
      </c>
      <c r="AO15" s="53">
        <f t="shared" si="5"/>
        <v>41.5</v>
      </c>
      <c r="AP15" s="52">
        <f t="shared" si="6"/>
        <v>5.9285714285714288</v>
      </c>
      <c r="AQ15" s="55"/>
      <c r="AR15" s="47">
        <v>6.5</v>
      </c>
      <c r="AS15" s="47">
        <v>5</v>
      </c>
      <c r="AT15" s="47">
        <v>5</v>
      </c>
      <c r="AU15" s="47">
        <v>5</v>
      </c>
      <c r="AV15" s="47">
        <v>4</v>
      </c>
      <c r="AW15" s="52">
        <f t="shared" si="7"/>
        <v>5.0999999999999996</v>
      </c>
      <c r="AX15" s="50">
        <v>0</v>
      </c>
      <c r="AY15" s="52">
        <f t="shared" si="8"/>
        <v>5.0999999999999996</v>
      </c>
      <c r="AZ15" s="55"/>
      <c r="BA15" s="56">
        <f t="shared" si="9"/>
        <v>5.9660714285714285</v>
      </c>
      <c r="BB15" s="57"/>
      <c r="BC15" s="56">
        <f t="shared" si="10"/>
        <v>6.2225000000000001</v>
      </c>
      <c r="BD15" s="56"/>
      <c r="BE15" s="58">
        <f t="shared" si="11"/>
        <v>6.0942857142857143</v>
      </c>
      <c r="BF15" s="51">
        <f t="shared" si="12"/>
        <v>5</v>
      </c>
    </row>
    <row r="16" spans="1:60">
      <c r="A16" s="10">
        <v>58</v>
      </c>
      <c r="B16" s="46" t="s">
        <v>165</v>
      </c>
      <c r="C16" s="46" t="s">
        <v>202</v>
      </c>
      <c r="D16" s="46" t="s">
        <v>203</v>
      </c>
      <c r="E16" s="46" t="s">
        <v>140</v>
      </c>
      <c r="F16" s="47">
        <v>7.5</v>
      </c>
      <c r="G16" s="47">
        <v>8</v>
      </c>
      <c r="H16" s="47">
        <v>8</v>
      </c>
      <c r="I16" s="47">
        <v>7</v>
      </c>
      <c r="J16" s="47">
        <v>6.5</v>
      </c>
      <c r="K16" s="52">
        <f t="shared" si="0"/>
        <v>7.625</v>
      </c>
      <c r="L16" s="60"/>
      <c r="M16" s="47">
        <v>7.5</v>
      </c>
      <c r="N16" s="47">
        <v>8</v>
      </c>
      <c r="O16" s="47">
        <v>8</v>
      </c>
      <c r="P16" s="47">
        <v>7</v>
      </c>
      <c r="Q16" s="47">
        <v>6.5</v>
      </c>
      <c r="R16" s="52">
        <f t="shared" si="1"/>
        <v>7.625</v>
      </c>
      <c r="S16" s="55"/>
      <c r="T16" s="47">
        <v>6</v>
      </c>
      <c r="U16" s="47">
        <v>6.5</v>
      </c>
      <c r="V16" s="47">
        <v>6.2</v>
      </c>
      <c r="W16" s="47">
        <v>6</v>
      </c>
      <c r="X16" s="47">
        <v>6</v>
      </c>
      <c r="Y16" s="47">
        <v>5.7</v>
      </c>
      <c r="Z16" s="47">
        <v>5.8</v>
      </c>
      <c r="AA16" s="53">
        <f t="shared" si="2"/>
        <v>42.199999999999996</v>
      </c>
      <c r="AB16" s="52">
        <f t="shared" si="3"/>
        <v>6.0285714285714276</v>
      </c>
      <c r="AC16" s="61"/>
      <c r="AD16" s="47">
        <v>6</v>
      </c>
      <c r="AE16" s="50">
        <v>1.2</v>
      </c>
      <c r="AF16" s="52">
        <f t="shared" si="4"/>
        <v>4.8</v>
      </c>
      <c r="AG16" s="55"/>
      <c r="AH16" s="47">
        <v>7</v>
      </c>
      <c r="AI16" s="47">
        <v>6</v>
      </c>
      <c r="AJ16" s="47">
        <v>5.8</v>
      </c>
      <c r="AK16" s="47">
        <v>5</v>
      </c>
      <c r="AL16" s="47">
        <v>5.5</v>
      </c>
      <c r="AM16" s="47">
        <v>5</v>
      </c>
      <c r="AN16" s="47">
        <v>5.5</v>
      </c>
      <c r="AO16" s="53">
        <f t="shared" si="5"/>
        <v>39.799999999999997</v>
      </c>
      <c r="AP16" s="52">
        <f t="shared" si="6"/>
        <v>5.6857142857142851</v>
      </c>
      <c r="AQ16" s="55"/>
      <c r="AR16" s="47">
        <v>5</v>
      </c>
      <c r="AS16" s="47">
        <v>5.5</v>
      </c>
      <c r="AT16" s="47">
        <v>5</v>
      </c>
      <c r="AU16" s="47">
        <v>4</v>
      </c>
      <c r="AV16" s="47">
        <v>4</v>
      </c>
      <c r="AW16" s="52">
        <f t="shared" si="7"/>
        <v>4.6749999999999998</v>
      </c>
      <c r="AX16" s="50">
        <v>0</v>
      </c>
      <c r="AY16" s="52">
        <f t="shared" si="8"/>
        <v>4.6749999999999998</v>
      </c>
      <c r="AZ16" s="55"/>
      <c r="BA16" s="56">
        <f t="shared" si="9"/>
        <v>6.2991071428571423</v>
      </c>
      <c r="BB16" s="57"/>
      <c r="BC16" s="56">
        <f t="shared" si="10"/>
        <v>5.4749999999999996</v>
      </c>
      <c r="BD16" s="56"/>
      <c r="BE16" s="58">
        <f t="shared" si="11"/>
        <v>5.887053571428571</v>
      </c>
      <c r="BF16" s="51">
        <f t="shared" si="12"/>
        <v>6</v>
      </c>
    </row>
    <row r="17" spans="1:58">
      <c r="A17" s="10">
        <v>7</v>
      </c>
      <c r="B17" s="46" t="s">
        <v>143</v>
      </c>
      <c r="C17" s="46" t="s">
        <v>144</v>
      </c>
      <c r="D17" s="46" t="s">
        <v>221</v>
      </c>
      <c r="E17" s="46" t="s">
        <v>146</v>
      </c>
      <c r="F17" s="47">
        <v>6.8</v>
      </c>
      <c r="G17" s="47">
        <v>7</v>
      </c>
      <c r="H17" s="47">
        <v>7</v>
      </c>
      <c r="I17" s="47">
        <v>6.8</v>
      </c>
      <c r="J17" s="47">
        <v>7</v>
      </c>
      <c r="K17" s="52">
        <f t="shared" si="0"/>
        <v>6.91</v>
      </c>
      <c r="L17" s="60"/>
      <c r="M17" s="47">
        <v>6</v>
      </c>
      <c r="N17" s="47">
        <v>6.5</v>
      </c>
      <c r="O17" s="47">
        <v>6.5</v>
      </c>
      <c r="P17" s="47">
        <v>6.8</v>
      </c>
      <c r="Q17" s="47">
        <v>7</v>
      </c>
      <c r="R17" s="52">
        <f t="shared" si="1"/>
        <v>6.42</v>
      </c>
      <c r="S17" s="55"/>
      <c r="T17" s="47">
        <v>5.5</v>
      </c>
      <c r="U17" s="47">
        <v>6.7</v>
      </c>
      <c r="V17" s="47">
        <v>5.5</v>
      </c>
      <c r="W17" s="47">
        <v>6.2</v>
      </c>
      <c r="X17" s="47">
        <v>6</v>
      </c>
      <c r="Y17" s="47">
        <v>5.7</v>
      </c>
      <c r="Z17" s="47">
        <v>5.3</v>
      </c>
      <c r="AA17" s="53">
        <f t="shared" si="2"/>
        <v>40.9</v>
      </c>
      <c r="AB17" s="52">
        <f t="shared" si="3"/>
        <v>5.8428571428571425</v>
      </c>
      <c r="AC17" s="61"/>
      <c r="AD17" s="47">
        <v>5.8</v>
      </c>
      <c r="AE17" s="50">
        <v>0</v>
      </c>
      <c r="AF17" s="52">
        <f t="shared" si="4"/>
        <v>5.8</v>
      </c>
      <c r="AG17" s="55"/>
      <c r="AH17" s="47">
        <v>5</v>
      </c>
      <c r="AI17" s="47">
        <v>6</v>
      </c>
      <c r="AJ17" s="47">
        <v>4.5</v>
      </c>
      <c r="AK17" s="47">
        <v>6</v>
      </c>
      <c r="AL17" s="47">
        <v>6.2</v>
      </c>
      <c r="AM17" s="47">
        <v>6</v>
      </c>
      <c r="AN17" s="47">
        <v>6</v>
      </c>
      <c r="AO17" s="53">
        <f t="shared" si="5"/>
        <v>39.700000000000003</v>
      </c>
      <c r="AP17" s="52">
        <f t="shared" si="6"/>
        <v>5.6714285714285717</v>
      </c>
      <c r="AQ17" s="55"/>
      <c r="AR17" s="47">
        <v>4</v>
      </c>
      <c r="AS17" s="47">
        <v>5</v>
      </c>
      <c r="AT17" s="47">
        <v>5</v>
      </c>
      <c r="AU17" s="47">
        <v>5.5</v>
      </c>
      <c r="AV17" s="47">
        <v>4.5</v>
      </c>
      <c r="AW17" s="52">
        <f t="shared" si="7"/>
        <v>4.8</v>
      </c>
      <c r="AX17" s="50">
        <v>0</v>
      </c>
      <c r="AY17" s="52">
        <f t="shared" si="8"/>
        <v>4.8</v>
      </c>
      <c r="AZ17" s="55"/>
      <c r="BA17" s="56">
        <f t="shared" si="9"/>
        <v>6.0453571428571431</v>
      </c>
      <c r="BB17" s="57"/>
      <c r="BC17" s="56">
        <f t="shared" si="10"/>
        <v>5.7050000000000001</v>
      </c>
      <c r="BD17" s="56"/>
      <c r="BE17" s="58">
        <f t="shared" si="11"/>
        <v>5.875178571428572</v>
      </c>
      <c r="BF17" s="51"/>
    </row>
    <row r="18" spans="1:58">
      <c r="A18" s="10">
        <v>65</v>
      </c>
      <c r="B18" s="46" t="s">
        <v>149</v>
      </c>
      <c r="C18" s="46" t="s">
        <v>144</v>
      </c>
      <c r="D18" s="46" t="s">
        <v>221</v>
      </c>
      <c r="E18" s="46" t="s">
        <v>160</v>
      </c>
      <c r="F18" s="47">
        <v>6.8</v>
      </c>
      <c r="G18" s="47">
        <v>7</v>
      </c>
      <c r="H18" s="47">
        <v>6.8</v>
      </c>
      <c r="I18" s="47">
        <v>6.8</v>
      </c>
      <c r="J18" s="47">
        <v>6.8</v>
      </c>
      <c r="K18" s="52">
        <f t="shared" si="0"/>
        <v>6.85</v>
      </c>
      <c r="L18" s="60"/>
      <c r="M18" s="47">
        <v>6.8</v>
      </c>
      <c r="N18" s="47">
        <v>7</v>
      </c>
      <c r="O18" s="47">
        <v>6.8</v>
      </c>
      <c r="P18" s="47">
        <v>6.5</v>
      </c>
      <c r="Q18" s="47">
        <v>6.8</v>
      </c>
      <c r="R18" s="52">
        <f t="shared" si="1"/>
        <v>6.8049999999999997</v>
      </c>
      <c r="S18" s="55"/>
      <c r="T18" s="47">
        <v>4.5</v>
      </c>
      <c r="U18" s="47">
        <v>6</v>
      </c>
      <c r="V18" s="47">
        <v>5.7</v>
      </c>
      <c r="W18" s="47">
        <v>5.3</v>
      </c>
      <c r="X18" s="47">
        <v>5</v>
      </c>
      <c r="Y18" s="47">
        <v>0</v>
      </c>
      <c r="Z18" s="47">
        <v>5.5</v>
      </c>
      <c r="AA18" s="53">
        <f t="shared" si="2"/>
        <v>32</v>
      </c>
      <c r="AB18" s="52">
        <f t="shared" si="3"/>
        <v>4.5714285714285712</v>
      </c>
      <c r="AC18" s="61"/>
      <c r="AD18" s="47">
        <v>5.63</v>
      </c>
      <c r="AE18" s="50">
        <v>0</v>
      </c>
      <c r="AF18" s="52">
        <f t="shared" si="4"/>
        <v>5.63</v>
      </c>
      <c r="AG18" s="55"/>
      <c r="AH18" s="47">
        <v>4</v>
      </c>
      <c r="AI18" s="47">
        <v>5.8</v>
      </c>
      <c r="AJ18" s="47">
        <v>4.5</v>
      </c>
      <c r="AK18" s="47">
        <v>5</v>
      </c>
      <c r="AL18" s="47">
        <v>4.8</v>
      </c>
      <c r="AM18" s="47">
        <v>4.5</v>
      </c>
      <c r="AN18" s="47">
        <v>5</v>
      </c>
      <c r="AO18" s="53">
        <f t="shared" si="5"/>
        <v>33.6</v>
      </c>
      <c r="AP18" s="52">
        <f t="shared" si="6"/>
        <v>4.8</v>
      </c>
      <c r="AQ18" s="55"/>
      <c r="AR18" s="47">
        <v>5.5</v>
      </c>
      <c r="AS18" s="47">
        <v>4.5</v>
      </c>
      <c r="AT18" s="47">
        <v>5</v>
      </c>
      <c r="AU18" s="47">
        <v>4</v>
      </c>
      <c r="AV18" s="47">
        <v>4</v>
      </c>
      <c r="AW18" s="52">
        <f t="shared" si="7"/>
        <v>4.625</v>
      </c>
      <c r="AX18" s="50">
        <v>0</v>
      </c>
      <c r="AY18" s="52">
        <f t="shared" si="8"/>
        <v>4.625</v>
      </c>
      <c r="AZ18" s="55"/>
      <c r="BA18" s="56">
        <f t="shared" si="9"/>
        <v>5.2267857142857137</v>
      </c>
      <c r="BB18" s="57"/>
      <c r="BC18" s="56">
        <f t="shared" si="10"/>
        <v>5.6724999999999994</v>
      </c>
      <c r="BD18" s="56"/>
      <c r="BE18" s="58">
        <f t="shared" si="11"/>
        <v>5.449642857142857</v>
      </c>
      <c r="BF18" s="51"/>
    </row>
    <row r="19" spans="1:58">
      <c r="A19" s="10">
        <v>71</v>
      </c>
      <c r="B19" s="46" t="s">
        <v>156</v>
      </c>
      <c r="C19" s="46" t="s">
        <v>222</v>
      </c>
      <c r="D19" s="46" t="s">
        <v>108</v>
      </c>
      <c r="E19" s="46" t="s">
        <v>116</v>
      </c>
      <c r="F19" s="47">
        <v>7</v>
      </c>
      <c r="G19" s="47">
        <v>7</v>
      </c>
      <c r="H19" s="47">
        <v>6.5</v>
      </c>
      <c r="I19" s="47">
        <v>6</v>
      </c>
      <c r="J19" s="47">
        <v>6.5</v>
      </c>
      <c r="K19" s="52">
        <f t="shared" si="0"/>
        <v>6.7</v>
      </c>
      <c r="L19" s="60"/>
      <c r="M19" s="47">
        <v>7</v>
      </c>
      <c r="N19" s="47">
        <v>7</v>
      </c>
      <c r="O19" s="47">
        <v>6.5</v>
      </c>
      <c r="P19" s="47">
        <v>6</v>
      </c>
      <c r="Q19" s="47">
        <v>6.5</v>
      </c>
      <c r="R19" s="52">
        <f t="shared" si="1"/>
        <v>6.7</v>
      </c>
      <c r="S19" s="55"/>
      <c r="T19" s="47">
        <v>4.8</v>
      </c>
      <c r="U19" s="47">
        <v>6</v>
      </c>
      <c r="V19" s="47">
        <v>5</v>
      </c>
      <c r="W19" s="47">
        <v>0</v>
      </c>
      <c r="X19" s="47">
        <v>5.8</v>
      </c>
      <c r="Y19" s="47">
        <v>5.5</v>
      </c>
      <c r="Z19" s="47">
        <v>5.3</v>
      </c>
      <c r="AA19" s="53">
        <f t="shared" si="2"/>
        <v>32.4</v>
      </c>
      <c r="AB19" s="52">
        <f t="shared" si="3"/>
        <v>4.6285714285714281</v>
      </c>
      <c r="AC19" s="61"/>
      <c r="AD19" s="47">
        <v>4.8</v>
      </c>
      <c r="AE19" s="50">
        <v>0</v>
      </c>
      <c r="AF19" s="52">
        <f t="shared" si="4"/>
        <v>4.8</v>
      </c>
      <c r="AG19" s="55"/>
      <c r="AH19" s="47">
        <v>5</v>
      </c>
      <c r="AI19" s="47">
        <v>5</v>
      </c>
      <c r="AJ19" s="47">
        <v>4.8</v>
      </c>
      <c r="AK19" s="47">
        <v>3</v>
      </c>
      <c r="AL19" s="47">
        <v>6.5</v>
      </c>
      <c r="AM19" s="47">
        <v>5</v>
      </c>
      <c r="AN19" s="47">
        <v>5.5</v>
      </c>
      <c r="AO19" s="53">
        <f t="shared" si="5"/>
        <v>34.799999999999997</v>
      </c>
      <c r="AP19" s="52">
        <f t="shared" si="6"/>
        <v>4.9714285714285706</v>
      </c>
      <c r="AQ19" s="55"/>
      <c r="AR19" s="47">
        <v>2.5</v>
      </c>
      <c r="AS19" s="47">
        <v>4</v>
      </c>
      <c r="AT19" s="47">
        <v>4</v>
      </c>
      <c r="AU19" s="47">
        <v>3</v>
      </c>
      <c r="AV19" s="47">
        <v>4</v>
      </c>
      <c r="AW19" s="52">
        <f t="shared" si="7"/>
        <v>3.5</v>
      </c>
      <c r="AX19" s="50">
        <v>0</v>
      </c>
      <c r="AY19" s="52">
        <f t="shared" si="8"/>
        <v>3.5</v>
      </c>
      <c r="AZ19" s="55"/>
      <c r="BA19" s="56">
        <f t="shared" si="9"/>
        <v>5.2749999999999995</v>
      </c>
      <c r="BB19" s="57"/>
      <c r="BC19" s="56">
        <f t="shared" si="10"/>
        <v>4.9499999999999993</v>
      </c>
      <c r="BD19" s="56"/>
      <c r="BE19" s="58">
        <f t="shared" si="11"/>
        <v>5.1124999999999989</v>
      </c>
      <c r="BF19" s="51"/>
    </row>
    <row r="20" spans="1:58">
      <c r="AF20" s="54"/>
    </row>
  </sheetData>
  <sortState ref="A11:BF19">
    <sortCondition descending="1" ref="BE11:BE19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H18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H10" sqref="F10:BH10"/>
    </sheetView>
  </sheetViews>
  <sheetFormatPr defaultColWidth="9.140625" defaultRowHeight="15"/>
  <cols>
    <col min="1" max="1" width="5.42578125" style="8" customWidth="1"/>
    <col min="2" max="2" width="18.85546875" style="8" customWidth="1"/>
    <col min="3" max="3" width="23.7109375" style="8" customWidth="1"/>
    <col min="4" max="4" width="15.28515625" style="8" customWidth="1"/>
    <col min="5" max="5" width="14.28515625" style="8" customWidth="1"/>
    <col min="6" max="11" width="7.7109375" style="8" customWidth="1"/>
    <col min="12" max="12" width="3.28515625" style="8" customWidth="1"/>
    <col min="13" max="18" width="7.7109375" style="8" customWidth="1"/>
    <col min="19" max="19" width="3.28515625" style="8" customWidth="1"/>
    <col min="20" max="23" width="7.7109375" style="8" customWidth="1"/>
    <col min="24" max="24" width="7.7109375" style="10" customWidth="1"/>
    <col min="25" max="28" width="7.7109375" style="8" customWidth="1"/>
    <col min="29" max="29" width="3.140625" style="8" customWidth="1"/>
    <col min="30" max="30" width="7.7109375" style="8" customWidth="1"/>
    <col min="31" max="31" width="7.7109375" style="10" customWidth="1"/>
    <col min="32" max="32" width="9.42578125" style="8" customWidth="1"/>
    <col min="33" max="33" width="3.140625" style="8" customWidth="1"/>
    <col min="34" max="42" width="7.7109375" style="8" customWidth="1"/>
    <col min="43" max="43" width="3" style="8" customWidth="1"/>
    <col min="44" max="51" width="7.7109375" style="8" customWidth="1"/>
    <col min="52" max="52" width="2.7109375" style="10" customWidth="1"/>
    <col min="53" max="53" width="10.42578125" style="8" customWidth="1"/>
    <col min="54" max="54" width="2.7109375" style="10" customWidth="1"/>
    <col min="55" max="55" width="9.140625" style="8"/>
    <col min="56" max="56" width="3.140625" style="8" customWidth="1"/>
    <col min="57" max="57" width="9.140625" style="8"/>
    <col min="58" max="58" width="11.28515625" style="8" customWidth="1"/>
    <col min="59" max="16384" width="9.140625" style="8"/>
  </cols>
  <sheetData>
    <row r="1" spans="1:60">
      <c r="A1" s="7" t="str">
        <f>CompDetail!A1</f>
        <v>NSW State Vaulting Championship</v>
      </c>
      <c r="D1" s="9" t="s">
        <v>0</v>
      </c>
      <c r="E1" s="9" t="s">
        <v>103</v>
      </c>
      <c r="G1" s="10"/>
      <c r="H1" s="11"/>
      <c r="I1" s="11"/>
      <c r="J1" s="11"/>
      <c r="K1" s="11"/>
      <c r="L1" s="11"/>
      <c r="T1" s="11"/>
      <c r="U1" s="11"/>
      <c r="V1" s="11"/>
      <c r="W1" s="10"/>
      <c r="X1" s="8"/>
      <c r="Z1" s="11"/>
      <c r="AA1" s="11"/>
      <c r="AB1" s="11"/>
      <c r="AC1" s="11"/>
      <c r="AE1" s="8"/>
      <c r="AH1" s="11"/>
      <c r="AI1" s="11"/>
      <c r="AJ1" s="11"/>
      <c r="AK1" s="10"/>
      <c r="AO1" s="11"/>
      <c r="AP1" s="11"/>
      <c r="AQ1" s="12"/>
      <c r="BF1" s="13">
        <f ca="1">NOW()</f>
        <v>42940.665685300926</v>
      </c>
    </row>
    <row r="2" spans="1:60">
      <c r="A2" s="14"/>
      <c r="D2" s="9"/>
      <c r="E2" s="9" t="s">
        <v>102</v>
      </c>
      <c r="G2" s="10"/>
      <c r="W2" s="10"/>
      <c r="X2" s="8"/>
      <c r="AE2" s="8"/>
      <c r="AK2" s="10"/>
      <c r="AQ2" s="15"/>
      <c r="BF2" s="16">
        <f ca="1">NOW()</f>
        <v>42940.665685300926</v>
      </c>
    </row>
    <row r="3" spans="1:60">
      <c r="A3" s="434" t="str">
        <f>CompDetail!A3</f>
        <v>21 - 23 July 2017</v>
      </c>
      <c r="B3" s="435"/>
      <c r="D3" s="9"/>
      <c r="E3" s="9" t="s">
        <v>105</v>
      </c>
      <c r="F3" s="17"/>
      <c r="G3" s="18"/>
      <c r="H3" s="17"/>
      <c r="I3" s="18"/>
      <c r="J3" s="18"/>
      <c r="K3" s="18"/>
      <c r="L3" s="10"/>
      <c r="M3" s="19"/>
      <c r="N3" s="19"/>
      <c r="O3" s="19"/>
      <c r="P3" s="19"/>
      <c r="Q3" s="19"/>
      <c r="R3" s="19"/>
      <c r="S3" s="10"/>
      <c r="T3" s="20"/>
      <c r="U3" s="21"/>
      <c r="V3" s="21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20"/>
      <c r="AI3" s="21"/>
      <c r="AJ3" s="21"/>
      <c r="AK3" s="21"/>
      <c r="AL3" s="21"/>
      <c r="AM3" s="21"/>
      <c r="AN3" s="21"/>
      <c r="AO3" s="21"/>
      <c r="AP3" s="21"/>
      <c r="AQ3" s="10"/>
      <c r="AR3" s="19"/>
      <c r="AS3" s="19"/>
      <c r="AT3" s="19"/>
      <c r="AU3" s="19"/>
      <c r="AV3" s="19"/>
      <c r="AW3" s="19"/>
      <c r="AX3" s="19"/>
      <c r="AY3" s="19"/>
    </row>
    <row r="4" spans="1:60">
      <c r="A4" s="22"/>
      <c r="B4" s="23"/>
      <c r="D4" s="9"/>
      <c r="E4" s="9"/>
      <c r="F4" s="24" t="s">
        <v>32</v>
      </c>
      <c r="G4" s="25"/>
      <c r="H4" s="24"/>
      <c r="I4" s="25"/>
      <c r="J4" s="25"/>
      <c r="K4" s="25"/>
      <c r="M4" s="26" t="s">
        <v>21</v>
      </c>
      <c r="N4" s="26"/>
      <c r="O4" s="26"/>
      <c r="P4" s="26"/>
      <c r="Q4" s="26"/>
      <c r="R4" s="26"/>
      <c r="T4" s="27" t="s">
        <v>32</v>
      </c>
      <c r="U4" s="28"/>
      <c r="V4" s="28"/>
      <c r="W4" s="28"/>
      <c r="X4" s="28"/>
      <c r="Y4" s="28"/>
      <c r="Z4" s="28"/>
      <c r="AA4" s="28"/>
      <c r="AB4" s="28"/>
      <c r="AC4" s="21"/>
      <c r="AD4" s="26" t="s">
        <v>21</v>
      </c>
      <c r="AE4" s="26"/>
      <c r="AF4" s="26"/>
      <c r="AG4" s="19"/>
      <c r="AH4" s="27" t="s">
        <v>32</v>
      </c>
      <c r="AI4" s="28"/>
      <c r="AJ4" s="28"/>
      <c r="AK4" s="28"/>
      <c r="AL4" s="28"/>
      <c r="AM4" s="28"/>
      <c r="AN4" s="28"/>
      <c r="AO4" s="28"/>
      <c r="AP4" s="28"/>
      <c r="AQ4" s="10"/>
      <c r="AR4" s="26" t="s">
        <v>21</v>
      </c>
      <c r="AS4" s="26"/>
      <c r="AT4" s="26"/>
      <c r="AU4" s="26"/>
      <c r="AV4" s="26"/>
      <c r="AW4" s="26"/>
      <c r="AX4" s="26"/>
      <c r="AY4" s="26"/>
    </row>
    <row r="5" spans="1:60">
      <c r="A5" s="14"/>
      <c r="D5" s="9"/>
      <c r="G5" s="10"/>
      <c r="W5" s="10"/>
      <c r="X5" s="8"/>
      <c r="AE5" s="8"/>
      <c r="AK5" s="10"/>
      <c r="AQ5" s="10"/>
    </row>
    <row r="6" spans="1:60">
      <c r="A6" s="7" t="s">
        <v>94</v>
      </c>
      <c r="B6" s="14"/>
      <c r="F6" s="14" t="s">
        <v>59</v>
      </c>
      <c r="G6" s="10" t="str">
        <f>E1</f>
        <v>Janet Leadbeater</v>
      </c>
      <c r="I6" s="14"/>
      <c r="M6" s="14" t="s">
        <v>59</v>
      </c>
      <c r="N6" s="8" t="str">
        <f>E1</f>
        <v>Janet Leadbeater</v>
      </c>
      <c r="T6" s="14" t="s">
        <v>58</v>
      </c>
      <c r="U6" s="8" t="str">
        <f>E2</f>
        <v>Robyn Bruderer</v>
      </c>
      <c r="W6" s="10"/>
      <c r="X6" s="8"/>
      <c r="AD6" s="14" t="s">
        <v>58</v>
      </c>
      <c r="AE6" s="8" t="str">
        <f>E2</f>
        <v>Robyn Bruderer</v>
      </c>
      <c r="AF6" s="14"/>
      <c r="AG6" s="14"/>
      <c r="AH6" s="14" t="s">
        <v>60</v>
      </c>
      <c r="AI6" s="8" t="str">
        <f>E3</f>
        <v>Nina Fritzell</v>
      </c>
      <c r="AK6" s="10"/>
      <c r="AQ6" s="10"/>
      <c r="AR6" s="14" t="s">
        <v>60</v>
      </c>
      <c r="AS6" s="8" t="str">
        <f>E3</f>
        <v>Nina Fritzell</v>
      </c>
      <c r="AX6" s="14"/>
      <c r="AY6" s="14"/>
      <c r="BA6" s="14" t="s">
        <v>22</v>
      </c>
    </row>
    <row r="7" spans="1:60">
      <c r="A7" s="14" t="s">
        <v>65</v>
      </c>
      <c r="B7" s="14" t="s">
        <v>229</v>
      </c>
      <c r="C7" s="8" t="s">
        <v>227</v>
      </c>
      <c r="G7" s="10"/>
      <c r="S7" s="10"/>
      <c r="W7" s="10"/>
      <c r="X7" s="8"/>
      <c r="AE7" s="8"/>
      <c r="AK7" s="10"/>
      <c r="AQ7" s="10"/>
    </row>
    <row r="8" spans="1:60">
      <c r="F8" s="29" t="s">
        <v>36</v>
      </c>
      <c r="K8" s="11"/>
      <c r="L8" s="30"/>
      <c r="M8" s="29" t="s">
        <v>36</v>
      </c>
      <c r="N8" s="31"/>
      <c r="O8" s="31"/>
      <c r="P8" s="31"/>
      <c r="Q8" s="29"/>
      <c r="S8" s="10"/>
      <c r="U8" s="11"/>
      <c r="V8" s="11"/>
      <c r="W8" s="11"/>
      <c r="X8" s="11"/>
      <c r="Y8" s="11"/>
      <c r="Z8" s="11"/>
      <c r="AA8" s="11"/>
      <c r="AB8" s="11"/>
      <c r="AC8" s="11"/>
      <c r="AD8" s="14"/>
      <c r="AE8" s="8" t="s">
        <v>20</v>
      </c>
      <c r="AF8" s="29" t="s">
        <v>23</v>
      </c>
      <c r="AI8" s="11"/>
      <c r="AJ8" s="11"/>
      <c r="AK8" s="11"/>
      <c r="AL8" s="11"/>
      <c r="AM8" s="11"/>
      <c r="AN8" s="11"/>
      <c r="AO8" s="11"/>
      <c r="AP8" s="11"/>
      <c r="AQ8" s="10"/>
      <c r="AY8" s="29" t="s">
        <v>57</v>
      </c>
      <c r="BA8" s="32" t="s">
        <v>62</v>
      </c>
      <c r="BB8" s="33"/>
      <c r="BC8" s="32" t="s">
        <v>63</v>
      </c>
      <c r="BD8" s="32"/>
      <c r="BE8" s="34" t="s">
        <v>64</v>
      </c>
      <c r="BF8" s="35"/>
    </row>
    <row r="9" spans="1:60" s="31" customFormat="1">
      <c r="A9" s="36" t="s">
        <v>34</v>
      </c>
      <c r="B9" s="36" t="s">
        <v>35</v>
      </c>
      <c r="C9" s="36" t="s">
        <v>36</v>
      </c>
      <c r="D9" s="36" t="s">
        <v>37</v>
      </c>
      <c r="E9" s="36" t="s">
        <v>38</v>
      </c>
      <c r="F9" s="37" t="s">
        <v>7</v>
      </c>
      <c r="G9" s="37" t="s">
        <v>8</v>
      </c>
      <c r="H9" s="37" t="s">
        <v>9</v>
      </c>
      <c r="I9" s="37" t="s">
        <v>10</v>
      </c>
      <c r="J9" s="37" t="s">
        <v>11</v>
      </c>
      <c r="K9" s="37" t="s">
        <v>36</v>
      </c>
      <c r="L9" s="38"/>
      <c r="M9" s="37" t="s">
        <v>7</v>
      </c>
      <c r="N9" s="37" t="s">
        <v>8</v>
      </c>
      <c r="O9" s="37" t="s">
        <v>9</v>
      </c>
      <c r="P9" s="37" t="s">
        <v>10</v>
      </c>
      <c r="Q9" s="37" t="s">
        <v>11</v>
      </c>
      <c r="R9" s="37" t="s">
        <v>36</v>
      </c>
      <c r="S9" s="38"/>
      <c r="T9" s="36" t="s">
        <v>39</v>
      </c>
      <c r="U9" s="36" t="s">
        <v>40</v>
      </c>
      <c r="V9" s="36" t="s">
        <v>52</v>
      </c>
      <c r="W9" s="36" t="s">
        <v>49</v>
      </c>
      <c r="X9" s="36" t="s">
        <v>82</v>
      </c>
      <c r="Y9" s="36" t="s">
        <v>83</v>
      </c>
      <c r="Z9" s="36" t="s">
        <v>75</v>
      </c>
      <c r="AA9" s="36" t="s">
        <v>48</v>
      </c>
      <c r="AB9" s="36" t="s">
        <v>47</v>
      </c>
      <c r="AC9" s="38"/>
      <c r="AD9" s="36" t="s">
        <v>46</v>
      </c>
      <c r="AE9" s="36" t="s">
        <v>19</v>
      </c>
      <c r="AF9" s="39" t="s">
        <v>25</v>
      </c>
      <c r="AG9" s="38"/>
      <c r="AH9" s="36" t="s">
        <v>39</v>
      </c>
      <c r="AI9" s="36" t="s">
        <v>40</v>
      </c>
      <c r="AJ9" s="36" t="s">
        <v>52</v>
      </c>
      <c r="AK9" s="36" t="s">
        <v>49</v>
      </c>
      <c r="AL9" s="36" t="s">
        <v>82</v>
      </c>
      <c r="AM9" s="36" t="s">
        <v>83</v>
      </c>
      <c r="AN9" s="36" t="s">
        <v>96</v>
      </c>
      <c r="AO9" s="36" t="s">
        <v>48</v>
      </c>
      <c r="AP9" s="36" t="s">
        <v>47</v>
      </c>
      <c r="AQ9" s="38"/>
      <c r="AR9" s="37" t="s">
        <v>12</v>
      </c>
      <c r="AS9" s="37" t="s">
        <v>13</v>
      </c>
      <c r="AT9" s="37" t="s">
        <v>14</v>
      </c>
      <c r="AU9" s="37" t="s">
        <v>15</v>
      </c>
      <c r="AV9" s="37" t="s">
        <v>16</v>
      </c>
      <c r="AW9" s="37" t="s">
        <v>43</v>
      </c>
      <c r="AX9" s="36" t="s">
        <v>20</v>
      </c>
      <c r="AY9" s="39" t="s">
        <v>25</v>
      </c>
      <c r="AZ9" s="38"/>
      <c r="BA9" s="40" t="s">
        <v>42</v>
      </c>
      <c r="BB9" s="41"/>
      <c r="BC9" s="42" t="s">
        <v>42</v>
      </c>
      <c r="BD9" s="42"/>
      <c r="BE9" s="42" t="s">
        <v>42</v>
      </c>
      <c r="BF9" s="43" t="s">
        <v>45</v>
      </c>
      <c r="BG9" s="36"/>
      <c r="BH9" s="36"/>
    </row>
    <row r="10" spans="1:60" s="31" customFormat="1">
      <c r="F10" s="35"/>
      <c r="G10" s="35"/>
      <c r="H10" s="35"/>
      <c r="I10" s="35"/>
      <c r="J10" s="35"/>
      <c r="K10" s="35"/>
      <c r="L10" s="44"/>
      <c r="M10" s="35"/>
      <c r="N10" s="35"/>
      <c r="O10" s="35"/>
      <c r="P10" s="35"/>
      <c r="Q10" s="35"/>
      <c r="R10" s="35"/>
      <c r="S10" s="44"/>
      <c r="AC10" s="44"/>
      <c r="AG10" s="44"/>
      <c r="AQ10" s="44"/>
      <c r="AR10" s="35"/>
      <c r="AS10" s="35"/>
      <c r="AT10" s="35"/>
      <c r="AU10" s="35"/>
      <c r="AV10" s="35"/>
      <c r="AW10" s="35"/>
      <c r="AZ10" s="44"/>
      <c r="BA10" s="29"/>
      <c r="BB10" s="30"/>
      <c r="BC10" s="45"/>
      <c r="BD10" s="45"/>
      <c r="BE10" s="45"/>
      <c r="BF10" s="45"/>
    </row>
    <row r="11" spans="1:60" ht="15" customHeight="1">
      <c r="A11" s="10">
        <v>68</v>
      </c>
      <c r="B11" s="46" t="s">
        <v>157</v>
      </c>
      <c r="C11" s="46" t="s">
        <v>107</v>
      </c>
      <c r="D11" s="46" t="s">
        <v>108</v>
      </c>
      <c r="E11" s="46" t="s">
        <v>116</v>
      </c>
      <c r="F11" s="47">
        <v>6.8</v>
      </c>
      <c r="G11" s="47">
        <v>6.8</v>
      </c>
      <c r="H11" s="47">
        <v>6.8</v>
      </c>
      <c r="I11" s="47">
        <v>6.5</v>
      </c>
      <c r="J11" s="47">
        <v>7</v>
      </c>
      <c r="K11" s="52">
        <f t="shared" ref="K11:K18" si="0">SUM((F11*0.3),(G11*0.25),(H11*0.25),(I11*0.15),(J11*0.05))</f>
        <v>6.7649999999999997</v>
      </c>
      <c r="L11" s="60"/>
      <c r="M11" s="47">
        <v>6.8</v>
      </c>
      <c r="N11" s="47">
        <v>6.5</v>
      </c>
      <c r="O11" s="47">
        <v>6.5</v>
      </c>
      <c r="P11" s="47">
        <v>6.5</v>
      </c>
      <c r="Q11" s="47">
        <v>7</v>
      </c>
      <c r="R11" s="52">
        <f t="shared" ref="R11:R18" si="1">SUM((M11*0.3),(N11*0.25),(O11*0.25),(P11*0.15),(Q11*0.05))</f>
        <v>6.6149999999999993</v>
      </c>
      <c r="S11" s="55"/>
      <c r="T11" s="47">
        <v>5.3</v>
      </c>
      <c r="U11" s="47">
        <v>6</v>
      </c>
      <c r="V11" s="47">
        <v>6.3</v>
      </c>
      <c r="W11" s="47">
        <v>6.8</v>
      </c>
      <c r="X11" s="47">
        <v>7.5</v>
      </c>
      <c r="Y11" s="47">
        <v>6.7</v>
      </c>
      <c r="Z11" s="47">
        <v>7</v>
      </c>
      <c r="AA11" s="53">
        <f t="shared" ref="AA11:AA18" si="2">SUM(T11:Z11)</f>
        <v>45.6</v>
      </c>
      <c r="AB11" s="52">
        <f t="shared" ref="AB11:AB18" si="3">AA11/7</f>
        <v>6.5142857142857142</v>
      </c>
      <c r="AC11" s="61"/>
      <c r="AD11" s="47">
        <v>7.71</v>
      </c>
      <c r="AE11" s="50">
        <v>0</v>
      </c>
      <c r="AF11" s="52">
        <f t="shared" ref="AF11:AF18" si="4">AD11-AE11</f>
        <v>7.71</v>
      </c>
      <c r="AG11" s="55"/>
      <c r="AH11" s="47">
        <v>5.8</v>
      </c>
      <c r="AI11" s="47">
        <v>6.5</v>
      </c>
      <c r="AJ11" s="47">
        <v>5</v>
      </c>
      <c r="AK11" s="47">
        <v>6.2</v>
      </c>
      <c r="AL11" s="47">
        <v>7.5</v>
      </c>
      <c r="AM11" s="47">
        <v>6</v>
      </c>
      <c r="AN11" s="47">
        <v>6</v>
      </c>
      <c r="AO11" s="53">
        <f t="shared" ref="AO11:AO18" si="5">SUM(AH11:AN11)</f>
        <v>43</v>
      </c>
      <c r="AP11" s="52">
        <f t="shared" ref="AP11:AP18" si="6">AO11/7</f>
        <v>6.1428571428571432</v>
      </c>
      <c r="AQ11" s="55"/>
      <c r="AR11" s="47">
        <v>6</v>
      </c>
      <c r="AS11" s="47">
        <v>7</v>
      </c>
      <c r="AT11" s="47">
        <v>7</v>
      </c>
      <c r="AU11" s="47">
        <v>6</v>
      </c>
      <c r="AV11" s="47">
        <v>6</v>
      </c>
      <c r="AW11" s="52">
        <f t="shared" ref="AW11:AW18" si="7">SUM((AR11*0.2),(AS11*0.15),(AT11*0.25),(AU11*0.2),(AV11*0.2))</f>
        <v>6.4</v>
      </c>
      <c r="AX11" s="50">
        <v>0</v>
      </c>
      <c r="AY11" s="52">
        <f t="shared" ref="AY11:AY18" si="8">AW11-AX11</f>
        <v>6.4</v>
      </c>
      <c r="AZ11" s="55"/>
      <c r="BA11" s="56">
        <f t="shared" ref="BA11:BA18" si="9">SUM((K11*0.25)+(AP11*0.375)+(AB11*0.375))</f>
        <v>6.437678571428572</v>
      </c>
      <c r="BB11" s="57"/>
      <c r="BC11" s="56">
        <f t="shared" ref="BC11:BC18" si="10">SUM((R11*0.25),(AY11*0.25),(AF11*0.5))</f>
        <v>7.1087500000000006</v>
      </c>
      <c r="BD11" s="56"/>
      <c r="BE11" s="58">
        <f t="shared" ref="BE11:BE18" si="11">AVERAGE(BA11:BC11)</f>
        <v>6.7732142857142863</v>
      </c>
      <c r="BF11" s="51">
        <f t="shared" ref="BF11:BF16" si="12">RANK(BE11,BE$11:BE$18)</f>
        <v>1</v>
      </c>
    </row>
    <row r="12" spans="1:60">
      <c r="A12" s="10">
        <v>31</v>
      </c>
      <c r="B12" s="46" t="s">
        <v>215</v>
      </c>
      <c r="C12" s="46" t="s">
        <v>110</v>
      </c>
      <c r="D12" s="46" t="s">
        <v>109</v>
      </c>
      <c r="E12" s="46" t="s">
        <v>117</v>
      </c>
      <c r="F12" s="47">
        <v>7</v>
      </c>
      <c r="G12" s="47">
        <v>7</v>
      </c>
      <c r="H12" s="47">
        <v>6.8</v>
      </c>
      <c r="I12" s="47">
        <v>7</v>
      </c>
      <c r="J12" s="47">
        <v>6.8</v>
      </c>
      <c r="K12" s="52">
        <f t="shared" si="0"/>
        <v>6.9399999999999995</v>
      </c>
      <c r="L12" s="60"/>
      <c r="M12" s="47">
        <v>7</v>
      </c>
      <c r="N12" s="47">
        <v>6.8</v>
      </c>
      <c r="O12" s="47">
        <v>6.8</v>
      </c>
      <c r="P12" s="47">
        <v>7</v>
      </c>
      <c r="Q12" s="47">
        <v>6.8</v>
      </c>
      <c r="R12" s="52">
        <f t="shared" si="1"/>
        <v>6.89</v>
      </c>
      <c r="S12" s="55"/>
      <c r="T12" s="47">
        <v>6</v>
      </c>
      <c r="U12" s="47">
        <v>7</v>
      </c>
      <c r="V12" s="47">
        <v>6</v>
      </c>
      <c r="W12" s="47">
        <v>7.7</v>
      </c>
      <c r="X12" s="47">
        <v>6.5</v>
      </c>
      <c r="Y12" s="47">
        <v>6</v>
      </c>
      <c r="Z12" s="47">
        <v>6.2</v>
      </c>
      <c r="AA12" s="53">
        <f t="shared" si="2"/>
        <v>45.400000000000006</v>
      </c>
      <c r="AB12" s="52">
        <f t="shared" si="3"/>
        <v>6.4857142857142867</v>
      </c>
      <c r="AC12" s="61"/>
      <c r="AD12" s="47">
        <v>7.63</v>
      </c>
      <c r="AE12" s="50">
        <v>0</v>
      </c>
      <c r="AF12" s="52">
        <f t="shared" si="4"/>
        <v>7.63</v>
      </c>
      <c r="AG12" s="55"/>
      <c r="AH12" s="47">
        <v>5.2</v>
      </c>
      <c r="AI12" s="47">
        <v>6</v>
      </c>
      <c r="AJ12" s="47">
        <v>5.8</v>
      </c>
      <c r="AK12" s="47">
        <v>8</v>
      </c>
      <c r="AL12" s="47">
        <v>6</v>
      </c>
      <c r="AM12" s="47">
        <v>6</v>
      </c>
      <c r="AN12" s="47">
        <v>6.5</v>
      </c>
      <c r="AO12" s="53">
        <f t="shared" si="5"/>
        <v>43.5</v>
      </c>
      <c r="AP12" s="52">
        <f t="shared" si="6"/>
        <v>6.2142857142857144</v>
      </c>
      <c r="AQ12" s="55"/>
      <c r="AR12" s="47">
        <v>5</v>
      </c>
      <c r="AS12" s="47">
        <v>5.5</v>
      </c>
      <c r="AT12" s="47">
        <v>5</v>
      </c>
      <c r="AU12" s="47">
        <v>6</v>
      </c>
      <c r="AV12" s="47">
        <v>4</v>
      </c>
      <c r="AW12" s="52">
        <f t="shared" si="7"/>
        <v>5.0750000000000002</v>
      </c>
      <c r="AX12" s="50">
        <v>0</v>
      </c>
      <c r="AY12" s="52">
        <f t="shared" si="8"/>
        <v>5.0750000000000002</v>
      </c>
      <c r="AZ12" s="55"/>
      <c r="BA12" s="56">
        <f t="shared" si="9"/>
        <v>6.4975000000000005</v>
      </c>
      <c r="BB12" s="57"/>
      <c r="BC12" s="56">
        <f t="shared" si="10"/>
        <v>6.8062500000000004</v>
      </c>
      <c r="BD12" s="56"/>
      <c r="BE12" s="58">
        <f t="shared" si="11"/>
        <v>6.6518750000000004</v>
      </c>
      <c r="BF12" s="51">
        <f t="shared" si="12"/>
        <v>2</v>
      </c>
    </row>
    <row r="13" spans="1:60">
      <c r="A13" s="10">
        <v>35</v>
      </c>
      <c r="B13" s="46" t="s">
        <v>173</v>
      </c>
      <c r="C13" s="46" t="s">
        <v>110</v>
      </c>
      <c r="D13" s="46" t="s">
        <v>109</v>
      </c>
      <c r="E13" s="46" t="s">
        <v>117</v>
      </c>
      <c r="F13" s="47">
        <v>7</v>
      </c>
      <c r="G13" s="47">
        <v>7</v>
      </c>
      <c r="H13" s="47">
        <v>6.8</v>
      </c>
      <c r="I13" s="47">
        <v>7</v>
      </c>
      <c r="J13" s="47">
        <v>6.8</v>
      </c>
      <c r="K13" s="52">
        <f t="shared" si="0"/>
        <v>6.9399999999999995</v>
      </c>
      <c r="L13" s="60"/>
      <c r="M13" s="47">
        <v>6.8</v>
      </c>
      <c r="N13" s="47">
        <v>7</v>
      </c>
      <c r="O13" s="47">
        <v>6.8</v>
      </c>
      <c r="P13" s="47">
        <v>7</v>
      </c>
      <c r="Q13" s="47">
        <v>6.8</v>
      </c>
      <c r="R13" s="52">
        <f t="shared" si="1"/>
        <v>6.88</v>
      </c>
      <c r="S13" s="55"/>
      <c r="T13" s="47">
        <v>4.8</v>
      </c>
      <c r="U13" s="47">
        <v>6.8</v>
      </c>
      <c r="V13" s="47">
        <v>6.7</v>
      </c>
      <c r="W13" s="47">
        <v>6.5</v>
      </c>
      <c r="X13" s="47">
        <v>5</v>
      </c>
      <c r="Y13" s="47">
        <v>6.2</v>
      </c>
      <c r="Z13" s="47">
        <v>6.5</v>
      </c>
      <c r="AA13" s="53">
        <f t="shared" si="2"/>
        <v>42.5</v>
      </c>
      <c r="AB13" s="52">
        <f t="shared" si="3"/>
        <v>6.0714285714285712</v>
      </c>
      <c r="AC13" s="61"/>
      <c r="AD13" s="47">
        <v>6.6</v>
      </c>
      <c r="AE13" s="50">
        <v>0</v>
      </c>
      <c r="AF13" s="52">
        <f t="shared" si="4"/>
        <v>6.6</v>
      </c>
      <c r="AG13" s="55"/>
      <c r="AH13" s="47">
        <v>5</v>
      </c>
      <c r="AI13" s="47">
        <v>5</v>
      </c>
      <c r="AJ13" s="47">
        <v>5</v>
      </c>
      <c r="AK13" s="47">
        <v>6.2</v>
      </c>
      <c r="AL13" s="47">
        <v>5</v>
      </c>
      <c r="AM13" s="47">
        <v>6</v>
      </c>
      <c r="AN13" s="47">
        <v>5.8</v>
      </c>
      <c r="AO13" s="53">
        <f t="shared" si="5"/>
        <v>38</v>
      </c>
      <c r="AP13" s="52">
        <f t="shared" si="6"/>
        <v>5.4285714285714288</v>
      </c>
      <c r="AQ13" s="55"/>
      <c r="AR13" s="47">
        <v>5.5</v>
      </c>
      <c r="AS13" s="47">
        <v>6</v>
      </c>
      <c r="AT13" s="47">
        <v>6</v>
      </c>
      <c r="AU13" s="47">
        <v>5.8</v>
      </c>
      <c r="AV13" s="47">
        <v>5</v>
      </c>
      <c r="AW13" s="52">
        <f t="shared" si="7"/>
        <v>5.66</v>
      </c>
      <c r="AX13" s="50">
        <v>0</v>
      </c>
      <c r="AY13" s="52">
        <f t="shared" si="8"/>
        <v>5.66</v>
      </c>
      <c r="AZ13" s="55"/>
      <c r="BA13" s="56">
        <f t="shared" si="9"/>
        <v>6.0474999999999994</v>
      </c>
      <c r="BB13" s="57"/>
      <c r="BC13" s="56">
        <f t="shared" si="10"/>
        <v>6.4349999999999996</v>
      </c>
      <c r="BD13" s="56"/>
      <c r="BE13" s="58">
        <f t="shared" si="11"/>
        <v>6.2412499999999991</v>
      </c>
      <c r="BF13" s="51">
        <f t="shared" si="12"/>
        <v>3</v>
      </c>
    </row>
    <row r="14" spans="1:60">
      <c r="A14" s="10">
        <v>15</v>
      </c>
      <c r="B14" s="46" t="s">
        <v>228</v>
      </c>
      <c r="C14" s="46" t="s">
        <v>210</v>
      </c>
      <c r="D14" s="46" t="s">
        <v>211</v>
      </c>
      <c r="E14" s="46" t="s">
        <v>212</v>
      </c>
      <c r="F14" s="47">
        <v>6.5</v>
      </c>
      <c r="G14" s="47">
        <v>6.5</v>
      </c>
      <c r="H14" s="47">
        <v>6</v>
      </c>
      <c r="I14" s="47">
        <v>6</v>
      </c>
      <c r="J14" s="47">
        <v>6.8</v>
      </c>
      <c r="K14" s="52">
        <f t="shared" si="0"/>
        <v>6.3149999999999995</v>
      </c>
      <c r="L14" s="60"/>
      <c r="M14" s="47">
        <v>6.8</v>
      </c>
      <c r="N14" s="47">
        <v>6</v>
      </c>
      <c r="O14" s="47">
        <v>6.8</v>
      </c>
      <c r="P14" s="47">
        <v>6</v>
      </c>
      <c r="Q14" s="47">
        <v>6.8</v>
      </c>
      <c r="R14" s="52">
        <f t="shared" si="1"/>
        <v>6.48</v>
      </c>
      <c r="S14" s="55"/>
      <c r="T14" s="47">
        <v>5.3</v>
      </c>
      <c r="U14" s="47">
        <v>6.3</v>
      </c>
      <c r="V14" s="47">
        <v>2.5</v>
      </c>
      <c r="W14" s="47">
        <v>6</v>
      </c>
      <c r="X14" s="47">
        <v>6.5</v>
      </c>
      <c r="Y14" s="47">
        <v>6.5</v>
      </c>
      <c r="Z14" s="47">
        <v>6</v>
      </c>
      <c r="AA14" s="53">
        <f t="shared" si="2"/>
        <v>39.1</v>
      </c>
      <c r="AB14" s="52">
        <f t="shared" si="3"/>
        <v>5.5857142857142863</v>
      </c>
      <c r="AC14" s="61"/>
      <c r="AD14" s="47">
        <v>8</v>
      </c>
      <c r="AE14" s="50">
        <v>0</v>
      </c>
      <c r="AF14" s="52">
        <f t="shared" si="4"/>
        <v>8</v>
      </c>
      <c r="AG14" s="55"/>
      <c r="AH14" s="47">
        <v>5</v>
      </c>
      <c r="AI14" s="47">
        <v>6.5</v>
      </c>
      <c r="AJ14" s="47">
        <v>3.5</v>
      </c>
      <c r="AK14" s="47">
        <v>4</v>
      </c>
      <c r="AL14" s="47">
        <v>6</v>
      </c>
      <c r="AM14" s="47">
        <v>5.5</v>
      </c>
      <c r="AN14" s="47">
        <v>5.8</v>
      </c>
      <c r="AO14" s="53">
        <f t="shared" si="5"/>
        <v>36.299999999999997</v>
      </c>
      <c r="AP14" s="52">
        <f t="shared" si="6"/>
        <v>5.1857142857142851</v>
      </c>
      <c r="AQ14" s="55"/>
      <c r="AR14" s="47">
        <v>4</v>
      </c>
      <c r="AS14" s="47">
        <v>4.5</v>
      </c>
      <c r="AT14" s="47">
        <v>5</v>
      </c>
      <c r="AU14" s="47">
        <v>4</v>
      </c>
      <c r="AV14" s="47">
        <v>4</v>
      </c>
      <c r="AW14" s="52">
        <f t="shared" si="7"/>
        <v>4.3250000000000002</v>
      </c>
      <c r="AX14" s="50">
        <v>0</v>
      </c>
      <c r="AY14" s="52">
        <f t="shared" si="8"/>
        <v>4.3250000000000002</v>
      </c>
      <c r="AZ14" s="55"/>
      <c r="BA14" s="56">
        <f t="shared" si="9"/>
        <v>5.618035714285714</v>
      </c>
      <c r="BB14" s="57"/>
      <c r="BC14" s="56">
        <f t="shared" si="10"/>
        <v>6.7012499999999999</v>
      </c>
      <c r="BD14" s="56"/>
      <c r="BE14" s="58">
        <f t="shared" si="11"/>
        <v>6.159642857142857</v>
      </c>
      <c r="BF14" s="51">
        <f t="shared" si="12"/>
        <v>4</v>
      </c>
    </row>
    <row r="15" spans="1:60">
      <c r="A15" s="10">
        <v>74</v>
      </c>
      <c r="B15" s="46" t="s">
        <v>155</v>
      </c>
      <c r="C15" s="46" t="s">
        <v>107</v>
      </c>
      <c r="D15" s="46" t="s">
        <v>108</v>
      </c>
      <c r="E15" s="46" t="s">
        <v>116</v>
      </c>
      <c r="F15" s="47">
        <v>6.8</v>
      </c>
      <c r="G15" s="47">
        <v>6.8</v>
      </c>
      <c r="H15" s="47">
        <v>6.8</v>
      </c>
      <c r="I15" s="47">
        <v>6.5</v>
      </c>
      <c r="J15" s="47">
        <v>7</v>
      </c>
      <c r="K15" s="52">
        <f t="shared" si="0"/>
        <v>6.7649999999999997</v>
      </c>
      <c r="L15" s="60"/>
      <c r="M15" s="47">
        <v>6.8</v>
      </c>
      <c r="N15" s="47">
        <v>6.5</v>
      </c>
      <c r="O15" s="47">
        <v>6.8</v>
      </c>
      <c r="P15" s="47">
        <v>6.8</v>
      </c>
      <c r="Q15" s="47">
        <v>7</v>
      </c>
      <c r="R15" s="52">
        <f t="shared" si="1"/>
        <v>6.7349999999999994</v>
      </c>
      <c r="S15" s="55"/>
      <c r="T15" s="47">
        <v>5</v>
      </c>
      <c r="U15" s="47">
        <v>6.2</v>
      </c>
      <c r="V15" s="47">
        <v>5</v>
      </c>
      <c r="W15" s="47">
        <v>6.5</v>
      </c>
      <c r="X15" s="47">
        <v>5.7</v>
      </c>
      <c r="Y15" s="47">
        <v>5.2</v>
      </c>
      <c r="Z15" s="47">
        <v>6</v>
      </c>
      <c r="AA15" s="53">
        <f t="shared" si="2"/>
        <v>39.6</v>
      </c>
      <c r="AB15" s="52">
        <f t="shared" si="3"/>
        <v>5.6571428571428575</v>
      </c>
      <c r="AC15" s="61"/>
      <c r="AD15" s="47">
        <v>6.76</v>
      </c>
      <c r="AE15" s="50">
        <v>0</v>
      </c>
      <c r="AF15" s="52">
        <f t="shared" si="4"/>
        <v>6.76</v>
      </c>
      <c r="AG15" s="55"/>
      <c r="AH15" s="47">
        <v>5</v>
      </c>
      <c r="AI15" s="47">
        <v>6</v>
      </c>
      <c r="AJ15" s="47">
        <v>4.8</v>
      </c>
      <c r="AK15" s="47">
        <v>5</v>
      </c>
      <c r="AL15" s="47">
        <v>5.2</v>
      </c>
      <c r="AM15" s="47">
        <v>5</v>
      </c>
      <c r="AN15" s="47">
        <v>6.2</v>
      </c>
      <c r="AO15" s="53">
        <f t="shared" si="5"/>
        <v>37.200000000000003</v>
      </c>
      <c r="AP15" s="52">
        <f t="shared" si="6"/>
        <v>5.3142857142857149</v>
      </c>
      <c r="AQ15" s="55"/>
      <c r="AR15" s="47">
        <v>5.5</v>
      </c>
      <c r="AS15" s="47">
        <v>6</v>
      </c>
      <c r="AT15" s="47">
        <v>6</v>
      </c>
      <c r="AU15" s="47">
        <v>4.8</v>
      </c>
      <c r="AV15" s="47">
        <v>4</v>
      </c>
      <c r="AW15" s="52">
        <f t="shared" si="7"/>
        <v>5.26</v>
      </c>
      <c r="AX15" s="50">
        <v>0</v>
      </c>
      <c r="AY15" s="52">
        <f t="shared" si="8"/>
        <v>5.26</v>
      </c>
      <c r="AZ15" s="55"/>
      <c r="BA15" s="56">
        <f t="shared" si="9"/>
        <v>5.805535714285714</v>
      </c>
      <c r="BB15" s="57"/>
      <c r="BC15" s="56">
        <f t="shared" si="10"/>
        <v>6.3787500000000001</v>
      </c>
      <c r="BD15" s="56"/>
      <c r="BE15" s="58">
        <f t="shared" si="11"/>
        <v>6.0921428571428571</v>
      </c>
      <c r="BF15" s="51">
        <f t="shared" si="12"/>
        <v>5</v>
      </c>
    </row>
    <row r="16" spans="1:60">
      <c r="A16" s="10">
        <v>73</v>
      </c>
      <c r="B16" s="46" t="s">
        <v>158</v>
      </c>
      <c r="C16" s="46" t="s">
        <v>107</v>
      </c>
      <c r="D16" s="46" t="s">
        <v>108</v>
      </c>
      <c r="E16" s="46" t="s">
        <v>116</v>
      </c>
      <c r="F16" s="47">
        <v>6.8</v>
      </c>
      <c r="G16" s="47">
        <v>6.8</v>
      </c>
      <c r="H16" s="47">
        <v>6.8</v>
      </c>
      <c r="I16" s="47">
        <v>6.5</v>
      </c>
      <c r="J16" s="47">
        <v>7</v>
      </c>
      <c r="K16" s="52">
        <f t="shared" si="0"/>
        <v>6.7649999999999997</v>
      </c>
      <c r="L16" s="60"/>
      <c r="M16" s="47">
        <v>6.8</v>
      </c>
      <c r="N16" s="47">
        <v>6.5</v>
      </c>
      <c r="O16" s="47">
        <v>6.8</v>
      </c>
      <c r="P16" s="47">
        <v>6.5</v>
      </c>
      <c r="Q16" s="47">
        <v>7</v>
      </c>
      <c r="R16" s="52">
        <f t="shared" si="1"/>
        <v>6.6899999999999995</v>
      </c>
      <c r="S16" s="55"/>
      <c r="T16" s="47">
        <v>4.8</v>
      </c>
      <c r="U16" s="47">
        <v>6.3</v>
      </c>
      <c r="V16" s="47">
        <v>6</v>
      </c>
      <c r="W16" s="47">
        <v>6</v>
      </c>
      <c r="X16" s="47">
        <v>6</v>
      </c>
      <c r="Y16" s="47">
        <v>5.7</v>
      </c>
      <c r="Z16" s="47">
        <v>6.5</v>
      </c>
      <c r="AA16" s="53">
        <f t="shared" si="2"/>
        <v>41.300000000000004</v>
      </c>
      <c r="AB16" s="52">
        <f t="shared" si="3"/>
        <v>5.9</v>
      </c>
      <c r="AC16" s="61"/>
      <c r="AD16" s="47">
        <v>6</v>
      </c>
      <c r="AE16" s="50">
        <v>0</v>
      </c>
      <c r="AF16" s="52">
        <f t="shared" si="4"/>
        <v>6</v>
      </c>
      <c r="AG16" s="55"/>
      <c r="AH16" s="47">
        <v>5.2</v>
      </c>
      <c r="AI16" s="47">
        <v>6</v>
      </c>
      <c r="AJ16" s="47">
        <v>5</v>
      </c>
      <c r="AK16" s="47">
        <v>5.8</v>
      </c>
      <c r="AL16" s="47">
        <v>5</v>
      </c>
      <c r="AM16" s="47">
        <v>5.5</v>
      </c>
      <c r="AN16" s="47">
        <v>6</v>
      </c>
      <c r="AO16" s="53">
        <f t="shared" si="5"/>
        <v>38.5</v>
      </c>
      <c r="AP16" s="52">
        <f t="shared" si="6"/>
        <v>5.5</v>
      </c>
      <c r="AQ16" s="55"/>
      <c r="AR16" s="47">
        <v>4.5</v>
      </c>
      <c r="AS16" s="47">
        <v>4.5</v>
      </c>
      <c r="AT16" s="47">
        <v>4</v>
      </c>
      <c r="AU16" s="47">
        <v>4</v>
      </c>
      <c r="AV16" s="47">
        <v>4</v>
      </c>
      <c r="AW16" s="52">
        <f t="shared" si="7"/>
        <v>4.1749999999999998</v>
      </c>
      <c r="AX16" s="50">
        <v>0</v>
      </c>
      <c r="AY16" s="52">
        <f t="shared" si="8"/>
        <v>4.1749999999999998</v>
      </c>
      <c r="AZ16" s="55"/>
      <c r="BA16" s="56">
        <f t="shared" si="9"/>
        <v>5.9662500000000005</v>
      </c>
      <c r="BB16" s="57"/>
      <c r="BC16" s="56">
        <f t="shared" si="10"/>
        <v>5.7162499999999996</v>
      </c>
      <c r="BD16" s="56"/>
      <c r="BE16" s="58">
        <f t="shared" si="11"/>
        <v>5.8412500000000005</v>
      </c>
      <c r="BF16" s="51">
        <f t="shared" si="12"/>
        <v>6</v>
      </c>
    </row>
    <row r="17" spans="1:58">
      <c r="A17" s="10">
        <v>21</v>
      </c>
      <c r="B17" s="46" t="s">
        <v>147</v>
      </c>
      <c r="C17" s="46" t="s">
        <v>144</v>
      </c>
      <c r="D17" s="46" t="s">
        <v>221</v>
      </c>
      <c r="E17" s="46" t="s">
        <v>148</v>
      </c>
      <c r="F17" s="47">
        <v>7</v>
      </c>
      <c r="G17" s="47">
        <v>6.8</v>
      </c>
      <c r="H17" s="47">
        <v>6.8</v>
      </c>
      <c r="I17" s="47">
        <v>6.8</v>
      </c>
      <c r="J17" s="47">
        <v>7</v>
      </c>
      <c r="K17" s="52">
        <f t="shared" si="0"/>
        <v>6.8699999999999992</v>
      </c>
      <c r="L17" s="60"/>
      <c r="M17" s="47">
        <v>6.5</v>
      </c>
      <c r="N17" s="47">
        <v>6.5</v>
      </c>
      <c r="O17" s="47">
        <v>6.5</v>
      </c>
      <c r="P17" s="47">
        <v>6.5</v>
      </c>
      <c r="Q17" s="47">
        <v>7</v>
      </c>
      <c r="R17" s="52">
        <f t="shared" si="1"/>
        <v>6.5249999999999995</v>
      </c>
      <c r="S17" s="55"/>
      <c r="T17" s="47">
        <v>6.3</v>
      </c>
      <c r="U17" s="47">
        <v>7</v>
      </c>
      <c r="V17" s="47">
        <v>5</v>
      </c>
      <c r="W17" s="47">
        <v>7.2</v>
      </c>
      <c r="X17" s="47">
        <v>6.7</v>
      </c>
      <c r="Y17" s="47">
        <v>6.5</v>
      </c>
      <c r="Z17" s="47">
        <v>6.7</v>
      </c>
      <c r="AA17" s="53">
        <f t="shared" si="2"/>
        <v>45.400000000000006</v>
      </c>
      <c r="AB17" s="52">
        <f t="shared" si="3"/>
        <v>6.4857142857142867</v>
      </c>
      <c r="AC17" s="61"/>
      <c r="AD17" s="47">
        <v>6.28</v>
      </c>
      <c r="AE17" s="50">
        <v>2</v>
      </c>
      <c r="AF17" s="52">
        <f t="shared" si="4"/>
        <v>4.28</v>
      </c>
      <c r="AG17" s="55"/>
      <c r="AH17" s="47">
        <v>6.5</v>
      </c>
      <c r="AI17" s="47">
        <v>6</v>
      </c>
      <c r="AJ17" s="47">
        <v>5</v>
      </c>
      <c r="AK17" s="47">
        <v>7</v>
      </c>
      <c r="AL17" s="47">
        <v>6.2</v>
      </c>
      <c r="AM17" s="47">
        <v>6.2</v>
      </c>
      <c r="AN17" s="47">
        <v>6.5</v>
      </c>
      <c r="AO17" s="53">
        <f t="shared" si="5"/>
        <v>43.4</v>
      </c>
      <c r="AP17" s="52">
        <f t="shared" si="6"/>
        <v>6.2</v>
      </c>
      <c r="AQ17" s="55"/>
      <c r="AR17" s="47">
        <v>5.5</v>
      </c>
      <c r="AS17" s="47">
        <v>5.5</v>
      </c>
      <c r="AT17" s="47">
        <v>5</v>
      </c>
      <c r="AU17" s="47">
        <v>5</v>
      </c>
      <c r="AV17" s="47">
        <v>5</v>
      </c>
      <c r="AW17" s="52">
        <f t="shared" si="7"/>
        <v>5.1749999999999998</v>
      </c>
      <c r="AX17" s="50">
        <v>0</v>
      </c>
      <c r="AY17" s="52">
        <f t="shared" si="8"/>
        <v>5.1749999999999998</v>
      </c>
      <c r="AZ17" s="55"/>
      <c r="BA17" s="56">
        <f t="shared" si="9"/>
        <v>6.4746428571428574</v>
      </c>
      <c r="BB17" s="57"/>
      <c r="BC17" s="56">
        <f t="shared" si="10"/>
        <v>5.0649999999999995</v>
      </c>
      <c r="BD17" s="56"/>
      <c r="BE17" s="58">
        <f t="shared" si="11"/>
        <v>5.7698214285714284</v>
      </c>
      <c r="BF17" s="51"/>
    </row>
    <row r="18" spans="1:58">
      <c r="A18" s="10">
        <v>62</v>
      </c>
      <c r="B18" s="46" t="s">
        <v>150</v>
      </c>
      <c r="C18" s="46" t="s">
        <v>144</v>
      </c>
      <c r="D18" s="46" t="s">
        <v>221</v>
      </c>
      <c r="E18" s="46" t="s">
        <v>160</v>
      </c>
      <c r="F18" s="47">
        <v>7</v>
      </c>
      <c r="G18" s="47">
        <v>7</v>
      </c>
      <c r="H18" s="47">
        <v>6.8</v>
      </c>
      <c r="I18" s="47">
        <v>7</v>
      </c>
      <c r="J18" s="47">
        <v>7</v>
      </c>
      <c r="K18" s="52">
        <f t="shared" si="0"/>
        <v>6.9499999999999993</v>
      </c>
      <c r="L18" s="60"/>
      <c r="M18" s="47">
        <v>6.5</v>
      </c>
      <c r="N18" s="47">
        <v>6.8</v>
      </c>
      <c r="O18" s="47">
        <v>6.8</v>
      </c>
      <c r="P18" s="47">
        <v>7</v>
      </c>
      <c r="Q18" s="47">
        <v>7</v>
      </c>
      <c r="R18" s="52">
        <f t="shared" si="1"/>
        <v>6.7499999999999991</v>
      </c>
      <c r="S18" s="55"/>
      <c r="T18" s="47">
        <v>4.8</v>
      </c>
      <c r="U18" s="47">
        <v>5.3</v>
      </c>
      <c r="V18" s="47">
        <v>5.5</v>
      </c>
      <c r="W18" s="47">
        <v>5.2</v>
      </c>
      <c r="X18" s="47">
        <v>3.5</v>
      </c>
      <c r="Y18" s="47">
        <v>5</v>
      </c>
      <c r="Z18" s="47">
        <v>5</v>
      </c>
      <c r="AA18" s="53">
        <f t="shared" si="2"/>
        <v>34.299999999999997</v>
      </c>
      <c r="AB18" s="52">
        <f t="shared" si="3"/>
        <v>4.8999999999999995</v>
      </c>
      <c r="AC18" s="61"/>
      <c r="AD18" s="47">
        <v>5.8</v>
      </c>
      <c r="AE18" s="50">
        <v>0</v>
      </c>
      <c r="AF18" s="52">
        <f t="shared" si="4"/>
        <v>5.8</v>
      </c>
      <c r="AG18" s="55"/>
      <c r="AH18" s="47">
        <v>5</v>
      </c>
      <c r="AI18" s="47">
        <v>6.2</v>
      </c>
      <c r="AJ18" s="47">
        <v>5.5</v>
      </c>
      <c r="AK18" s="47">
        <v>5</v>
      </c>
      <c r="AL18" s="47">
        <v>4.8</v>
      </c>
      <c r="AM18" s="47">
        <v>5</v>
      </c>
      <c r="AN18" s="47">
        <v>6</v>
      </c>
      <c r="AO18" s="53">
        <f t="shared" si="5"/>
        <v>37.5</v>
      </c>
      <c r="AP18" s="52">
        <f t="shared" si="6"/>
        <v>5.3571428571428568</v>
      </c>
      <c r="AQ18" s="55"/>
      <c r="AR18" s="47">
        <v>3</v>
      </c>
      <c r="AS18" s="47">
        <v>4</v>
      </c>
      <c r="AT18" s="47">
        <v>4</v>
      </c>
      <c r="AU18" s="47">
        <v>4</v>
      </c>
      <c r="AV18" s="47">
        <v>4</v>
      </c>
      <c r="AW18" s="52">
        <f t="shared" si="7"/>
        <v>3.8</v>
      </c>
      <c r="AX18" s="50">
        <v>0</v>
      </c>
      <c r="AY18" s="52">
        <f t="shared" si="8"/>
        <v>3.8</v>
      </c>
      <c r="AZ18" s="55"/>
      <c r="BA18" s="56">
        <f t="shared" si="9"/>
        <v>5.5839285714285705</v>
      </c>
      <c r="BB18" s="57"/>
      <c r="BC18" s="56">
        <f t="shared" si="10"/>
        <v>5.5374999999999996</v>
      </c>
      <c r="BD18" s="56"/>
      <c r="BE18" s="58">
        <f t="shared" si="11"/>
        <v>5.5607142857142851</v>
      </c>
      <c r="BF18" s="51"/>
    </row>
  </sheetData>
  <sortState ref="A11:BF18">
    <sortCondition descending="1" ref="BE11:BE18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1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8" customWidth="1"/>
    <col min="2" max="2" width="18.28515625" style="8" customWidth="1"/>
    <col min="3" max="3" width="21.42578125" style="8" customWidth="1"/>
    <col min="4" max="4" width="15.28515625" style="8" customWidth="1"/>
    <col min="5" max="5" width="15.140625" style="8" customWidth="1"/>
    <col min="6" max="11" width="7.7109375" style="8" customWidth="1"/>
    <col min="12" max="12" width="3.28515625" style="8" customWidth="1"/>
    <col min="13" max="18" width="7.7109375" style="8" customWidth="1"/>
    <col min="19" max="19" width="3.28515625" style="8" customWidth="1"/>
    <col min="20" max="28" width="7.7109375" style="8" customWidth="1"/>
    <col min="29" max="29" width="3.28515625" style="8" customWidth="1"/>
    <col min="30" max="30" width="7.28515625" style="8" customWidth="1"/>
    <col min="31" max="31" width="7" style="8" customWidth="1"/>
    <col min="32" max="32" width="9.42578125" style="8" customWidth="1"/>
    <col min="33" max="33" width="2.7109375" style="8" customWidth="1"/>
    <col min="34" max="42" width="7.7109375" style="8" customWidth="1"/>
    <col min="43" max="43" width="2.42578125" style="10" customWidth="1"/>
    <col min="44" max="51" width="7.7109375" style="8" customWidth="1"/>
    <col min="52" max="52" width="2.42578125" style="10" customWidth="1"/>
    <col min="53" max="53" width="12.140625" style="8" customWidth="1"/>
    <col min="54" max="54" width="2.7109375" style="10" customWidth="1"/>
    <col min="55" max="55" width="10.42578125" style="8" customWidth="1"/>
    <col min="56" max="56" width="2.7109375" style="10" customWidth="1"/>
    <col min="57" max="57" width="9.140625" style="8"/>
    <col min="58" max="58" width="13.28515625" style="8" customWidth="1"/>
    <col min="59" max="16384" width="9.140625" style="8"/>
  </cols>
  <sheetData>
    <row r="1" spans="1:60">
      <c r="A1" s="7" t="str">
        <f>CompDetail!A1</f>
        <v>NSW State Vaulting Championship</v>
      </c>
      <c r="D1" s="9" t="s">
        <v>0</v>
      </c>
      <c r="E1" s="9" t="s">
        <v>104</v>
      </c>
      <c r="G1" s="10"/>
      <c r="H1" s="11"/>
      <c r="I1" s="11"/>
      <c r="J1" s="11"/>
      <c r="K1" s="11"/>
      <c r="L1" s="11"/>
      <c r="T1" s="11"/>
      <c r="U1" s="11"/>
      <c r="V1" s="11"/>
      <c r="W1" s="10"/>
      <c r="Z1" s="11"/>
      <c r="AA1" s="11"/>
      <c r="AB1" s="11"/>
      <c r="AC1" s="11"/>
      <c r="AH1" s="11"/>
      <c r="AI1" s="11"/>
      <c r="AJ1" s="11"/>
      <c r="AK1" s="10"/>
      <c r="AN1" s="11"/>
      <c r="AO1" s="11"/>
      <c r="AP1" s="11"/>
      <c r="AQ1" s="12"/>
      <c r="BF1" s="13">
        <f ca="1">NOW()</f>
        <v>42940.665685300926</v>
      </c>
    </row>
    <row r="2" spans="1:60">
      <c r="A2" s="14"/>
      <c r="D2" s="9"/>
      <c r="E2" s="9" t="s">
        <v>102</v>
      </c>
      <c r="G2" s="10"/>
      <c r="W2" s="10"/>
      <c r="AK2" s="10"/>
      <c r="AQ2" s="15"/>
      <c r="BF2" s="16">
        <f ca="1">NOW()</f>
        <v>42940.665685300926</v>
      </c>
    </row>
    <row r="3" spans="1:60">
      <c r="A3" s="434" t="str">
        <f>CompDetail!A3</f>
        <v>21 - 23 July 2017</v>
      </c>
      <c r="B3" s="435"/>
      <c r="D3" s="9"/>
      <c r="E3" s="9" t="s">
        <v>105</v>
      </c>
      <c r="F3" s="17"/>
      <c r="G3" s="18"/>
      <c r="H3" s="17"/>
      <c r="I3" s="18"/>
      <c r="J3" s="18"/>
      <c r="K3" s="18"/>
      <c r="L3" s="10"/>
      <c r="M3" s="19"/>
      <c r="N3" s="19"/>
      <c r="O3" s="19"/>
      <c r="P3" s="19"/>
      <c r="Q3" s="19"/>
      <c r="R3" s="19"/>
      <c r="S3" s="10"/>
      <c r="T3" s="92"/>
      <c r="U3" s="122"/>
      <c r="V3" s="122"/>
      <c r="W3" s="122"/>
      <c r="X3" s="122"/>
      <c r="Y3" s="122"/>
      <c r="Z3" s="122"/>
      <c r="AA3" s="122"/>
      <c r="AB3" s="122"/>
      <c r="AC3" s="10"/>
      <c r="AD3" s="19"/>
      <c r="AE3" s="19"/>
      <c r="AF3" s="19"/>
      <c r="AG3" s="10"/>
      <c r="AH3" s="92"/>
      <c r="AI3" s="122"/>
      <c r="AJ3" s="122"/>
      <c r="AK3" s="122"/>
      <c r="AL3" s="122"/>
      <c r="AM3" s="122"/>
      <c r="AN3" s="122"/>
      <c r="AO3" s="122"/>
      <c r="AP3" s="122"/>
      <c r="AR3" s="19"/>
      <c r="AS3" s="19"/>
      <c r="AT3" s="19"/>
      <c r="AU3" s="19"/>
      <c r="AV3" s="19"/>
      <c r="AW3" s="19"/>
      <c r="AX3" s="19"/>
      <c r="AY3" s="19"/>
    </row>
    <row r="4" spans="1:60">
      <c r="A4" s="86"/>
      <c r="B4" s="87"/>
      <c r="D4" s="9"/>
      <c r="E4" s="9"/>
      <c r="F4" s="24" t="s">
        <v>32</v>
      </c>
      <c r="G4" s="25"/>
      <c r="H4" s="24"/>
      <c r="I4" s="25"/>
      <c r="J4" s="25"/>
      <c r="K4" s="25"/>
      <c r="M4" s="26" t="s">
        <v>21</v>
      </c>
      <c r="N4" s="26"/>
      <c r="O4" s="26"/>
      <c r="P4" s="26"/>
      <c r="Q4" s="26"/>
      <c r="R4" s="26"/>
      <c r="T4" s="123" t="s">
        <v>32</v>
      </c>
      <c r="U4" s="124"/>
      <c r="V4" s="124"/>
      <c r="W4" s="124"/>
      <c r="X4" s="124"/>
      <c r="Y4" s="124"/>
      <c r="Z4" s="124"/>
      <c r="AA4" s="124"/>
      <c r="AB4" s="124"/>
      <c r="AD4" s="26" t="s">
        <v>21</v>
      </c>
      <c r="AE4" s="26"/>
      <c r="AF4" s="26"/>
      <c r="AH4" s="123" t="s">
        <v>32</v>
      </c>
      <c r="AI4" s="124"/>
      <c r="AJ4" s="124"/>
      <c r="AK4" s="124"/>
      <c r="AL4" s="124"/>
      <c r="AM4" s="124"/>
      <c r="AN4" s="124"/>
      <c r="AO4" s="124"/>
      <c r="AP4" s="124"/>
      <c r="AR4" s="26" t="s">
        <v>21</v>
      </c>
      <c r="AS4" s="26"/>
      <c r="AT4" s="26"/>
      <c r="AU4" s="26"/>
      <c r="AV4" s="26"/>
      <c r="AW4" s="26"/>
      <c r="AX4" s="26"/>
      <c r="AY4" s="26"/>
    </row>
    <row r="5" spans="1:60">
      <c r="A5" s="14"/>
      <c r="D5" s="9"/>
      <c r="G5" s="10"/>
      <c r="W5" s="10"/>
      <c r="AK5" s="10"/>
    </row>
    <row r="6" spans="1:60">
      <c r="A6" s="14" t="s">
        <v>56</v>
      </c>
      <c r="B6" s="14"/>
      <c r="F6" s="14" t="s">
        <v>59</v>
      </c>
      <c r="G6" s="10" t="str">
        <f>E1</f>
        <v>Jenny Scott</v>
      </c>
      <c r="I6" s="14"/>
      <c r="M6" s="14" t="s">
        <v>59</v>
      </c>
      <c r="N6" s="8" t="str">
        <f>E1</f>
        <v>Jenny Scott</v>
      </c>
      <c r="T6" s="14" t="s">
        <v>58</v>
      </c>
      <c r="U6" s="8" t="str">
        <f>E2</f>
        <v>Robyn Bruderer</v>
      </c>
      <c r="W6" s="10"/>
      <c r="AD6" s="14" t="s">
        <v>58</v>
      </c>
      <c r="AE6" s="8" t="str">
        <f>E2</f>
        <v>Robyn Bruderer</v>
      </c>
      <c r="AH6" s="14" t="s">
        <v>60</v>
      </c>
      <c r="AI6" s="8" t="str">
        <f>E3</f>
        <v>Nina Fritzell</v>
      </c>
      <c r="AK6" s="10"/>
      <c r="AR6" s="14" t="s">
        <v>60</v>
      </c>
      <c r="AS6" s="8" t="str">
        <f>E3</f>
        <v>Nina Fritzell</v>
      </c>
      <c r="AX6" s="14"/>
      <c r="AY6" s="14"/>
      <c r="AZ6" s="125"/>
      <c r="BA6" s="14" t="s">
        <v>22</v>
      </c>
    </row>
    <row r="7" spans="1:60">
      <c r="A7" s="14" t="s">
        <v>65</v>
      </c>
      <c r="B7" s="14">
        <v>6</v>
      </c>
      <c r="G7" s="10"/>
      <c r="W7" s="10"/>
      <c r="AG7" s="10"/>
      <c r="AK7" s="10"/>
      <c r="AZ7" s="125"/>
      <c r="BA7" s="14"/>
    </row>
    <row r="8" spans="1:60">
      <c r="F8" s="14" t="s">
        <v>36</v>
      </c>
      <c r="K8" s="11"/>
      <c r="L8" s="30"/>
      <c r="M8" s="29" t="s">
        <v>36</v>
      </c>
      <c r="N8" s="31"/>
      <c r="O8" s="31"/>
      <c r="P8" s="31"/>
      <c r="Q8" s="29"/>
      <c r="S8" s="10"/>
      <c r="U8" s="11"/>
      <c r="V8" s="11"/>
      <c r="W8" s="11"/>
      <c r="X8" s="11"/>
      <c r="Y8" s="11"/>
      <c r="Z8" s="11"/>
      <c r="AA8" s="11"/>
      <c r="AB8" s="11"/>
      <c r="AC8" s="30"/>
      <c r="AD8" s="14"/>
      <c r="AE8" s="8" t="s">
        <v>20</v>
      </c>
      <c r="AF8" s="14" t="s">
        <v>23</v>
      </c>
      <c r="AG8" s="10"/>
      <c r="AI8" s="11"/>
      <c r="AJ8" s="11"/>
      <c r="AK8" s="11"/>
      <c r="AL8" s="11"/>
      <c r="AM8" s="11"/>
      <c r="AN8" s="11"/>
      <c r="AO8" s="11"/>
      <c r="AP8" s="11"/>
      <c r="AY8" s="29" t="s">
        <v>57</v>
      </c>
      <c r="AZ8" s="125"/>
      <c r="BA8" s="32" t="s">
        <v>62</v>
      </c>
      <c r="BB8" s="33"/>
      <c r="BC8" s="32" t="s">
        <v>63</v>
      </c>
      <c r="BD8" s="33"/>
      <c r="BE8" s="34" t="s">
        <v>64</v>
      </c>
      <c r="BF8" s="35"/>
    </row>
    <row r="9" spans="1:60" s="31" customFormat="1">
      <c r="A9" s="36" t="s">
        <v>34</v>
      </c>
      <c r="B9" s="36" t="s">
        <v>35</v>
      </c>
      <c r="C9" s="36" t="s">
        <v>36</v>
      </c>
      <c r="D9" s="36" t="s">
        <v>37</v>
      </c>
      <c r="E9" s="36" t="s">
        <v>38</v>
      </c>
      <c r="F9" s="37" t="s">
        <v>7</v>
      </c>
      <c r="G9" s="37" t="s">
        <v>8</v>
      </c>
      <c r="H9" s="37" t="s">
        <v>9</v>
      </c>
      <c r="I9" s="37" t="s">
        <v>10</v>
      </c>
      <c r="J9" s="37" t="s">
        <v>11</v>
      </c>
      <c r="K9" s="37" t="s">
        <v>36</v>
      </c>
      <c r="L9" s="38"/>
      <c r="M9" s="37" t="s">
        <v>7</v>
      </c>
      <c r="N9" s="37" t="s">
        <v>8</v>
      </c>
      <c r="O9" s="37" t="s">
        <v>9</v>
      </c>
      <c r="P9" s="37" t="s">
        <v>10</v>
      </c>
      <c r="Q9" s="37" t="s">
        <v>11</v>
      </c>
      <c r="R9" s="37" t="s">
        <v>36</v>
      </c>
      <c r="S9" s="64"/>
      <c r="T9" s="36" t="s">
        <v>39</v>
      </c>
      <c r="U9" s="36" t="s">
        <v>40</v>
      </c>
      <c r="V9" s="36" t="s">
        <v>52</v>
      </c>
      <c r="W9" s="36" t="s">
        <v>49</v>
      </c>
      <c r="X9" s="36" t="s">
        <v>53</v>
      </c>
      <c r="Y9" s="36" t="s">
        <v>54</v>
      </c>
      <c r="Z9" s="36" t="s">
        <v>55</v>
      </c>
      <c r="AA9" s="36" t="s">
        <v>48</v>
      </c>
      <c r="AB9" s="39" t="s">
        <v>47</v>
      </c>
      <c r="AC9" s="38"/>
      <c r="AD9" s="36" t="s">
        <v>46</v>
      </c>
      <c r="AE9" s="36" t="s">
        <v>19</v>
      </c>
      <c r="AF9" s="39" t="s">
        <v>25</v>
      </c>
      <c r="AG9" s="38"/>
      <c r="AH9" s="36" t="s">
        <v>39</v>
      </c>
      <c r="AI9" s="36" t="s">
        <v>40</v>
      </c>
      <c r="AJ9" s="36" t="s">
        <v>52</v>
      </c>
      <c r="AK9" s="36" t="s">
        <v>49</v>
      </c>
      <c r="AL9" s="36" t="s">
        <v>53</v>
      </c>
      <c r="AM9" s="36" t="s">
        <v>54</v>
      </c>
      <c r="AN9" s="36" t="s">
        <v>55</v>
      </c>
      <c r="AO9" s="36" t="s">
        <v>48</v>
      </c>
      <c r="AP9" s="36" t="s">
        <v>47</v>
      </c>
      <c r="AQ9" s="38"/>
      <c r="AR9" s="37" t="s">
        <v>12</v>
      </c>
      <c r="AS9" s="37" t="s">
        <v>13</v>
      </c>
      <c r="AT9" s="37" t="s">
        <v>14</v>
      </c>
      <c r="AU9" s="37" t="s">
        <v>15</v>
      </c>
      <c r="AV9" s="37" t="s">
        <v>16</v>
      </c>
      <c r="AW9" s="37" t="s">
        <v>43</v>
      </c>
      <c r="AX9" s="36" t="s">
        <v>20</v>
      </c>
      <c r="AY9" s="39" t="s">
        <v>25</v>
      </c>
      <c r="AZ9" s="126"/>
      <c r="BA9" s="40" t="s">
        <v>42</v>
      </c>
      <c r="BB9" s="41"/>
      <c r="BC9" s="42" t="s">
        <v>42</v>
      </c>
      <c r="BD9" s="127"/>
      <c r="BE9" s="42" t="s">
        <v>42</v>
      </c>
      <c r="BF9" s="43" t="s">
        <v>45</v>
      </c>
      <c r="BG9" s="36"/>
      <c r="BH9" s="36"/>
    </row>
    <row r="10" spans="1:60" s="31" customFormat="1">
      <c r="F10" s="35"/>
      <c r="G10" s="35"/>
      <c r="H10" s="35"/>
      <c r="I10" s="35"/>
      <c r="J10" s="35"/>
      <c r="K10" s="35"/>
      <c r="L10" s="44"/>
      <c r="M10" s="35"/>
      <c r="N10" s="35"/>
      <c r="O10" s="35"/>
      <c r="P10" s="35"/>
      <c r="Q10" s="35"/>
      <c r="R10" s="35"/>
      <c r="S10" s="67"/>
      <c r="AC10" s="44"/>
      <c r="AG10" s="44"/>
      <c r="AQ10" s="44"/>
      <c r="AR10" s="35"/>
      <c r="AS10" s="35"/>
      <c r="AT10" s="35"/>
      <c r="AU10" s="35"/>
      <c r="AV10" s="35"/>
      <c r="AW10" s="35"/>
      <c r="AY10" s="29"/>
      <c r="AZ10" s="128"/>
      <c r="BA10" s="29"/>
      <c r="BB10" s="30"/>
      <c r="BC10" s="45"/>
      <c r="BD10" s="69"/>
      <c r="BE10" s="45"/>
      <c r="BF10" s="45"/>
    </row>
    <row r="11" spans="1:60">
      <c r="A11" s="8">
        <v>78</v>
      </c>
      <c r="B11" s="70" t="s">
        <v>168</v>
      </c>
      <c r="C11" s="70" t="s">
        <v>113</v>
      </c>
      <c r="D11" s="70" t="s">
        <v>114</v>
      </c>
      <c r="E11" s="70" t="s">
        <v>139</v>
      </c>
      <c r="F11" s="47">
        <v>6.5</v>
      </c>
      <c r="G11" s="47">
        <v>6.5</v>
      </c>
      <c r="H11" s="47">
        <v>7</v>
      </c>
      <c r="I11" s="47">
        <v>6.5</v>
      </c>
      <c r="J11" s="47">
        <v>6.5</v>
      </c>
      <c r="K11" s="52">
        <f t="shared" ref="K11:K20" si="0">SUM((F11*0.3),(G11*0.25),(H11*0.25),(I11*0.15),(J11*0.05))</f>
        <v>6.625</v>
      </c>
      <c r="L11" s="60"/>
      <c r="M11" s="47">
        <v>6.2</v>
      </c>
      <c r="N11" s="47">
        <v>6</v>
      </c>
      <c r="O11" s="47">
        <v>7</v>
      </c>
      <c r="P11" s="47">
        <v>6.5</v>
      </c>
      <c r="Q11" s="47">
        <v>6.5</v>
      </c>
      <c r="R11" s="52">
        <f t="shared" ref="R11:R20" si="1">SUM((M11*0.1),(N11*0.1),(O11*0.3),(P11*0.3),(Q11*0.2))</f>
        <v>6.57</v>
      </c>
      <c r="S11" s="55"/>
      <c r="T11" s="47">
        <v>5.3</v>
      </c>
      <c r="U11" s="47">
        <v>7</v>
      </c>
      <c r="V11" s="47">
        <v>5.3</v>
      </c>
      <c r="W11" s="47">
        <v>6.5</v>
      </c>
      <c r="X11" s="47">
        <v>6.8</v>
      </c>
      <c r="Y11" s="47">
        <v>6.5</v>
      </c>
      <c r="Z11" s="47">
        <v>6.3</v>
      </c>
      <c r="AA11" s="53">
        <f t="shared" ref="AA11:AA20" si="2">SUM(T11:Z11)</f>
        <v>43.7</v>
      </c>
      <c r="AB11" s="52">
        <f t="shared" ref="AB11:AB20" si="3">AA11/7</f>
        <v>6.2428571428571429</v>
      </c>
      <c r="AC11" s="60"/>
      <c r="AD11" s="47">
        <v>8.42</v>
      </c>
      <c r="AE11" s="50">
        <v>0</v>
      </c>
      <c r="AF11" s="52">
        <f t="shared" ref="AF11:AF20" si="4">AD11-AE11</f>
        <v>8.42</v>
      </c>
      <c r="AG11" s="55"/>
      <c r="AH11" s="47">
        <v>6</v>
      </c>
      <c r="AI11" s="47">
        <v>6.8</v>
      </c>
      <c r="AJ11" s="47">
        <v>5.5</v>
      </c>
      <c r="AK11" s="47">
        <v>6.5</v>
      </c>
      <c r="AL11" s="47">
        <v>7</v>
      </c>
      <c r="AM11" s="47">
        <v>6.5</v>
      </c>
      <c r="AN11" s="47">
        <v>6.8</v>
      </c>
      <c r="AO11" s="53">
        <f t="shared" ref="AO11:AO20" si="5">SUM(AH11:AN11)</f>
        <v>45.099999999999994</v>
      </c>
      <c r="AP11" s="52">
        <f t="shared" ref="AP11:AP20" si="6">AO11/7</f>
        <v>6.4428571428571422</v>
      </c>
      <c r="AQ11" s="55"/>
      <c r="AR11" s="47">
        <v>7</v>
      </c>
      <c r="AS11" s="47">
        <v>6.5</v>
      </c>
      <c r="AT11" s="47">
        <v>7</v>
      </c>
      <c r="AU11" s="47">
        <v>6</v>
      </c>
      <c r="AV11" s="47">
        <v>6</v>
      </c>
      <c r="AW11" s="52">
        <f t="shared" ref="AW11:AW20" si="7">SUM((AR11*0.2),(AS11*0.15),(AT11*0.25),(AU11*0.2),(AV11*0.2))</f>
        <v>6.5250000000000004</v>
      </c>
      <c r="AX11" s="50">
        <v>0</v>
      </c>
      <c r="AY11" s="52">
        <f t="shared" ref="AY11:AY20" si="8">AW11-AX11</f>
        <v>6.5250000000000004</v>
      </c>
      <c r="AZ11" s="129"/>
      <c r="BA11" s="56">
        <f t="shared" ref="BA11:BA20" si="9">SUM((K11*0.25)+(AB11*0.375)+(AP11*0.375))</f>
        <v>6.4133928571428562</v>
      </c>
      <c r="BB11" s="57"/>
      <c r="BC11" s="56">
        <f t="shared" ref="BC11:BC20" si="10">SUM((R11*0.25),(AF11*0.5),(AY11*0.25))</f>
        <v>7.4837500000000006</v>
      </c>
      <c r="BD11" s="130"/>
      <c r="BE11" s="58">
        <f t="shared" ref="BE11:BE20" si="11">AVERAGE(BA11:BC11)</f>
        <v>6.9485714285714284</v>
      </c>
      <c r="BF11" s="51">
        <f t="shared" ref="BF11:BF16" si="12">RANK(BE11,BE$11:BE$20)</f>
        <v>1</v>
      </c>
      <c r="BG11" s="10"/>
    </row>
    <row r="12" spans="1:60">
      <c r="A12" s="8">
        <v>25</v>
      </c>
      <c r="B12" s="59" t="s">
        <v>246</v>
      </c>
      <c r="C12" s="59" t="s">
        <v>113</v>
      </c>
      <c r="D12" s="59" t="s">
        <v>114</v>
      </c>
      <c r="E12" s="59" t="s">
        <v>240</v>
      </c>
      <c r="F12" s="47">
        <v>6.5</v>
      </c>
      <c r="G12" s="47">
        <v>6.5</v>
      </c>
      <c r="H12" s="47">
        <v>7</v>
      </c>
      <c r="I12" s="47">
        <v>6.8</v>
      </c>
      <c r="J12" s="47">
        <v>6.5</v>
      </c>
      <c r="K12" s="52">
        <f t="shared" si="0"/>
        <v>6.6700000000000008</v>
      </c>
      <c r="L12" s="60"/>
      <c r="M12" s="47">
        <v>6.2</v>
      </c>
      <c r="N12" s="47">
        <v>6.2</v>
      </c>
      <c r="O12" s="47">
        <v>7</v>
      </c>
      <c r="P12" s="47">
        <v>6.5</v>
      </c>
      <c r="Q12" s="47">
        <v>6.5</v>
      </c>
      <c r="R12" s="52">
        <f t="shared" si="1"/>
        <v>6.59</v>
      </c>
      <c r="S12" s="55"/>
      <c r="T12" s="47">
        <v>4.8</v>
      </c>
      <c r="U12" s="47">
        <v>6.3</v>
      </c>
      <c r="V12" s="47">
        <v>5.3</v>
      </c>
      <c r="W12" s="47">
        <v>6.5</v>
      </c>
      <c r="X12" s="47">
        <v>5.5</v>
      </c>
      <c r="Y12" s="47">
        <v>6.3</v>
      </c>
      <c r="Z12" s="47">
        <v>5</v>
      </c>
      <c r="AA12" s="53">
        <f t="shared" si="2"/>
        <v>39.699999999999996</v>
      </c>
      <c r="AB12" s="52">
        <f t="shared" si="3"/>
        <v>5.6714285714285708</v>
      </c>
      <c r="AC12" s="60"/>
      <c r="AD12" s="47">
        <v>7</v>
      </c>
      <c r="AE12" s="50">
        <v>0</v>
      </c>
      <c r="AF12" s="52">
        <f t="shared" si="4"/>
        <v>7</v>
      </c>
      <c r="AG12" s="55"/>
      <c r="AH12" s="47">
        <v>4</v>
      </c>
      <c r="AI12" s="47">
        <v>6</v>
      </c>
      <c r="AJ12" s="47">
        <v>5</v>
      </c>
      <c r="AK12" s="47">
        <v>6</v>
      </c>
      <c r="AL12" s="47">
        <v>5.5</v>
      </c>
      <c r="AM12" s="47">
        <v>5</v>
      </c>
      <c r="AN12" s="47">
        <v>5</v>
      </c>
      <c r="AO12" s="53">
        <f t="shared" si="5"/>
        <v>36.5</v>
      </c>
      <c r="AP12" s="52">
        <f t="shared" si="6"/>
        <v>5.2142857142857144</v>
      </c>
      <c r="AQ12" s="55"/>
      <c r="AR12" s="47">
        <v>9</v>
      </c>
      <c r="AS12" s="47">
        <v>8</v>
      </c>
      <c r="AT12" s="47">
        <v>5.8</v>
      </c>
      <c r="AU12" s="47">
        <v>6.5</v>
      </c>
      <c r="AV12" s="47">
        <v>7</v>
      </c>
      <c r="AW12" s="52">
        <f t="shared" si="7"/>
        <v>7.15</v>
      </c>
      <c r="AX12" s="50">
        <v>0</v>
      </c>
      <c r="AY12" s="52">
        <f t="shared" si="8"/>
        <v>7.15</v>
      </c>
      <c r="AZ12" s="129"/>
      <c r="BA12" s="56">
        <f t="shared" si="9"/>
        <v>5.7496428571428577</v>
      </c>
      <c r="BB12" s="57"/>
      <c r="BC12" s="56">
        <f t="shared" si="10"/>
        <v>6.9350000000000005</v>
      </c>
      <c r="BD12" s="130"/>
      <c r="BE12" s="58">
        <f t="shared" si="11"/>
        <v>6.3423214285714291</v>
      </c>
      <c r="BF12" s="51">
        <f t="shared" si="12"/>
        <v>2</v>
      </c>
    </row>
    <row r="13" spans="1:60">
      <c r="A13" s="8">
        <v>11</v>
      </c>
      <c r="B13" s="70" t="s">
        <v>238</v>
      </c>
      <c r="C13" s="70" t="s">
        <v>219</v>
      </c>
      <c r="D13" s="70" t="s">
        <v>211</v>
      </c>
      <c r="E13" s="70" t="s">
        <v>212</v>
      </c>
      <c r="F13" s="47">
        <v>5.5</v>
      </c>
      <c r="G13" s="47">
        <v>6</v>
      </c>
      <c r="H13" s="47">
        <v>6</v>
      </c>
      <c r="I13" s="47">
        <v>7</v>
      </c>
      <c r="J13" s="47">
        <v>7</v>
      </c>
      <c r="K13" s="52">
        <f t="shared" si="0"/>
        <v>6.05</v>
      </c>
      <c r="L13" s="60"/>
      <c r="M13" s="47">
        <v>6</v>
      </c>
      <c r="N13" s="47">
        <v>5.8</v>
      </c>
      <c r="O13" s="47">
        <v>6</v>
      </c>
      <c r="P13" s="47">
        <v>6.2</v>
      </c>
      <c r="Q13" s="47">
        <v>7</v>
      </c>
      <c r="R13" s="52">
        <f t="shared" si="1"/>
        <v>6.24</v>
      </c>
      <c r="S13" s="55"/>
      <c r="T13" s="47">
        <v>5.2</v>
      </c>
      <c r="U13" s="47">
        <v>6.5</v>
      </c>
      <c r="V13" s="47">
        <v>5</v>
      </c>
      <c r="W13" s="47">
        <v>4.5999999999999996</v>
      </c>
      <c r="X13" s="47">
        <v>5.7</v>
      </c>
      <c r="Y13" s="47">
        <v>5</v>
      </c>
      <c r="Z13" s="47">
        <v>5</v>
      </c>
      <c r="AA13" s="53">
        <f t="shared" si="2"/>
        <v>37</v>
      </c>
      <c r="AB13" s="52">
        <f t="shared" si="3"/>
        <v>5.2857142857142856</v>
      </c>
      <c r="AC13" s="60"/>
      <c r="AD13" s="47">
        <v>8.16</v>
      </c>
      <c r="AE13" s="50">
        <v>0</v>
      </c>
      <c r="AF13" s="52">
        <f t="shared" si="4"/>
        <v>8.16</v>
      </c>
      <c r="AG13" s="55"/>
      <c r="AH13" s="47">
        <v>4.5</v>
      </c>
      <c r="AI13" s="47">
        <v>6</v>
      </c>
      <c r="AJ13" s="47">
        <v>4</v>
      </c>
      <c r="AK13" s="47">
        <v>4.5</v>
      </c>
      <c r="AL13" s="47">
        <v>4.8</v>
      </c>
      <c r="AM13" s="47">
        <v>6</v>
      </c>
      <c r="AN13" s="47">
        <v>4.2</v>
      </c>
      <c r="AO13" s="53">
        <f t="shared" si="5"/>
        <v>34</v>
      </c>
      <c r="AP13" s="52">
        <f t="shared" si="6"/>
        <v>4.8571428571428568</v>
      </c>
      <c r="AQ13" s="55"/>
      <c r="AR13" s="47">
        <v>7</v>
      </c>
      <c r="AS13" s="47">
        <v>6.5</v>
      </c>
      <c r="AT13" s="47">
        <v>6.8</v>
      </c>
      <c r="AU13" s="47">
        <v>4.5</v>
      </c>
      <c r="AV13" s="47">
        <v>7.2</v>
      </c>
      <c r="AW13" s="52">
        <f t="shared" si="7"/>
        <v>6.4150000000000009</v>
      </c>
      <c r="AX13" s="50">
        <v>0</v>
      </c>
      <c r="AY13" s="52">
        <f t="shared" si="8"/>
        <v>6.4150000000000009</v>
      </c>
      <c r="AZ13" s="129"/>
      <c r="BA13" s="56">
        <f t="shared" si="9"/>
        <v>5.3160714285714281</v>
      </c>
      <c r="BB13" s="57"/>
      <c r="BC13" s="56">
        <f t="shared" si="10"/>
        <v>7.2437500000000004</v>
      </c>
      <c r="BD13" s="130"/>
      <c r="BE13" s="58">
        <f t="shared" si="11"/>
        <v>6.2799107142857142</v>
      </c>
      <c r="BF13" s="51">
        <f t="shared" si="12"/>
        <v>3</v>
      </c>
    </row>
    <row r="14" spans="1:60">
      <c r="A14" s="8">
        <v>12</v>
      </c>
      <c r="B14" s="70" t="s">
        <v>232</v>
      </c>
      <c r="C14" s="70" t="s">
        <v>219</v>
      </c>
      <c r="D14" s="70" t="s">
        <v>211</v>
      </c>
      <c r="E14" s="70" t="s">
        <v>212</v>
      </c>
      <c r="F14" s="47">
        <v>6</v>
      </c>
      <c r="G14" s="47">
        <v>5.8</v>
      </c>
      <c r="H14" s="47">
        <v>6</v>
      </c>
      <c r="I14" s="47">
        <v>6.2</v>
      </c>
      <c r="J14" s="47">
        <v>7</v>
      </c>
      <c r="K14" s="52">
        <f t="shared" si="0"/>
        <v>6.0299999999999994</v>
      </c>
      <c r="L14" s="60"/>
      <c r="M14" s="47">
        <v>5</v>
      </c>
      <c r="N14" s="47">
        <v>5</v>
      </c>
      <c r="O14" s="47">
        <v>6.2</v>
      </c>
      <c r="P14" s="47">
        <v>6.2</v>
      </c>
      <c r="Q14" s="47">
        <v>7</v>
      </c>
      <c r="R14" s="52">
        <f t="shared" si="1"/>
        <v>6.12</v>
      </c>
      <c r="S14" s="55"/>
      <c r="T14" s="47">
        <v>5.2</v>
      </c>
      <c r="U14" s="47">
        <v>6.7</v>
      </c>
      <c r="V14" s="47">
        <v>5.3</v>
      </c>
      <c r="W14" s="47">
        <v>5.2</v>
      </c>
      <c r="X14" s="47">
        <v>4.9000000000000004</v>
      </c>
      <c r="Y14" s="47">
        <v>5</v>
      </c>
      <c r="Z14" s="47">
        <v>5.3</v>
      </c>
      <c r="AA14" s="53">
        <f t="shared" si="2"/>
        <v>37.599999999999994</v>
      </c>
      <c r="AB14" s="52">
        <f t="shared" si="3"/>
        <v>5.371428571428571</v>
      </c>
      <c r="AC14" s="60"/>
      <c r="AD14" s="47">
        <v>8</v>
      </c>
      <c r="AE14" s="50">
        <v>0</v>
      </c>
      <c r="AF14" s="52">
        <f t="shared" si="4"/>
        <v>8</v>
      </c>
      <c r="AG14" s="55"/>
      <c r="AH14" s="47">
        <v>5</v>
      </c>
      <c r="AI14" s="47">
        <v>5</v>
      </c>
      <c r="AJ14" s="47">
        <v>4.8</v>
      </c>
      <c r="AK14" s="47">
        <v>4</v>
      </c>
      <c r="AL14" s="47">
        <v>5</v>
      </c>
      <c r="AM14" s="47">
        <v>5</v>
      </c>
      <c r="AN14" s="47">
        <v>4.8</v>
      </c>
      <c r="AO14" s="53">
        <f t="shared" si="5"/>
        <v>33.6</v>
      </c>
      <c r="AP14" s="52">
        <f t="shared" si="6"/>
        <v>4.8</v>
      </c>
      <c r="AQ14" s="55"/>
      <c r="AR14" s="47">
        <v>7</v>
      </c>
      <c r="AS14" s="47">
        <v>7</v>
      </c>
      <c r="AT14" s="47">
        <v>7</v>
      </c>
      <c r="AU14" s="47">
        <v>5.5</v>
      </c>
      <c r="AV14" s="47">
        <v>7</v>
      </c>
      <c r="AW14" s="52">
        <f t="shared" si="7"/>
        <v>6.7000000000000011</v>
      </c>
      <c r="AX14" s="50">
        <v>0</v>
      </c>
      <c r="AY14" s="52">
        <f t="shared" si="8"/>
        <v>6.7000000000000011</v>
      </c>
      <c r="AZ14" s="129"/>
      <c r="BA14" s="56">
        <f t="shared" si="9"/>
        <v>5.3217857142857135</v>
      </c>
      <c r="BB14" s="57"/>
      <c r="BC14" s="56">
        <f t="shared" si="10"/>
        <v>7.2050000000000001</v>
      </c>
      <c r="BD14" s="130"/>
      <c r="BE14" s="58">
        <f t="shared" si="11"/>
        <v>6.2633928571428568</v>
      </c>
      <c r="BF14" s="51">
        <f t="shared" si="12"/>
        <v>4</v>
      </c>
    </row>
    <row r="15" spans="1:60">
      <c r="A15" s="8">
        <v>69</v>
      </c>
      <c r="B15" s="70" t="s">
        <v>154</v>
      </c>
      <c r="C15" s="70" t="s">
        <v>107</v>
      </c>
      <c r="D15" s="70" t="s">
        <v>108</v>
      </c>
      <c r="E15" s="70" t="s">
        <v>116</v>
      </c>
      <c r="F15" s="47">
        <v>6.2</v>
      </c>
      <c r="G15" s="47">
        <v>5.5</v>
      </c>
      <c r="H15" s="47">
        <v>6.5</v>
      </c>
      <c r="I15" s="47">
        <v>6.5</v>
      </c>
      <c r="J15" s="47">
        <v>6.5</v>
      </c>
      <c r="K15" s="52">
        <f t="shared" si="0"/>
        <v>6.1599999999999993</v>
      </c>
      <c r="L15" s="60"/>
      <c r="M15" s="47">
        <v>6</v>
      </c>
      <c r="N15" s="47">
        <v>5.5</v>
      </c>
      <c r="O15" s="47">
        <v>7</v>
      </c>
      <c r="P15" s="47">
        <v>6.2</v>
      </c>
      <c r="Q15" s="47">
        <v>6.5</v>
      </c>
      <c r="R15" s="52">
        <f t="shared" si="1"/>
        <v>6.4099999999999993</v>
      </c>
      <c r="S15" s="55"/>
      <c r="T15" s="47">
        <v>5.2</v>
      </c>
      <c r="U15" s="47">
        <v>6.5</v>
      </c>
      <c r="V15" s="47">
        <v>5</v>
      </c>
      <c r="W15" s="47">
        <v>5.2</v>
      </c>
      <c r="X15" s="47">
        <v>4.8</v>
      </c>
      <c r="Y15" s="47">
        <v>4.5</v>
      </c>
      <c r="Z15" s="47">
        <v>0</v>
      </c>
      <c r="AA15" s="53">
        <f t="shared" si="2"/>
        <v>31.2</v>
      </c>
      <c r="AB15" s="52">
        <f t="shared" si="3"/>
        <v>4.4571428571428573</v>
      </c>
      <c r="AC15" s="60"/>
      <c r="AD15" s="47">
        <v>8</v>
      </c>
      <c r="AE15" s="50">
        <v>0</v>
      </c>
      <c r="AF15" s="52">
        <f t="shared" si="4"/>
        <v>8</v>
      </c>
      <c r="AG15" s="55"/>
      <c r="AH15" s="47">
        <v>6</v>
      </c>
      <c r="AI15" s="47">
        <v>5.8</v>
      </c>
      <c r="AJ15" s="47">
        <v>5</v>
      </c>
      <c r="AK15" s="47">
        <v>5</v>
      </c>
      <c r="AL15" s="47">
        <v>5.5</v>
      </c>
      <c r="AM15" s="47">
        <v>5.5</v>
      </c>
      <c r="AN15" s="47">
        <v>5.5</v>
      </c>
      <c r="AO15" s="53">
        <f t="shared" si="5"/>
        <v>38.299999999999997</v>
      </c>
      <c r="AP15" s="52">
        <f t="shared" si="6"/>
        <v>5.4714285714285706</v>
      </c>
      <c r="AQ15" s="55"/>
      <c r="AR15" s="47">
        <v>7</v>
      </c>
      <c r="AS15" s="47">
        <v>7</v>
      </c>
      <c r="AT15" s="47">
        <v>7</v>
      </c>
      <c r="AU15" s="47">
        <v>6</v>
      </c>
      <c r="AV15" s="47">
        <v>5</v>
      </c>
      <c r="AW15" s="52">
        <f t="shared" si="7"/>
        <v>6.4</v>
      </c>
      <c r="AX15" s="50">
        <v>0</v>
      </c>
      <c r="AY15" s="52">
        <f t="shared" si="8"/>
        <v>6.4</v>
      </c>
      <c r="AZ15" s="129"/>
      <c r="BA15" s="56">
        <f t="shared" si="9"/>
        <v>5.2632142857142856</v>
      </c>
      <c r="BB15" s="57"/>
      <c r="BC15" s="56">
        <f t="shared" si="10"/>
        <v>7.2025000000000006</v>
      </c>
      <c r="BD15" s="130"/>
      <c r="BE15" s="58">
        <f t="shared" si="11"/>
        <v>6.2328571428571431</v>
      </c>
      <c r="BF15" s="51">
        <f t="shared" si="12"/>
        <v>5</v>
      </c>
    </row>
    <row r="16" spans="1:60">
      <c r="A16" s="8">
        <v>42</v>
      </c>
      <c r="B16" s="70" t="s">
        <v>180</v>
      </c>
      <c r="C16" s="70" t="s">
        <v>187</v>
      </c>
      <c r="D16" s="70" t="s">
        <v>132</v>
      </c>
      <c r="E16" s="70" t="s">
        <v>133</v>
      </c>
      <c r="F16" s="47">
        <v>5.5</v>
      </c>
      <c r="G16" s="47">
        <v>5.5</v>
      </c>
      <c r="H16" s="47">
        <v>6</v>
      </c>
      <c r="I16" s="47">
        <v>6.5</v>
      </c>
      <c r="J16" s="47">
        <v>6</v>
      </c>
      <c r="K16" s="52">
        <f t="shared" si="0"/>
        <v>5.8</v>
      </c>
      <c r="L16" s="60"/>
      <c r="M16" s="47">
        <v>6.2</v>
      </c>
      <c r="N16" s="47">
        <v>6</v>
      </c>
      <c r="O16" s="47">
        <v>6.5</v>
      </c>
      <c r="P16" s="47">
        <v>6</v>
      </c>
      <c r="Q16" s="47">
        <v>6</v>
      </c>
      <c r="R16" s="52">
        <f t="shared" si="1"/>
        <v>6.17</v>
      </c>
      <c r="S16" s="55"/>
      <c r="T16" s="47">
        <v>5</v>
      </c>
      <c r="U16" s="47">
        <v>5.5</v>
      </c>
      <c r="V16" s="47">
        <v>5</v>
      </c>
      <c r="W16" s="47">
        <v>5</v>
      </c>
      <c r="X16" s="47">
        <v>5</v>
      </c>
      <c r="Y16" s="47">
        <v>5</v>
      </c>
      <c r="Z16" s="47">
        <v>5</v>
      </c>
      <c r="AA16" s="53">
        <f t="shared" si="2"/>
        <v>35.5</v>
      </c>
      <c r="AB16" s="52">
        <f t="shared" si="3"/>
        <v>5.0714285714285712</v>
      </c>
      <c r="AC16" s="60"/>
      <c r="AD16" s="47">
        <v>7.86</v>
      </c>
      <c r="AE16" s="50">
        <v>0</v>
      </c>
      <c r="AF16" s="52">
        <f t="shared" si="4"/>
        <v>7.86</v>
      </c>
      <c r="AG16" s="55"/>
      <c r="AH16" s="47">
        <v>5</v>
      </c>
      <c r="AI16" s="47">
        <v>5</v>
      </c>
      <c r="AJ16" s="47">
        <v>4.5</v>
      </c>
      <c r="AK16" s="47">
        <v>5.8</v>
      </c>
      <c r="AL16" s="47">
        <v>5</v>
      </c>
      <c r="AM16" s="47">
        <v>5</v>
      </c>
      <c r="AN16" s="47">
        <v>6</v>
      </c>
      <c r="AO16" s="53">
        <f t="shared" si="5"/>
        <v>36.299999999999997</v>
      </c>
      <c r="AP16" s="52">
        <f t="shared" si="6"/>
        <v>5.1857142857142851</v>
      </c>
      <c r="AQ16" s="55"/>
      <c r="AR16" s="47">
        <v>8</v>
      </c>
      <c r="AS16" s="47">
        <v>6</v>
      </c>
      <c r="AT16" s="47">
        <v>6</v>
      </c>
      <c r="AU16" s="47">
        <v>5</v>
      </c>
      <c r="AV16" s="47">
        <v>4.8</v>
      </c>
      <c r="AW16" s="52">
        <f t="shared" si="7"/>
        <v>5.96</v>
      </c>
      <c r="AX16" s="50">
        <v>0</v>
      </c>
      <c r="AY16" s="52">
        <f t="shared" si="8"/>
        <v>5.96</v>
      </c>
      <c r="AZ16" s="129"/>
      <c r="BA16" s="56">
        <f t="shared" si="9"/>
        <v>5.2964285714285708</v>
      </c>
      <c r="BB16" s="57"/>
      <c r="BC16" s="56">
        <f t="shared" si="10"/>
        <v>6.9625000000000004</v>
      </c>
      <c r="BD16" s="130"/>
      <c r="BE16" s="58">
        <f t="shared" si="11"/>
        <v>6.1294642857142856</v>
      </c>
      <c r="BF16" s="51">
        <f t="shared" si="12"/>
        <v>6</v>
      </c>
    </row>
    <row r="17" spans="1:58">
      <c r="A17" s="8">
        <v>5</v>
      </c>
      <c r="B17" s="70" t="s">
        <v>245</v>
      </c>
      <c r="C17" s="70" t="s">
        <v>124</v>
      </c>
      <c r="D17" s="70" t="s">
        <v>125</v>
      </c>
      <c r="E17" s="70" t="s">
        <v>141</v>
      </c>
      <c r="F17" s="47">
        <v>4.5</v>
      </c>
      <c r="G17" s="47">
        <v>4.5</v>
      </c>
      <c r="H17" s="47">
        <v>6.5</v>
      </c>
      <c r="I17" s="47">
        <v>6.2</v>
      </c>
      <c r="J17" s="47">
        <v>6.5</v>
      </c>
      <c r="K17" s="52">
        <f t="shared" si="0"/>
        <v>5.3549999999999995</v>
      </c>
      <c r="L17" s="60"/>
      <c r="M17" s="47">
        <v>6</v>
      </c>
      <c r="N17" s="47">
        <v>6</v>
      </c>
      <c r="O17" s="47">
        <v>6.5</v>
      </c>
      <c r="P17" s="47">
        <v>6.2</v>
      </c>
      <c r="Q17" s="47">
        <v>6.5</v>
      </c>
      <c r="R17" s="52">
        <f t="shared" si="1"/>
        <v>6.31</v>
      </c>
      <c r="S17" s="55"/>
      <c r="T17" s="47">
        <v>0</v>
      </c>
      <c r="U17" s="47">
        <v>6</v>
      </c>
      <c r="V17" s="47">
        <v>4</v>
      </c>
      <c r="W17" s="47">
        <v>5</v>
      </c>
      <c r="X17" s="47">
        <v>5.6</v>
      </c>
      <c r="Y17" s="47">
        <v>0</v>
      </c>
      <c r="Z17" s="47">
        <v>0</v>
      </c>
      <c r="AA17" s="53">
        <f t="shared" si="2"/>
        <v>20.6</v>
      </c>
      <c r="AB17" s="52">
        <f t="shared" si="3"/>
        <v>2.9428571428571431</v>
      </c>
      <c r="AC17" s="60"/>
      <c r="AD17" s="47">
        <v>7.7</v>
      </c>
      <c r="AE17" s="50">
        <v>0</v>
      </c>
      <c r="AF17" s="52">
        <f t="shared" si="4"/>
        <v>7.7</v>
      </c>
      <c r="AG17" s="55"/>
      <c r="AH17" s="47">
        <v>0</v>
      </c>
      <c r="AI17" s="47">
        <v>6</v>
      </c>
      <c r="AJ17" s="47">
        <v>6</v>
      </c>
      <c r="AK17" s="47">
        <v>5.5</v>
      </c>
      <c r="AL17" s="47">
        <v>5</v>
      </c>
      <c r="AM17" s="47">
        <v>5.8</v>
      </c>
      <c r="AN17" s="47">
        <v>5.5</v>
      </c>
      <c r="AO17" s="53">
        <f t="shared" si="5"/>
        <v>33.799999999999997</v>
      </c>
      <c r="AP17" s="52">
        <f t="shared" si="6"/>
        <v>4.8285714285714283</v>
      </c>
      <c r="AQ17" s="55"/>
      <c r="AR17" s="47">
        <v>7</v>
      </c>
      <c r="AS17" s="47">
        <v>7.5</v>
      </c>
      <c r="AT17" s="47">
        <v>6.8</v>
      </c>
      <c r="AU17" s="47">
        <v>5.8</v>
      </c>
      <c r="AV17" s="47">
        <v>5.5</v>
      </c>
      <c r="AW17" s="52">
        <f t="shared" si="7"/>
        <v>6.4850000000000012</v>
      </c>
      <c r="AX17" s="50">
        <v>0</v>
      </c>
      <c r="AY17" s="52">
        <f t="shared" si="8"/>
        <v>6.4850000000000012</v>
      </c>
      <c r="AZ17" s="129"/>
      <c r="BA17" s="56">
        <f t="shared" si="9"/>
        <v>4.2530357142857138</v>
      </c>
      <c r="BB17" s="57"/>
      <c r="BC17" s="56">
        <f t="shared" si="10"/>
        <v>7.0487500000000001</v>
      </c>
      <c r="BD17" s="130"/>
      <c r="BE17" s="58">
        <f t="shared" si="11"/>
        <v>5.6508928571428569</v>
      </c>
      <c r="BF17" s="51"/>
    </row>
    <row r="18" spans="1:58">
      <c r="A18" s="8">
        <v>44</v>
      </c>
      <c r="B18" s="70" t="s">
        <v>179</v>
      </c>
      <c r="C18" s="70" t="s">
        <v>187</v>
      </c>
      <c r="D18" s="70" t="s">
        <v>132</v>
      </c>
      <c r="E18" s="70" t="s">
        <v>133</v>
      </c>
      <c r="F18" s="47">
        <v>6</v>
      </c>
      <c r="G18" s="47">
        <v>6.2</v>
      </c>
      <c r="H18" s="47">
        <v>6.5</v>
      </c>
      <c r="I18" s="47">
        <v>6.5</v>
      </c>
      <c r="J18" s="47">
        <v>6</v>
      </c>
      <c r="K18" s="52">
        <f t="shared" si="0"/>
        <v>6.2499999999999991</v>
      </c>
      <c r="L18" s="60"/>
      <c r="M18" s="47">
        <v>6.2</v>
      </c>
      <c r="N18" s="47">
        <v>6</v>
      </c>
      <c r="O18" s="47">
        <v>6.5</v>
      </c>
      <c r="P18" s="47">
        <v>6.5</v>
      </c>
      <c r="Q18" s="47">
        <v>6</v>
      </c>
      <c r="R18" s="52">
        <f t="shared" si="1"/>
        <v>6.32</v>
      </c>
      <c r="S18" s="55"/>
      <c r="T18" s="47">
        <v>4.8</v>
      </c>
      <c r="U18" s="47">
        <v>5.3</v>
      </c>
      <c r="V18" s="47">
        <v>1.5</v>
      </c>
      <c r="W18" s="47">
        <v>5</v>
      </c>
      <c r="X18" s="47">
        <v>5.3</v>
      </c>
      <c r="Y18" s="47">
        <v>5.3</v>
      </c>
      <c r="Z18" s="47">
        <v>5</v>
      </c>
      <c r="AA18" s="53">
        <f t="shared" si="2"/>
        <v>32.200000000000003</v>
      </c>
      <c r="AB18" s="52">
        <f t="shared" si="3"/>
        <v>4.6000000000000005</v>
      </c>
      <c r="AC18" s="60"/>
      <c r="AD18" s="47">
        <v>6.18</v>
      </c>
      <c r="AE18" s="50">
        <v>0</v>
      </c>
      <c r="AF18" s="52">
        <f t="shared" si="4"/>
        <v>6.18</v>
      </c>
      <c r="AG18" s="55"/>
      <c r="AH18" s="47">
        <v>5.2</v>
      </c>
      <c r="AI18" s="47">
        <v>5</v>
      </c>
      <c r="AJ18" s="47">
        <v>2.5</v>
      </c>
      <c r="AK18" s="47">
        <v>6</v>
      </c>
      <c r="AL18" s="47">
        <v>6.2</v>
      </c>
      <c r="AM18" s="47">
        <v>5.8</v>
      </c>
      <c r="AN18" s="47">
        <v>6</v>
      </c>
      <c r="AO18" s="53">
        <f t="shared" si="5"/>
        <v>36.700000000000003</v>
      </c>
      <c r="AP18" s="52">
        <f t="shared" si="6"/>
        <v>5.2428571428571429</v>
      </c>
      <c r="AQ18" s="55"/>
      <c r="AR18" s="47">
        <v>5.5</v>
      </c>
      <c r="AS18" s="47">
        <v>5</v>
      </c>
      <c r="AT18" s="47">
        <v>4.5</v>
      </c>
      <c r="AU18" s="47">
        <v>5</v>
      </c>
      <c r="AV18" s="47">
        <v>4.5</v>
      </c>
      <c r="AW18" s="52">
        <f t="shared" si="7"/>
        <v>4.875</v>
      </c>
      <c r="AX18" s="50">
        <v>0</v>
      </c>
      <c r="AY18" s="52">
        <f t="shared" si="8"/>
        <v>4.875</v>
      </c>
      <c r="AZ18" s="129"/>
      <c r="BA18" s="56">
        <f t="shared" si="9"/>
        <v>5.2535714285714281</v>
      </c>
      <c r="BB18" s="57"/>
      <c r="BC18" s="56">
        <f t="shared" si="10"/>
        <v>5.8887499999999999</v>
      </c>
      <c r="BD18" s="130"/>
      <c r="BE18" s="58">
        <f t="shared" si="11"/>
        <v>5.571160714285714</v>
      </c>
      <c r="BF18" s="51"/>
    </row>
    <row r="19" spans="1:58">
      <c r="A19" s="8">
        <v>40</v>
      </c>
      <c r="B19" s="70" t="s">
        <v>175</v>
      </c>
      <c r="C19" s="70" t="s">
        <v>187</v>
      </c>
      <c r="D19" s="70" t="s">
        <v>132</v>
      </c>
      <c r="E19" s="70" t="s">
        <v>133</v>
      </c>
      <c r="F19" s="47">
        <v>6.2</v>
      </c>
      <c r="G19" s="47">
        <v>6</v>
      </c>
      <c r="H19" s="47">
        <v>7</v>
      </c>
      <c r="I19" s="47">
        <v>7</v>
      </c>
      <c r="J19" s="47">
        <v>6</v>
      </c>
      <c r="K19" s="52">
        <f t="shared" si="0"/>
        <v>6.4599999999999991</v>
      </c>
      <c r="L19" s="60"/>
      <c r="M19" s="47">
        <v>6.5</v>
      </c>
      <c r="N19" s="47">
        <v>6</v>
      </c>
      <c r="O19" s="47">
        <v>6.2</v>
      </c>
      <c r="P19" s="47">
        <v>6.2</v>
      </c>
      <c r="Q19" s="47">
        <v>6</v>
      </c>
      <c r="R19" s="52">
        <f t="shared" si="1"/>
        <v>6.17</v>
      </c>
      <c r="S19" s="55"/>
      <c r="T19" s="47">
        <v>2</v>
      </c>
      <c r="U19" s="47">
        <v>6</v>
      </c>
      <c r="V19" s="47">
        <v>5.3</v>
      </c>
      <c r="W19" s="47">
        <v>5.3</v>
      </c>
      <c r="X19" s="47">
        <v>4.8</v>
      </c>
      <c r="Y19" s="47">
        <v>4</v>
      </c>
      <c r="Z19" s="47">
        <v>4.8</v>
      </c>
      <c r="AA19" s="53">
        <f t="shared" si="2"/>
        <v>32.200000000000003</v>
      </c>
      <c r="AB19" s="52">
        <f t="shared" si="3"/>
        <v>4.6000000000000005</v>
      </c>
      <c r="AC19" s="60"/>
      <c r="AD19" s="47">
        <v>5.16</v>
      </c>
      <c r="AE19" s="50">
        <v>0</v>
      </c>
      <c r="AF19" s="52">
        <f t="shared" si="4"/>
        <v>5.16</v>
      </c>
      <c r="AG19" s="55"/>
      <c r="AH19" s="47">
        <v>4</v>
      </c>
      <c r="AI19" s="47">
        <v>5</v>
      </c>
      <c r="AJ19" s="47">
        <v>4.5</v>
      </c>
      <c r="AK19" s="47">
        <v>6</v>
      </c>
      <c r="AL19" s="47">
        <v>5</v>
      </c>
      <c r="AM19" s="47">
        <v>4.8</v>
      </c>
      <c r="AN19" s="47">
        <v>4.5</v>
      </c>
      <c r="AO19" s="53">
        <f t="shared" si="5"/>
        <v>33.799999999999997</v>
      </c>
      <c r="AP19" s="52">
        <f t="shared" si="6"/>
        <v>4.8285714285714283</v>
      </c>
      <c r="AQ19" s="55"/>
      <c r="AR19" s="47">
        <v>6</v>
      </c>
      <c r="AS19" s="47">
        <v>6</v>
      </c>
      <c r="AT19" s="47">
        <v>5</v>
      </c>
      <c r="AU19" s="47">
        <v>4.5</v>
      </c>
      <c r="AV19" s="47">
        <v>4</v>
      </c>
      <c r="AW19" s="52">
        <f t="shared" si="7"/>
        <v>5.05</v>
      </c>
      <c r="AX19" s="50">
        <v>0</v>
      </c>
      <c r="AY19" s="52">
        <f t="shared" si="8"/>
        <v>5.05</v>
      </c>
      <c r="AZ19" s="129"/>
      <c r="BA19" s="56">
        <f t="shared" si="9"/>
        <v>5.1507142857142849</v>
      </c>
      <c r="BB19" s="57"/>
      <c r="BC19" s="56">
        <f t="shared" si="10"/>
        <v>5.3850000000000007</v>
      </c>
      <c r="BD19" s="130"/>
      <c r="BE19" s="58">
        <f t="shared" si="11"/>
        <v>5.2678571428571423</v>
      </c>
      <c r="BF19" s="51"/>
    </row>
    <row r="20" spans="1:58">
      <c r="A20" s="8">
        <v>46</v>
      </c>
      <c r="B20" s="70" t="s">
        <v>177</v>
      </c>
      <c r="C20" s="70" t="s">
        <v>187</v>
      </c>
      <c r="D20" s="70" t="s">
        <v>132</v>
      </c>
      <c r="E20" s="70" t="s">
        <v>133</v>
      </c>
      <c r="F20" s="47">
        <v>5</v>
      </c>
      <c r="G20" s="47">
        <v>5</v>
      </c>
      <c r="H20" s="47">
        <v>5.5</v>
      </c>
      <c r="I20" s="47">
        <v>6</v>
      </c>
      <c r="J20" s="47">
        <v>6</v>
      </c>
      <c r="K20" s="52">
        <f t="shared" si="0"/>
        <v>5.3250000000000002</v>
      </c>
      <c r="L20" s="60"/>
      <c r="M20" s="47">
        <v>6</v>
      </c>
      <c r="N20" s="47">
        <v>6</v>
      </c>
      <c r="O20" s="47">
        <v>6.5</v>
      </c>
      <c r="P20" s="47">
        <v>6</v>
      </c>
      <c r="Q20" s="47">
        <v>6</v>
      </c>
      <c r="R20" s="52">
        <f t="shared" si="1"/>
        <v>6.15</v>
      </c>
      <c r="S20" s="55"/>
      <c r="T20" s="47">
        <v>5.2</v>
      </c>
      <c r="U20" s="47">
        <v>5.3</v>
      </c>
      <c r="V20" s="47">
        <v>2</v>
      </c>
      <c r="W20" s="47">
        <v>2</v>
      </c>
      <c r="X20" s="47">
        <v>4</v>
      </c>
      <c r="Y20" s="47">
        <v>4</v>
      </c>
      <c r="Z20" s="47">
        <v>4.5</v>
      </c>
      <c r="AA20" s="53">
        <f t="shared" si="2"/>
        <v>27</v>
      </c>
      <c r="AB20" s="52">
        <f t="shared" si="3"/>
        <v>3.8571428571428572</v>
      </c>
      <c r="AC20" s="60"/>
      <c r="AD20" s="47">
        <v>6.5</v>
      </c>
      <c r="AE20" s="50">
        <v>0</v>
      </c>
      <c r="AF20" s="52">
        <f t="shared" si="4"/>
        <v>6.5</v>
      </c>
      <c r="AG20" s="55"/>
      <c r="AH20" s="47">
        <v>4.5</v>
      </c>
      <c r="AI20" s="47">
        <v>4.8</v>
      </c>
      <c r="AJ20" s="47">
        <v>2</v>
      </c>
      <c r="AK20" s="47">
        <v>3</v>
      </c>
      <c r="AL20" s="47">
        <v>4.5</v>
      </c>
      <c r="AM20" s="47">
        <v>4</v>
      </c>
      <c r="AN20" s="47">
        <v>4</v>
      </c>
      <c r="AO20" s="53">
        <f t="shared" si="5"/>
        <v>26.8</v>
      </c>
      <c r="AP20" s="52">
        <f t="shared" si="6"/>
        <v>3.8285714285714287</v>
      </c>
      <c r="AQ20" s="55"/>
      <c r="AR20" s="47">
        <v>5.5</v>
      </c>
      <c r="AS20" s="47">
        <v>5</v>
      </c>
      <c r="AT20" s="47">
        <v>4.5</v>
      </c>
      <c r="AU20" s="47">
        <v>4</v>
      </c>
      <c r="AV20" s="47">
        <v>4</v>
      </c>
      <c r="AW20" s="52">
        <f t="shared" si="7"/>
        <v>4.5750000000000002</v>
      </c>
      <c r="AX20" s="50">
        <v>0</v>
      </c>
      <c r="AY20" s="52">
        <f t="shared" si="8"/>
        <v>4.5750000000000002</v>
      </c>
      <c r="AZ20" s="129"/>
      <c r="BA20" s="56">
        <f t="shared" si="9"/>
        <v>4.2133928571428569</v>
      </c>
      <c r="BB20" s="57"/>
      <c r="BC20" s="56">
        <f t="shared" si="10"/>
        <v>5.9312499999999995</v>
      </c>
      <c r="BD20" s="130"/>
      <c r="BE20" s="58">
        <f t="shared" si="11"/>
        <v>5.0723214285714278</v>
      </c>
      <c r="BF20" s="51"/>
    </row>
    <row r="21" spans="1:58" ht="18.75">
      <c r="A21" s="73"/>
      <c r="B21" s="74"/>
      <c r="C21" s="75"/>
      <c r="D21" s="74"/>
      <c r="E21" s="76"/>
      <c r="F21" s="76"/>
    </row>
  </sheetData>
  <sortState ref="A11:BF20">
    <sortCondition descending="1" ref="BE11:BE20"/>
  </sortState>
  <mergeCells count="1">
    <mergeCell ref="A3:B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3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8" customWidth="1"/>
    <col min="2" max="2" width="20.7109375" style="8" customWidth="1"/>
    <col min="3" max="3" width="21.28515625" style="8" customWidth="1"/>
    <col min="4" max="4" width="16.5703125" style="8" customWidth="1"/>
    <col min="5" max="5" width="18.42578125" style="8" customWidth="1"/>
    <col min="6" max="11" width="7.7109375" style="8" customWidth="1"/>
    <col min="12" max="12" width="3.28515625" style="8" customWidth="1"/>
    <col min="13" max="18" width="7.7109375" style="8" customWidth="1"/>
    <col min="19" max="19" width="3.28515625" style="8" customWidth="1"/>
    <col min="20" max="29" width="7.7109375" style="8" customWidth="1"/>
    <col min="30" max="30" width="3.28515625" style="8" customWidth="1"/>
    <col min="31" max="32" width="7.7109375" style="8" customWidth="1"/>
    <col min="33" max="33" width="9.42578125" style="8" customWidth="1"/>
    <col min="34" max="34" width="2.7109375" style="8" customWidth="1"/>
    <col min="35" max="44" width="7.7109375" style="8" customWidth="1"/>
    <col min="45" max="45" width="2.42578125" style="10" customWidth="1"/>
    <col min="46" max="53" width="7.7109375" style="8" customWidth="1"/>
    <col min="54" max="54" width="2.42578125" style="10" customWidth="1"/>
    <col min="55" max="55" width="12.140625" style="8" customWidth="1"/>
    <col min="56" max="56" width="2.7109375" style="10" customWidth="1"/>
    <col min="57" max="57" width="10.42578125" style="8" customWidth="1"/>
    <col min="58" max="58" width="2.7109375" style="10" customWidth="1"/>
    <col min="59" max="59" width="9.140625" style="8"/>
    <col min="60" max="60" width="13.28515625" style="8" customWidth="1"/>
    <col min="61" max="16384" width="9.140625" style="8"/>
  </cols>
  <sheetData>
    <row r="1" spans="1:63" ht="15.75">
      <c r="A1" s="62" t="str">
        <f>CompDetail!A1</f>
        <v>NSW State Vaulting Championship</v>
      </c>
      <c r="D1" s="9" t="s">
        <v>0</v>
      </c>
      <c r="E1" s="9" t="s">
        <v>103</v>
      </c>
      <c r="G1" s="10"/>
      <c r="H1" s="11"/>
      <c r="I1" s="11"/>
      <c r="J1" s="11"/>
      <c r="K1" s="11"/>
      <c r="L1" s="11"/>
      <c r="T1" s="11"/>
      <c r="U1" s="11"/>
      <c r="V1" s="11"/>
      <c r="W1" s="10"/>
      <c r="AA1" s="11"/>
      <c r="AB1" s="11"/>
      <c r="AC1" s="11"/>
      <c r="AD1" s="11"/>
      <c r="AI1" s="11"/>
      <c r="AJ1" s="11"/>
      <c r="AK1" s="11"/>
      <c r="AL1" s="10"/>
      <c r="AP1" s="11"/>
      <c r="AQ1" s="11"/>
      <c r="AR1" s="11"/>
      <c r="AS1" s="12"/>
      <c r="BH1" s="13">
        <f ca="1">NOW()</f>
        <v>42940.665685300926</v>
      </c>
    </row>
    <row r="2" spans="1:63" ht="15.75">
      <c r="A2" s="63"/>
      <c r="D2" s="9"/>
      <c r="E2" s="9" t="s">
        <v>105</v>
      </c>
      <c r="G2" s="10"/>
      <c r="W2" s="10"/>
      <c r="AL2" s="10"/>
      <c r="AS2" s="15"/>
      <c r="BH2" s="16">
        <f ca="1">NOW()</f>
        <v>42940.665685300926</v>
      </c>
    </row>
    <row r="3" spans="1:63" ht="15.75">
      <c r="A3" s="430" t="str">
        <f>CompDetail!A3</f>
        <v>21 - 23 July 2017</v>
      </c>
      <c r="B3" s="431"/>
      <c r="D3" s="9"/>
      <c r="E3" s="9" t="s">
        <v>104</v>
      </c>
      <c r="F3" s="17"/>
      <c r="G3" s="18"/>
      <c r="H3" s="17"/>
      <c r="I3" s="18"/>
      <c r="J3" s="18"/>
      <c r="K3" s="18"/>
      <c r="L3" s="10"/>
      <c r="M3" s="19"/>
      <c r="N3" s="19"/>
      <c r="O3" s="19"/>
      <c r="P3" s="19"/>
      <c r="Q3" s="19"/>
      <c r="R3" s="19"/>
      <c r="S3" s="10"/>
      <c r="T3" s="20"/>
      <c r="U3" s="21"/>
      <c r="V3" s="21"/>
      <c r="W3" s="21"/>
      <c r="X3" s="21"/>
      <c r="Y3" s="21"/>
      <c r="Z3" s="21"/>
      <c r="AA3" s="21"/>
      <c r="AB3" s="21"/>
      <c r="AC3" s="21"/>
      <c r="AD3" s="10"/>
      <c r="AE3" s="19"/>
      <c r="AF3" s="19"/>
      <c r="AG3" s="19"/>
      <c r="AH3" s="10"/>
      <c r="AI3" s="20"/>
      <c r="AJ3" s="21"/>
      <c r="AK3" s="21"/>
      <c r="AL3" s="21"/>
      <c r="AM3" s="21"/>
      <c r="AN3" s="21"/>
      <c r="AO3" s="21"/>
      <c r="AP3" s="21"/>
      <c r="AQ3" s="21"/>
      <c r="AR3" s="21"/>
      <c r="AT3" s="19"/>
      <c r="AU3" s="19"/>
      <c r="AV3" s="19"/>
      <c r="AW3" s="19"/>
      <c r="AX3" s="19"/>
      <c r="AY3" s="19"/>
      <c r="AZ3" s="19"/>
      <c r="BA3" s="19"/>
    </row>
    <row r="4" spans="1:63" ht="15.75">
      <c r="A4" s="84"/>
      <c r="B4" s="85"/>
      <c r="D4" s="9"/>
      <c r="E4" s="9"/>
      <c r="F4" s="24" t="s">
        <v>32</v>
      </c>
      <c r="G4" s="25"/>
      <c r="H4" s="24"/>
      <c r="I4" s="25"/>
      <c r="J4" s="25"/>
      <c r="K4" s="25"/>
      <c r="M4" s="26" t="s">
        <v>21</v>
      </c>
      <c r="N4" s="26"/>
      <c r="O4" s="26"/>
      <c r="P4" s="26"/>
      <c r="Q4" s="26"/>
      <c r="R4" s="26"/>
      <c r="T4" s="27" t="s">
        <v>32</v>
      </c>
      <c r="U4" s="28"/>
      <c r="V4" s="28"/>
      <c r="W4" s="28"/>
      <c r="X4" s="28"/>
      <c r="Y4" s="28"/>
      <c r="Z4" s="28"/>
      <c r="AA4" s="28"/>
      <c r="AB4" s="28"/>
      <c r="AC4" s="28"/>
      <c r="AE4" s="26" t="s">
        <v>21</v>
      </c>
      <c r="AF4" s="26"/>
      <c r="AG4" s="26"/>
      <c r="AI4" s="27" t="s">
        <v>32</v>
      </c>
      <c r="AJ4" s="28"/>
      <c r="AK4" s="28"/>
      <c r="AL4" s="28"/>
      <c r="AM4" s="28"/>
      <c r="AN4" s="28"/>
      <c r="AO4" s="28"/>
      <c r="AP4" s="28"/>
      <c r="AQ4" s="28"/>
      <c r="AR4" s="28"/>
      <c r="AT4" s="26" t="s">
        <v>21</v>
      </c>
      <c r="AU4" s="26"/>
      <c r="AV4" s="26"/>
      <c r="AW4" s="26"/>
      <c r="AX4" s="26"/>
      <c r="AY4" s="26"/>
      <c r="AZ4" s="26"/>
      <c r="BA4" s="26"/>
    </row>
    <row r="5" spans="1:63" ht="15.75">
      <c r="A5" s="63"/>
      <c r="D5" s="9"/>
      <c r="G5" s="10"/>
      <c r="W5" s="10"/>
      <c r="AL5" s="10"/>
    </row>
    <row r="6" spans="1:63" s="46" customFormat="1" ht="15.75">
      <c r="A6" s="131" t="s">
        <v>69</v>
      </c>
      <c r="B6" s="132"/>
      <c r="F6" s="132" t="s">
        <v>59</v>
      </c>
      <c r="G6" s="59" t="str">
        <f>E1</f>
        <v>Janet Leadbeater</v>
      </c>
      <c r="I6" s="132"/>
      <c r="M6" s="132" t="s">
        <v>59</v>
      </c>
      <c r="N6" s="46" t="str">
        <f>E1</f>
        <v>Janet Leadbeater</v>
      </c>
      <c r="T6" s="132" t="s">
        <v>58</v>
      </c>
      <c r="U6" s="46" t="str">
        <f>E2</f>
        <v>Nina Fritzell</v>
      </c>
      <c r="W6" s="59"/>
      <c r="AE6" s="132" t="s">
        <v>58</v>
      </c>
      <c r="AF6" s="46" t="str">
        <f>E2</f>
        <v>Nina Fritzell</v>
      </c>
      <c r="AI6" s="132" t="s">
        <v>60</v>
      </c>
      <c r="AJ6" s="46" t="str">
        <f>E3</f>
        <v>Jenny Scott</v>
      </c>
      <c r="AL6" s="59"/>
      <c r="AS6" s="59"/>
      <c r="AT6" s="132" t="s">
        <v>60</v>
      </c>
      <c r="AU6" s="46" t="str">
        <f>E3</f>
        <v>Jenny Scott</v>
      </c>
      <c r="AZ6" s="132"/>
      <c r="BA6" s="132"/>
      <c r="BB6" s="59"/>
      <c r="BC6" s="132" t="s">
        <v>22</v>
      </c>
      <c r="BD6" s="59"/>
      <c r="BF6" s="59"/>
    </row>
    <row r="7" spans="1:63" ht="15.75">
      <c r="A7" s="63" t="s">
        <v>65</v>
      </c>
      <c r="B7" s="14">
        <v>7</v>
      </c>
      <c r="G7" s="10"/>
      <c r="W7" s="10"/>
      <c r="AH7" s="10"/>
      <c r="AL7" s="10"/>
    </row>
    <row r="8" spans="1:63">
      <c r="F8" s="14" t="s">
        <v>36</v>
      </c>
      <c r="K8" s="11"/>
      <c r="L8" s="30"/>
      <c r="M8" s="31"/>
      <c r="N8" s="31"/>
      <c r="O8" s="31"/>
      <c r="P8" s="31"/>
      <c r="Q8" s="29"/>
      <c r="S8" s="10"/>
      <c r="U8" s="11"/>
      <c r="V8" s="11"/>
      <c r="W8" s="11"/>
      <c r="X8" s="11"/>
      <c r="Y8" s="11"/>
      <c r="Z8" s="11"/>
      <c r="AA8" s="11"/>
      <c r="AB8" s="11"/>
      <c r="AC8" s="11"/>
      <c r="AD8" s="30"/>
      <c r="AE8" s="14"/>
      <c r="AF8" s="8" t="s">
        <v>20</v>
      </c>
      <c r="AG8" s="14" t="s">
        <v>23</v>
      </c>
      <c r="AH8" s="10"/>
      <c r="AJ8" s="11"/>
      <c r="AK8" s="11"/>
      <c r="AL8" s="11"/>
      <c r="AM8" s="11"/>
      <c r="AN8" s="11"/>
      <c r="AO8" s="11"/>
      <c r="AP8" s="11"/>
      <c r="AQ8" s="11"/>
      <c r="AR8" s="11"/>
      <c r="BA8" s="29" t="s">
        <v>57</v>
      </c>
      <c r="BC8" s="32" t="s">
        <v>62</v>
      </c>
      <c r="BD8" s="33"/>
      <c r="BE8" s="32" t="s">
        <v>63</v>
      </c>
      <c r="BF8" s="33"/>
      <c r="BG8" s="34" t="s">
        <v>64</v>
      </c>
      <c r="BH8" s="35"/>
    </row>
    <row r="9" spans="1:63" s="31" customFormat="1">
      <c r="A9" s="36" t="s">
        <v>34</v>
      </c>
      <c r="B9" s="36" t="s">
        <v>35</v>
      </c>
      <c r="C9" s="36" t="s">
        <v>36</v>
      </c>
      <c r="D9" s="36" t="s">
        <v>37</v>
      </c>
      <c r="E9" s="36" t="s">
        <v>38</v>
      </c>
      <c r="F9" s="37" t="s">
        <v>7</v>
      </c>
      <c r="G9" s="37" t="s">
        <v>8</v>
      </c>
      <c r="H9" s="37" t="s">
        <v>9</v>
      </c>
      <c r="I9" s="37" t="s">
        <v>10</v>
      </c>
      <c r="J9" s="37" t="s">
        <v>11</v>
      </c>
      <c r="K9" s="37" t="s">
        <v>36</v>
      </c>
      <c r="L9" s="38"/>
      <c r="M9" s="37" t="s">
        <v>7</v>
      </c>
      <c r="N9" s="37" t="s">
        <v>8</v>
      </c>
      <c r="O9" s="37" t="s">
        <v>9</v>
      </c>
      <c r="P9" s="37" t="s">
        <v>10</v>
      </c>
      <c r="Q9" s="37" t="s">
        <v>11</v>
      </c>
      <c r="R9" s="37" t="s">
        <v>36</v>
      </c>
      <c r="S9" s="64"/>
      <c r="T9" s="36" t="s">
        <v>39</v>
      </c>
      <c r="U9" s="36" t="s">
        <v>40</v>
      </c>
      <c r="V9" s="36" t="s">
        <v>27</v>
      </c>
      <c r="W9" s="36" t="s">
        <v>76</v>
      </c>
      <c r="X9" s="36" t="s">
        <v>77</v>
      </c>
      <c r="Y9" s="36" t="s">
        <v>78</v>
      </c>
      <c r="Z9" s="36" t="s">
        <v>41</v>
      </c>
      <c r="AA9" s="36" t="s">
        <v>75</v>
      </c>
      <c r="AB9" s="36" t="s">
        <v>48</v>
      </c>
      <c r="AC9" s="36" t="s">
        <v>47</v>
      </c>
      <c r="AD9" s="133"/>
      <c r="AE9" s="36" t="s">
        <v>46</v>
      </c>
      <c r="AF9" s="36" t="s">
        <v>19</v>
      </c>
      <c r="AG9" s="39" t="s">
        <v>25</v>
      </c>
      <c r="AH9" s="38"/>
      <c r="AI9" s="36" t="s">
        <v>39</v>
      </c>
      <c r="AJ9" s="36" t="s">
        <v>40</v>
      </c>
      <c r="AK9" s="36" t="s">
        <v>27</v>
      </c>
      <c r="AL9" s="36" t="s">
        <v>76</v>
      </c>
      <c r="AM9" s="36" t="s">
        <v>77</v>
      </c>
      <c r="AN9" s="36" t="s">
        <v>78</v>
      </c>
      <c r="AO9" s="36" t="s">
        <v>41</v>
      </c>
      <c r="AP9" s="36" t="s">
        <v>75</v>
      </c>
      <c r="AQ9" s="36" t="s">
        <v>48</v>
      </c>
      <c r="AR9" s="39" t="s">
        <v>47</v>
      </c>
      <c r="AS9" s="38"/>
      <c r="AT9" s="37" t="s">
        <v>12</v>
      </c>
      <c r="AU9" s="37" t="s">
        <v>13</v>
      </c>
      <c r="AV9" s="37" t="s">
        <v>14</v>
      </c>
      <c r="AW9" s="37" t="s">
        <v>15</v>
      </c>
      <c r="AX9" s="37" t="s">
        <v>16</v>
      </c>
      <c r="AY9" s="37" t="s">
        <v>43</v>
      </c>
      <c r="AZ9" s="36" t="s">
        <v>20</v>
      </c>
      <c r="BA9" s="39" t="s">
        <v>25</v>
      </c>
      <c r="BB9" s="38"/>
      <c r="BC9" s="40" t="s">
        <v>42</v>
      </c>
      <c r="BD9" s="41"/>
      <c r="BE9" s="42" t="s">
        <v>42</v>
      </c>
      <c r="BF9" s="127"/>
      <c r="BG9" s="42" t="s">
        <v>42</v>
      </c>
      <c r="BH9" s="43" t="s">
        <v>45</v>
      </c>
      <c r="BI9" s="36"/>
      <c r="BJ9" s="36"/>
      <c r="BK9" s="36"/>
    </row>
    <row r="10" spans="1:63" s="31" customFormat="1">
      <c r="F10" s="35"/>
      <c r="G10" s="35"/>
      <c r="H10" s="35"/>
      <c r="I10" s="35"/>
      <c r="J10" s="35"/>
      <c r="K10" s="35"/>
      <c r="L10" s="44"/>
      <c r="M10" s="35"/>
      <c r="N10" s="35"/>
      <c r="O10" s="35"/>
      <c r="P10" s="35"/>
      <c r="Q10" s="35"/>
      <c r="R10" s="35"/>
      <c r="S10" s="67"/>
      <c r="AD10" s="134"/>
      <c r="AH10" s="44"/>
      <c r="AS10" s="44"/>
      <c r="AT10" s="35"/>
      <c r="AU10" s="35"/>
      <c r="AV10" s="35"/>
      <c r="AW10" s="35"/>
      <c r="AX10" s="35"/>
      <c r="AY10" s="35"/>
      <c r="BB10" s="44"/>
      <c r="BC10" s="29"/>
      <c r="BD10" s="30"/>
      <c r="BE10" s="45"/>
      <c r="BF10" s="69"/>
      <c r="BG10" s="45"/>
      <c r="BH10" s="45"/>
    </row>
    <row r="11" spans="1:63">
      <c r="A11" s="79">
        <v>67</v>
      </c>
      <c r="B11" s="70" t="s">
        <v>216</v>
      </c>
      <c r="C11" s="70" t="s">
        <v>196</v>
      </c>
      <c r="D11" s="70" t="s">
        <v>197</v>
      </c>
      <c r="E11" s="70" t="s">
        <v>160</v>
      </c>
      <c r="F11" s="47">
        <v>7</v>
      </c>
      <c r="G11" s="47">
        <v>7</v>
      </c>
      <c r="H11" s="47">
        <v>6.8</v>
      </c>
      <c r="I11" s="47">
        <v>6.5</v>
      </c>
      <c r="J11" s="47">
        <v>6.8</v>
      </c>
      <c r="K11" s="52">
        <f t="shared" ref="K11:K23" si="0">SUM((F11*0.3),(G11*0.25),(H11*0.25),(I11*0.15),(J11*0.05))</f>
        <v>6.8649999999999993</v>
      </c>
      <c r="L11" s="60"/>
      <c r="M11" s="47">
        <v>6</v>
      </c>
      <c r="N11" s="47">
        <v>5.5</v>
      </c>
      <c r="O11" s="47">
        <v>6</v>
      </c>
      <c r="P11" s="47">
        <v>6.5</v>
      </c>
      <c r="Q11" s="47">
        <v>6.8</v>
      </c>
      <c r="R11" s="52">
        <f t="shared" ref="R11:R23" si="1">SUM((M11*0.1),(N11*0.1),(O11*0.3),(P11*0.3),(Q11*0.2))</f>
        <v>6.2600000000000007</v>
      </c>
      <c r="S11" s="55"/>
      <c r="T11" s="47">
        <v>5.5</v>
      </c>
      <c r="U11" s="47">
        <v>6</v>
      </c>
      <c r="V11" s="47">
        <v>7</v>
      </c>
      <c r="W11" s="47">
        <v>6.5</v>
      </c>
      <c r="X11" s="47">
        <v>6</v>
      </c>
      <c r="Y11" s="47">
        <v>6</v>
      </c>
      <c r="Z11" s="47">
        <v>6</v>
      </c>
      <c r="AA11" s="47">
        <v>5.5</v>
      </c>
      <c r="AB11" s="53">
        <f t="shared" ref="AB11:AB23" si="2">SUM(T11:AA11)</f>
        <v>48.5</v>
      </c>
      <c r="AC11" s="52">
        <f t="shared" ref="AC11:AC23" si="3">AB11/8</f>
        <v>6.0625</v>
      </c>
      <c r="AD11" s="136"/>
      <c r="AE11" s="47">
        <v>7.8</v>
      </c>
      <c r="AF11" s="50">
        <v>0</v>
      </c>
      <c r="AG11" s="52">
        <f t="shared" ref="AG11:AG23" si="4">AE11-AF11</f>
        <v>7.8</v>
      </c>
      <c r="AH11" s="55"/>
      <c r="AI11" s="47">
        <v>5.5</v>
      </c>
      <c r="AJ11" s="47">
        <v>6.5</v>
      </c>
      <c r="AK11" s="47">
        <v>6.5</v>
      </c>
      <c r="AL11" s="47">
        <v>6</v>
      </c>
      <c r="AM11" s="47">
        <v>6.5</v>
      </c>
      <c r="AN11" s="47">
        <v>6.5</v>
      </c>
      <c r="AO11" s="47">
        <v>7</v>
      </c>
      <c r="AP11" s="47">
        <v>6.5</v>
      </c>
      <c r="AQ11" s="53">
        <f t="shared" ref="AQ11:AQ23" si="5">SUM(AI11:AP11)</f>
        <v>51</v>
      </c>
      <c r="AR11" s="52">
        <f t="shared" ref="AR11:AR23" si="6">AQ11/8</f>
        <v>6.375</v>
      </c>
      <c r="AS11" s="60"/>
      <c r="AT11" s="47">
        <v>6</v>
      </c>
      <c r="AU11" s="47">
        <v>6.5</v>
      </c>
      <c r="AV11" s="47">
        <v>6.5</v>
      </c>
      <c r="AW11" s="47">
        <v>6</v>
      </c>
      <c r="AX11" s="47">
        <v>6</v>
      </c>
      <c r="AY11" s="52">
        <f t="shared" ref="AY11:AY23" si="7">SUM((AT11*0.2),(AU11*0.15),(AV11*0.25),(AW11*0.2),(AX11*0.2))</f>
        <v>6.2</v>
      </c>
      <c r="AZ11" s="50">
        <v>0</v>
      </c>
      <c r="BA11" s="52">
        <f t="shared" ref="BA11:BA23" si="8">AY11-AZ11</f>
        <v>6.2</v>
      </c>
      <c r="BB11" s="60"/>
      <c r="BC11" s="56">
        <f t="shared" ref="BC11:BC23" si="9">SUM((K11*0.25)+(AC11*0.375)+(AR11*0.375))</f>
        <v>6.3803124999999996</v>
      </c>
      <c r="BD11" s="57"/>
      <c r="BE11" s="56">
        <f t="shared" ref="BE11:BE23" si="10">SUM((R11*0.25),(AG11*0.5),(BA11*0.25))</f>
        <v>7.0149999999999997</v>
      </c>
      <c r="BF11" s="130"/>
      <c r="BG11" s="58">
        <f t="shared" ref="BG11:BG23" si="11">AVERAGE(BC11:BE11)</f>
        <v>6.6976562499999996</v>
      </c>
      <c r="BH11" s="72">
        <f t="shared" ref="BH11:BH16" si="12">RANK(BG11,BG$11:BG$23)</f>
        <v>1</v>
      </c>
    </row>
    <row r="12" spans="1:63">
      <c r="A12" s="79">
        <v>18</v>
      </c>
      <c r="B12" s="70" t="s">
        <v>218</v>
      </c>
      <c r="C12" s="70" t="s">
        <v>219</v>
      </c>
      <c r="D12" s="70" t="s">
        <v>211</v>
      </c>
      <c r="E12" s="70" t="s">
        <v>212</v>
      </c>
      <c r="F12" s="47">
        <v>5.8</v>
      </c>
      <c r="G12" s="47">
        <v>6</v>
      </c>
      <c r="H12" s="47">
        <v>6</v>
      </c>
      <c r="I12" s="47">
        <v>5.8</v>
      </c>
      <c r="J12" s="47">
        <v>6.5</v>
      </c>
      <c r="K12" s="52">
        <f t="shared" si="0"/>
        <v>5.9350000000000005</v>
      </c>
      <c r="L12" s="60"/>
      <c r="M12" s="47">
        <v>6</v>
      </c>
      <c r="N12" s="47">
        <v>6</v>
      </c>
      <c r="O12" s="47">
        <v>6</v>
      </c>
      <c r="P12" s="47">
        <v>5.5</v>
      </c>
      <c r="Q12" s="47">
        <v>6.5</v>
      </c>
      <c r="R12" s="52">
        <f t="shared" si="1"/>
        <v>5.95</v>
      </c>
      <c r="S12" s="55"/>
      <c r="T12" s="47">
        <v>5</v>
      </c>
      <c r="U12" s="47">
        <v>6</v>
      </c>
      <c r="V12" s="47">
        <v>6.8</v>
      </c>
      <c r="W12" s="47">
        <v>7</v>
      </c>
      <c r="X12" s="47">
        <v>6.2</v>
      </c>
      <c r="Y12" s="47">
        <v>6.5</v>
      </c>
      <c r="Z12" s="47">
        <v>5.6</v>
      </c>
      <c r="AA12" s="47">
        <v>6.5</v>
      </c>
      <c r="AB12" s="53">
        <f t="shared" si="2"/>
        <v>49.6</v>
      </c>
      <c r="AC12" s="52">
        <f t="shared" si="3"/>
        <v>6.2</v>
      </c>
      <c r="AD12" s="136"/>
      <c r="AE12" s="47">
        <v>8.6</v>
      </c>
      <c r="AF12" s="50">
        <v>0</v>
      </c>
      <c r="AG12" s="52">
        <f t="shared" si="4"/>
        <v>8.6</v>
      </c>
      <c r="AH12" s="55"/>
      <c r="AI12" s="47">
        <v>5</v>
      </c>
      <c r="AJ12" s="47">
        <v>5.2</v>
      </c>
      <c r="AK12" s="47">
        <v>5.5</v>
      </c>
      <c r="AL12" s="47">
        <v>6</v>
      </c>
      <c r="AM12" s="47">
        <v>5</v>
      </c>
      <c r="AN12" s="47">
        <v>5.8</v>
      </c>
      <c r="AO12" s="47">
        <v>6.2</v>
      </c>
      <c r="AP12" s="47">
        <v>7</v>
      </c>
      <c r="AQ12" s="53">
        <f t="shared" si="5"/>
        <v>45.7</v>
      </c>
      <c r="AR12" s="52">
        <f t="shared" si="6"/>
        <v>5.7125000000000004</v>
      </c>
      <c r="AS12" s="60"/>
      <c r="AT12" s="47">
        <v>6.5</v>
      </c>
      <c r="AU12" s="47">
        <v>6</v>
      </c>
      <c r="AV12" s="47">
        <v>6.5</v>
      </c>
      <c r="AW12" s="47">
        <v>5.5</v>
      </c>
      <c r="AX12" s="47">
        <v>6</v>
      </c>
      <c r="AY12" s="52">
        <f t="shared" si="7"/>
        <v>6.1250000000000009</v>
      </c>
      <c r="AZ12" s="50">
        <v>0</v>
      </c>
      <c r="BA12" s="52">
        <f t="shared" si="8"/>
        <v>6.1250000000000009</v>
      </c>
      <c r="BB12" s="60"/>
      <c r="BC12" s="56">
        <f t="shared" si="9"/>
        <v>5.9509375000000002</v>
      </c>
      <c r="BD12" s="57"/>
      <c r="BE12" s="56">
        <f t="shared" si="10"/>
        <v>7.3187499999999996</v>
      </c>
      <c r="BF12" s="130"/>
      <c r="BG12" s="58">
        <f t="shared" si="11"/>
        <v>6.6348437499999999</v>
      </c>
      <c r="BH12" s="72">
        <f t="shared" si="12"/>
        <v>2</v>
      </c>
    </row>
    <row r="13" spans="1:63">
      <c r="A13" s="79">
        <v>36</v>
      </c>
      <c r="B13" s="70" t="s">
        <v>171</v>
      </c>
      <c r="C13" s="70" t="s">
        <v>214</v>
      </c>
      <c r="D13" s="70" t="s">
        <v>215</v>
      </c>
      <c r="E13" s="70" t="s">
        <v>117</v>
      </c>
      <c r="F13" s="47">
        <v>6.5</v>
      </c>
      <c r="G13" s="47">
        <v>6.8</v>
      </c>
      <c r="H13" s="47">
        <v>6</v>
      </c>
      <c r="I13" s="47">
        <v>6.8</v>
      </c>
      <c r="J13" s="47">
        <v>6.5</v>
      </c>
      <c r="K13" s="52">
        <f t="shared" si="0"/>
        <v>6.4950000000000001</v>
      </c>
      <c r="L13" s="60"/>
      <c r="M13" s="47">
        <v>6</v>
      </c>
      <c r="N13" s="47">
        <v>7</v>
      </c>
      <c r="O13" s="47">
        <v>6.8</v>
      </c>
      <c r="P13" s="47">
        <v>6.8</v>
      </c>
      <c r="Q13" s="47">
        <v>6.5</v>
      </c>
      <c r="R13" s="52">
        <f t="shared" si="1"/>
        <v>6.6800000000000006</v>
      </c>
      <c r="S13" s="55"/>
      <c r="T13" s="47">
        <v>4.8</v>
      </c>
      <c r="U13" s="47">
        <v>5.5</v>
      </c>
      <c r="V13" s="47">
        <v>5.5</v>
      </c>
      <c r="W13" s="47">
        <v>5.5</v>
      </c>
      <c r="X13" s="47">
        <v>6</v>
      </c>
      <c r="Y13" s="47">
        <v>6</v>
      </c>
      <c r="Z13" s="47">
        <v>4.8</v>
      </c>
      <c r="AA13" s="47">
        <v>6</v>
      </c>
      <c r="AB13" s="53">
        <f t="shared" si="2"/>
        <v>44.099999999999994</v>
      </c>
      <c r="AC13" s="52">
        <f t="shared" si="3"/>
        <v>5.5124999999999993</v>
      </c>
      <c r="AD13" s="136"/>
      <c r="AE13" s="47">
        <v>7.82</v>
      </c>
      <c r="AF13" s="50">
        <v>0</v>
      </c>
      <c r="AG13" s="52">
        <f t="shared" si="4"/>
        <v>7.82</v>
      </c>
      <c r="AH13" s="55"/>
      <c r="AI13" s="47">
        <v>4</v>
      </c>
      <c r="AJ13" s="47">
        <v>4.8</v>
      </c>
      <c r="AK13" s="47">
        <v>5</v>
      </c>
      <c r="AL13" s="47">
        <v>5.5</v>
      </c>
      <c r="AM13" s="47">
        <v>5.2</v>
      </c>
      <c r="AN13" s="47">
        <v>4.5</v>
      </c>
      <c r="AO13" s="47">
        <v>6</v>
      </c>
      <c r="AP13" s="47">
        <v>6.5</v>
      </c>
      <c r="AQ13" s="53">
        <f t="shared" si="5"/>
        <v>41.5</v>
      </c>
      <c r="AR13" s="52">
        <f t="shared" si="6"/>
        <v>5.1875</v>
      </c>
      <c r="AS13" s="60"/>
      <c r="AT13" s="47">
        <v>6.5</v>
      </c>
      <c r="AU13" s="47">
        <v>6.2</v>
      </c>
      <c r="AV13" s="47">
        <v>7</v>
      </c>
      <c r="AW13" s="47">
        <v>7.5</v>
      </c>
      <c r="AX13" s="47">
        <v>7</v>
      </c>
      <c r="AY13" s="52">
        <f t="shared" si="7"/>
        <v>6.8800000000000008</v>
      </c>
      <c r="AZ13" s="50">
        <v>0</v>
      </c>
      <c r="BA13" s="52">
        <f t="shared" si="8"/>
        <v>6.8800000000000008</v>
      </c>
      <c r="BB13" s="60"/>
      <c r="BC13" s="56">
        <f t="shared" si="9"/>
        <v>5.6362499999999995</v>
      </c>
      <c r="BD13" s="57"/>
      <c r="BE13" s="56">
        <f t="shared" si="10"/>
        <v>7.3000000000000007</v>
      </c>
      <c r="BF13" s="130"/>
      <c r="BG13" s="58">
        <f t="shared" si="11"/>
        <v>6.4681250000000006</v>
      </c>
      <c r="BH13" s="72">
        <f t="shared" si="12"/>
        <v>3</v>
      </c>
    </row>
    <row r="14" spans="1:63">
      <c r="A14" s="79">
        <v>63</v>
      </c>
      <c r="B14" s="70" t="s">
        <v>190</v>
      </c>
      <c r="C14" s="70" t="s">
        <v>207</v>
      </c>
      <c r="D14" s="70" t="s">
        <v>145</v>
      </c>
      <c r="E14" s="70" t="s">
        <v>160</v>
      </c>
      <c r="F14" s="47">
        <v>6.8</v>
      </c>
      <c r="G14" s="47">
        <v>7</v>
      </c>
      <c r="H14" s="47">
        <v>7</v>
      </c>
      <c r="I14" s="47">
        <v>6.8</v>
      </c>
      <c r="J14" s="47">
        <v>7</v>
      </c>
      <c r="K14" s="52">
        <f t="shared" si="0"/>
        <v>6.91</v>
      </c>
      <c r="L14" s="60"/>
      <c r="M14" s="47">
        <v>6.8</v>
      </c>
      <c r="N14" s="47">
        <v>7</v>
      </c>
      <c r="O14" s="47">
        <v>6.8</v>
      </c>
      <c r="P14" s="47">
        <v>6.8</v>
      </c>
      <c r="Q14" s="47">
        <v>7</v>
      </c>
      <c r="R14" s="52">
        <f t="shared" si="1"/>
        <v>6.86</v>
      </c>
      <c r="S14" s="55"/>
      <c r="T14" s="47">
        <v>4.8</v>
      </c>
      <c r="U14" s="47">
        <v>5.8</v>
      </c>
      <c r="V14" s="47">
        <v>5</v>
      </c>
      <c r="W14" s="47">
        <v>5</v>
      </c>
      <c r="X14" s="47">
        <v>5.5</v>
      </c>
      <c r="Y14" s="47">
        <v>5.8</v>
      </c>
      <c r="Z14" s="47">
        <v>5</v>
      </c>
      <c r="AA14" s="47">
        <v>5</v>
      </c>
      <c r="AB14" s="53">
        <f t="shared" si="2"/>
        <v>41.900000000000006</v>
      </c>
      <c r="AC14" s="52">
        <f t="shared" si="3"/>
        <v>5.2375000000000007</v>
      </c>
      <c r="AD14" s="136"/>
      <c r="AE14" s="47">
        <v>7</v>
      </c>
      <c r="AF14" s="50">
        <v>0</v>
      </c>
      <c r="AG14" s="52">
        <f t="shared" si="4"/>
        <v>7</v>
      </c>
      <c r="AH14" s="55"/>
      <c r="AI14" s="47">
        <v>4</v>
      </c>
      <c r="AJ14" s="47">
        <v>6</v>
      </c>
      <c r="AK14" s="47">
        <v>6</v>
      </c>
      <c r="AL14" s="47">
        <v>6.5</v>
      </c>
      <c r="AM14" s="47">
        <v>6</v>
      </c>
      <c r="AN14" s="47">
        <v>5.5</v>
      </c>
      <c r="AO14" s="47">
        <v>5.5</v>
      </c>
      <c r="AP14" s="47">
        <v>6</v>
      </c>
      <c r="AQ14" s="53">
        <f t="shared" si="5"/>
        <v>45.5</v>
      </c>
      <c r="AR14" s="52">
        <f t="shared" si="6"/>
        <v>5.6875</v>
      </c>
      <c r="AS14" s="60"/>
      <c r="AT14" s="47">
        <v>6</v>
      </c>
      <c r="AU14" s="47">
        <v>6</v>
      </c>
      <c r="AV14" s="47">
        <v>6.2</v>
      </c>
      <c r="AW14" s="47">
        <v>6.5</v>
      </c>
      <c r="AX14" s="47">
        <v>6</v>
      </c>
      <c r="AY14" s="52">
        <f t="shared" si="7"/>
        <v>6.15</v>
      </c>
      <c r="AZ14" s="50">
        <v>0</v>
      </c>
      <c r="BA14" s="52">
        <f t="shared" si="8"/>
        <v>6.15</v>
      </c>
      <c r="BB14" s="60"/>
      <c r="BC14" s="56">
        <f t="shared" si="9"/>
        <v>5.8243749999999999</v>
      </c>
      <c r="BD14" s="57"/>
      <c r="BE14" s="56">
        <f t="shared" si="10"/>
        <v>6.7524999999999995</v>
      </c>
      <c r="BF14" s="130"/>
      <c r="BG14" s="58">
        <f t="shared" si="11"/>
        <v>6.2884374999999997</v>
      </c>
      <c r="BH14" s="72">
        <f t="shared" si="12"/>
        <v>4</v>
      </c>
    </row>
    <row r="15" spans="1:63">
      <c r="A15" s="79">
        <v>76</v>
      </c>
      <c r="B15" s="70" t="s">
        <v>184</v>
      </c>
      <c r="C15" s="70" t="s">
        <v>137</v>
      </c>
      <c r="D15" s="70" t="s">
        <v>138</v>
      </c>
      <c r="E15" s="70" t="s">
        <v>139</v>
      </c>
      <c r="F15" s="47">
        <v>6.5</v>
      </c>
      <c r="G15" s="47">
        <v>6</v>
      </c>
      <c r="H15" s="47">
        <v>5.8</v>
      </c>
      <c r="I15" s="47">
        <v>6</v>
      </c>
      <c r="J15" s="47">
        <v>6.5</v>
      </c>
      <c r="K15" s="52">
        <f t="shared" si="0"/>
        <v>6.1250000000000009</v>
      </c>
      <c r="L15" s="60"/>
      <c r="M15" s="47">
        <v>6</v>
      </c>
      <c r="N15" s="47">
        <v>6</v>
      </c>
      <c r="O15" s="47">
        <v>5.8</v>
      </c>
      <c r="P15" s="47">
        <v>6</v>
      </c>
      <c r="Q15" s="47">
        <v>6.5</v>
      </c>
      <c r="R15" s="52">
        <f t="shared" si="1"/>
        <v>6.04</v>
      </c>
      <c r="S15" s="55"/>
      <c r="T15" s="47">
        <v>4.8</v>
      </c>
      <c r="U15" s="47">
        <v>5</v>
      </c>
      <c r="V15" s="47">
        <v>5.8</v>
      </c>
      <c r="W15" s="47">
        <v>6</v>
      </c>
      <c r="X15" s="47">
        <v>5</v>
      </c>
      <c r="Y15" s="47">
        <v>5</v>
      </c>
      <c r="Z15" s="47">
        <v>4.8</v>
      </c>
      <c r="AA15" s="47">
        <v>5.5</v>
      </c>
      <c r="AB15" s="53">
        <f t="shared" si="2"/>
        <v>41.9</v>
      </c>
      <c r="AC15" s="52">
        <f t="shared" si="3"/>
        <v>5.2374999999999998</v>
      </c>
      <c r="AD15" s="136"/>
      <c r="AE15" s="47">
        <v>6.91</v>
      </c>
      <c r="AF15" s="50">
        <v>0</v>
      </c>
      <c r="AG15" s="52">
        <f t="shared" si="4"/>
        <v>6.91</v>
      </c>
      <c r="AH15" s="55"/>
      <c r="AI15" s="47">
        <v>5</v>
      </c>
      <c r="AJ15" s="47">
        <v>6</v>
      </c>
      <c r="AK15" s="47">
        <v>5.5</v>
      </c>
      <c r="AL15" s="47">
        <v>6</v>
      </c>
      <c r="AM15" s="47">
        <v>6</v>
      </c>
      <c r="AN15" s="47">
        <v>5.5</v>
      </c>
      <c r="AO15" s="47">
        <v>6</v>
      </c>
      <c r="AP15" s="47">
        <v>6</v>
      </c>
      <c r="AQ15" s="53">
        <f t="shared" si="5"/>
        <v>46</v>
      </c>
      <c r="AR15" s="52">
        <f t="shared" si="6"/>
        <v>5.75</v>
      </c>
      <c r="AS15" s="60"/>
      <c r="AT15" s="47">
        <v>6.5</v>
      </c>
      <c r="AU15" s="47">
        <v>7</v>
      </c>
      <c r="AV15" s="47">
        <v>7</v>
      </c>
      <c r="AW15" s="47">
        <v>5.5</v>
      </c>
      <c r="AX15" s="47">
        <v>6</v>
      </c>
      <c r="AY15" s="52">
        <f t="shared" si="7"/>
        <v>6.3999999999999995</v>
      </c>
      <c r="AZ15" s="50">
        <v>0</v>
      </c>
      <c r="BA15" s="52">
        <f t="shared" si="8"/>
        <v>6.3999999999999995</v>
      </c>
      <c r="BB15" s="60"/>
      <c r="BC15" s="56">
        <f t="shared" si="9"/>
        <v>5.6515624999999998</v>
      </c>
      <c r="BD15" s="57"/>
      <c r="BE15" s="56">
        <f t="shared" si="10"/>
        <v>6.5649999999999995</v>
      </c>
      <c r="BF15" s="130"/>
      <c r="BG15" s="58">
        <f t="shared" si="11"/>
        <v>6.1082812499999992</v>
      </c>
      <c r="BH15" s="72">
        <f t="shared" si="12"/>
        <v>5</v>
      </c>
    </row>
    <row r="16" spans="1:63">
      <c r="A16" s="79">
        <v>72</v>
      </c>
      <c r="B16" s="70" t="s">
        <v>198</v>
      </c>
      <c r="C16" s="70" t="s">
        <v>107</v>
      </c>
      <c r="D16" s="70" t="s">
        <v>108</v>
      </c>
      <c r="E16" s="70" t="s">
        <v>116</v>
      </c>
      <c r="F16" s="47">
        <v>6</v>
      </c>
      <c r="G16" s="47">
        <v>6.5</v>
      </c>
      <c r="H16" s="47">
        <v>6</v>
      </c>
      <c r="I16" s="47">
        <v>6</v>
      </c>
      <c r="J16" s="47">
        <v>6.8</v>
      </c>
      <c r="K16" s="52">
        <f t="shared" si="0"/>
        <v>6.1649999999999991</v>
      </c>
      <c r="L16" s="60"/>
      <c r="M16" s="47">
        <v>6.5</v>
      </c>
      <c r="N16" s="47">
        <v>6</v>
      </c>
      <c r="O16" s="47">
        <v>6.5</v>
      </c>
      <c r="P16" s="47">
        <v>6</v>
      </c>
      <c r="Q16" s="47">
        <v>6.8</v>
      </c>
      <c r="R16" s="52">
        <f t="shared" si="1"/>
        <v>6.36</v>
      </c>
      <c r="S16" s="55"/>
      <c r="T16" s="47">
        <v>4</v>
      </c>
      <c r="U16" s="47">
        <v>4.8</v>
      </c>
      <c r="V16" s="47">
        <v>5.5</v>
      </c>
      <c r="W16" s="47">
        <v>5</v>
      </c>
      <c r="X16" s="47">
        <v>4.8</v>
      </c>
      <c r="Y16" s="47">
        <v>5.5</v>
      </c>
      <c r="Z16" s="47">
        <v>7</v>
      </c>
      <c r="AA16" s="47">
        <v>4.8</v>
      </c>
      <c r="AB16" s="53">
        <f t="shared" si="2"/>
        <v>41.4</v>
      </c>
      <c r="AC16" s="52">
        <f t="shared" si="3"/>
        <v>5.1749999999999998</v>
      </c>
      <c r="AD16" s="136"/>
      <c r="AE16" s="47">
        <v>7.11</v>
      </c>
      <c r="AF16" s="50">
        <v>0</v>
      </c>
      <c r="AG16" s="52">
        <f t="shared" si="4"/>
        <v>7.11</v>
      </c>
      <c r="AH16" s="55"/>
      <c r="AI16" s="47">
        <v>3.5</v>
      </c>
      <c r="AJ16" s="47">
        <v>5.8</v>
      </c>
      <c r="AK16" s="47">
        <v>6</v>
      </c>
      <c r="AL16" s="47">
        <v>5.5</v>
      </c>
      <c r="AM16" s="47">
        <v>5.5</v>
      </c>
      <c r="AN16" s="47">
        <v>6</v>
      </c>
      <c r="AO16" s="47">
        <v>6.5</v>
      </c>
      <c r="AP16" s="47">
        <v>6</v>
      </c>
      <c r="AQ16" s="53">
        <f t="shared" si="5"/>
        <v>44.8</v>
      </c>
      <c r="AR16" s="52">
        <f t="shared" si="6"/>
        <v>5.6</v>
      </c>
      <c r="AS16" s="60"/>
      <c r="AT16" s="47">
        <v>5.5</v>
      </c>
      <c r="AU16" s="47">
        <v>5.8</v>
      </c>
      <c r="AV16" s="47">
        <v>6</v>
      </c>
      <c r="AW16" s="47">
        <v>5</v>
      </c>
      <c r="AX16" s="47">
        <v>5</v>
      </c>
      <c r="AY16" s="52">
        <f t="shared" si="7"/>
        <v>5.4700000000000006</v>
      </c>
      <c r="AZ16" s="50">
        <v>0</v>
      </c>
      <c r="BA16" s="52">
        <f t="shared" si="8"/>
        <v>5.4700000000000006</v>
      </c>
      <c r="BB16" s="60"/>
      <c r="BC16" s="56">
        <f t="shared" si="9"/>
        <v>5.5818749999999993</v>
      </c>
      <c r="BD16" s="57"/>
      <c r="BE16" s="56">
        <f t="shared" si="10"/>
        <v>6.5125000000000011</v>
      </c>
      <c r="BF16" s="130"/>
      <c r="BG16" s="58">
        <f t="shared" si="11"/>
        <v>6.0471874999999997</v>
      </c>
      <c r="BH16" s="72">
        <f t="shared" si="12"/>
        <v>6</v>
      </c>
    </row>
    <row r="17" spans="1:60">
      <c r="A17" s="79">
        <v>34</v>
      </c>
      <c r="B17" s="70" t="s">
        <v>170</v>
      </c>
      <c r="C17" s="70" t="s">
        <v>214</v>
      </c>
      <c r="D17" s="70" t="s">
        <v>215</v>
      </c>
      <c r="E17" s="70" t="s">
        <v>117</v>
      </c>
      <c r="F17" s="47">
        <v>6.5</v>
      </c>
      <c r="G17" s="47">
        <v>6.8</v>
      </c>
      <c r="H17" s="47">
        <v>6</v>
      </c>
      <c r="I17" s="47">
        <v>6.8</v>
      </c>
      <c r="J17" s="47">
        <v>6.5</v>
      </c>
      <c r="K17" s="52">
        <f t="shared" si="0"/>
        <v>6.4950000000000001</v>
      </c>
      <c r="L17" s="60"/>
      <c r="M17" s="47">
        <v>6</v>
      </c>
      <c r="N17" s="47">
        <v>7</v>
      </c>
      <c r="O17" s="47">
        <v>6.8</v>
      </c>
      <c r="P17" s="47">
        <v>6</v>
      </c>
      <c r="Q17" s="47">
        <v>6.5</v>
      </c>
      <c r="R17" s="52">
        <f t="shared" si="1"/>
        <v>6.44</v>
      </c>
      <c r="S17" s="55"/>
      <c r="T17" s="47">
        <v>4.8</v>
      </c>
      <c r="U17" s="47">
        <v>4.5</v>
      </c>
      <c r="V17" s="47">
        <v>4.8</v>
      </c>
      <c r="W17" s="47">
        <v>5</v>
      </c>
      <c r="X17" s="47">
        <v>6</v>
      </c>
      <c r="Y17" s="47">
        <v>6</v>
      </c>
      <c r="Z17" s="47">
        <v>4</v>
      </c>
      <c r="AA17" s="47">
        <v>5.8</v>
      </c>
      <c r="AB17" s="53">
        <f t="shared" si="2"/>
        <v>40.9</v>
      </c>
      <c r="AC17" s="52">
        <f t="shared" si="3"/>
        <v>5.1124999999999998</v>
      </c>
      <c r="AD17" s="136"/>
      <c r="AE17" s="47">
        <v>6.5</v>
      </c>
      <c r="AF17" s="50">
        <v>0</v>
      </c>
      <c r="AG17" s="52">
        <f t="shared" si="4"/>
        <v>6.5</v>
      </c>
      <c r="AH17" s="55"/>
      <c r="AI17" s="47">
        <v>4.5</v>
      </c>
      <c r="AJ17" s="47">
        <v>5</v>
      </c>
      <c r="AK17" s="47">
        <v>6</v>
      </c>
      <c r="AL17" s="47">
        <v>6</v>
      </c>
      <c r="AM17" s="47">
        <v>5.5</v>
      </c>
      <c r="AN17" s="47">
        <v>5.5</v>
      </c>
      <c r="AO17" s="47">
        <v>5</v>
      </c>
      <c r="AP17" s="47">
        <v>6.5</v>
      </c>
      <c r="AQ17" s="53">
        <f t="shared" si="5"/>
        <v>44</v>
      </c>
      <c r="AR17" s="52">
        <f t="shared" si="6"/>
        <v>5.5</v>
      </c>
      <c r="AS17" s="60"/>
      <c r="AT17" s="47">
        <v>6</v>
      </c>
      <c r="AU17" s="47">
        <v>6</v>
      </c>
      <c r="AV17" s="47">
        <v>6.2</v>
      </c>
      <c r="AW17" s="47">
        <v>5</v>
      </c>
      <c r="AX17" s="47">
        <v>5.5</v>
      </c>
      <c r="AY17" s="52">
        <f t="shared" si="7"/>
        <v>5.75</v>
      </c>
      <c r="AZ17" s="50">
        <v>0</v>
      </c>
      <c r="BA17" s="52">
        <f t="shared" si="8"/>
        <v>5.75</v>
      </c>
      <c r="BB17" s="60"/>
      <c r="BC17" s="56">
        <f t="shared" si="9"/>
        <v>5.6034375000000001</v>
      </c>
      <c r="BD17" s="57"/>
      <c r="BE17" s="56">
        <f t="shared" si="10"/>
        <v>6.2975000000000003</v>
      </c>
      <c r="BF17" s="130"/>
      <c r="BG17" s="58">
        <f t="shared" si="11"/>
        <v>5.9504687500000006</v>
      </c>
      <c r="BH17" s="72"/>
    </row>
    <row r="18" spans="1:60">
      <c r="A18" s="79">
        <v>61</v>
      </c>
      <c r="B18" s="70" t="s">
        <v>153</v>
      </c>
      <c r="C18" s="70" t="s">
        <v>207</v>
      </c>
      <c r="D18" s="70" t="s">
        <v>217</v>
      </c>
      <c r="E18" s="70" t="s">
        <v>160</v>
      </c>
      <c r="F18" s="47">
        <v>6.8</v>
      </c>
      <c r="G18" s="47">
        <v>7</v>
      </c>
      <c r="H18" s="47">
        <v>6.8</v>
      </c>
      <c r="I18" s="47">
        <v>6.5</v>
      </c>
      <c r="J18" s="47">
        <v>7</v>
      </c>
      <c r="K18" s="52">
        <f t="shared" si="0"/>
        <v>6.8149999999999995</v>
      </c>
      <c r="L18" s="60"/>
      <c r="M18" s="47">
        <v>6.8</v>
      </c>
      <c r="N18" s="47">
        <v>6.8</v>
      </c>
      <c r="O18" s="47">
        <v>7</v>
      </c>
      <c r="P18" s="47">
        <v>6.5</v>
      </c>
      <c r="Q18" s="47">
        <v>7</v>
      </c>
      <c r="R18" s="52">
        <f t="shared" si="1"/>
        <v>6.8100000000000005</v>
      </c>
      <c r="S18" s="55"/>
      <c r="T18" s="47">
        <v>0</v>
      </c>
      <c r="U18" s="47">
        <v>5</v>
      </c>
      <c r="V18" s="47">
        <v>4</v>
      </c>
      <c r="W18" s="47">
        <v>4.8</v>
      </c>
      <c r="X18" s="47">
        <v>4.5</v>
      </c>
      <c r="Y18" s="47">
        <v>4.5</v>
      </c>
      <c r="Z18" s="47">
        <v>4</v>
      </c>
      <c r="AA18" s="47">
        <v>4</v>
      </c>
      <c r="AB18" s="53">
        <f t="shared" si="2"/>
        <v>30.8</v>
      </c>
      <c r="AC18" s="52">
        <f t="shared" si="3"/>
        <v>3.85</v>
      </c>
      <c r="AD18" s="136"/>
      <c r="AE18" s="47">
        <v>6.9</v>
      </c>
      <c r="AF18" s="50">
        <v>0</v>
      </c>
      <c r="AG18" s="52">
        <f t="shared" si="4"/>
        <v>6.9</v>
      </c>
      <c r="AH18" s="55"/>
      <c r="AI18" s="47">
        <v>0</v>
      </c>
      <c r="AJ18" s="47">
        <v>0</v>
      </c>
      <c r="AK18" s="47">
        <v>6</v>
      </c>
      <c r="AL18" s="47">
        <v>4.5</v>
      </c>
      <c r="AM18" s="47">
        <v>5</v>
      </c>
      <c r="AN18" s="47">
        <v>5</v>
      </c>
      <c r="AO18" s="47">
        <v>5.8</v>
      </c>
      <c r="AP18" s="47">
        <v>6.5</v>
      </c>
      <c r="AQ18" s="53">
        <f t="shared" si="5"/>
        <v>32.799999999999997</v>
      </c>
      <c r="AR18" s="52">
        <f t="shared" si="6"/>
        <v>4.0999999999999996</v>
      </c>
      <c r="AS18" s="60"/>
      <c r="AT18" s="47">
        <v>4.5</v>
      </c>
      <c r="AU18" s="47">
        <v>6</v>
      </c>
      <c r="AV18" s="47">
        <v>6</v>
      </c>
      <c r="AW18" s="47">
        <v>6</v>
      </c>
      <c r="AX18" s="47">
        <v>6.2</v>
      </c>
      <c r="AY18" s="52">
        <f t="shared" si="7"/>
        <v>5.74</v>
      </c>
      <c r="AZ18" s="50">
        <v>0</v>
      </c>
      <c r="BA18" s="52">
        <f t="shared" si="8"/>
        <v>5.74</v>
      </c>
      <c r="BB18" s="60"/>
      <c r="BC18" s="56">
        <f t="shared" si="9"/>
        <v>4.6849999999999996</v>
      </c>
      <c r="BD18" s="57"/>
      <c r="BE18" s="56">
        <f t="shared" si="10"/>
        <v>6.5875000000000004</v>
      </c>
      <c r="BF18" s="130"/>
      <c r="BG18" s="58">
        <f t="shared" si="11"/>
        <v>5.6362500000000004</v>
      </c>
      <c r="BH18" s="72"/>
    </row>
    <row r="19" spans="1:60">
      <c r="A19" s="79">
        <v>59</v>
      </c>
      <c r="B19" s="70" t="s">
        <v>163</v>
      </c>
      <c r="C19" s="70" t="s">
        <v>119</v>
      </c>
      <c r="D19" s="70" t="s">
        <v>120</v>
      </c>
      <c r="E19" s="70" t="s">
        <v>140</v>
      </c>
      <c r="F19" s="47">
        <v>5.8</v>
      </c>
      <c r="G19" s="47">
        <v>6</v>
      </c>
      <c r="H19" s="47">
        <v>6.8</v>
      </c>
      <c r="I19" s="47">
        <v>6.8</v>
      </c>
      <c r="J19" s="47">
        <v>6.5</v>
      </c>
      <c r="K19" s="52">
        <f t="shared" si="0"/>
        <v>6.285000000000001</v>
      </c>
      <c r="L19" s="60"/>
      <c r="M19" s="47">
        <v>5.8</v>
      </c>
      <c r="N19" s="47">
        <v>6</v>
      </c>
      <c r="O19" s="47">
        <v>6.8</v>
      </c>
      <c r="P19" s="47">
        <v>6.8</v>
      </c>
      <c r="Q19" s="47">
        <v>6.5</v>
      </c>
      <c r="R19" s="52">
        <f t="shared" si="1"/>
        <v>6.56</v>
      </c>
      <c r="S19" s="55"/>
      <c r="T19" s="47">
        <v>4.8</v>
      </c>
      <c r="U19" s="47">
        <v>4</v>
      </c>
      <c r="V19" s="47">
        <v>4.5</v>
      </c>
      <c r="W19" s="47">
        <v>5</v>
      </c>
      <c r="X19" s="47">
        <v>0</v>
      </c>
      <c r="Y19" s="47">
        <v>0</v>
      </c>
      <c r="Z19" s="47">
        <v>4</v>
      </c>
      <c r="AA19" s="47">
        <v>3</v>
      </c>
      <c r="AB19" s="53">
        <f t="shared" si="2"/>
        <v>25.3</v>
      </c>
      <c r="AC19" s="52">
        <f t="shared" si="3"/>
        <v>3.1625000000000001</v>
      </c>
      <c r="AD19" s="136"/>
      <c r="AE19" s="47">
        <v>6.8</v>
      </c>
      <c r="AF19" s="50">
        <v>0</v>
      </c>
      <c r="AG19" s="52">
        <f t="shared" si="4"/>
        <v>6.8</v>
      </c>
      <c r="AH19" s="55"/>
      <c r="AI19" s="47">
        <v>4.5</v>
      </c>
      <c r="AJ19" s="47">
        <v>5.5</v>
      </c>
      <c r="AK19" s="47">
        <v>6</v>
      </c>
      <c r="AL19" s="47">
        <v>6.2</v>
      </c>
      <c r="AM19" s="47">
        <v>5.5</v>
      </c>
      <c r="AN19" s="47">
        <v>4.5</v>
      </c>
      <c r="AO19" s="47">
        <v>4.8</v>
      </c>
      <c r="AP19" s="47">
        <v>5.5</v>
      </c>
      <c r="AQ19" s="53">
        <f t="shared" si="5"/>
        <v>42.5</v>
      </c>
      <c r="AR19" s="52">
        <f t="shared" si="6"/>
        <v>5.3125</v>
      </c>
      <c r="AS19" s="60"/>
      <c r="AT19" s="47">
        <v>5.5</v>
      </c>
      <c r="AU19" s="47">
        <v>6</v>
      </c>
      <c r="AV19" s="47">
        <v>6</v>
      </c>
      <c r="AW19" s="47">
        <v>5</v>
      </c>
      <c r="AX19" s="47">
        <v>5.5</v>
      </c>
      <c r="AY19" s="52">
        <f t="shared" si="7"/>
        <v>5.6</v>
      </c>
      <c r="AZ19" s="50">
        <v>0</v>
      </c>
      <c r="BA19" s="52">
        <f t="shared" si="8"/>
        <v>5.6</v>
      </c>
      <c r="BB19" s="60"/>
      <c r="BC19" s="56">
        <f t="shared" si="9"/>
        <v>4.7493750000000006</v>
      </c>
      <c r="BD19" s="57"/>
      <c r="BE19" s="56">
        <f t="shared" si="10"/>
        <v>6.4399999999999995</v>
      </c>
      <c r="BF19" s="130"/>
      <c r="BG19" s="58">
        <f t="shared" si="11"/>
        <v>5.5946875</v>
      </c>
      <c r="BH19" s="72"/>
    </row>
    <row r="20" spans="1:60">
      <c r="A20" s="79">
        <v>60</v>
      </c>
      <c r="B20" s="70" t="s">
        <v>182</v>
      </c>
      <c r="C20" s="70" t="s">
        <v>119</v>
      </c>
      <c r="D20" s="70" t="s">
        <v>120</v>
      </c>
      <c r="E20" s="70" t="s">
        <v>140</v>
      </c>
      <c r="F20" s="47">
        <v>5.8</v>
      </c>
      <c r="G20" s="47">
        <v>6</v>
      </c>
      <c r="H20" s="47">
        <v>6.8</v>
      </c>
      <c r="I20" s="47">
        <v>6.8</v>
      </c>
      <c r="J20" s="47">
        <v>6.5</v>
      </c>
      <c r="K20" s="52">
        <f t="shared" si="0"/>
        <v>6.285000000000001</v>
      </c>
      <c r="L20" s="60"/>
      <c r="M20" s="47">
        <v>5.8</v>
      </c>
      <c r="N20" s="47">
        <v>6</v>
      </c>
      <c r="O20" s="47">
        <v>6.8</v>
      </c>
      <c r="P20" s="47">
        <v>6.8</v>
      </c>
      <c r="Q20" s="47">
        <v>6.5</v>
      </c>
      <c r="R20" s="52">
        <f t="shared" si="1"/>
        <v>6.56</v>
      </c>
      <c r="S20" s="55"/>
      <c r="T20" s="47">
        <v>3.5</v>
      </c>
      <c r="U20" s="47">
        <v>4</v>
      </c>
      <c r="V20" s="47">
        <v>5</v>
      </c>
      <c r="W20" s="47">
        <v>6</v>
      </c>
      <c r="X20" s="47">
        <v>4</v>
      </c>
      <c r="Y20" s="47">
        <v>4</v>
      </c>
      <c r="Z20" s="47">
        <v>0</v>
      </c>
      <c r="AA20" s="47">
        <v>3.5</v>
      </c>
      <c r="AB20" s="53">
        <f t="shared" si="2"/>
        <v>30</v>
      </c>
      <c r="AC20" s="52">
        <f t="shared" si="3"/>
        <v>3.75</v>
      </c>
      <c r="AD20" s="136"/>
      <c r="AE20" s="47">
        <v>7</v>
      </c>
      <c r="AF20" s="50">
        <v>0</v>
      </c>
      <c r="AG20" s="52">
        <f t="shared" si="4"/>
        <v>7</v>
      </c>
      <c r="AH20" s="55"/>
      <c r="AI20" s="47">
        <v>5</v>
      </c>
      <c r="AJ20" s="47">
        <v>4.5</v>
      </c>
      <c r="AK20" s="47">
        <v>3</v>
      </c>
      <c r="AL20" s="47">
        <v>4.5</v>
      </c>
      <c r="AM20" s="47">
        <v>5.5</v>
      </c>
      <c r="AN20" s="47">
        <v>5</v>
      </c>
      <c r="AO20" s="47">
        <v>3.5</v>
      </c>
      <c r="AP20" s="47">
        <v>5</v>
      </c>
      <c r="AQ20" s="53">
        <f t="shared" si="5"/>
        <v>36</v>
      </c>
      <c r="AR20" s="52">
        <f t="shared" si="6"/>
        <v>4.5</v>
      </c>
      <c r="AS20" s="60"/>
      <c r="AT20" s="47">
        <v>4.5</v>
      </c>
      <c r="AU20" s="47">
        <v>6.5</v>
      </c>
      <c r="AV20" s="47">
        <v>6</v>
      </c>
      <c r="AW20" s="47">
        <v>5.5</v>
      </c>
      <c r="AX20" s="47">
        <v>5</v>
      </c>
      <c r="AY20" s="52">
        <f t="shared" si="7"/>
        <v>5.4749999999999996</v>
      </c>
      <c r="AZ20" s="50">
        <v>0</v>
      </c>
      <c r="BA20" s="52">
        <f t="shared" si="8"/>
        <v>5.4749999999999996</v>
      </c>
      <c r="BB20" s="60"/>
      <c r="BC20" s="56">
        <f t="shared" si="9"/>
        <v>4.665</v>
      </c>
      <c r="BD20" s="57"/>
      <c r="BE20" s="56">
        <f t="shared" si="10"/>
        <v>6.5087499999999991</v>
      </c>
      <c r="BF20" s="130"/>
      <c r="BG20" s="58">
        <f t="shared" si="11"/>
        <v>5.5868749999999991</v>
      </c>
      <c r="BH20" s="72"/>
    </row>
    <row r="21" spans="1:60">
      <c r="A21" s="79">
        <v>43</v>
      </c>
      <c r="B21" s="70" t="s">
        <v>200</v>
      </c>
      <c r="C21" s="70" t="s">
        <v>187</v>
      </c>
      <c r="D21" s="70" t="s">
        <v>132</v>
      </c>
      <c r="E21" s="70" t="s">
        <v>133</v>
      </c>
      <c r="F21" s="47">
        <v>6.8</v>
      </c>
      <c r="G21" s="47">
        <v>7</v>
      </c>
      <c r="H21" s="47">
        <v>6.8</v>
      </c>
      <c r="I21" s="47">
        <v>7</v>
      </c>
      <c r="J21" s="47">
        <v>7</v>
      </c>
      <c r="K21" s="52">
        <f t="shared" si="0"/>
        <v>6.89</v>
      </c>
      <c r="L21" s="60"/>
      <c r="M21" s="47">
        <v>6.5</v>
      </c>
      <c r="N21" s="47">
        <v>6.8</v>
      </c>
      <c r="O21" s="47">
        <v>6.8</v>
      </c>
      <c r="P21" s="47">
        <v>6.8</v>
      </c>
      <c r="Q21" s="47">
        <v>7</v>
      </c>
      <c r="R21" s="52">
        <f t="shared" si="1"/>
        <v>6.8100000000000005</v>
      </c>
      <c r="S21" s="55"/>
      <c r="T21" s="47">
        <v>2.5</v>
      </c>
      <c r="U21" s="47">
        <v>4.5</v>
      </c>
      <c r="V21" s="47">
        <v>4.5</v>
      </c>
      <c r="W21" s="47">
        <v>4.8</v>
      </c>
      <c r="X21" s="47">
        <v>4</v>
      </c>
      <c r="Y21" s="47">
        <v>5</v>
      </c>
      <c r="Z21" s="47">
        <v>4</v>
      </c>
      <c r="AA21" s="47">
        <v>4.5</v>
      </c>
      <c r="AB21" s="53">
        <f t="shared" si="2"/>
        <v>33.799999999999997</v>
      </c>
      <c r="AC21" s="52">
        <f t="shared" si="3"/>
        <v>4.2249999999999996</v>
      </c>
      <c r="AD21" s="136"/>
      <c r="AE21" s="47">
        <v>5.18</v>
      </c>
      <c r="AF21" s="50">
        <v>0</v>
      </c>
      <c r="AG21" s="52">
        <f t="shared" si="4"/>
        <v>5.18</v>
      </c>
      <c r="AH21" s="55"/>
      <c r="AI21" s="47">
        <v>2</v>
      </c>
      <c r="AJ21" s="47">
        <v>5</v>
      </c>
      <c r="AK21" s="47">
        <v>5</v>
      </c>
      <c r="AL21" s="47">
        <v>4.5</v>
      </c>
      <c r="AM21" s="47">
        <v>4.5</v>
      </c>
      <c r="AN21" s="47">
        <v>4</v>
      </c>
      <c r="AO21" s="47">
        <v>4.5</v>
      </c>
      <c r="AP21" s="47">
        <v>6</v>
      </c>
      <c r="AQ21" s="53">
        <f t="shared" si="5"/>
        <v>35.5</v>
      </c>
      <c r="AR21" s="52">
        <f t="shared" si="6"/>
        <v>4.4375</v>
      </c>
      <c r="AS21" s="60"/>
      <c r="AT21" s="47">
        <v>5.5</v>
      </c>
      <c r="AU21" s="47">
        <v>5</v>
      </c>
      <c r="AV21" s="47">
        <v>5</v>
      </c>
      <c r="AW21" s="47">
        <v>4.5</v>
      </c>
      <c r="AX21" s="47">
        <v>5</v>
      </c>
      <c r="AY21" s="52">
        <f t="shared" si="7"/>
        <v>5</v>
      </c>
      <c r="AZ21" s="50">
        <v>0</v>
      </c>
      <c r="BA21" s="52">
        <f t="shared" si="8"/>
        <v>5</v>
      </c>
      <c r="BB21" s="60"/>
      <c r="BC21" s="56">
        <f t="shared" si="9"/>
        <v>4.9709374999999998</v>
      </c>
      <c r="BD21" s="57"/>
      <c r="BE21" s="56">
        <f t="shared" si="10"/>
        <v>5.5425000000000004</v>
      </c>
      <c r="BF21" s="130"/>
      <c r="BG21" s="58">
        <f t="shared" si="11"/>
        <v>5.2567187500000001</v>
      </c>
      <c r="BH21" s="72"/>
    </row>
    <row r="22" spans="1:60">
      <c r="A22" s="79">
        <v>57</v>
      </c>
      <c r="B22" s="70" t="s">
        <v>167</v>
      </c>
      <c r="C22" s="70" t="s">
        <v>119</v>
      </c>
      <c r="D22" s="70" t="s">
        <v>120</v>
      </c>
      <c r="E22" s="70" t="s">
        <v>140</v>
      </c>
      <c r="F22" s="47">
        <v>5.8</v>
      </c>
      <c r="G22" s="47">
        <v>6</v>
      </c>
      <c r="H22" s="47">
        <v>6.8</v>
      </c>
      <c r="I22" s="47">
        <v>6.8</v>
      </c>
      <c r="J22" s="47">
        <v>6.5</v>
      </c>
      <c r="K22" s="52">
        <f t="shared" si="0"/>
        <v>6.285000000000001</v>
      </c>
      <c r="L22" s="60"/>
      <c r="M22" s="47">
        <v>5.8</v>
      </c>
      <c r="N22" s="47">
        <v>6</v>
      </c>
      <c r="O22" s="47">
        <v>6.8</v>
      </c>
      <c r="P22" s="47">
        <v>6.8</v>
      </c>
      <c r="Q22" s="47">
        <v>6.5</v>
      </c>
      <c r="R22" s="52">
        <f t="shared" si="1"/>
        <v>6.56</v>
      </c>
      <c r="S22" s="55"/>
      <c r="T22" s="47">
        <v>0</v>
      </c>
      <c r="U22" s="47">
        <v>4.4000000000000004</v>
      </c>
      <c r="V22" s="47">
        <v>3.5</v>
      </c>
      <c r="W22" s="47">
        <v>5.5</v>
      </c>
      <c r="X22" s="47">
        <v>4</v>
      </c>
      <c r="Y22" s="47">
        <v>0</v>
      </c>
      <c r="Z22" s="47">
        <v>3.5</v>
      </c>
      <c r="AA22" s="47">
        <v>3.5</v>
      </c>
      <c r="AB22" s="53">
        <f t="shared" si="2"/>
        <v>24.4</v>
      </c>
      <c r="AC22" s="52">
        <f t="shared" si="3"/>
        <v>3.05</v>
      </c>
      <c r="AD22" s="136"/>
      <c r="AE22" s="47">
        <v>7.5</v>
      </c>
      <c r="AF22" s="50">
        <v>1</v>
      </c>
      <c r="AG22" s="52">
        <f t="shared" si="4"/>
        <v>6.5</v>
      </c>
      <c r="AH22" s="55"/>
      <c r="AI22" s="47">
        <v>0</v>
      </c>
      <c r="AJ22" s="47">
        <v>5.5</v>
      </c>
      <c r="AK22" s="47">
        <v>4</v>
      </c>
      <c r="AL22" s="47">
        <v>4.5</v>
      </c>
      <c r="AM22" s="47">
        <v>5</v>
      </c>
      <c r="AN22" s="47">
        <v>5.5</v>
      </c>
      <c r="AO22" s="47">
        <v>3.5</v>
      </c>
      <c r="AP22" s="47">
        <v>0</v>
      </c>
      <c r="AQ22" s="53">
        <f t="shared" si="5"/>
        <v>28</v>
      </c>
      <c r="AR22" s="52">
        <f t="shared" si="6"/>
        <v>3.5</v>
      </c>
      <c r="AS22" s="60"/>
      <c r="AT22" s="47">
        <v>7.5</v>
      </c>
      <c r="AU22" s="47">
        <v>6</v>
      </c>
      <c r="AV22" s="47">
        <v>6</v>
      </c>
      <c r="AW22" s="47">
        <v>5</v>
      </c>
      <c r="AX22" s="47">
        <v>5.5</v>
      </c>
      <c r="AY22" s="52">
        <f t="shared" si="7"/>
        <v>6</v>
      </c>
      <c r="AZ22" s="50">
        <v>0</v>
      </c>
      <c r="BA22" s="52">
        <f t="shared" si="8"/>
        <v>6</v>
      </c>
      <c r="BB22" s="60"/>
      <c r="BC22" s="56">
        <f t="shared" si="9"/>
        <v>4.0274999999999999</v>
      </c>
      <c r="BD22" s="57"/>
      <c r="BE22" s="56">
        <f t="shared" si="10"/>
        <v>6.39</v>
      </c>
      <c r="BF22" s="130"/>
      <c r="BG22" s="58">
        <f t="shared" si="11"/>
        <v>5.2087500000000002</v>
      </c>
      <c r="BH22" s="72"/>
    </row>
    <row r="23" spans="1:60">
      <c r="A23" s="79">
        <v>27</v>
      </c>
      <c r="B23" s="70" t="s">
        <v>172</v>
      </c>
      <c r="C23" s="70" t="s">
        <v>214</v>
      </c>
      <c r="D23" s="70" t="s">
        <v>215</v>
      </c>
      <c r="E23" s="70" t="s">
        <v>117</v>
      </c>
      <c r="F23" s="47">
        <v>5.5</v>
      </c>
      <c r="G23" s="47">
        <v>5.8</v>
      </c>
      <c r="H23" s="47">
        <v>4.5</v>
      </c>
      <c r="I23" s="47">
        <v>6.5</v>
      </c>
      <c r="J23" s="47">
        <v>6.5</v>
      </c>
      <c r="K23" s="52">
        <f t="shared" si="0"/>
        <v>5.5249999999999995</v>
      </c>
      <c r="L23" s="60"/>
      <c r="M23" s="47">
        <v>5.5</v>
      </c>
      <c r="N23" s="47">
        <v>5.8</v>
      </c>
      <c r="O23" s="47">
        <v>4.5</v>
      </c>
      <c r="P23" s="47">
        <v>6.5</v>
      </c>
      <c r="Q23" s="47">
        <v>6.5</v>
      </c>
      <c r="R23" s="52">
        <f t="shared" si="1"/>
        <v>5.7299999999999995</v>
      </c>
      <c r="S23" s="55"/>
      <c r="T23" s="47">
        <v>5</v>
      </c>
      <c r="U23" s="47">
        <v>5</v>
      </c>
      <c r="V23" s="47">
        <v>4</v>
      </c>
      <c r="W23" s="47">
        <v>2</v>
      </c>
      <c r="X23" s="47">
        <v>0</v>
      </c>
      <c r="Y23" s="47">
        <v>4</v>
      </c>
      <c r="Z23" s="47">
        <v>0</v>
      </c>
      <c r="AA23" s="47">
        <v>5</v>
      </c>
      <c r="AB23" s="53">
        <f t="shared" si="2"/>
        <v>25</v>
      </c>
      <c r="AC23" s="52">
        <f t="shared" si="3"/>
        <v>3.125</v>
      </c>
      <c r="AD23" s="136"/>
      <c r="AE23" s="47">
        <v>6.85</v>
      </c>
      <c r="AF23" s="50">
        <v>2</v>
      </c>
      <c r="AG23" s="52">
        <f t="shared" si="4"/>
        <v>4.8499999999999996</v>
      </c>
      <c r="AH23" s="55"/>
      <c r="AI23" s="47">
        <v>4</v>
      </c>
      <c r="AJ23" s="47">
        <v>5.8</v>
      </c>
      <c r="AK23" s="47">
        <v>5.5</v>
      </c>
      <c r="AL23" s="47">
        <v>3</v>
      </c>
      <c r="AM23" s="47">
        <v>5</v>
      </c>
      <c r="AN23" s="47">
        <v>4</v>
      </c>
      <c r="AO23" s="47">
        <v>0</v>
      </c>
      <c r="AP23" s="47">
        <v>6</v>
      </c>
      <c r="AQ23" s="53">
        <f t="shared" si="5"/>
        <v>33.299999999999997</v>
      </c>
      <c r="AR23" s="52">
        <f t="shared" si="6"/>
        <v>4.1624999999999996</v>
      </c>
      <c r="AS23" s="60"/>
      <c r="AT23" s="47">
        <v>4.5</v>
      </c>
      <c r="AU23" s="47">
        <v>5.5</v>
      </c>
      <c r="AV23" s="47">
        <v>5</v>
      </c>
      <c r="AW23" s="47">
        <v>5.5</v>
      </c>
      <c r="AX23" s="47">
        <v>5</v>
      </c>
      <c r="AY23" s="52">
        <f t="shared" si="7"/>
        <v>5.0750000000000002</v>
      </c>
      <c r="AZ23" s="50">
        <v>0</v>
      </c>
      <c r="BA23" s="52">
        <f t="shared" si="8"/>
        <v>5.0750000000000002</v>
      </c>
      <c r="BB23" s="60"/>
      <c r="BC23" s="56">
        <f t="shared" si="9"/>
        <v>4.1140624999999993</v>
      </c>
      <c r="BD23" s="57"/>
      <c r="BE23" s="56">
        <f t="shared" si="10"/>
        <v>5.1262499999999998</v>
      </c>
      <c r="BF23" s="130"/>
      <c r="BG23" s="58">
        <f t="shared" si="11"/>
        <v>4.6201562499999991</v>
      </c>
      <c r="BH23" s="72"/>
    </row>
  </sheetData>
  <sortState ref="A11:BH23">
    <sortCondition descending="1" ref="BG11:BG23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M23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8" customWidth="1"/>
    <col min="2" max="2" width="17.28515625" style="8" customWidth="1"/>
    <col min="3" max="3" width="21.28515625" style="8" customWidth="1"/>
    <col min="4" max="4" width="16.42578125" style="8" customWidth="1"/>
    <col min="5" max="5" width="16.28515625" style="8" customWidth="1"/>
    <col min="6" max="11" width="7.7109375" style="8" customWidth="1"/>
    <col min="12" max="12" width="3.28515625" style="8" customWidth="1"/>
    <col min="13" max="18" width="7.7109375" style="8" customWidth="1"/>
    <col min="19" max="19" width="3.28515625" style="8" customWidth="1"/>
    <col min="20" max="29" width="7.7109375" style="8" customWidth="1"/>
    <col min="30" max="30" width="3.28515625" style="8" customWidth="1"/>
    <col min="31" max="32" width="7.7109375" style="8" customWidth="1"/>
    <col min="33" max="33" width="9.42578125" style="8" customWidth="1"/>
    <col min="34" max="34" width="3.42578125" style="10" customWidth="1"/>
    <col min="35" max="44" width="7.7109375" style="10" customWidth="1"/>
    <col min="45" max="45" width="3.28515625" style="10" customWidth="1"/>
    <col min="46" max="52" width="7.7109375" style="10" customWidth="1"/>
    <col min="53" max="53" width="7.7109375" style="8" customWidth="1"/>
    <col min="54" max="54" width="2.7109375" style="10" customWidth="1"/>
    <col min="55" max="55" width="10.42578125" style="8" customWidth="1"/>
    <col min="56" max="56" width="2.7109375" style="10" customWidth="1"/>
    <col min="57" max="57" width="9.140625" style="8"/>
    <col min="58" max="58" width="2.28515625" style="8" customWidth="1"/>
    <col min="59" max="59" width="9.140625" style="8"/>
    <col min="60" max="60" width="14.7109375" style="8" customWidth="1"/>
    <col min="61" max="16384" width="9.140625" style="8"/>
  </cols>
  <sheetData>
    <row r="1" spans="1:65" ht="15.75">
      <c r="A1" s="62" t="str">
        <f>CompDetail!A1</f>
        <v>NSW State Vaulting Championship</v>
      </c>
      <c r="D1" s="9" t="s">
        <v>0</v>
      </c>
      <c r="E1" s="9" t="s">
        <v>105</v>
      </c>
      <c r="G1" s="10"/>
      <c r="H1" s="11"/>
      <c r="I1" s="11"/>
      <c r="J1" s="11"/>
      <c r="K1" s="11"/>
      <c r="L1" s="11"/>
      <c r="T1" s="11"/>
      <c r="U1" s="11"/>
      <c r="V1" s="11"/>
      <c r="W1" s="10"/>
      <c r="Z1" s="11"/>
      <c r="AA1" s="11"/>
      <c r="AB1" s="11"/>
      <c r="AC1" s="11"/>
      <c r="AD1" s="11"/>
      <c r="AH1" s="8"/>
      <c r="AI1" s="11"/>
      <c r="AJ1" s="11"/>
      <c r="AK1" s="11"/>
      <c r="AM1" s="8"/>
      <c r="AN1" s="8"/>
      <c r="AO1" s="8"/>
      <c r="AP1" s="11"/>
      <c r="AQ1" s="11"/>
      <c r="AR1" s="11"/>
      <c r="AS1" s="12"/>
      <c r="AT1" s="8"/>
      <c r="AU1" s="8"/>
      <c r="AV1" s="8"/>
      <c r="AW1" s="8"/>
      <c r="AX1" s="8"/>
      <c r="AY1" s="8"/>
      <c r="AZ1" s="8"/>
      <c r="BF1" s="10"/>
      <c r="BH1" s="13">
        <f ca="1">NOW()</f>
        <v>42940.665685300926</v>
      </c>
    </row>
    <row r="2" spans="1:65" ht="15.75">
      <c r="A2" s="63"/>
      <c r="D2" s="9"/>
      <c r="E2" s="9" t="s">
        <v>102</v>
      </c>
      <c r="G2" s="10"/>
      <c r="W2" s="10"/>
      <c r="AH2" s="8"/>
      <c r="AI2" s="8"/>
      <c r="AJ2" s="8"/>
      <c r="AK2" s="8"/>
      <c r="AM2" s="8"/>
      <c r="AN2" s="8"/>
      <c r="AO2" s="8"/>
      <c r="AP2" s="8"/>
      <c r="AQ2" s="8"/>
      <c r="AR2" s="8"/>
      <c r="AS2" s="15"/>
      <c r="AT2" s="8"/>
      <c r="AU2" s="8"/>
      <c r="AV2" s="8"/>
      <c r="AW2" s="8"/>
      <c r="AX2" s="8"/>
      <c r="AY2" s="8"/>
      <c r="AZ2" s="8"/>
      <c r="BF2" s="10"/>
      <c r="BH2" s="16">
        <f ca="1">NOW()</f>
        <v>42940.665685300926</v>
      </c>
    </row>
    <row r="3" spans="1:65" ht="15.75">
      <c r="A3" s="430" t="str">
        <f>CompDetail!A3</f>
        <v>21 - 23 July 2017</v>
      </c>
      <c r="B3" s="431"/>
      <c r="D3" s="9"/>
      <c r="E3" s="8" t="s">
        <v>104</v>
      </c>
      <c r="F3" s="17"/>
      <c r="G3" s="18"/>
      <c r="H3" s="17"/>
      <c r="I3" s="18"/>
      <c r="J3" s="18"/>
      <c r="K3" s="18"/>
      <c r="L3" s="10"/>
      <c r="M3" s="19"/>
      <c r="N3" s="19"/>
      <c r="O3" s="19"/>
      <c r="P3" s="19"/>
      <c r="Q3" s="19"/>
      <c r="R3" s="19"/>
      <c r="S3" s="10"/>
      <c r="T3" s="20"/>
      <c r="U3" s="21"/>
      <c r="V3" s="21"/>
      <c r="W3" s="21"/>
      <c r="X3" s="21"/>
      <c r="Y3" s="21"/>
      <c r="Z3" s="21"/>
      <c r="AA3" s="21"/>
      <c r="AB3" s="21"/>
      <c r="AC3" s="21"/>
      <c r="AD3" s="10"/>
      <c r="AE3" s="19"/>
      <c r="AF3" s="19"/>
      <c r="AG3" s="19"/>
      <c r="AI3" s="20"/>
      <c r="AJ3" s="21"/>
      <c r="AK3" s="21"/>
      <c r="AL3" s="21"/>
      <c r="AM3" s="21"/>
      <c r="AN3" s="21"/>
      <c r="AO3" s="21"/>
      <c r="AP3" s="21"/>
      <c r="AQ3" s="21"/>
      <c r="AR3" s="21"/>
      <c r="AT3" s="19"/>
      <c r="AU3" s="19"/>
      <c r="AV3" s="19"/>
      <c r="AW3" s="19"/>
      <c r="AX3" s="19"/>
      <c r="AY3" s="19"/>
      <c r="AZ3" s="19"/>
      <c r="BA3" s="19"/>
      <c r="BF3" s="10"/>
    </row>
    <row r="4" spans="1:65" ht="15.75">
      <c r="A4" s="84"/>
      <c r="B4" s="85"/>
      <c r="D4" s="9"/>
      <c r="F4" s="24" t="s">
        <v>32</v>
      </c>
      <c r="G4" s="25"/>
      <c r="H4" s="24"/>
      <c r="I4" s="25"/>
      <c r="J4" s="25"/>
      <c r="K4" s="25"/>
      <c r="M4" s="26" t="s">
        <v>21</v>
      </c>
      <c r="N4" s="26"/>
      <c r="O4" s="26"/>
      <c r="P4" s="26"/>
      <c r="Q4" s="26"/>
      <c r="R4" s="26"/>
      <c r="T4" s="27" t="s">
        <v>32</v>
      </c>
      <c r="U4" s="28"/>
      <c r="V4" s="28"/>
      <c r="W4" s="28"/>
      <c r="X4" s="28"/>
      <c r="Y4" s="28"/>
      <c r="Z4" s="28"/>
      <c r="AA4" s="28"/>
      <c r="AB4" s="28"/>
      <c r="AC4" s="28"/>
      <c r="AE4" s="26" t="s">
        <v>21</v>
      </c>
      <c r="AF4" s="26"/>
      <c r="AG4" s="26"/>
      <c r="AH4" s="8"/>
      <c r="AI4" s="27" t="s">
        <v>32</v>
      </c>
      <c r="AJ4" s="28"/>
      <c r="AK4" s="28"/>
      <c r="AL4" s="28"/>
      <c r="AM4" s="28"/>
      <c r="AN4" s="28"/>
      <c r="AO4" s="28"/>
      <c r="AP4" s="28"/>
      <c r="AQ4" s="28"/>
      <c r="AR4" s="28"/>
      <c r="AT4" s="26" t="s">
        <v>21</v>
      </c>
      <c r="AU4" s="26"/>
      <c r="AV4" s="26"/>
      <c r="AW4" s="26"/>
      <c r="AX4" s="26"/>
      <c r="AY4" s="26"/>
      <c r="AZ4" s="26"/>
      <c r="BA4" s="26"/>
      <c r="BF4" s="10"/>
    </row>
    <row r="5" spans="1:65" ht="15.75">
      <c r="A5" s="63"/>
      <c r="D5" s="9"/>
      <c r="G5" s="10"/>
      <c r="W5" s="10"/>
      <c r="AH5" s="8"/>
      <c r="AI5" s="8"/>
      <c r="AJ5" s="8"/>
      <c r="AK5" s="8"/>
      <c r="AM5" s="8"/>
      <c r="AN5" s="8"/>
      <c r="AO5" s="8"/>
      <c r="AP5" s="8"/>
      <c r="AQ5" s="8"/>
      <c r="AR5" s="8"/>
      <c r="AT5" s="8"/>
      <c r="AU5" s="8"/>
      <c r="AV5" s="8"/>
      <c r="AW5" s="8"/>
      <c r="AX5" s="8"/>
      <c r="AY5" s="8"/>
      <c r="AZ5" s="8"/>
      <c r="BF5" s="10"/>
    </row>
    <row r="6" spans="1:65" ht="15.75">
      <c r="A6" s="63" t="s">
        <v>66</v>
      </c>
      <c r="B6" s="14"/>
      <c r="F6" s="14" t="s">
        <v>59</v>
      </c>
      <c r="G6" s="10" t="str">
        <f>E1</f>
        <v>Nina Fritzell</v>
      </c>
      <c r="I6" s="14"/>
      <c r="M6" s="14" t="s">
        <v>59</v>
      </c>
      <c r="N6" s="8" t="str">
        <f>E1</f>
        <v>Nina Fritzell</v>
      </c>
      <c r="T6" s="14" t="s">
        <v>58</v>
      </c>
      <c r="U6" s="8" t="str">
        <f>E2</f>
        <v>Robyn Bruderer</v>
      </c>
      <c r="W6" s="10"/>
      <c r="AE6" s="14" t="s">
        <v>58</v>
      </c>
      <c r="AF6" s="8" t="str">
        <f>E2</f>
        <v>Robyn Bruderer</v>
      </c>
      <c r="AH6" s="8"/>
      <c r="AI6" s="14" t="s">
        <v>60</v>
      </c>
      <c r="AJ6" s="8" t="str">
        <f>E3</f>
        <v>Jenny Scott</v>
      </c>
      <c r="AK6" s="8"/>
      <c r="AM6" s="8"/>
      <c r="AN6" s="8"/>
      <c r="AO6" s="8"/>
      <c r="AP6" s="8"/>
      <c r="AQ6" s="8"/>
      <c r="AR6" s="8"/>
      <c r="AT6" s="14" t="s">
        <v>60</v>
      </c>
      <c r="AU6" s="8" t="str">
        <f>E3</f>
        <v>Jenny Scott</v>
      </c>
      <c r="AV6" s="8"/>
      <c r="AW6" s="8"/>
      <c r="AX6" s="8"/>
      <c r="AY6" s="8"/>
      <c r="AZ6" s="14"/>
      <c r="BA6" s="14"/>
      <c r="BC6" s="14" t="s">
        <v>22</v>
      </c>
      <c r="BF6" s="10"/>
    </row>
    <row r="7" spans="1:65" ht="15.75">
      <c r="A7" s="63" t="s">
        <v>65</v>
      </c>
      <c r="B7" s="137" t="s">
        <v>234</v>
      </c>
      <c r="G7" s="10"/>
      <c r="W7" s="10"/>
      <c r="AI7" s="8"/>
      <c r="AJ7" s="8"/>
      <c r="AK7" s="8"/>
      <c r="AM7" s="8"/>
      <c r="AN7" s="8"/>
      <c r="AO7" s="8"/>
      <c r="AP7" s="8"/>
      <c r="AQ7" s="8"/>
      <c r="AR7" s="8"/>
      <c r="AT7" s="8"/>
      <c r="AU7" s="8"/>
      <c r="AV7" s="8"/>
      <c r="AW7" s="8"/>
      <c r="AX7" s="8"/>
      <c r="AY7" s="8"/>
      <c r="AZ7" s="8"/>
      <c r="BF7" s="10"/>
    </row>
    <row r="8" spans="1:65">
      <c r="F8" s="29" t="s">
        <v>36</v>
      </c>
      <c r="K8" s="11"/>
      <c r="L8" s="30"/>
      <c r="M8" s="29" t="s">
        <v>36</v>
      </c>
      <c r="N8" s="31"/>
      <c r="O8" s="31"/>
      <c r="P8" s="31"/>
      <c r="Q8" s="29"/>
      <c r="S8" s="10"/>
      <c r="T8" s="8" t="s">
        <v>17</v>
      </c>
      <c r="U8" s="11"/>
      <c r="V8" s="11"/>
      <c r="W8" s="11"/>
      <c r="X8" s="11"/>
      <c r="Y8" s="11"/>
      <c r="Z8" s="11"/>
      <c r="AA8" s="11"/>
      <c r="AB8" s="11"/>
      <c r="AC8" s="11"/>
      <c r="AD8" s="30"/>
      <c r="AE8" s="14"/>
      <c r="AF8" s="8" t="s">
        <v>20</v>
      </c>
      <c r="AG8" s="14" t="s">
        <v>23</v>
      </c>
      <c r="AI8" s="8"/>
      <c r="AJ8" s="11"/>
      <c r="AK8" s="11"/>
      <c r="AL8" s="11"/>
      <c r="AM8" s="11"/>
      <c r="AN8" s="11"/>
      <c r="AO8" s="11"/>
      <c r="AP8" s="11"/>
      <c r="AQ8" s="11"/>
      <c r="AR8" s="11"/>
      <c r="AT8" s="8"/>
      <c r="AU8" s="8"/>
      <c r="AV8" s="8"/>
      <c r="AW8" s="8"/>
      <c r="AX8" s="8"/>
      <c r="AY8" s="8"/>
      <c r="AZ8" s="8"/>
      <c r="BA8" s="29" t="s">
        <v>57</v>
      </c>
      <c r="BC8" s="138" t="s">
        <v>62</v>
      </c>
      <c r="BD8" s="139"/>
      <c r="BE8" s="138" t="s">
        <v>63</v>
      </c>
      <c r="BF8" s="139"/>
      <c r="BG8" s="140" t="s">
        <v>64</v>
      </c>
      <c r="BH8" s="35"/>
    </row>
    <row r="9" spans="1:65" s="31" customFormat="1">
      <c r="A9" s="36" t="s">
        <v>34</v>
      </c>
      <c r="B9" s="36" t="s">
        <v>35</v>
      </c>
      <c r="C9" s="36" t="s">
        <v>36</v>
      </c>
      <c r="D9" s="36" t="s">
        <v>37</v>
      </c>
      <c r="E9" s="36" t="s">
        <v>38</v>
      </c>
      <c r="F9" s="37" t="s">
        <v>7</v>
      </c>
      <c r="G9" s="37" t="s">
        <v>8</v>
      </c>
      <c r="H9" s="37" t="s">
        <v>9</v>
      </c>
      <c r="I9" s="37" t="s">
        <v>10</v>
      </c>
      <c r="J9" s="37" t="s">
        <v>11</v>
      </c>
      <c r="K9" s="37" t="s">
        <v>36</v>
      </c>
      <c r="L9" s="38"/>
      <c r="M9" s="37" t="s">
        <v>7</v>
      </c>
      <c r="N9" s="37" t="s">
        <v>8</v>
      </c>
      <c r="O9" s="37" t="s">
        <v>9</v>
      </c>
      <c r="P9" s="37" t="s">
        <v>10</v>
      </c>
      <c r="Q9" s="37" t="s">
        <v>11</v>
      </c>
      <c r="R9" s="37" t="s">
        <v>36</v>
      </c>
      <c r="S9" s="64"/>
      <c r="T9" s="36" t="s">
        <v>39</v>
      </c>
      <c r="U9" s="36" t="s">
        <v>40</v>
      </c>
      <c r="V9" s="36" t="s">
        <v>27</v>
      </c>
      <c r="W9" s="36" t="s">
        <v>73</v>
      </c>
      <c r="X9" s="36" t="s">
        <v>97</v>
      </c>
      <c r="Y9" s="36" t="s">
        <v>98</v>
      </c>
      <c r="Z9" s="36" t="s">
        <v>41</v>
      </c>
      <c r="AA9" s="36" t="s">
        <v>74</v>
      </c>
      <c r="AB9" s="36" t="s">
        <v>48</v>
      </c>
      <c r="AC9" s="39" t="s">
        <v>47</v>
      </c>
      <c r="AD9" s="133"/>
      <c r="AE9" s="36" t="s">
        <v>46</v>
      </c>
      <c r="AF9" s="36" t="s">
        <v>19</v>
      </c>
      <c r="AG9" s="39" t="s">
        <v>25</v>
      </c>
      <c r="AH9" s="38"/>
      <c r="AI9" s="36" t="s">
        <v>39</v>
      </c>
      <c r="AJ9" s="36" t="s">
        <v>40</v>
      </c>
      <c r="AK9" s="36" t="s">
        <v>27</v>
      </c>
      <c r="AL9" s="36" t="s">
        <v>73</v>
      </c>
      <c r="AM9" s="36" t="s">
        <v>97</v>
      </c>
      <c r="AN9" s="36" t="s">
        <v>98</v>
      </c>
      <c r="AO9" s="36" t="s">
        <v>41</v>
      </c>
      <c r="AP9" s="36" t="s">
        <v>75</v>
      </c>
      <c r="AQ9" s="36" t="s">
        <v>48</v>
      </c>
      <c r="AR9" s="39" t="s">
        <v>47</v>
      </c>
      <c r="AS9" s="38"/>
      <c r="AT9" s="37" t="s">
        <v>12</v>
      </c>
      <c r="AU9" s="37" t="s">
        <v>13</v>
      </c>
      <c r="AV9" s="37" t="s">
        <v>14</v>
      </c>
      <c r="AW9" s="37" t="s">
        <v>15</v>
      </c>
      <c r="AX9" s="37" t="s">
        <v>16</v>
      </c>
      <c r="AY9" s="37" t="s">
        <v>43</v>
      </c>
      <c r="AZ9" s="36" t="s">
        <v>20</v>
      </c>
      <c r="BA9" s="39" t="s">
        <v>25</v>
      </c>
      <c r="BB9" s="38"/>
      <c r="BC9" s="141" t="s">
        <v>42</v>
      </c>
      <c r="BD9" s="142"/>
      <c r="BE9" s="143" t="s">
        <v>42</v>
      </c>
      <c r="BF9" s="144"/>
      <c r="BG9" s="143" t="s">
        <v>42</v>
      </c>
      <c r="BH9" s="43" t="s">
        <v>45</v>
      </c>
      <c r="BI9" s="36"/>
      <c r="BJ9" s="36"/>
      <c r="BK9" s="36"/>
      <c r="BL9" s="36"/>
      <c r="BM9" s="36"/>
    </row>
    <row r="10" spans="1:65" s="31" customFormat="1">
      <c r="F10" s="35"/>
      <c r="G10" s="35"/>
      <c r="H10" s="35"/>
      <c r="I10" s="35"/>
      <c r="J10" s="35"/>
      <c r="K10" s="35"/>
      <c r="L10" s="44"/>
      <c r="M10" s="35"/>
      <c r="N10" s="35"/>
      <c r="O10" s="35"/>
      <c r="P10" s="35"/>
      <c r="Q10" s="35"/>
      <c r="R10" s="35"/>
      <c r="S10" s="67"/>
      <c r="AD10" s="134"/>
      <c r="AH10" s="44"/>
      <c r="AS10" s="44"/>
      <c r="AT10" s="35"/>
      <c r="AU10" s="35"/>
      <c r="AV10" s="35"/>
      <c r="AW10" s="35"/>
      <c r="AX10" s="35"/>
      <c r="AY10" s="35"/>
      <c r="BB10" s="44"/>
      <c r="BC10" s="138"/>
      <c r="BD10" s="139"/>
      <c r="BE10" s="140"/>
      <c r="BF10" s="145"/>
      <c r="BG10" s="140"/>
      <c r="BH10" s="45"/>
    </row>
    <row r="11" spans="1:65">
      <c r="A11" s="81">
        <v>77</v>
      </c>
      <c r="B11" s="46" t="s">
        <v>136</v>
      </c>
      <c r="C11" s="46" t="s">
        <v>137</v>
      </c>
      <c r="D11" s="46" t="s">
        <v>138</v>
      </c>
      <c r="E11" s="46" t="s">
        <v>139</v>
      </c>
      <c r="F11" s="47">
        <v>6.8</v>
      </c>
      <c r="G11" s="47">
        <v>6.5</v>
      </c>
      <c r="H11" s="47">
        <v>5.5</v>
      </c>
      <c r="I11" s="47">
        <v>6.8</v>
      </c>
      <c r="J11" s="47">
        <v>7</v>
      </c>
      <c r="K11" s="52">
        <f t="shared" ref="K11:K20" si="0">SUM((F11*0.1),(G11*0.1),(H11*0.3),(I11*0.3),(J11*0.2))</f>
        <v>6.42</v>
      </c>
      <c r="L11" s="60"/>
      <c r="M11" s="47">
        <v>6.8</v>
      </c>
      <c r="N11" s="47">
        <v>6.3</v>
      </c>
      <c r="O11" s="47">
        <v>5</v>
      </c>
      <c r="P11" s="47">
        <v>6.8</v>
      </c>
      <c r="Q11" s="47">
        <v>7</v>
      </c>
      <c r="R11" s="52">
        <f t="shared" ref="R11:R20" si="1">SUM((M11*0.1),(N11*0.1),(O11*0.3),(P11*0.3),(Q11*0.2))</f>
        <v>6.25</v>
      </c>
      <c r="S11" s="55"/>
      <c r="T11" s="47">
        <v>5.2</v>
      </c>
      <c r="U11" s="47">
        <v>6.2</v>
      </c>
      <c r="V11" s="47">
        <v>6.8</v>
      </c>
      <c r="W11" s="47">
        <v>6</v>
      </c>
      <c r="X11" s="47">
        <v>6.3</v>
      </c>
      <c r="Y11" s="47">
        <v>6.5</v>
      </c>
      <c r="Z11" s="47">
        <v>6</v>
      </c>
      <c r="AA11" s="47">
        <v>6</v>
      </c>
      <c r="AB11" s="53">
        <f t="shared" ref="AB11:AB20" si="2">SUM(T11:AA11)</f>
        <v>49</v>
      </c>
      <c r="AC11" s="52">
        <f t="shared" ref="AC11:AC20" si="3">AB11/8</f>
        <v>6.125</v>
      </c>
      <c r="AD11" s="136"/>
      <c r="AE11" s="47">
        <v>8.4</v>
      </c>
      <c r="AF11" s="50">
        <v>0</v>
      </c>
      <c r="AG11" s="52">
        <f t="shared" ref="AG11:AG20" si="4">AE11-AF11</f>
        <v>8.4</v>
      </c>
      <c r="AH11" s="55"/>
      <c r="AI11" s="47">
        <v>4.8</v>
      </c>
      <c r="AJ11" s="47">
        <v>6.5</v>
      </c>
      <c r="AK11" s="47">
        <v>6</v>
      </c>
      <c r="AL11" s="47">
        <v>6.5</v>
      </c>
      <c r="AM11" s="47">
        <v>6.5</v>
      </c>
      <c r="AN11" s="47">
        <v>7</v>
      </c>
      <c r="AO11" s="47">
        <v>7</v>
      </c>
      <c r="AP11" s="47">
        <v>7.5</v>
      </c>
      <c r="AQ11" s="53">
        <f t="shared" ref="AQ11:AQ20" si="5">SUM(AI11:AP11)</f>
        <v>51.8</v>
      </c>
      <c r="AR11" s="52">
        <f t="shared" ref="AR11:AR20" si="6">AQ11/8</f>
        <v>6.4749999999999996</v>
      </c>
      <c r="AS11" s="55"/>
      <c r="AT11" s="47">
        <v>6.5</v>
      </c>
      <c r="AU11" s="47">
        <v>6</v>
      </c>
      <c r="AV11" s="47">
        <v>7</v>
      </c>
      <c r="AW11" s="47">
        <v>7</v>
      </c>
      <c r="AX11" s="47">
        <v>6.5</v>
      </c>
      <c r="AY11" s="52">
        <f t="shared" ref="AY11:AY20" si="7">SUM((AT11*0.2),(AU11*0.15),(AV11*0.25),(AW11*0.2),(AX11*0.2))</f>
        <v>6.65</v>
      </c>
      <c r="AZ11" s="50"/>
      <c r="BA11" s="52">
        <f t="shared" ref="BA11:BA20" si="8">AY11-AZ11</f>
        <v>6.65</v>
      </c>
      <c r="BB11" s="55"/>
      <c r="BC11" s="56">
        <f t="shared" ref="BC11:BC20" si="9">SUM((K11*0.25)+(AC11*0.375)+(AR11*0.375))</f>
        <v>6.33</v>
      </c>
      <c r="BD11" s="57"/>
      <c r="BE11" s="56">
        <f t="shared" ref="BE11:BE20" si="10">SUM((R11*0.25),(AG11*0.5),(BA11*0.25))</f>
        <v>7.4250000000000007</v>
      </c>
      <c r="BF11" s="130"/>
      <c r="BG11" s="58">
        <f t="shared" ref="BG11:BG20" si="11">AVERAGE(BC11:BE11)</f>
        <v>6.8775000000000004</v>
      </c>
      <c r="BH11" s="72">
        <f t="shared" ref="BH11:BH16" si="12">RANK(BG11,BG$11:BG$20)</f>
        <v>1</v>
      </c>
    </row>
    <row r="12" spans="1:65">
      <c r="A12" s="81">
        <v>2</v>
      </c>
      <c r="B12" s="46" t="s">
        <v>123</v>
      </c>
      <c r="C12" s="46" t="s">
        <v>124</v>
      </c>
      <c r="D12" s="46" t="s">
        <v>125</v>
      </c>
      <c r="E12" s="46" t="s">
        <v>141</v>
      </c>
      <c r="F12" s="47">
        <v>5.8</v>
      </c>
      <c r="G12" s="47">
        <v>5.8</v>
      </c>
      <c r="H12" s="47">
        <v>7</v>
      </c>
      <c r="I12" s="47">
        <v>6.5</v>
      </c>
      <c r="J12" s="47">
        <v>6.5</v>
      </c>
      <c r="K12" s="52">
        <f t="shared" si="0"/>
        <v>6.51</v>
      </c>
      <c r="L12" s="60"/>
      <c r="M12" s="47">
        <v>6</v>
      </c>
      <c r="N12" s="47">
        <v>5.8</v>
      </c>
      <c r="O12" s="47">
        <v>6</v>
      </c>
      <c r="P12" s="47">
        <v>6.5</v>
      </c>
      <c r="Q12" s="47">
        <v>6.5</v>
      </c>
      <c r="R12" s="52">
        <f t="shared" si="1"/>
        <v>6.2299999999999995</v>
      </c>
      <c r="S12" s="55"/>
      <c r="T12" s="47">
        <v>5.3</v>
      </c>
      <c r="U12" s="47">
        <v>6.2</v>
      </c>
      <c r="V12" s="47">
        <v>6.5</v>
      </c>
      <c r="W12" s="47">
        <v>5.3</v>
      </c>
      <c r="X12" s="47">
        <v>6.5</v>
      </c>
      <c r="Y12" s="47">
        <v>6.5</v>
      </c>
      <c r="Z12" s="47">
        <v>6.2</v>
      </c>
      <c r="AA12" s="47">
        <v>5.3</v>
      </c>
      <c r="AB12" s="53">
        <f t="shared" si="2"/>
        <v>47.8</v>
      </c>
      <c r="AC12" s="52">
        <f t="shared" si="3"/>
        <v>5.9749999999999996</v>
      </c>
      <c r="AD12" s="136"/>
      <c r="AE12" s="47">
        <v>7.7</v>
      </c>
      <c r="AF12" s="50">
        <v>0</v>
      </c>
      <c r="AG12" s="52">
        <f t="shared" si="4"/>
        <v>7.7</v>
      </c>
      <c r="AH12" s="55"/>
      <c r="AI12" s="47">
        <v>6.2</v>
      </c>
      <c r="AJ12" s="47">
        <v>6.5</v>
      </c>
      <c r="AK12" s="47">
        <v>5.8</v>
      </c>
      <c r="AL12" s="47">
        <v>6.5</v>
      </c>
      <c r="AM12" s="47">
        <v>5.5</v>
      </c>
      <c r="AN12" s="47">
        <v>6</v>
      </c>
      <c r="AO12" s="47">
        <v>6.5</v>
      </c>
      <c r="AP12" s="47">
        <v>7.5</v>
      </c>
      <c r="AQ12" s="53">
        <f t="shared" si="5"/>
        <v>50.5</v>
      </c>
      <c r="AR12" s="52">
        <f t="shared" si="6"/>
        <v>6.3125</v>
      </c>
      <c r="AS12" s="55"/>
      <c r="AT12" s="47">
        <v>7</v>
      </c>
      <c r="AU12" s="47">
        <v>7</v>
      </c>
      <c r="AV12" s="47">
        <v>6.5</v>
      </c>
      <c r="AW12" s="47">
        <v>5.5</v>
      </c>
      <c r="AX12" s="47">
        <v>6</v>
      </c>
      <c r="AY12" s="52">
        <f t="shared" si="7"/>
        <v>6.3750000000000009</v>
      </c>
      <c r="AZ12" s="50"/>
      <c r="BA12" s="52">
        <f t="shared" si="8"/>
        <v>6.3750000000000009</v>
      </c>
      <c r="BB12" s="55"/>
      <c r="BC12" s="56">
        <f t="shared" si="9"/>
        <v>6.2353124999999991</v>
      </c>
      <c r="BD12" s="57"/>
      <c r="BE12" s="56">
        <f t="shared" si="10"/>
        <v>7.0012499999999998</v>
      </c>
      <c r="BF12" s="130"/>
      <c r="BG12" s="58">
        <f t="shared" si="11"/>
        <v>6.618281249999999</v>
      </c>
      <c r="BH12" s="72">
        <f t="shared" si="12"/>
        <v>2</v>
      </c>
    </row>
    <row r="13" spans="1:65">
      <c r="A13" s="81">
        <v>51</v>
      </c>
      <c r="B13" s="46" t="s">
        <v>121</v>
      </c>
      <c r="C13" s="46" t="s">
        <v>119</v>
      </c>
      <c r="D13" s="46" t="s">
        <v>120</v>
      </c>
      <c r="E13" s="46" t="s">
        <v>140</v>
      </c>
      <c r="F13" s="47">
        <v>6</v>
      </c>
      <c r="G13" s="47">
        <v>5.5</v>
      </c>
      <c r="H13" s="47">
        <v>7</v>
      </c>
      <c r="I13" s="47">
        <v>6.5</v>
      </c>
      <c r="J13" s="47">
        <v>7</v>
      </c>
      <c r="K13" s="52">
        <f t="shared" si="0"/>
        <v>6.6000000000000005</v>
      </c>
      <c r="L13" s="60"/>
      <c r="M13" s="47">
        <v>6</v>
      </c>
      <c r="N13" s="47">
        <v>5.5</v>
      </c>
      <c r="O13" s="47">
        <v>7</v>
      </c>
      <c r="P13" s="47">
        <v>6.8</v>
      </c>
      <c r="Q13" s="47">
        <v>7</v>
      </c>
      <c r="R13" s="52">
        <f t="shared" si="1"/>
        <v>6.69</v>
      </c>
      <c r="S13" s="55"/>
      <c r="T13" s="47">
        <v>4.2</v>
      </c>
      <c r="U13" s="47">
        <v>5.5</v>
      </c>
      <c r="V13" s="47">
        <v>5</v>
      </c>
      <c r="W13" s="47">
        <v>6.2</v>
      </c>
      <c r="X13" s="47">
        <v>5.2</v>
      </c>
      <c r="Y13" s="47">
        <v>5.2</v>
      </c>
      <c r="Z13" s="47">
        <v>6</v>
      </c>
      <c r="AA13" s="47">
        <v>5</v>
      </c>
      <c r="AB13" s="53">
        <f t="shared" si="2"/>
        <v>42.3</v>
      </c>
      <c r="AC13" s="52">
        <f t="shared" si="3"/>
        <v>5.2874999999999996</v>
      </c>
      <c r="AD13" s="136"/>
      <c r="AE13" s="47">
        <v>7.2</v>
      </c>
      <c r="AF13" s="50">
        <v>0</v>
      </c>
      <c r="AG13" s="52">
        <f t="shared" si="4"/>
        <v>7.2</v>
      </c>
      <c r="AH13" s="55"/>
      <c r="AI13" s="47">
        <v>6</v>
      </c>
      <c r="AJ13" s="47">
        <v>6.5</v>
      </c>
      <c r="AK13" s="47">
        <v>7</v>
      </c>
      <c r="AL13" s="47">
        <v>6.5</v>
      </c>
      <c r="AM13" s="47">
        <v>7</v>
      </c>
      <c r="AN13" s="47">
        <v>7</v>
      </c>
      <c r="AO13" s="47">
        <v>7.5</v>
      </c>
      <c r="AP13" s="47">
        <v>5</v>
      </c>
      <c r="AQ13" s="53">
        <f t="shared" si="5"/>
        <v>52.5</v>
      </c>
      <c r="AR13" s="52">
        <f t="shared" si="6"/>
        <v>6.5625</v>
      </c>
      <c r="AS13" s="55"/>
      <c r="AT13" s="47">
        <v>5</v>
      </c>
      <c r="AU13" s="47">
        <v>5.5</v>
      </c>
      <c r="AV13" s="47">
        <v>5</v>
      </c>
      <c r="AW13" s="47">
        <v>4.5</v>
      </c>
      <c r="AX13" s="47">
        <v>4.8</v>
      </c>
      <c r="AY13" s="52">
        <f t="shared" si="7"/>
        <v>4.9350000000000005</v>
      </c>
      <c r="AZ13" s="50"/>
      <c r="BA13" s="52">
        <f t="shared" si="8"/>
        <v>4.9350000000000005</v>
      </c>
      <c r="BB13" s="55"/>
      <c r="BC13" s="56">
        <f t="shared" si="9"/>
        <v>6.09375</v>
      </c>
      <c r="BD13" s="57"/>
      <c r="BE13" s="56">
        <f t="shared" si="10"/>
        <v>6.5062499999999996</v>
      </c>
      <c r="BF13" s="130"/>
      <c r="BG13" s="58">
        <f t="shared" si="11"/>
        <v>6.3</v>
      </c>
      <c r="BH13" s="72">
        <f t="shared" si="12"/>
        <v>3</v>
      </c>
      <c r="BI13" s="72"/>
    </row>
    <row r="14" spans="1:65">
      <c r="A14" s="81">
        <v>28</v>
      </c>
      <c r="B14" s="46" t="s">
        <v>129</v>
      </c>
      <c r="C14" s="46" t="s">
        <v>127</v>
      </c>
      <c r="D14" s="46" t="s">
        <v>128</v>
      </c>
      <c r="E14" s="46" t="s">
        <v>117</v>
      </c>
      <c r="F14" s="47">
        <v>7</v>
      </c>
      <c r="G14" s="47">
        <v>7.2</v>
      </c>
      <c r="H14" s="47">
        <v>7.5</v>
      </c>
      <c r="I14" s="47">
        <v>7.5</v>
      </c>
      <c r="J14" s="47">
        <v>6.8</v>
      </c>
      <c r="K14" s="52">
        <f t="shared" si="0"/>
        <v>7.28</v>
      </c>
      <c r="L14" s="60"/>
      <c r="M14" s="47">
        <v>7.2</v>
      </c>
      <c r="N14" s="47">
        <v>7.2</v>
      </c>
      <c r="O14" s="47">
        <v>7.5</v>
      </c>
      <c r="P14" s="47">
        <v>7.5</v>
      </c>
      <c r="Q14" s="47">
        <v>6.8</v>
      </c>
      <c r="R14" s="52">
        <f t="shared" si="1"/>
        <v>7.3000000000000007</v>
      </c>
      <c r="S14" s="55"/>
      <c r="T14" s="47">
        <v>5.2</v>
      </c>
      <c r="U14" s="47">
        <v>6</v>
      </c>
      <c r="V14" s="47">
        <v>6</v>
      </c>
      <c r="W14" s="47">
        <v>5.2</v>
      </c>
      <c r="X14" s="47">
        <v>5.5</v>
      </c>
      <c r="Y14" s="47">
        <v>5.5</v>
      </c>
      <c r="Z14" s="47">
        <v>6.5</v>
      </c>
      <c r="AA14" s="47">
        <v>6</v>
      </c>
      <c r="AB14" s="53">
        <f t="shared" si="2"/>
        <v>45.9</v>
      </c>
      <c r="AC14" s="52">
        <f t="shared" si="3"/>
        <v>5.7374999999999998</v>
      </c>
      <c r="AD14" s="136"/>
      <c r="AE14" s="47">
        <v>6.2</v>
      </c>
      <c r="AF14" s="50">
        <v>0</v>
      </c>
      <c r="AG14" s="52">
        <f t="shared" si="4"/>
        <v>6.2</v>
      </c>
      <c r="AH14" s="55"/>
      <c r="AI14" s="47">
        <v>5</v>
      </c>
      <c r="AJ14" s="47">
        <v>6</v>
      </c>
      <c r="AK14" s="47">
        <v>5.5</v>
      </c>
      <c r="AL14" s="47">
        <v>6</v>
      </c>
      <c r="AM14" s="47">
        <v>4.8</v>
      </c>
      <c r="AN14" s="47">
        <v>4.5</v>
      </c>
      <c r="AO14" s="47">
        <v>6.5</v>
      </c>
      <c r="AP14" s="47">
        <v>7</v>
      </c>
      <c r="AQ14" s="53">
        <f t="shared" si="5"/>
        <v>45.3</v>
      </c>
      <c r="AR14" s="52">
        <f t="shared" si="6"/>
        <v>5.6624999999999996</v>
      </c>
      <c r="AS14" s="55"/>
      <c r="AT14" s="47">
        <v>5</v>
      </c>
      <c r="AU14" s="47">
        <v>5.8</v>
      </c>
      <c r="AV14" s="47">
        <v>6</v>
      </c>
      <c r="AW14" s="47">
        <v>5</v>
      </c>
      <c r="AX14" s="47">
        <v>5</v>
      </c>
      <c r="AY14" s="52">
        <f t="shared" si="7"/>
        <v>5.37</v>
      </c>
      <c r="AZ14" s="50"/>
      <c r="BA14" s="52">
        <f t="shared" si="8"/>
        <v>5.37</v>
      </c>
      <c r="BB14" s="55"/>
      <c r="BC14" s="56">
        <f t="shared" si="9"/>
        <v>6.0949999999999998</v>
      </c>
      <c r="BD14" s="57"/>
      <c r="BE14" s="56">
        <f t="shared" si="10"/>
        <v>6.267500000000001</v>
      </c>
      <c r="BF14" s="130"/>
      <c r="BG14" s="58">
        <f t="shared" si="11"/>
        <v>6.1812500000000004</v>
      </c>
      <c r="BH14" s="72">
        <f t="shared" si="12"/>
        <v>4</v>
      </c>
    </row>
    <row r="15" spans="1:65">
      <c r="A15" s="81">
        <v>41</v>
      </c>
      <c r="B15" s="46" t="s">
        <v>135</v>
      </c>
      <c r="C15" s="46" t="s">
        <v>131</v>
      </c>
      <c r="D15" s="46" t="s">
        <v>132</v>
      </c>
      <c r="E15" s="46" t="s">
        <v>133</v>
      </c>
      <c r="F15" s="47">
        <v>5</v>
      </c>
      <c r="G15" s="47">
        <v>5.4</v>
      </c>
      <c r="H15" s="47">
        <v>4.8</v>
      </c>
      <c r="I15" s="47">
        <v>6.8</v>
      </c>
      <c r="J15" s="47">
        <v>6.5</v>
      </c>
      <c r="K15" s="52">
        <f t="shared" si="0"/>
        <v>5.8199999999999994</v>
      </c>
      <c r="L15" s="60"/>
      <c r="M15" s="47">
        <v>5</v>
      </c>
      <c r="N15" s="47">
        <v>5.4</v>
      </c>
      <c r="O15" s="47">
        <v>5.2</v>
      </c>
      <c r="P15" s="47">
        <v>6.8</v>
      </c>
      <c r="Q15" s="47">
        <v>6.5</v>
      </c>
      <c r="R15" s="52">
        <f t="shared" si="1"/>
        <v>5.94</v>
      </c>
      <c r="S15" s="55"/>
      <c r="T15" s="47">
        <v>5</v>
      </c>
      <c r="U15" s="47">
        <v>5.3</v>
      </c>
      <c r="V15" s="47">
        <v>5</v>
      </c>
      <c r="W15" s="47">
        <v>0</v>
      </c>
      <c r="X15" s="47">
        <v>5.3</v>
      </c>
      <c r="Y15" s="47">
        <v>5.5</v>
      </c>
      <c r="Z15" s="47">
        <v>5.8</v>
      </c>
      <c r="AA15" s="47">
        <v>5</v>
      </c>
      <c r="AB15" s="53">
        <f t="shared" si="2"/>
        <v>36.900000000000006</v>
      </c>
      <c r="AC15" s="52">
        <f t="shared" si="3"/>
        <v>4.6125000000000007</v>
      </c>
      <c r="AD15" s="136"/>
      <c r="AE15" s="47">
        <v>6.5</v>
      </c>
      <c r="AF15" s="50">
        <v>0</v>
      </c>
      <c r="AG15" s="52">
        <f t="shared" si="4"/>
        <v>6.5</v>
      </c>
      <c r="AH15" s="55"/>
      <c r="AI15" s="47">
        <v>6</v>
      </c>
      <c r="AJ15" s="47">
        <v>6</v>
      </c>
      <c r="AK15" s="47">
        <v>6.5</v>
      </c>
      <c r="AL15" s="47">
        <v>6</v>
      </c>
      <c r="AM15" s="47">
        <v>5.5</v>
      </c>
      <c r="AN15" s="47">
        <v>5.8</v>
      </c>
      <c r="AO15" s="47">
        <v>7</v>
      </c>
      <c r="AP15" s="47">
        <v>6.5</v>
      </c>
      <c r="AQ15" s="53">
        <f t="shared" si="5"/>
        <v>49.3</v>
      </c>
      <c r="AR15" s="52">
        <f t="shared" si="6"/>
        <v>6.1624999999999996</v>
      </c>
      <c r="AS15" s="55"/>
      <c r="AT15" s="47">
        <v>6.5</v>
      </c>
      <c r="AU15" s="47">
        <v>6.5</v>
      </c>
      <c r="AV15" s="47">
        <v>6.8</v>
      </c>
      <c r="AW15" s="47">
        <v>6.5</v>
      </c>
      <c r="AX15" s="47">
        <v>6.5</v>
      </c>
      <c r="AY15" s="52">
        <f t="shared" si="7"/>
        <v>6.5749999999999993</v>
      </c>
      <c r="AZ15" s="50"/>
      <c r="BA15" s="52">
        <f t="shared" si="8"/>
        <v>6.5749999999999993</v>
      </c>
      <c r="BB15" s="55"/>
      <c r="BC15" s="56">
        <f t="shared" si="9"/>
        <v>5.4956249999999995</v>
      </c>
      <c r="BD15" s="57"/>
      <c r="BE15" s="56">
        <f t="shared" si="10"/>
        <v>6.3787500000000001</v>
      </c>
      <c r="BF15" s="130"/>
      <c r="BG15" s="58">
        <f t="shared" si="11"/>
        <v>5.9371875000000003</v>
      </c>
      <c r="BH15" s="72">
        <f t="shared" si="12"/>
        <v>5</v>
      </c>
    </row>
    <row r="16" spans="1:65">
      <c r="A16" s="81">
        <v>50</v>
      </c>
      <c r="B16" s="46" t="s">
        <v>118</v>
      </c>
      <c r="C16" s="46" t="s">
        <v>119</v>
      </c>
      <c r="D16" s="46" t="s">
        <v>120</v>
      </c>
      <c r="E16" s="46" t="s">
        <v>140</v>
      </c>
      <c r="F16" s="47">
        <v>6</v>
      </c>
      <c r="G16" s="47">
        <v>5.5</v>
      </c>
      <c r="H16" s="47">
        <v>7</v>
      </c>
      <c r="I16" s="47">
        <v>6.5</v>
      </c>
      <c r="J16" s="47">
        <v>7</v>
      </c>
      <c r="K16" s="52">
        <f t="shared" si="0"/>
        <v>6.6000000000000005</v>
      </c>
      <c r="L16" s="60"/>
      <c r="M16" s="47">
        <v>6</v>
      </c>
      <c r="N16" s="47">
        <v>5.5</v>
      </c>
      <c r="O16" s="47">
        <v>7</v>
      </c>
      <c r="P16" s="47">
        <v>6.8</v>
      </c>
      <c r="Q16" s="47">
        <v>7</v>
      </c>
      <c r="R16" s="52">
        <f t="shared" si="1"/>
        <v>6.69</v>
      </c>
      <c r="S16" s="55"/>
      <c r="T16" s="47">
        <v>4</v>
      </c>
      <c r="U16" s="47">
        <v>4.7</v>
      </c>
      <c r="V16" s="47">
        <v>5.3</v>
      </c>
      <c r="W16" s="47">
        <v>5.3</v>
      </c>
      <c r="X16" s="47">
        <v>5</v>
      </c>
      <c r="Y16" s="47">
        <v>5</v>
      </c>
      <c r="Z16" s="47">
        <v>5.3</v>
      </c>
      <c r="AA16" s="47">
        <v>5</v>
      </c>
      <c r="AB16" s="53">
        <f t="shared" si="2"/>
        <v>39.6</v>
      </c>
      <c r="AC16" s="52">
        <f t="shared" si="3"/>
        <v>4.95</v>
      </c>
      <c r="AD16" s="136"/>
      <c r="AE16" s="47">
        <v>6.6</v>
      </c>
      <c r="AF16" s="50">
        <v>0.4</v>
      </c>
      <c r="AG16" s="52">
        <f t="shared" si="4"/>
        <v>6.1999999999999993</v>
      </c>
      <c r="AH16" s="55"/>
      <c r="AI16" s="47">
        <v>5</v>
      </c>
      <c r="AJ16" s="47">
        <v>6</v>
      </c>
      <c r="AK16" s="47">
        <v>4.8</v>
      </c>
      <c r="AL16" s="47">
        <v>6</v>
      </c>
      <c r="AM16" s="47">
        <v>5</v>
      </c>
      <c r="AN16" s="47">
        <v>4.8</v>
      </c>
      <c r="AO16" s="47">
        <v>7</v>
      </c>
      <c r="AP16" s="47">
        <v>7</v>
      </c>
      <c r="AQ16" s="53">
        <f t="shared" si="5"/>
        <v>45.6</v>
      </c>
      <c r="AR16" s="52">
        <f t="shared" si="6"/>
        <v>5.7</v>
      </c>
      <c r="AS16" s="55"/>
      <c r="AT16" s="47">
        <v>5</v>
      </c>
      <c r="AU16" s="47">
        <v>6.5</v>
      </c>
      <c r="AV16" s="47">
        <v>6</v>
      </c>
      <c r="AW16" s="47">
        <v>6</v>
      </c>
      <c r="AX16" s="47">
        <v>5.5</v>
      </c>
      <c r="AY16" s="52">
        <f t="shared" si="7"/>
        <v>5.7750000000000004</v>
      </c>
      <c r="AZ16" s="50"/>
      <c r="BA16" s="52">
        <f t="shared" si="8"/>
        <v>5.7750000000000004</v>
      </c>
      <c r="BB16" s="55"/>
      <c r="BC16" s="56">
        <f t="shared" si="9"/>
        <v>5.6437500000000007</v>
      </c>
      <c r="BD16" s="57"/>
      <c r="BE16" s="56">
        <f t="shared" si="10"/>
        <v>6.2162500000000005</v>
      </c>
      <c r="BF16" s="130"/>
      <c r="BG16" s="58">
        <f t="shared" si="11"/>
        <v>5.9300000000000006</v>
      </c>
      <c r="BH16" s="72">
        <f t="shared" si="12"/>
        <v>6</v>
      </c>
    </row>
    <row r="17" spans="1:60">
      <c r="A17" s="81">
        <v>48</v>
      </c>
      <c r="B17" s="46" t="s">
        <v>130</v>
      </c>
      <c r="C17" s="46" t="s">
        <v>131</v>
      </c>
      <c r="D17" s="46" t="s">
        <v>132</v>
      </c>
      <c r="E17" s="46" t="s">
        <v>133</v>
      </c>
      <c r="F17" s="47">
        <v>5</v>
      </c>
      <c r="G17" s="47">
        <v>5.4</v>
      </c>
      <c r="H17" s="47">
        <v>5.2</v>
      </c>
      <c r="I17" s="47">
        <v>6.8</v>
      </c>
      <c r="J17" s="47">
        <v>6.5</v>
      </c>
      <c r="K17" s="52">
        <f t="shared" si="0"/>
        <v>5.94</v>
      </c>
      <c r="L17" s="60"/>
      <c r="M17" s="47">
        <v>5</v>
      </c>
      <c r="N17" s="47">
        <v>5.4</v>
      </c>
      <c r="O17" s="47">
        <v>5.2</v>
      </c>
      <c r="P17" s="47">
        <v>6.8</v>
      </c>
      <c r="Q17" s="47">
        <v>6.5</v>
      </c>
      <c r="R17" s="52">
        <f t="shared" si="1"/>
        <v>5.94</v>
      </c>
      <c r="S17" s="55"/>
      <c r="T17" s="47">
        <v>4.8</v>
      </c>
      <c r="U17" s="47">
        <v>5.3</v>
      </c>
      <c r="V17" s="47">
        <v>5.5</v>
      </c>
      <c r="W17" s="47">
        <v>5</v>
      </c>
      <c r="X17" s="47">
        <v>5.2</v>
      </c>
      <c r="Y17" s="47">
        <v>5.2</v>
      </c>
      <c r="Z17" s="47">
        <v>6</v>
      </c>
      <c r="AA17" s="47">
        <v>5.2</v>
      </c>
      <c r="AB17" s="53">
        <f t="shared" si="2"/>
        <v>42.2</v>
      </c>
      <c r="AC17" s="52">
        <f t="shared" si="3"/>
        <v>5.2750000000000004</v>
      </c>
      <c r="AD17" s="136"/>
      <c r="AE17" s="47">
        <v>6.5</v>
      </c>
      <c r="AF17" s="50">
        <v>0</v>
      </c>
      <c r="AG17" s="52">
        <f t="shared" si="4"/>
        <v>6.5</v>
      </c>
      <c r="AH17" s="55"/>
      <c r="AI17" s="47">
        <v>5.2</v>
      </c>
      <c r="AJ17" s="47">
        <v>4.8</v>
      </c>
      <c r="AK17" s="47">
        <v>4.5</v>
      </c>
      <c r="AL17" s="47">
        <v>5</v>
      </c>
      <c r="AM17" s="47">
        <v>4.5</v>
      </c>
      <c r="AN17" s="47">
        <v>4.5</v>
      </c>
      <c r="AO17" s="47">
        <v>6</v>
      </c>
      <c r="AP17" s="47">
        <v>6.5</v>
      </c>
      <c r="AQ17" s="53">
        <f t="shared" si="5"/>
        <v>41</v>
      </c>
      <c r="AR17" s="52">
        <f t="shared" si="6"/>
        <v>5.125</v>
      </c>
      <c r="AS17" s="55"/>
      <c r="AT17" s="47">
        <v>5</v>
      </c>
      <c r="AU17" s="47">
        <v>6</v>
      </c>
      <c r="AV17" s="47">
        <v>5.8</v>
      </c>
      <c r="AW17" s="47">
        <v>4.5</v>
      </c>
      <c r="AX17" s="47">
        <v>4.5</v>
      </c>
      <c r="AY17" s="52">
        <f t="shared" si="7"/>
        <v>5.15</v>
      </c>
      <c r="AZ17" s="50"/>
      <c r="BA17" s="52">
        <f t="shared" si="8"/>
        <v>5.15</v>
      </c>
      <c r="BB17" s="55"/>
      <c r="BC17" s="56">
        <f t="shared" si="9"/>
        <v>5.3849999999999998</v>
      </c>
      <c r="BD17" s="57"/>
      <c r="BE17" s="56">
        <f t="shared" si="10"/>
        <v>6.0225000000000009</v>
      </c>
      <c r="BF17" s="130"/>
      <c r="BG17" s="58">
        <f t="shared" si="11"/>
        <v>5.7037500000000003</v>
      </c>
      <c r="BH17" s="72"/>
    </row>
    <row r="18" spans="1:60">
      <c r="A18" s="81">
        <v>39</v>
      </c>
      <c r="B18" s="46" t="s">
        <v>134</v>
      </c>
      <c r="C18" s="46" t="s">
        <v>131</v>
      </c>
      <c r="D18" s="46" t="s">
        <v>132</v>
      </c>
      <c r="E18" s="46" t="s">
        <v>133</v>
      </c>
      <c r="F18" s="47">
        <v>5</v>
      </c>
      <c r="G18" s="47">
        <v>5.4</v>
      </c>
      <c r="H18" s="47">
        <v>5.2</v>
      </c>
      <c r="I18" s="47">
        <v>6.8</v>
      </c>
      <c r="J18" s="47">
        <v>6.5</v>
      </c>
      <c r="K18" s="52">
        <f t="shared" si="0"/>
        <v>5.94</v>
      </c>
      <c r="L18" s="60"/>
      <c r="M18" s="47">
        <v>5</v>
      </c>
      <c r="N18" s="47">
        <v>5.4</v>
      </c>
      <c r="O18" s="47">
        <v>5.2</v>
      </c>
      <c r="P18" s="47">
        <v>6.8</v>
      </c>
      <c r="Q18" s="47">
        <v>6.5</v>
      </c>
      <c r="R18" s="52">
        <f t="shared" si="1"/>
        <v>5.94</v>
      </c>
      <c r="S18" s="55"/>
      <c r="T18" s="47">
        <v>4.8</v>
      </c>
      <c r="U18" s="47">
        <v>5.5</v>
      </c>
      <c r="V18" s="47">
        <v>5.3</v>
      </c>
      <c r="W18" s="47">
        <v>5</v>
      </c>
      <c r="X18" s="47">
        <v>5.2</v>
      </c>
      <c r="Y18" s="47">
        <v>5.2</v>
      </c>
      <c r="Z18" s="47">
        <v>6.2</v>
      </c>
      <c r="AA18" s="47">
        <v>5</v>
      </c>
      <c r="AB18" s="53">
        <f t="shared" si="2"/>
        <v>42.2</v>
      </c>
      <c r="AC18" s="52">
        <f t="shared" si="3"/>
        <v>5.2750000000000004</v>
      </c>
      <c r="AD18" s="136"/>
      <c r="AE18" s="47">
        <v>5.6</v>
      </c>
      <c r="AF18" s="50">
        <v>0</v>
      </c>
      <c r="AG18" s="52">
        <f t="shared" si="4"/>
        <v>5.6</v>
      </c>
      <c r="AH18" s="55"/>
      <c r="AI18" s="47">
        <v>4</v>
      </c>
      <c r="AJ18" s="47">
        <v>5</v>
      </c>
      <c r="AK18" s="47">
        <v>4.5</v>
      </c>
      <c r="AL18" s="47">
        <v>5.5</v>
      </c>
      <c r="AM18" s="47">
        <v>4</v>
      </c>
      <c r="AN18" s="47">
        <v>4.5</v>
      </c>
      <c r="AO18" s="47">
        <v>6</v>
      </c>
      <c r="AP18" s="47">
        <v>6.5</v>
      </c>
      <c r="AQ18" s="53">
        <f t="shared" si="5"/>
        <v>40</v>
      </c>
      <c r="AR18" s="52">
        <f t="shared" si="6"/>
        <v>5</v>
      </c>
      <c r="AS18" s="55"/>
      <c r="AT18" s="47">
        <v>6.5</v>
      </c>
      <c r="AU18" s="47">
        <v>6</v>
      </c>
      <c r="AV18" s="47">
        <v>6</v>
      </c>
      <c r="AW18" s="47">
        <v>4.5</v>
      </c>
      <c r="AX18" s="47">
        <v>4.5</v>
      </c>
      <c r="AY18" s="52">
        <f t="shared" si="7"/>
        <v>5.5000000000000009</v>
      </c>
      <c r="AZ18" s="50"/>
      <c r="BA18" s="52">
        <f t="shared" si="8"/>
        <v>5.5000000000000009</v>
      </c>
      <c r="BB18" s="55"/>
      <c r="BC18" s="56">
        <f t="shared" si="9"/>
        <v>5.3381249999999998</v>
      </c>
      <c r="BD18" s="57"/>
      <c r="BE18" s="56">
        <f t="shared" si="10"/>
        <v>5.66</v>
      </c>
      <c r="BF18" s="130"/>
      <c r="BG18" s="58">
        <f t="shared" si="11"/>
        <v>5.4990625</v>
      </c>
      <c r="BH18" s="72"/>
    </row>
    <row r="19" spans="1:60">
      <c r="A19" s="81">
        <v>32</v>
      </c>
      <c r="B19" s="46" t="s">
        <v>126</v>
      </c>
      <c r="C19" s="46" t="s">
        <v>127</v>
      </c>
      <c r="D19" s="46" t="s">
        <v>128</v>
      </c>
      <c r="E19" s="46" t="s">
        <v>117</v>
      </c>
      <c r="F19" s="47">
        <v>7</v>
      </c>
      <c r="G19" s="47">
        <v>7.2</v>
      </c>
      <c r="H19" s="47">
        <v>7.5</v>
      </c>
      <c r="I19" s="47">
        <v>7.5</v>
      </c>
      <c r="J19" s="47">
        <v>6.8</v>
      </c>
      <c r="K19" s="52">
        <f t="shared" si="0"/>
        <v>7.28</v>
      </c>
      <c r="L19" s="60"/>
      <c r="M19" s="47">
        <v>7</v>
      </c>
      <c r="N19" s="47">
        <v>7.2</v>
      </c>
      <c r="O19" s="47">
        <v>7.5</v>
      </c>
      <c r="P19" s="47">
        <v>7.5</v>
      </c>
      <c r="Q19" s="47">
        <v>6.8</v>
      </c>
      <c r="R19" s="52">
        <f t="shared" si="1"/>
        <v>7.28</v>
      </c>
      <c r="S19" s="55"/>
      <c r="T19" s="47">
        <v>3.2</v>
      </c>
      <c r="U19" s="47">
        <v>3.5</v>
      </c>
      <c r="V19" s="47">
        <v>3</v>
      </c>
      <c r="W19" s="47">
        <v>3</v>
      </c>
      <c r="X19" s="47">
        <v>4.2</v>
      </c>
      <c r="Y19" s="47">
        <v>4.5</v>
      </c>
      <c r="Z19" s="47">
        <v>4.8</v>
      </c>
      <c r="AA19" s="47">
        <v>4.5</v>
      </c>
      <c r="AB19" s="53">
        <f t="shared" si="2"/>
        <v>30.7</v>
      </c>
      <c r="AC19" s="52">
        <f t="shared" si="3"/>
        <v>3.8374999999999999</v>
      </c>
      <c r="AD19" s="136"/>
      <c r="AE19" s="47">
        <v>6</v>
      </c>
      <c r="AF19" s="50">
        <v>0</v>
      </c>
      <c r="AG19" s="52">
        <f t="shared" si="4"/>
        <v>6</v>
      </c>
      <c r="AH19" s="55"/>
      <c r="AI19" s="47">
        <v>4</v>
      </c>
      <c r="AJ19" s="47">
        <v>4</v>
      </c>
      <c r="AK19" s="47">
        <v>4.5</v>
      </c>
      <c r="AL19" s="47">
        <v>3.5</v>
      </c>
      <c r="AM19" s="47">
        <v>4</v>
      </c>
      <c r="AN19" s="47">
        <v>3.8</v>
      </c>
      <c r="AO19" s="47">
        <v>4.5</v>
      </c>
      <c r="AP19" s="47">
        <v>4</v>
      </c>
      <c r="AQ19" s="53">
        <f t="shared" si="5"/>
        <v>32.299999999999997</v>
      </c>
      <c r="AR19" s="52">
        <f t="shared" si="6"/>
        <v>4.0374999999999996</v>
      </c>
      <c r="AS19" s="55"/>
      <c r="AT19" s="47">
        <v>4.5</v>
      </c>
      <c r="AU19" s="47">
        <v>5.5</v>
      </c>
      <c r="AV19" s="47">
        <v>5.5</v>
      </c>
      <c r="AW19" s="47">
        <v>6</v>
      </c>
      <c r="AX19" s="47">
        <v>6</v>
      </c>
      <c r="AY19" s="52">
        <f t="shared" si="7"/>
        <v>5.5000000000000009</v>
      </c>
      <c r="AZ19" s="50"/>
      <c r="BA19" s="52">
        <f t="shared" si="8"/>
        <v>5.5000000000000009</v>
      </c>
      <c r="BB19" s="55"/>
      <c r="BC19" s="56">
        <f t="shared" si="9"/>
        <v>4.7731249999999994</v>
      </c>
      <c r="BD19" s="57"/>
      <c r="BE19" s="56">
        <f t="shared" si="10"/>
        <v>6.1950000000000003</v>
      </c>
      <c r="BF19" s="130"/>
      <c r="BG19" s="58">
        <f t="shared" si="11"/>
        <v>5.4840625000000003</v>
      </c>
      <c r="BH19" s="72"/>
    </row>
    <row r="20" spans="1:60">
      <c r="A20" s="81">
        <v>56</v>
      </c>
      <c r="B20" s="46" t="s">
        <v>122</v>
      </c>
      <c r="C20" s="46" t="s">
        <v>119</v>
      </c>
      <c r="D20" s="46" t="s">
        <v>120</v>
      </c>
      <c r="E20" s="46" t="s">
        <v>140</v>
      </c>
      <c r="F20" s="47">
        <v>6</v>
      </c>
      <c r="G20" s="47">
        <v>5.5</v>
      </c>
      <c r="H20" s="47">
        <v>7</v>
      </c>
      <c r="I20" s="47">
        <v>6.5</v>
      </c>
      <c r="J20" s="47">
        <v>7</v>
      </c>
      <c r="K20" s="52">
        <f t="shared" si="0"/>
        <v>6.6000000000000005</v>
      </c>
      <c r="L20" s="60"/>
      <c r="M20" s="47">
        <v>6.2</v>
      </c>
      <c r="N20" s="47">
        <v>5.5</v>
      </c>
      <c r="O20" s="47">
        <v>7</v>
      </c>
      <c r="P20" s="47">
        <v>6.8</v>
      </c>
      <c r="Q20" s="47">
        <v>7</v>
      </c>
      <c r="R20" s="52">
        <f t="shared" si="1"/>
        <v>6.7100000000000009</v>
      </c>
      <c r="S20" s="55"/>
      <c r="T20" s="47">
        <v>3.8</v>
      </c>
      <c r="U20" s="47">
        <v>5.3</v>
      </c>
      <c r="V20" s="47">
        <v>3.5</v>
      </c>
      <c r="W20" s="47">
        <v>4</v>
      </c>
      <c r="X20" s="47">
        <v>5</v>
      </c>
      <c r="Y20" s="47">
        <v>5</v>
      </c>
      <c r="Z20" s="47">
        <v>5</v>
      </c>
      <c r="AA20" s="47">
        <v>4.8</v>
      </c>
      <c r="AB20" s="53">
        <f t="shared" si="2"/>
        <v>36.4</v>
      </c>
      <c r="AC20" s="52">
        <f t="shared" si="3"/>
        <v>4.55</v>
      </c>
      <c r="AD20" s="136"/>
      <c r="AE20" s="47">
        <v>6.2</v>
      </c>
      <c r="AF20" s="50">
        <v>0</v>
      </c>
      <c r="AG20" s="52">
        <f t="shared" si="4"/>
        <v>6.2</v>
      </c>
      <c r="AH20" s="55"/>
      <c r="AI20" s="47">
        <v>4.5</v>
      </c>
      <c r="AJ20" s="47">
        <v>4.5</v>
      </c>
      <c r="AK20" s="47">
        <v>3</v>
      </c>
      <c r="AL20" s="47">
        <v>4</v>
      </c>
      <c r="AM20" s="47">
        <v>5.2</v>
      </c>
      <c r="AN20" s="47">
        <v>5</v>
      </c>
      <c r="AO20" s="47">
        <v>5</v>
      </c>
      <c r="AP20" s="47">
        <v>6.2</v>
      </c>
      <c r="AQ20" s="53">
        <f t="shared" si="5"/>
        <v>37.4</v>
      </c>
      <c r="AR20" s="52">
        <f t="shared" si="6"/>
        <v>4.6749999999999998</v>
      </c>
      <c r="AS20" s="55"/>
      <c r="AT20" s="47">
        <v>4.8</v>
      </c>
      <c r="AU20" s="47">
        <v>6</v>
      </c>
      <c r="AV20" s="47">
        <v>5.8</v>
      </c>
      <c r="AW20" s="47">
        <v>0</v>
      </c>
      <c r="AX20" s="47">
        <v>4.5</v>
      </c>
      <c r="AY20" s="52">
        <f t="shared" si="7"/>
        <v>4.21</v>
      </c>
      <c r="AZ20" s="50"/>
      <c r="BA20" s="52">
        <f t="shared" si="8"/>
        <v>4.21</v>
      </c>
      <c r="BB20" s="55"/>
      <c r="BC20" s="56">
        <f t="shared" si="9"/>
        <v>5.109375</v>
      </c>
      <c r="BD20" s="57"/>
      <c r="BE20" s="56">
        <f t="shared" si="10"/>
        <v>5.83</v>
      </c>
      <c r="BF20" s="130"/>
      <c r="BG20" s="58">
        <f t="shared" si="11"/>
        <v>5.4696875</v>
      </c>
      <c r="BH20" s="72"/>
    </row>
    <row r="21" spans="1:60">
      <c r="E21" s="81"/>
      <c r="G21" s="81"/>
      <c r="I21" s="81"/>
      <c r="K21" s="10"/>
    </row>
    <row r="22" spans="1:60">
      <c r="E22" s="81"/>
      <c r="G22" s="81"/>
      <c r="I22" s="81"/>
      <c r="K22" s="10"/>
    </row>
    <row r="23" spans="1:60">
      <c r="E23" s="81"/>
      <c r="G23" s="81"/>
      <c r="I23" s="81"/>
      <c r="K23" s="10"/>
    </row>
  </sheetData>
  <sortState ref="A11:BM20">
    <sortCondition descending="1" ref="BG11:BG20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3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/>
  <cols>
    <col min="1" max="1" width="5.42578125" style="8" customWidth="1"/>
    <col min="2" max="2" width="17.28515625" style="8" customWidth="1"/>
    <col min="3" max="3" width="21.28515625" style="8" customWidth="1"/>
    <col min="4" max="4" width="16.42578125" style="8" customWidth="1"/>
    <col min="5" max="5" width="16.28515625" style="8" customWidth="1"/>
    <col min="6" max="11" width="7.7109375" style="8" customWidth="1"/>
    <col min="12" max="12" width="3.28515625" style="8" customWidth="1"/>
    <col min="13" max="18" width="7.7109375" style="8" customWidth="1"/>
    <col min="19" max="19" width="3.28515625" style="8" customWidth="1"/>
    <col min="20" max="29" width="7.7109375" style="8" customWidth="1"/>
    <col min="30" max="30" width="3.28515625" style="8" customWidth="1"/>
    <col min="31" max="32" width="7.7109375" style="8" customWidth="1"/>
    <col min="33" max="33" width="9.42578125" style="8" customWidth="1"/>
    <col min="34" max="34" width="3.42578125" style="10" customWidth="1"/>
    <col min="35" max="44" width="7.7109375" style="10" customWidth="1"/>
    <col min="45" max="45" width="3.28515625" style="10" customWidth="1"/>
    <col min="46" max="52" width="7.7109375" style="10" customWidth="1"/>
    <col min="53" max="53" width="7.7109375" style="8" customWidth="1"/>
    <col min="54" max="54" width="2.7109375" style="10" customWidth="1"/>
    <col min="55" max="55" width="10.42578125" style="8" customWidth="1"/>
    <col min="56" max="56" width="2.7109375" style="10" customWidth="1"/>
    <col min="57" max="57" width="9.140625" style="8"/>
    <col min="58" max="58" width="2.28515625" style="8" customWidth="1"/>
    <col min="59" max="59" width="9.140625" style="8"/>
    <col min="60" max="60" width="14.7109375" style="8" customWidth="1"/>
    <col min="61" max="16384" width="9.140625" style="8"/>
  </cols>
  <sheetData>
    <row r="1" spans="1:65" ht="15.75">
      <c r="A1" s="62" t="str">
        <f>CompDetail!A1</f>
        <v>NSW State Vaulting Championship</v>
      </c>
      <c r="D1" s="9" t="s">
        <v>0</v>
      </c>
      <c r="E1" s="9" t="s">
        <v>104</v>
      </c>
      <c r="G1" s="10"/>
      <c r="H1" s="11"/>
      <c r="I1" s="11"/>
      <c r="J1" s="11"/>
      <c r="K1" s="11"/>
      <c r="L1" s="11"/>
      <c r="T1" s="11"/>
      <c r="U1" s="11"/>
      <c r="V1" s="11"/>
      <c r="W1" s="10"/>
      <c r="Z1" s="11"/>
      <c r="AA1" s="11"/>
      <c r="AB1" s="11"/>
      <c r="AC1" s="11"/>
      <c r="AD1" s="11"/>
      <c r="AH1" s="8"/>
      <c r="AI1" s="11"/>
      <c r="AJ1" s="11"/>
      <c r="AK1" s="11"/>
      <c r="AM1" s="8"/>
      <c r="AN1" s="8"/>
      <c r="AO1" s="8"/>
      <c r="AP1" s="11"/>
      <c r="AQ1" s="11"/>
      <c r="AR1" s="11"/>
      <c r="AS1" s="12"/>
      <c r="AT1" s="8"/>
      <c r="AU1" s="8"/>
      <c r="AV1" s="8"/>
      <c r="AW1" s="8"/>
      <c r="AX1" s="8"/>
      <c r="AY1" s="8"/>
      <c r="AZ1" s="8"/>
      <c r="BF1" s="10"/>
      <c r="BH1" s="13">
        <f ca="1">NOW()</f>
        <v>42940.665685300926</v>
      </c>
    </row>
    <row r="2" spans="1:65" ht="15.75">
      <c r="A2" s="63"/>
      <c r="D2" s="9"/>
      <c r="E2" s="9" t="s">
        <v>102</v>
      </c>
      <c r="G2" s="10"/>
      <c r="W2" s="10"/>
      <c r="AH2" s="8"/>
      <c r="AI2" s="8"/>
      <c r="AJ2" s="8"/>
      <c r="AK2" s="8"/>
      <c r="AM2" s="8"/>
      <c r="AN2" s="8"/>
      <c r="AO2" s="8"/>
      <c r="AP2" s="8"/>
      <c r="AQ2" s="8"/>
      <c r="AR2" s="8"/>
      <c r="AS2" s="15"/>
      <c r="AT2" s="8"/>
      <c r="AU2" s="8"/>
      <c r="AV2" s="8"/>
      <c r="AW2" s="8"/>
      <c r="AX2" s="8"/>
      <c r="AY2" s="8"/>
      <c r="AZ2" s="8"/>
      <c r="BF2" s="10"/>
      <c r="BH2" s="16">
        <f ca="1">NOW()</f>
        <v>42940.665685300926</v>
      </c>
    </row>
    <row r="3" spans="1:65" ht="15.75">
      <c r="A3" s="430" t="str">
        <f>CompDetail!A3</f>
        <v>21 - 23 July 2017</v>
      </c>
      <c r="B3" s="431"/>
      <c r="D3" s="9"/>
      <c r="E3" s="8" t="s">
        <v>105</v>
      </c>
      <c r="F3" s="17"/>
      <c r="G3" s="18"/>
      <c r="H3" s="17"/>
      <c r="I3" s="18"/>
      <c r="J3" s="18"/>
      <c r="K3" s="18"/>
      <c r="L3" s="10"/>
      <c r="M3" s="19"/>
      <c r="N3" s="19"/>
      <c r="O3" s="19"/>
      <c r="P3" s="19"/>
      <c r="Q3" s="19"/>
      <c r="R3" s="19"/>
      <c r="S3" s="10"/>
      <c r="T3" s="20"/>
      <c r="U3" s="21"/>
      <c r="V3" s="21"/>
      <c r="W3" s="21"/>
      <c r="X3" s="21"/>
      <c r="Y3" s="21"/>
      <c r="Z3" s="21"/>
      <c r="AA3" s="21"/>
      <c r="AB3" s="21"/>
      <c r="AC3" s="21"/>
      <c r="AD3" s="10"/>
      <c r="AE3" s="19"/>
      <c r="AF3" s="19"/>
      <c r="AG3" s="19"/>
      <c r="AI3" s="20"/>
      <c r="AJ3" s="21"/>
      <c r="AK3" s="21"/>
      <c r="AL3" s="21"/>
      <c r="AM3" s="21"/>
      <c r="AN3" s="21"/>
      <c r="AO3" s="21"/>
      <c r="AP3" s="21"/>
      <c r="AQ3" s="21"/>
      <c r="AR3" s="21"/>
      <c r="AT3" s="19"/>
      <c r="AU3" s="19"/>
      <c r="AV3" s="19"/>
      <c r="AW3" s="19"/>
      <c r="AX3" s="19"/>
      <c r="AY3" s="19"/>
      <c r="AZ3" s="19"/>
      <c r="BA3" s="19"/>
      <c r="BF3" s="10"/>
    </row>
    <row r="4" spans="1:65" ht="15.75">
      <c r="A4" s="84"/>
      <c r="B4" s="85"/>
      <c r="D4" s="9"/>
      <c r="F4" s="24" t="s">
        <v>32</v>
      </c>
      <c r="G4" s="25"/>
      <c r="H4" s="24"/>
      <c r="I4" s="25"/>
      <c r="J4" s="25"/>
      <c r="K4" s="25"/>
      <c r="M4" s="26" t="s">
        <v>21</v>
      </c>
      <c r="N4" s="26"/>
      <c r="O4" s="26"/>
      <c r="P4" s="26"/>
      <c r="Q4" s="26"/>
      <c r="R4" s="26"/>
      <c r="T4" s="27" t="s">
        <v>32</v>
      </c>
      <c r="U4" s="28"/>
      <c r="V4" s="28"/>
      <c r="W4" s="28"/>
      <c r="X4" s="28"/>
      <c r="Y4" s="28"/>
      <c r="Z4" s="28"/>
      <c r="AA4" s="28"/>
      <c r="AB4" s="28"/>
      <c r="AC4" s="28"/>
      <c r="AE4" s="26" t="s">
        <v>21</v>
      </c>
      <c r="AF4" s="26"/>
      <c r="AG4" s="26"/>
      <c r="AH4" s="8"/>
      <c r="AI4" s="27" t="s">
        <v>32</v>
      </c>
      <c r="AJ4" s="28"/>
      <c r="AK4" s="28"/>
      <c r="AL4" s="28"/>
      <c r="AM4" s="28"/>
      <c r="AN4" s="28"/>
      <c r="AO4" s="28"/>
      <c r="AP4" s="28"/>
      <c r="AQ4" s="28"/>
      <c r="AR4" s="28"/>
      <c r="AT4" s="26" t="s">
        <v>21</v>
      </c>
      <c r="AU4" s="26"/>
      <c r="AV4" s="26"/>
      <c r="AW4" s="26"/>
      <c r="AX4" s="26"/>
      <c r="AY4" s="26"/>
      <c r="AZ4" s="26"/>
      <c r="BA4" s="26"/>
      <c r="BF4" s="10"/>
    </row>
    <row r="5" spans="1:65" ht="15.75">
      <c r="A5" s="63"/>
      <c r="D5" s="9"/>
      <c r="G5" s="10"/>
      <c r="W5" s="10"/>
      <c r="AH5" s="8"/>
      <c r="AI5" s="8"/>
      <c r="AJ5" s="8"/>
      <c r="AK5" s="8"/>
      <c r="AM5" s="8"/>
      <c r="AN5" s="8"/>
      <c r="AO5" s="8"/>
      <c r="AP5" s="8"/>
      <c r="AQ5" s="8"/>
      <c r="AR5" s="8"/>
      <c r="AT5" s="8"/>
      <c r="AU5" s="8"/>
      <c r="AV5" s="8"/>
      <c r="AW5" s="8"/>
      <c r="AX5" s="8"/>
      <c r="AY5" s="8"/>
      <c r="AZ5" s="8"/>
      <c r="BF5" s="10"/>
    </row>
    <row r="6" spans="1:65" ht="15.75">
      <c r="A6" s="63" t="s">
        <v>66</v>
      </c>
      <c r="B6" s="14"/>
      <c r="F6" s="14" t="s">
        <v>59</v>
      </c>
      <c r="G6" s="10" t="str">
        <f>E1</f>
        <v>Jenny Scott</v>
      </c>
      <c r="I6" s="14"/>
      <c r="M6" s="14" t="s">
        <v>59</v>
      </c>
      <c r="N6" s="8" t="str">
        <f>E1</f>
        <v>Jenny Scott</v>
      </c>
      <c r="T6" s="14" t="s">
        <v>58</v>
      </c>
      <c r="U6" s="8" t="str">
        <f>E2</f>
        <v>Robyn Bruderer</v>
      </c>
      <c r="W6" s="10"/>
      <c r="AE6" s="14" t="s">
        <v>58</v>
      </c>
      <c r="AF6" s="8" t="str">
        <f>E2</f>
        <v>Robyn Bruderer</v>
      </c>
      <c r="AH6" s="8"/>
      <c r="AI6" s="14" t="s">
        <v>60</v>
      </c>
      <c r="AJ6" s="8" t="str">
        <f>E3</f>
        <v>Nina Fritzell</v>
      </c>
      <c r="AK6" s="8"/>
      <c r="AM6" s="8"/>
      <c r="AN6" s="8"/>
      <c r="AO6" s="8"/>
      <c r="AP6" s="8"/>
      <c r="AQ6" s="8"/>
      <c r="AR6" s="8"/>
      <c r="AT6" s="14" t="s">
        <v>60</v>
      </c>
      <c r="AU6" s="8" t="str">
        <f>E3</f>
        <v>Nina Fritzell</v>
      </c>
      <c r="AV6" s="8"/>
      <c r="AW6" s="8"/>
      <c r="AX6" s="8"/>
      <c r="AY6" s="8"/>
      <c r="AZ6" s="14"/>
      <c r="BA6" s="14"/>
      <c r="BC6" s="14" t="s">
        <v>22</v>
      </c>
      <c r="BF6" s="10"/>
    </row>
    <row r="7" spans="1:65" ht="15.75">
      <c r="A7" s="63" t="s">
        <v>65</v>
      </c>
      <c r="B7" s="137" t="s">
        <v>241</v>
      </c>
      <c r="G7" s="10"/>
      <c r="W7" s="10"/>
      <c r="AI7" s="8"/>
      <c r="AJ7" s="8"/>
      <c r="AK7" s="8"/>
      <c r="AM7" s="8"/>
      <c r="AN7" s="8"/>
      <c r="AO7" s="8"/>
      <c r="AP7" s="8"/>
      <c r="AQ7" s="8"/>
      <c r="AR7" s="8"/>
      <c r="AT7" s="8"/>
      <c r="AU7" s="8"/>
      <c r="AV7" s="8"/>
      <c r="AW7" s="8"/>
      <c r="AX7" s="8"/>
      <c r="AY7" s="8"/>
      <c r="AZ7" s="8"/>
      <c r="BF7" s="10"/>
    </row>
    <row r="8" spans="1:65">
      <c r="F8" s="29" t="s">
        <v>36</v>
      </c>
      <c r="K8" s="11"/>
      <c r="L8" s="30"/>
      <c r="M8" s="29" t="s">
        <v>36</v>
      </c>
      <c r="N8" s="31"/>
      <c r="O8" s="31"/>
      <c r="P8" s="31"/>
      <c r="Q8" s="29"/>
      <c r="S8" s="10"/>
      <c r="T8" s="8" t="s">
        <v>17</v>
      </c>
      <c r="U8" s="11"/>
      <c r="V8" s="11"/>
      <c r="W8" s="11"/>
      <c r="X8" s="11"/>
      <c r="Y8" s="11"/>
      <c r="Z8" s="11"/>
      <c r="AA8" s="11"/>
      <c r="AB8" s="11"/>
      <c r="AC8" s="11"/>
      <c r="AD8" s="30"/>
      <c r="AE8" s="14"/>
      <c r="AF8" s="8" t="s">
        <v>20</v>
      </c>
      <c r="AG8" s="14" t="s">
        <v>23</v>
      </c>
      <c r="AI8" s="8"/>
      <c r="AJ8" s="11"/>
      <c r="AK8" s="11"/>
      <c r="AL8" s="11"/>
      <c r="AM8" s="11"/>
      <c r="AN8" s="11"/>
      <c r="AO8" s="11"/>
      <c r="AP8" s="11"/>
      <c r="AQ8" s="11"/>
      <c r="AR8" s="11"/>
      <c r="AT8" s="8"/>
      <c r="AU8" s="8"/>
      <c r="AV8" s="8"/>
      <c r="AW8" s="8"/>
      <c r="AX8" s="8"/>
      <c r="AY8" s="8"/>
      <c r="AZ8" s="8"/>
      <c r="BA8" s="29" t="s">
        <v>57</v>
      </c>
      <c r="BC8" s="138" t="s">
        <v>62</v>
      </c>
      <c r="BD8" s="139"/>
      <c r="BE8" s="138" t="s">
        <v>63</v>
      </c>
      <c r="BF8" s="139"/>
      <c r="BG8" s="140" t="s">
        <v>64</v>
      </c>
      <c r="BH8" s="35"/>
    </row>
    <row r="9" spans="1:65" s="31" customFormat="1">
      <c r="A9" s="36" t="s">
        <v>34</v>
      </c>
      <c r="B9" s="36" t="s">
        <v>35</v>
      </c>
      <c r="C9" s="36" t="s">
        <v>36</v>
      </c>
      <c r="D9" s="36" t="s">
        <v>37</v>
      </c>
      <c r="E9" s="36" t="s">
        <v>38</v>
      </c>
      <c r="F9" s="37" t="s">
        <v>7</v>
      </c>
      <c r="G9" s="37" t="s">
        <v>8</v>
      </c>
      <c r="H9" s="37" t="s">
        <v>9</v>
      </c>
      <c r="I9" s="37" t="s">
        <v>10</v>
      </c>
      <c r="J9" s="37" t="s">
        <v>11</v>
      </c>
      <c r="K9" s="37" t="s">
        <v>36</v>
      </c>
      <c r="L9" s="38"/>
      <c r="M9" s="37" t="s">
        <v>7</v>
      </c>
      <c r="N9" s="37" t="s">
        <v>8</v>
      </c>
      <c r="O9" s="37" t="s">
        <v>9</v>
      </c>
      <c r="P9" s="37" t="s">
        <v>10</v>
      </c>
      <c r="Q9" s="37" t="s">
        <v>11</v>
      </c>
      <c r="R9" s="37" t="s">
        <v>36</v>
      </c>
      <c r="S9" s="64"/>
      <c r="T9" s="36" t="s">
        <v>39</v>
      </c>
      <c r="U9" s="36" t="s">
        <v>40</v>
      </c>
      <c r="V9" s="36" t="s">
        <v>27</v>
      </c>
      <c r="W9" s="36" t="s">
        <v>73</v>
      </c>
      <c r="X9" s="36" t="s">
        <v>97</v>
      </c>
      <c r="Y9" s="36" t="s">
        <v>98</v>
      </c>
      <c r="Z9" s="36" t="s">
        <v>41</v>
      </c>
      <c r="AA9" s="36" t="s">
        <v>74</v>
      </c>
      <c r="AB9" s="36" t="s">
        <v>48</v>
      </c>
      <c r="AC9" s="39" t="s">
        <v>47</v>
      </c>
      <c r="AD9" s="133"/>
      <c r="AE9" s="36" t="s">
        <v>46</v>
      </c>
      <c r="AF9" s="36" t="s">
        <v>19</v>
      </c>
      <c r="AG9" s="39" t="s">
        <v>25</v>
      </c>
      <c r="AH9" s="38"/>
      <c r="AI9" s="36" t="s">
        <v>39</v>
      </c>
      <c r="AJ9" s="36" t="s">
        <v>40</v>
      </c>
      <c r="AK9" s="36" t="s">
        <v>27</v>
      </c>
      <c r="AL9" s="36" t="s">
        <v>73</v>
      </c>
      <c r="AM9" s="36" t="s">
        <v>97</v>
      </c>
      <c r="AN9" s="36" t="s">
        <v>98</v>
      </c>
      <c r="AO9" s="36" t="s">
        <v>41</v>
      </c>
      <c r="AP9" s="36" t="s">
        <v>75</v>
      </c>
      <c r="AQ9" s="36" t="s">
        <v>48</v>
      </c>
      <c r="AR9" s="39" t="s">
        <v>47</v>
      </c>
      <c r="AS9" s="38"/>
      <c r="AT9" s="37" t="s">
        <v>12</v>
      </c>
      <c r="AU9" s="37" t="s">
        <v>13</v>
      </c>
      <c r="AV9" s="37" t="s">
        <v>14</v>
      </c>
      <c r="AW9" s="37" t="s">
        <v>15</v>
      </c>
      <c r="AX9" s="37" t="s">
        <v>16</v>
      </c>
      <c r="AY9" s="37" t="s">
        <v>43</v>
      </c>
      <c r="AZ9" s="36" t="s">
        <v>20</v>
      </c>
      <c r="BA9" s="39" t="s">
        <v>25</v>
      </c>
      <c r="BB9" s="38"/>
      <c r="BC9" s="141" t="s">
        <v>42</v>
      </c>
      <c r="BD9" s="142"/>
      <c r="BE9" s="143" t="s">
        <v>42</v>
      </c>
      <c r="BF9" s="144"/>
      <c r="BG9" s="143" t="s">
        <v>42</v>
      </c>
      <c r="BH9" s="43" t="s">
        <v>45</v>
      </c>
      <c r="BI9" s="36"/>
      <c r="BJ9" s="36"/>
      <c r="BK9" s="36"/>
      <c r="BL9" s="36"/>
      <c r="BM9" s="36"/>
    </row>
    <row r="10" spans="1:65" s="31" customFormat="1">
      <c r="F10" s="35"/>
      <c r="G10" s="35"/>
      <c r="H10" s="35"/>
      <c r="I10" s="35"/>
      <c r="J10" s="35"/>
      <c r="K10" s="35"/>
      <c r="L10" s="44"/>
      <c r="M10" s="35"/>
      <c r="N10" s="35"/>
      <c r="O10" s="35"/>
      <c r="P10" s="35"/>
      <c r="Q10" s="35"/>
      <c r="R10" s="35"/>
      <c r="S10" s="67"/>
      <c r="AD10" s="134"/>
      <c r="AH10" s="44"/>
      <c r="AS10" s="44"/>
      <c r="AT10" s="35"/>
      <c r="AU10" s="35"/>
      <c r="AV10" s="35"/>
      <c r="AW10" s="35"/>
      <c r="AX10" s="35"/>
      <c r="AY10" s="35"/>
      <c r="BB10" s="44"/>
      <c r="BC10" s="138"/>
      <c r="BD10" s="139"/>
      <c r="BE10" s="140"/>
      <c r="BF10" s="145"/>
      <c r="BG10" s="140"/>
      <c r="BH10" s="45"/>
    </row>
    <row r="11" spans="1:65">
      <c r="A11" s="81">
        <v>33</v>
      </c>
      <c r="B11" s="46" t="s">
        <v>174</v>
      </c>
      <c r="C11" s="46" t="s">
        <v>127</v>
      </c>
      <c r="D11" s="46" t="s">
        <v>128</v>
      </c>
      <c r="E11" s="46" t="s">
        <v>117</v>
      </c>
      <c r="F11" s="47">
        <v>6</v>
      </c>
      <c r="G11" s="47">
        <v>6</v>
      </c>
      <c r="H11" s="47">
        <v>7.5</v>
      </c>
      <c r="I11" s="47">
        <v>7.5</v>
      </c>
      <c r="J11" s="47">
        <v>7.2</v>
      </c>
      <c r="K11" s="52">
        <f t="shared" ref="K11:K22" si="0">SUM((F11*0.1),(G11*0.1),(H11*0.3),(I11*0.3),(J11*0.2))</f>
        <v>7.1400000000000006</v>
      </c>
      <c r="L11" s="60"/>
      <c r="M11" s="47">
        <v>6.2</v>
      </c>
      <c r="N11" s="47">
        <v>6</v>
      </c>
      <c r="O11" s="47">
        <v>7.5</v>
      </c>
      <c r="P11" s="47">
        <v>7.5</v>
      </c>
      <c r="Q11" s="47">
        <v>7.2</v>
      </c>
      <c r="R11" s="52">
        <f t="shared" ref="R11:R22" si="1">SUM((M11*0.1),(N11*0.1),(O11*0.3),(P11*0.3),(Q11*0.2))</f>
        <v>7.160000000000001</v>
      </c>
      <c r="S11" s="55"/>
      <c r="T11" s="47">
        <v>5.3</v>
      </c>
      <c r="U11" s="47">
        <v>5.5</v>
      </c>
      <c r="V11" s="47">
        <v>5.8</v>
      </c>
      <c r="W11" s="47">
        <v>6</v>
      </c>
      <c r="X11" s="47">
        <v>6</v>
      </c>
      <c r="Y11" s="47">
        <v>6</v>
      </c>
      <c r="Z11" s="47">
        <v>6.3</v>
      </c>
      <c r="AA11" s="47">
        <v>5.5</v>
      </c>
      <c r="AB11" s="53">
        <f t="shared" ref="AB11:AB22" si="2">SUM(T11:AA11)</f>
        <v>46.4</v>
      </c>
      <c r="AC11" s="52">
        <f t="shared" ref="AC11:AC22" si="3">AB11/8</f>
        <v>5.8</v>
      </c>
      <c r="AD11" s="136"/>
      <c r="AE11" s="47">
        <v>6.9</v>
      </c>
      <c r="AF11" s="50">
        <v>0.4</v>
      </c>
      <c r="AG11" s="52">
        <f t="shared" ref="AG11:AG22" si="4">AE11-AF11</f>
        <v>6.5</v>
      </c>
      <c r="AH11" s="55"/>
      <c r="AI11" s="47">
        <v>6</v>
      </c>
      <c r="AJ11" s="47">
        <v>6.5</v>
      </c>
      <c r="AK11" s="47">
        <v>6</v>
      </c>
      <c r="AL11" s="47">
        <v>7</v>
      </c>
      <c r="AM11" s="47">
        <v>6.5</v>
      </c>
      <c r="AN11" s="47">
        <v>6</v>
      </c>
      <c r="AO11" s="47">
        <v>7.5</v>
      </c>
      <c r="AP11" s="47">
        <v>5.8</v>
      </c>
      <c r="AQ11" s="53">
        <f t="shared" ref="AQ11:AQ22" si="5">SUM(AI11:AP11)</f>
        <v>51.3</v>
      </c>
      <c r="AR11" s="52">
        <f t="shared" ref="AR11:AR22" si="6">AQ11/8</f>
        <v>6.4124999999999996</v>
      </c>
      <c r="AS11" s="55"/>
      <c r="AT11" s="47">
        <v>7.5</v>
      </c>
      <c r="AU11" s="47">
        <v>8</v>
      </c>
      <c r="AV11" s="47">
        <v>6</v>
      </c>
      <c r="AW11" s="47">
        <v>5</v>
      </c>
      <c r="AX11" s="47">
        <v>6</v>
      </c>
      <c r="AY11" s="52">
        <f t="shared" ref="AY11:AY22" si="7">SUM((AT11*0.2),(AU11*0.15),(AV11*0.25),(AW11*0.2),(AX11*0.2))</f>
        <v>6.4</v>
      </c>
      <c r="AZ11" s="50">
        <v>0</v>
      </c>
      <c r="BA11" s="52">
        <f t="shared" ref="BA11:BA22" si="8">AY11-AZ11</f>
        <v>6.4</v>
      </c>
      <c r="BB11" s="55"/>
      <c r="BC11" s="56">
        <f t="shared" ref="BC11:BC22" si="9">SUM((K11*0.25)+(AC11*0.375)+(AR11*0.375))</f>
        <v>6.3646874999999996</v>
      </c>
      <c r="BD11" s="57"/>
      <c r="BE11" s="56">
        <f t="shared" ref="BE11:BE22" si="10">SUM((R11*0.25),(AG11*0.5),(BA11*0.25))</f>
        <v>6.6400000000000006</v>
      </c>
      <c r="BF11" s="130"/>
      <c r="BG11" s="58">
        <f t="shared" ref="BG11:BG22" si="11">AVERAGE(BC11:BE11)</f>
        <v>6.5023437499999996</v>
      </c>
      <c r="BH11" s="72">
        <f t="shared" ref="BH11:BH16" si="12">RANK(BG11,BG$11:BG$22)</f>
        <v>1</v>
      </c>
    </row>
    <row r="12" spans="1:65">
      <c r="A12" s="81">
        <v>30</v>
      </c>
      <c r="B12" s="46" t="s">
        <v>193</v>
      </c>
      <c r="C12" s="46" t="s">
        <v>127</v>
      </c>
      <c r="D12" s="46" t="s">
        <v>128</v>
      </c>
      <c r="E12" s="46" t="s">
        <v>117</v>
      </c>
      <c r="F12" s="47">
        <v>6.5</v>
      </c>
      <c r="G12" s="47">
        <v>6.5</v>
      </c>
      <c r="H12" s="47">
        <v>7.5</v>
      </c>
      <c r="I12" s="47">
        <v>7</v>
      </c>
      <c r="J12" s="47">
        <v>7.2</v>
      </c>
      <c r="K12" s="52">
        <f t="shared" si="0"/>
        <v>7.0900000000000007</v>
      </c>
      <c r="L12" s="60"/>
      <c r="M12" s="47">
        <v>6</v>
      </c>
      <c r="N12" s="47">
        <v>5.5</v>
      </c>
      <c r="O12" s="47">
        <v>7.2</v>
      </c>
      <c r="P12" s="47">
        <v>7.5</v>
      </c>
      <c r="Q12" s="47">
        <v>7.2</v>
      </c>
      <c r="R12" s="52">
        <f t="shared" si="1"/>
        <v>7.0000000000000009</v>
      </c>
      <c r="S12" s="55"/>
      <c r="T12" s="47">
        <v>5</v>
      </c>
      <c r="U12" s="47">
        <v>5.3</v>
      </c>
      <c r="V12" s="47">
        <v>4.7</v>
      </c>
      <c r="W12" s="47">
        <v>5.3</v>
      </c>
      <c r="X12" s="47">
        <v>5.2</v>
      </c>
      <c r="Y12" s="47">
        <v>5.5</v>
      </c>
      <c r="Z12" s="47">
        <v>6.5</v>
      </c>
      <c r="AA12" s="47">
        <v>5.3</v>
      </c>
      <c r="AB12" s="53">
        <f t="shared" si="2"/>
        <v>42.8</v>
      </c>
      <c r="AC12" s="52">
        <f t="shared" si="3"/>
        <v>5.35</v>
      </c>
      <c r="AD12" s="136"/>
      <c r="AE12" s="47">
        <v>6.66</v>
      </c>
      <c r="AF12" s="50">
        <v>0</v>
      </c>
      <c r="AG12" s="52">
        <f t="shared" si="4"/>
        <v>6.66</v>
      </c>
      <c r="AH12" s="55"/>
      <c r="AI12" s="47">
        <v>4</v>
      </c>
      <c r="AJ12" s="47">
        <v>6</v>
      </c>
      <c r="AK12" s="47">
        <v>4</v>
      </c>
      <c r="AL12" s="47">
        <v>5.8</v>
      </c>
      <c r="AM12" s="47">
        <v>6.5</v>
      </c>
      <c r="AN12" s="47">
        <v>6.5</v>
      </c>
      <c r="AO12" s="47">
        <v>7</v>
      </c>
      <c r="AP12" s="47">
        <v>5.5</v>
      </c>
      <c r="AQ12" s="53">
        <f t="shared" si="5"/>
        <v>45.3</v>
      </c>
      <c r="AR12" s="52">
        <f t="shared" si="6"/>
        <v>5.6624999999999996</v>
      </c>
      <c r="AS12" s="55"/>
      <c r="AT12" s="47">
        <v>6.5</v>
      </c>
      <c r="AU12" s="47">
        <v>5</v>
      </c>
      <c r="AV12" s="47">
        <v>6</v>
      </c>
      <c r="AW12" s="47">
        <v>4</v>
      </c>
      <c r="AX12" s="47">
        <v>4</v>
      </c>
      <c r="AY12" s="52">
        <f t="shared" si="7"/>
        <v>5.1499999999999995</v>
      </c>
      <c r="AZ12" s="50">
        <v>0</v>
      </c>
      <c r="BA12" s="52">
        <f t="shared" si="8"/>
        <v>5.1499999999999995</v>
      </c>
      <c r="BB12" s="55"/>
      <c r="BC12" s="56">
        <f t="shared" si="9"/>
        <v>5.9021874999999993</v>
      </c>
      <c r="BD12" s="57"/>
      <c r="BE12" s="56">
        <f t="shared" si="10"/>
        <v>6.3674999999999997</v>
      </c>
      <c r="BF12" s="130"/>
      <c r="BG12" s="58">
        <f t="shared" si="11"/>
        <v>6.1348437499999999</v>
      </c>
      <c r="BH12" s="72">
        <f t="shared" si="12"/>
        <v>2</v>
      </c>
    </row>
    <row r="13" spans="1:65">
      <c r="A13" s="81">
        <v>55</v>
      </c>
      <c r="B13" s="46" t="s">
        <v>183</v>
      </c>
      <c r="C13" s="46" t="s">
        <v>119</v>
      </c>
      <c r="D13" s="46" t="s">
        <v>120</v>
      </c>
      <c r="E13" s="46" t="s">
        <v>140</v>
      </c>
      <c r="F13" s="47">
        <v>5.5</v>
      </c>
      <c r="G13" s="47">
        <v>5</v>
      </c>
      <c r="H13" s="47">
        <v>6.5</v>
      </c>
      <c r="I13" s="47">
        <v>6.5</v>
      </c>
      <c r="J13" s="47">
        <v>6.5</v>
      </c>
      <c r="K13" s="52">
        <f t="shared" si="0"/>
        <v>6.25</v>
      </c>
      <c r="L13" s="60"/>
      <c r="M13" s="47">
        <v>5.5</v>
      </c>
      <c r="N13" s="47">
        <v>5</v>
      </c>
      <c r="O13" s="47">
        <v>6.5</v>
      </c>
      <c r="P13" s="47">
        <v>6.5</v>
      </c>
      <c r="Q13" s="47">
        <v>6.5</v>
      </c>
      <c r="R13" s="52">
        <f t="shared" si="1"/>
        <v>6.25</v>
      </c>
      <c r="S13" s="55"/>
      <c r="T13" s="47">
        <v>4</v>
      </c>
      <c r="U13" s="47">
        <v>5.3</v>
      </c>
      <c r="V13" s="47">
        <v>5.5</v>
      </c>
      <c r="W13" s="47">
        <v>4.8</v>
      </c>
      <c r="X13" s="47">
        <v>5.5</v>
      </c>
      <c r="Y13" s="47">
        <v>5.5</v>
      </c>
      <c r="Z13" s="47">
        <v>5</v>
      </c>
      <c r="AA13" s="47">
        <v>5.3</v>
      </c>
      <c r="AB13" s="53">
        <f t="shared" si="2"/>
        <v>40.9</v>
      </c>
      <c r="AC13" s="52">
        <f t="shared" si="3"/>
        <v>5.1124999999999998</v>
      </c>
      <c r="AD13" s="136"/>
      <c r="AE13" s="47">
        <v>6.85</v>
      </c>
      <c r="AF13" s="50">
        <v>0</v>
      </c>
      <c r="AG13" s="52">
        <f t="shared" si="4"/>
        <v>6.85</v>
      </c>
      <c r="AH13" s="55"/>
      <c r="AI13" s="47">
        <v>5</v>
      </c>
      <c r="AJ13" s="47">
        <v>6</v>
      </c>
      <c r="AK13" s="47">
        <v>5.5</v>
      </c>
      <c r="AL13" s="47">
        <v>6</v>
      </c>
      <c r="AM13" s="47">
        <v>6</v>
      </c>
      <c r="AN13" s="47">
        <v>6.2</v>
      </c>
      <c r="AO13" s="47">
        <v>7</v>
      </c>
      <c r="AP13" s="47">
        <v>5.2</v>
      </c>
      <c r="AQ13" s="53">
        <f t="shared" si="5"/>
        <v>46.900000000000006</v>
      </c>
      <c r="AR13" s="52">
        <f t="shared" si="6"/>
        <v>5.8625000000000007</v>
      </c>
      <c r="AS13" s="55"/>
      <c r="AT13" s="47">
        <v>5</v>
      </c>
      <c r="AU13" s="47">
        <v>5</v>
      </c>
      <c r="AV13" s="47">
        <v>6</v>
      </c>
      <c r="AW13" s="47">
        <v>5</v>
      </c>
      <c r="AX13" s="47">
        <v>5</v>
      </c>
      <c r="AY13" s="52">
        <f t="shared" si="7"/>
        <v>5.25</v>
      </c>
      <c r="AZ13" s="50">
        <v>0</v>
      </c>
      <c r="BA13" s="52">
        <f t="shared" si="8"/>
        <v>5.25</v>
      </c>
      <c r="BB13" s="55"/>
      <c r="BC13" s="56">
        <f t="shared" si="9"/>
        <v>5.6781249999999996</v>
      </c>
      <c r="BD13" s="57"/>
      <c r="BE13" s="56">
        <f t="shared" si="10"/>
        <v>6.3</v>
      </c>
      <c r="BF13" s="130"/>
      <c r="BG13" s="58">
        <f t="shared" si="11"/>
        <v>5.9890624999999993</v>
      </c>
      <c r="BH13" s="72">
        <f t="shared" si="12"/>
        <v>3</v>
      </c>
    </row>
    <row r="14" spans="1:65">
      <c r="A14" s="8">
        <v>24</v>
      </c>
      <c r="B14" s="46" t="s">
        <v>195</v>
      </c>
      <c r="C14" s="46" t="s">
        <v>196</v>
      </c>
      <c r="D14" s="46" t="s">
        <v>197</v>
      </c>
      <c r="E14" s="46" t="s">
        <v>148</v>
      </c>
      <c r="F14" s="47">
        <v>6</v>
      </c>
      <c r="G14" s="47">
        <v>5.5</v>
      </c>
      <c r="H14" s="47">
        <v>6</v>
      </c>
      <c r="I14" s="47">
        <v>6</v>
      </c>
      <c r="J14" s="47">
        <v>6</v>
      </c>
      <c r="K14" s="52">
        <f t="shared" si="0"/>
        <v>5.95</v>
      </c>
      <c r="L14" s="60"/>
      <c r="M14" s="47">
        <v>5.8</v>
      </c>
      <c r="N14" s="47">
        <v>5</v>
      </c>
      <c r="O14" s="47">
        <v>6.5</v>
      </c>
      <c r="P14" s="47">
        <v>6</v>
      </c>
      <c r="Q14" s="47">
        <v>6</v>
      </c>
      <c r="R14" s="52">
        <f t="shared" si="1"/>
        <v>6.03</v>
      </c>
      <c r="S14" s="55"/>
      <c r="T14" s="47">
        <v>4</v>
      </c>
      <c r="U14" s="47">
        <v>4.5</v>
      </c>
      <c r="V14" s="47">
        <v>4</v>
      </c>
      <c r="W14" s="47">
        <v>5.3</v>
      </c>
      <c r="X14" s="47">
        <v>4</v>
      </c>
      <c r="Y14" s="47">
        <v>4</v>
      </c>
      <c r="Z14" s="47">
        <v>5.2</v>
      </c>
      <c r="AA14" s="47">
        <v>4.7</v>
      </c>
      <c r="AB14" s="53">
        <f t="shared" si="2"/>
        <v>35.700000000000003</v>
      </c>
      <c r="AC14" s="52">
        <f t="shared" si="3"/>
        <v>4.4625000000000004</v>
      </c>
      <c r="AD14" s="136"/>
      <c r="AE14" s="47">
        <v>6.6</v>
      </c>
      <c r="AF14" s="50">
        <v>0</v>
      </c>
      <c r="AG14" s="52">
        <f t="shared" si="4"/>
        <v>6.6</v>
      </c>
      <c r="AH14" s="55"/>
      <c r="AI14" s="47">
        <v>5</v>
      </c>
      <c r="AJ14" s="47">
        <v>4</v>
      </c>
      <c r="AK14" s="47">
        <v>5</v>
      </c>
      <c r="AL14" s="47">
        <v>6</v>
      </c>
      <c r="AM14" s="47">
        <v>6</v>
      </c>
      <c r="AN14" s="47">
        <v>6</v>
      </c>
      <c r="AO14" s="47">
        <v>7</v>
      </c>
      <c r="AP14" s="47">
        <v>5.5</v>
      </c>
      <c r="AQ14" s="53">
        <f t="shared" si="5"/>
        <v>44.5</v>
      </c>
      <c r="AR14" s="52">
        <f t="shared" si="6"/>
        <v>5.5625</v>
      </c>
      <c r="AS14" s="55"/>
      <c r="AT14" s="47">
        <v>5</v>
      </c>
      <c r="AU14" s="47">
        <v>5</v>
      </c>
      <c r="AV14" s="47">
        <v>6</v>
      </c>
      <c r="AW14" s="47">
        <v>7</v>
      </c>
      <c r="AX14" s="47">
        <v>6</v>
      </c>
      <c r="AY14" s="52">
        <f t="shared" si="7"/>
        <v>5.8500000000000005</v>
      </c>
      <c r="AZ14" s="50">
        <v>0</v>
      </c>
      <c r="BA14" s="52">
        <f t="shared" si="8"/>
        <v>5.8500000000000005</v>
      </c>
      <c r="BB14" s="55"/>
      <c r="BC14" s="56">
        <f t="shared" si="9"/>
        <v>5.2468750000000002</v>
      </c>
      <c r="BD14" s="57"/>
      <c r="BE14" s="56">
        <f t="shared" si="10"/>
        <v>6.2700000000000005</v>
      </c>
      <c r="BF14" s="130"/>
      <c r="BG14" s="58">
        <f t="shared" si="11"/>
        <v>5.7584375000000003</v>
      </c>
      <c r="BH14" s="72">
        <f t="shared" si="12"/>
        <v>4</v>
      </c>
    </row>
    <row r="15" spans="1:65">
      <c r="A15" s="81">
        <v>52</v>
      </c>
      <c r="B15" s="46" t="s">
        <v>236</v>
      </c>
      <c r="C15" s="46" t="s">
        <v>119</v>
      </c>
      <c r="D15" s="46" t="s">
        <v>120</v>
      </c>
      <c r="E15" s="46" t="s">
        <v>140</v>
      </c>
      <c r="F15" s="47">
        <v>6.5</v>
      </c>
      <c r="G15" s="47">
        <v>5.5</v>
      </c>
      <c r="H15" s="47">
        <v>5.5</v>
      </c>
      <c r="I15" s="47">
        <v>6.5</v>
      </c>
      <c r="J15" s="47">
        <v>6.5</v>
      </c>
      <c r="K15" s="52">
        <f t="shared" si="0"/>
        <v>6.1</v>
      </c>
      <c r="L15" s="60"/>
      <c r="M15" s="47">
        <v>6</v>
      </c>
      <c r="N15" s="47">
        <v>6</v>
      </c>
      <c r="O15" s="47">
        <v>6.5</v>
      </c>
      <c r="P15" s="47">
        <v>6.5</v>
      </c>
      <c r="Q15" s="47">
        <v>6.5</v>
      </c>
      <c r="R15" s="52">
        <f t="shared" si="1"/>
        <v>6.4</v>
      </c>
      <c r="S15" s="55"/>
      <c r="T15" s="47">
        <v>3.5</v>
      </c>
      <c r="U15" s="47">
        <v>3.5</v>
      </c>
      <c r="V15" s="47">
        <v>4.5</v>
      </c>
      <c r="W15" s="47">
        <v>4.5</v>
      </c>
      <c r="X15" s="47">
        <v>5</v>
      </c>
      <c r="Y15" s="47">
        <v>4.5</v>
      </c>
      <c r="Z15" s="47">
        <v>4.5</v>
      </c>
      <c r="AA15" s="47">
        <v>4.7</v>
      </c>
      <c r="AB15" s="53">
        <f t="shared" si="2"/>
        <v>34.700000000000003</v>
      </c>
      <c r="AC15" s="52">
        <f t="shared" si="3"/>
        <v>4.3375000000000004</v>
      </c>
      <c r="AD15" s="136"/>
      <c r="AE15" s="47">
        <v>6.66</v>
      </c>
      <c r="AF15" s="50">
        <v>0</v>
      </c>
      <c r="AG15" s="52">
        <f t="shared" si="4"/>
        <v>6.66</v>
      </c>
      <c r="AH15" s="55"/>
      <c r="AI15" s="47">
        <v>5</v>
      </c>
      <c r="AJ15" s="47">
        <v>4.5</v>
      </c>
      <c r="AK15" s="47">
        <v>6</v>
      </c>
      <c r="AL15" s="47">
        <v>4</v>
      </c>
      <c r="AM15" s="47">
        <v>5</v>
      </c>
      <c r="AN15" s="47">
        <v>5</v>
      </c>
      <c r="AO15" s="47">
        <v>5</v>
      </c>
      <c r="AP15" s="47">
        <v>5</v>
      </c>
      <c r="AQ15" s="53">
        <f t="shared" si="5"/>
        <v>39.5</v>
      </c>
      <c r="AR15" s="52">
        <f t="shared" si="6"/>
        <v>4.9375</v>
      </c>
      <c r="AS15" s="55"/>
      <c r="AT15" s="47">
        <v>3</v>
      </c>
      <c r="AU15" s="47">
        <v>4</v>
      </c>
      <c r="AV15" s="47">
        <v>4.5</v>
      </c>
      <c r="AW15" s="47">
        <v>4</v>
      </c>
      <c r="AX15" s="47">
        <v>4</v>
      </c>
      <c r="AY15" s="52">
        <f t="shared" si="7"/>
        <v>3.9249999999999998</v>
      </c>
      <c r="AZ15" s="50">
        <v>0</v>
      </c>
      <c r="BA15" s="52">
        <f t="shared" si="8"/>
        <v>3.9249999999999998</v>
      </c>
      <c r="BB15" s="55"/>
      <c r="BC15" s="56">
        <f t="shared" si="9"/>
        <v>5.0031249999999998</v>
      </c>
      <c r="BD15" s="57"/>
      <c r="BE15" s="56">
        <f t="shared" si="10"/>
        <v>5.9112499999999999</v>
      </c>
      <c r="BF15" s="130"/>
      <c r="BG15" s="58">
        <f t="shared" si="11"/>
        <v>5.4571874999999999</v>
      </c>
      <c r="BH15" s="72">
        <f t="shared" si="12"/>
        <v>5</v>
      </c>
    </row>
    <row r="16" spans="1:65">
      <c r="A16" s="81">
        <v>22</v>
      </c>
      <c r="B16" s="46" t="s">
        <v>237</v>
      </c>
      <c r="C16" s="46" t="s">
        <v>196</v>
      </c>
      <c r="D16" s="46" t="s">
        <v>197</v>
      </c>
      <c r="E16" s="46" t="s">
        <v>148</v>
      </c>
      <c r="F16" s="47">
        <v>6</v>
      </c>
      <c r="G16" s="47">
        <v>5.5</v>
      </c>
      <c r="H16" s="47">
        <v>6.5</v>
      </c>
      <c r="I16" s="47">
        <v>6</v>
      </c>
      <c r="J16" s="47">
        <v>6</v>
      </c>
      <c r="K16" s="52">
        <f t="shared" si="0"/>
        <v>6.1000000000000005</v>
      </c>
      <c r="L16" s="60"/>
      <c r="M16" s="47">
        <v>6</v>
      </c>
      <c r="N16" s="47">
        <v>5.2</v>
      </c>
      <c r="O16" s="47">
        <v>6.2</v>
      </c>
      <c r="P16" s="47">
        <v>6</v>
      </c>
      <c r="Q16" s="47">
        <v>6</v>
      </c>
      <c r="R16" s="52">
        <f t="shared" si="1"/>
        <v>5.9799999999999995</v>
      </c>
      <c r="S16" s="55"/>
      <c r="T16" s="47">
        <v>3.5</v>
      </c>
      <c r="U16" s="47">
        <v>5</v>
      </c>
      <c r="V16" s="47">
        <v>5.2</v>
      </c>
      <c r="W16" s="47">
        <v>4</v>
      </c>
      <c r="X16" s="47">
        <v>5.5</v>
      </c>
      <c r="Y16" s="47">
        <v>5.5</v>
      </c>
      <c r="Z16" s="47">
        <v>6.5</v>
      </c>
      <c r="AA16" s="47">
        <v>5.5</v>
      </c>
      <c r="AB16" s="53">
        <f t="shared" si="2"/>
        <v>40.700000000000003</v>
      </c>
      <c r="AC16" s="52">
        <f t="shared" si="3"/>
        <v>5.0875000000000004</v>
      </c>
      <c r="AD16" s="136"/>
      <c r="AE16" s="47">
        <v>6.25</v>
      </c>
      <c r="AF16" s="50">
        <v>0</v>
      </c>
      <c r="AG16" s="52">
        <f t="shared" si="4"/>
        <v>6.25</v>
      </c>
      <c r="AH16" s="55"/>
      <c r="AI16" s="47">
        <v>4</v>
      </c>
      <c r="AJ16" s="47">
        <v>4.5</v>
      </c>
      <c r="AK16" s="47">
        <v>4.5</v>
      </c>
      <c r="AL16" s="47">
        <v>4.5</v>
      </c>
      <c r="AM16" s="47">
        <v>5</v>
      </c>
      <c r="AN16" s="47">
        <v>4.5</v>
      </c>
      <c r="AO16" s="47">
        <v>5</v>
      </c>
      <c r="AP16" s="47">
        <v>5</v>
      </c>
      <c r="AQ16" s="53">
        <f t="shared" si="5"/>
        <v>37</v>
      </c>
      <c r="AR16" s="52">
        <f t="shared" si="6"/>
        <v>4.625</v>
      </c>
      <c r="AS16" s="55"/>
      <c r="AT16" s="47">
        <v>4</v>
      </c>
      <c r="AU16" s="47">
        <v>4.5</v>
      </c>
      <c r="AV16" s="47">
        <v>4</v>
      </c>
      <c r="AW16" s="47">
        <v>4.5</v>
      </c>
      <c r="AX16" s="47">
        <v>4</v>
      </c>
      <c r="AY16" s="52">
        <f t="shared" si="7"/>
        <v>4.1749999999999998</v>
      </c>
      <c r="AZ16" s="50">
        <v>0</v>
      </c>
      <c r="BA16" s="52">
        <f t="shared" si="8"/>
        <v>4.1749999999999998</v>
      </c>
      <c r="BB16" s="55"/>
      <c r="BC16" s="56">
        <f t="shared" si="9"/>
        <v>5.1671875000000007</v>
      </c>
      <c r="BD16" s="57"/>
      <c r="BE16" s="56">
        <f t="shared" si="10"/>
        <v>5.6637500000000003</v>
      </c>
      <c r="BF16" s="130"/>
      <c r="BG16" s="58">
        <f t="shared" si="11"/>
        <v>5.4154687500000005</v>
      </c>
      <c r="BH16" s="72">
        <f t="shared" si="12"/>
        <v>6</v>
      </c>
    </row>
    <row r="17" spans="1:60">
      <c r="A17" s="81">
        <v>70</v>
      </c>
      <c r="B17" s="46" t="s">
        <v>242</v>
      </c>
      <c r="C17" s="46" t="s">
        <v>107</v>
      </c>
      <c r="D17" s="46" t="s">
        <v>108</v>
      </c>
      <c r="E17" s="46" t="s">
        <v>116</v>
      </c>
      <c r="F17" s="47">
        <v>5.5</v>
      </c>
      <c r="G17" s="47">
        <v>5.5</v>
      </c>
      <c r="H17" s="47">
        <v>6</v>
      </c>
      <c r="I17" s="47">
        <v>5.5</v>
      </c>
      <c r="J17" s="47">
        <v>5.5</v>
      </c>
      <c r="K17" s="52">
        <f t="shared" si="0"/>
        <v>5.65</v>
      </c>
      <c r="L17" s="60"/>
      <c r="M17" s="47">
        <v>5.2</v>
      </c>
      <c r="N17" s="47">
        <v>5</v>
      </c>
      <c r="O17" s="47">
        <v>5</v>
      </c>
      <c r="P17" s="47">
        <v>5</v>
      </c>
      <c r="Q17" s="47">
        <v>5.5</v>
      </c>
      <c r="R17" s="52">
        <f t="shared" si="1"/>
        <v>5.1199999999999992</v>
      </c>
      <c r="S17" s="55"/>
      <c r="T17" s="47">
        <v>4.7</v>
      </c>
      <c r="U17" s="47">
        <v>5.5</v>
      </c>
      <c r="V17" s="47">
        <v>4.5</v>
      </c>
      <c r="W17" s="47">
        <v>4.7</v>
      </c>
      <c r="X17" s="47">
        <v>4</v>
      </c>
      <c r="Y17" s="47">
        <v>5</v>
      </c>
      <c r="Z17" s="47">
        <v>6</v>
      </c>
      <c r="AA17" s="47">
        <v>5.3</v>
      </c>
      <c r="AB17" s="53">
        <f t="shared" si="2"/>
        <v>39.699999999999996</v>
      </c>
      <c r="AC17" s="52">
        <f t="shared" si="3"/>
        <v>4.9624999999999995</v>
      </c>
      <c r="AD17" s="136"/>
      <c r="AE17" s="47">
        <v>6.2</v>
      </c>
      <c r="AF17" s="50">
        <v>0</v>
      </c>
      <c r="AG17" s="52">
        <f t="shared" si="4"/>
        <v>6.2</v>
      </c>
      <c r="AH17" s="55"/>
      <c r="AI17" s="47">
        <v>4.8</v>
      </c>
      <c r="AJ17" s="47">
        <v>6</v>
      </c>
      <c r="AK17" s="47">
        <v>5</v>
      </c>
      <c r="AL17" s="47">
        <v>5.8</v>
      </c>
      <c r="AM17" s="47">
        <v>5</v>
      </c>
      <c r="AN17" s="47">
        <v>5.5</v>
      </c>
      <c r="AO17" s="47">
        <v>6.2</v>
      </c>
      <c r="AP17" s="47">
        <v>5.2</v>
      </c>
      <c r="AQ17" s="53">
        <f t="shared" si="5"/>
        <v>43.500000000000007</v>
      </c>
      <c r="AR17" s="52">
        <f t="shared" si="6"/>
        <v>5.4375000000000009</v>
      </c>
      <c r="AS17" s="55"/>
      <c r="AT17" s="47">
        <v>4</v>
      </c>
      <c r="AU17" s="47">
        <v>4.5</v>
      </c>
      <c r="AV17" s="47">
        <v>4.5</v>
      </c>
      <c r="AW17" s="47">
        <v>4.5</v>
      </c>
      <c r="AX17" s="47">
        <v>4</v>
      </c>
      <c r="AY17" s="52">
        <f t="shared" si="7"/>
        <v>4.3</v>
      </c>
      <c r="AZ17" s="50">
        <v>0</v>
      </c>
      <c r="BA17" s="52">
        <f t="shared" si="8"/>
        <v>4.3</v>
      </c>
      <c r="BB17" s="55"/>
      <c r="BC17" s="56">
        <f t="shared" si="9"/>
        <v>5.3125</v>
      </c>
      <c r="BD17" s="57"/>
      <c r="BE17" s="56">
        <f t="shared" si="10"/>
        <v>5.4550000000000001</v>
      </c>
      <c r="BF17" s="130"/>
      <c r="BG17" s="58">
        <f t="shared" si="11"/>
        <v>5.38375</v>
      </c>
      <c r="BH17" s="72"/>
    </row>
    <row r="18" spans="1:60">
      <c r="A18" s="81">
        <v>45</v>
      </c>
      <c r="B18" s="46" t="s">
        <v>178</v>
      </c>
      <c r="C18" s="46" t="s">
        <v>131</v>
      </c>
      <c r="D18" s="46" t="s">
        <v>132</v>
      </c>
      <c r="E18" s="46" t="s">
        <v>133</v>
      </c>
      <c r="F18" s="47">
        <v>5</v>
      </c>
      <c r="G18" s="47">
        <v>4.5</v>
      </c>
      <c r="H18" s="47">
        <v>4.5</v>
      </c>
      <c r="I18" s="47">
        <v>6</v>
      </c>
      <c r="J18" s="47">
        <v>6</v>
      </c>
      <c r="K18" s="52">
        <f t="shared" si="0"/>
        <v>5.3</v>
      </c>
      <c r="L18" s="60"/>
      <c r="M18" s="47">
        <v>5</v>
      </c>
      <c r="N18" s="47">
        <v>4.8</v>
      </c>
      <c r="O18" s="47">
        <v>5</v>
      </c>
      <c r="P18" s="47">
        <v>5.5</v>
      </c>
      <c r="Q18" s="47">
        <v>6</v>
      </c>
      <c r="R18" s="52">
        <f t="shared" si="1"/>
        <v>5.33</v>
      </c>
      <c r="S18" s="55"/>
      <c r="T18" s="47">
        <v>3.5</v>
      </c>
      <c r="U18" s="47">
        <v>4.2</v>
      </c>
      <c r="V18" s="47">
        <v>5</v>
      </c>
      <c r="W18" s="47">
        <v>5.3</v>
      </c>
      <c r="X18" s="47">
        <v>4.2</v>
      </c>
      <c r="Y18" s="47">
        <v>5</v>
      </c>
      <c r="Z18" s="47">
        <v>5.3</v>
      </c>
      <c r="AA18" s="47">
        <v>5.2</v>
      </c>
      <c r="AB18" s="53">
        <f t="shared" si="2"/>
        <v>37.700000000000003</v>
      </c>
      <c r="AC18" s="52">
        <f t="shared" si="3"/>
        <v>4.7125000000000004</v>
      </c>
      <c r="AD18" s="136"/>
      <c r="AE18" s="47">
        <v>6</v>
      </c>
      <c r="AF18" s="50">
        <v>0</v>
      </c>
      <c r="AG18" s="52">
        <f t="shared" si="4"/>
        <v>6</v>
      </c>
      <c r="AH18" s="55"/>
      <c r="AI18" s="47">
        <v>4</v>
      </c>
      <c r="AJ18" s="47">
        <v>3.5</v>
      </c>
      <c r="AK18" s="47">
        <v>4</v>
      </c>
      <c r="AL18" s="47">
        <v>6</v>
      </c>
      <c r="AM18" s="47">
        <v>5</v>
      </c>
      <c r="AN18" s="47">
        <v>5</v>
      </c>
      <c r="AO18" s="47">
        <v>5.8</v>
      </c>
      <c r="AP18" s="47">
        <v>5.5</v>
      </c>
      <c r="AQ18" s="53">
        <f t="shared" si="5"/>
        <v>38.799999999999997</v>
      </c>
      <c r="AR18" s="52">
        <f t="shared" si="6"/>
        <v>4.8499999999999996</v>
      </c>
      <c r="AS18" s="55"/>
      <c r="AT18" s="47">
        <v>8.5</v>
      </c>
      <c r="AU18" s="47">
        <v>6</v>
      </c>
      <c r="AV18" s="47">
        <v>5</v>
      </c>
      <c r="AW18" s="47">
        <v>4</v>
      </c>
      <c r="AX18" s="47">
        <v>4</v>
      </c>
      <c r="AY18" s="52">
        <f t="shared" si="7"/>
        <v>5.45</v>
      </c>
      <c r="AZ18" s="50">
        <v>0</v>
      </c>
      <c r="BA18" s="52">
        <f t="shared" si="8"/>
        <v>5.45</v>
      </c>
      <c r="BB18" s="55"/>
      <c r="BC18" s="56">
        <f t="shared" si="9"/>
        <v>4.9109375000000002</v>
      </c>
      <c r="BD18" s="57"/>
      <c r="BE18" s="56">
        <f t="shared" si="10"/>
        <v>5.6949999999999994</v>
      </c>
      <c r="BF18" s="130"/>
      <c r="BG18" s="58">
        <f t="shared" si="11"/>
        <v>5.3029687499999998</v>
      </c>
      <c r="BH18" s="72"/>
    </row>
    <row r="19" spans="1:60">
      <c r="A19" s="81">
        <v>49</v>
      </c>
      <c r="B19" s="46" t="s">
        <v>239</v>
      </c>
      <c r="C19" s="46" t="s">
        <v>131</v>
      </c>
      <c r="D19" s="46" t="s">
        <v>132</v>
      </c>
      <c r="E19" s="46" t="s">
        <v>133</v>
      </c>
      <c r="F19" s="47">
        <v>4.5</v>
      </c>
      <c r="G19" s="47">
        <v>4.5</v>
      </c>
      <c r="H19" s="47">
        <v>5</v>
      </c>
      <c r="I19" s="47">
        <v>6</v>
      </c>
      <c r="J19" s="47">
        <v>6</v>
      </c>
      <c r="K19" s="52">
        <f t="shared" si="0"/>
        <v>5.3999999999999995</v>
      </c>
      <c r="L19" s="60"/>
      <c r="M19" s="47">
        <v>5</v>
      </c>
      <c r="N19" s="47">
        <v>4.8</v>
      </c>
      <c r="O19" s="47">
        <v>5</v>
      </c>
      <c r="P19" s="47">
        <v>6</v>
      </c>
      <c r="Q19" s="47">
        <v>6</v>
      </c>
      <c r="R19" s="52">
        <f t="shared" si="1"/>
        <v>5.4799999999999995</v>
      </c>
      <c r="S19" s="55"/>
      <c r="T19" s="47">
        <v>4.7</v>
      </c>
      <c r="U19" s="47">
        <v>4.8</v>
      </c>
      <c r="V19" s="47">
        <v>4.8</v>
      </c>
      <c r="W19" s="47">
        <v>4</v>
      </c>
      <c r="X19" s="47">
        <v>4</v>
      </c>
      <c r="Y19" s="47">
        <v>4</v>
      </c>
      <c r="Z19" s="47">
        <v>6</v>
      </c>
      <c r="AA19" s="47">
        <v>5</v>
      </c>
      <c r="AB19" s="53">
        <f t="shared" si="2"/>
        <v>37.299999999999997</v>
      </c>
      <c r="AC19" s="52">
        <f t="shared" si="3"/>
        <v>4.6624999999999996</v>
      </c>
      <c r="AD19" s="136"/>
      <c r="AE19" s="47">
        <v>6</v>
      </c>
      <c r="AF19" s="50">
        <v>0</v>
      </c>
      <c r="AG19" s="52">
        <f t="shared" si="4"/>
        <v>6</v>
      </c>
      <c r="AH19" s="55"/>
      <c r="AI19" s="47">
        <v>5.5</v>
      </c>
      <c r="AJ19" s="47">
        <v>4</v>
      </c>
      <c r="AK19" s="47">
        <v>6</v>
      </c>
      <c r="AL19" s="47">
        <v>5</v>
      </c>
      <c r="AM19" s="47">
        <v>6</v>
      </c>
      <c r="AN19" s="47">
        <v>5.8</v>
      </c>
      <c r="AO19" s="47">
        <v>6</v>
      </c>
      <c r="AP19" s="47">
        <v>5</v>
      </c>
      <c r="AQ19" s="53">
        <f t="shared" si="5"/>
        <v>43.3</v>
      </c>
      <c r="AR19" s="52">
        <f t="shared" si="6"/>
        <v>5.4124999999999996</v>
      </c>
      <c r="AS19" s="55"/>
      <c r="AT19" s="47">
        <v>3.5</v>
      </c>
      <c r="AU19" s="47">
        <v>4.5</v>
      </c>
      <c r="AV19" s="47">
        <v>4.5</v>
      </c>
      <c r="AW19" s="47">
        <v>4</v>
      </c>
      <c r="AX19" s="47">
        <v>4</v>
      </c>
      <c r="AY19" s="52">
        <f t="shared" si="7"/>
        <v>4.0999999999999996</v>
      </c>
      <c r="AZ19" s="50">
        <v>0</v>
      </c>
      <c r="BA19" s="52">
        <f t="shared" si="8"/>
        <v>4.0999999999999996</v>
      </c>
      <c r="BB19" s="55"/>
      <c r="BC19" s="56">
        <f t="shared" si="9"/>
        <v>5.1281249999999989</v>
      </c>
      <c r="BD19" s="57"/>
      <c r="BE19" s="56">
        <f t="shared" si="10"/>
        <v>5.3949999999999996</v>
      </c>
      <c r="BF19" s="130"/>
      <c r="BG19" s="58">
        <f t="shared" si="11"/>
        <v>5.2615624999999993</v>
      </c>
      <c r="BH19" s="72"/>
    </row>
    <row r="20" spans="1:60">
      <c r="A20" s="81">
        <v>47</v>
      </c>
      <c r="B20" s="46" t="s">
        <v>176</v>
      </c>
      <c r="C20" s="46" t="s">
        <v>131</v>
      </c>
      <c r="D20" s="46" t="s">
        <v>132</v>
      </c>
      <c r="E20" s="46" t="s">
        <v>133</v>
      </c>
      <c r="F20" s="47">
        <v>4</v>
      </c>
      <c r="G20" s="47">
        <v>4</v>
      </c>
      <c r="H20" s="47">
        <v>4</v>
      </c>
      <c r="I20" s="47">
        <v>5.5</v>
      </c>
      <c r="J20" s="47">
        <v>6</v>
      </c>
      <c r="K20" s="52">
        <f t="shared" si="0"/>
        <v>4.8499999999999996</v>
      </c>
      <c r="L20" s="60"/>
      <c r="M20" s="47">
        <v>4.5</v>
      </c>
      <c r="N20" s="47">
        <v>4.8</v>
      </c>
      <c r="O20" s="47">
        <v>5.2</v>
      </c>
      <c r="P20" s="47">
        <v>5.5</v>
      </c>
      <c r="Q20" s="47">
        <v>6</v>
      </c>
      <c r="R20" s="52">
        <f t="shared" si="1"/>
        <v>5.3400000000000007</v>
      </c>
      <c r="S20" s="55"/>
      <c r="T20" s="47">
        <v>4</v>
      </c>
      <c r="U20" s="47">
        <v>5.3</v>
      </c>
      <c r="V20" s="47">
        <v>5.5</v>
      </c>
      <c r="W20" s="47">
        <v>5.2</v>
      </c>
      <c r="X20" s="47">
        <v>4</v>
      </c>
      <c r="Y20" s="47">
        <v>5</v>
      </c>
      <c r="Z20" s="47">
        <v>5.7</v>
      </c>
      <c r="AA20" s="47">
        <v>4.8</v>
      </c>
      <c r="AB20" s="53">
        <f t="shared" si="2"/>
        <v>39.5</v>
      </c>
      <c r="AC20" s="52">
        <f t="shared" si="3"/>
        <v>4.9375</v>
      </c>
      <c r="AD20" s="136"/>
      <c r="AE20" s="47">
        <v>5.45</v>
      </c>
      <c r="AF20" s="50">
        <v>0</v>
      </c>
      <c r="AG20" s="52">
        <f t="shared" si="4"/>
        <v>5.45</v>
      </c>
      <c r="AH20" s="55"/>
      <c r="AI20" s="47">
        <v>4</v>
      </c>
      <c r="AJ20" s="47">
        <v>5.5</v>
      </c>
      <c r="AK20" s="47">
        <v>5</v>
      </c>
      <c r="AL20" s="47">
        <v>4.8</v>
      </c>
      <c r="AM20" s="47">
        <v>5.8</v>
      </c>
      <c r="AN20" s="47">
        <v>6.5</v>
      </c>
      <c r="AO20" s="47">
        <v>7</v>
      </c>
      <c r="AP20" s="47">
        <v>5.5</v>
      </c>
      <c r="AQ20" s="53">
        <f t="shared" si="5"/>
        <v>44.1</v>
      </c>
      <c r="AR20" s="52">
        <f t="shared" si="6"/>
        <v>5.5125000000000002</v>
      </c>
      <c r="AS20" s="55"/>
      <c r="AT20" s="47">
        <v>6</v>
      </c>
      <c r="AU20" s="47">
        <v>6</v>
      </c>
      <c r="AV20" s="47">
        <v>6</v>
      </c>
      <c r="AW20" s="47">
        <v>4</v>
      </c>
      <c r="AX20" s="47">
        <v>4</v>
      </c>
      <c r="AY20" s="52">
        <f t="shared" si="7"/>
        <v>5.2</v>
      </c>
      <c r="AZ20" s="50">
        <v>0</v>
      </c>
      <c r="BA20" s="52">
        <f t="shared" si="8"/>
        <v>5.2</v>
      </c>
      <c r="BB20" s="55"/>
      <c r="BC20" s="56">
        <f t="shared" si="9"/>
        <v>5.1312499999999996</v>
      </c>
      <c r="BD20" s="57"/>
      <c r="BE20" s="56">
        <f t="shared" si="10"/>
        <v>5.36</v>
      </c>
      <c r="BF20" s="130"/>
      <c r="BG20" s="58">
        <f t="shared" si="11"/>
        <v>5.2456250000000004</v>
      </c>
      <c r="BH20" s="72"/>
    </row>
    <row r="21" spans="1:60">
      <c r="A21" s="8">
        <v>23</v>
      </c>
      <c r="B21" s="46" t="s">
        <v>244</v>
      </c>
      <c r="C21" s="46" t="s">
        <v>196</v>
      </c>
      <c r="D21" s="46" t="s">
        <v>197</v>
      </c>
      <c r="E21" s="46" t="s">
        <v>148</v>
      </c>
      <c r="F21" s="47">
        <v>5.5</v>
      </c>
      <c r="G21" s="47">
        <v>5.5</v>
      </c>
      <c r="H21" s="47">
        <v>6.2</v>
      </c>
      <c r="I21" s="47">
        <v>6.2</v>
      </c>
      <c r="J21" s="47">
        <v>6</v>
      </c>
      <c r="K21" s="52">
        <f t="shared" si="0"/>
        <v>6.0200000000000005</v>
      </c>
      <c r="L21" s="60"/>
      <c r="M21" s="47">
        <v>5.5</v>
      </c>
      <c r="N21" s="47">
        <v>5.5</v>
      </c>
      <c r="O21" s="47">
        <v>6.8</v>
      </c>
      <c r="P21" s="47">
        <v>6</v>
      </c>
      <c r="Q21" s="47">
        <v>6</v>
      </c>
      <c r="R21" s="52">
        <f t="shared" si="1"/>
        <v>6.14</v>
      </c>
      <c r="S21" s="55"/>
      <c r="T21" s="47">
        <v>3</v>
      </c>
      <c r="U21" s="47">
        <v>4</v>
      </c>
      <c r="V21" s="47">
        <v>4.5</v>
      </c>
      <c r="W21" s="47">
        <v>4.7</v>
      </c>
      <c r="X21" s="47">
        <v>3.9</v>
      </c>
      <c r="Y21" s="47">
        <v>4</v>
      </c>
      <c r="Z21" s="47">
        <v>4.7</v>
      </c>
      <c r="AA21" s="47">
        <v>4.5</v>
      </c>
      <c r="AB21" s="53">
        <f t="shared" si="2"/>
        <v>33.299999999999997</v>
      </c>
      <c r="AC21" s="52">
        <f t="shared" si="3"/>
        <v>4.1624999999999996</v>
      </c>
      <c r="AD21" s="136"/>
      <c r="AE21" s="47">
        <v>6.5</v>
      </c>
      <c r="AF21" s="50">
        <v>0</v>
      </c>
      <c r="AG21" s="52">
        <f t="shared" si="4"/>
        <v>6.5</v>
      </c>
      <c r="AH21" s="55"/>
      <c r="AI21" s="47">
        <v>4</v>
      </c>
      <c r="AJ21" s="47">
        <v>4</v>
      </c>
      <c r="AK21" s="47">
        <v>4</v>
      </c>
      <c r="AL21" s="47">
        <v>5</v>
      </c>
      <c r="AM21" s="47">
        <v>3.5</v>
      </c>
      <c r="AN21" s="47">
        <v>4.5</v>
      </c>
      <c r="AO21" s="47">
        <v>4.8</v>
      </c>
      <c r="AP21" s="47">
        <v>4.8</v>
      </c>
      <c r="AQ21" s="53">
        <f t="shared" si="5"/>
        <v>34.6</v>
      </c>
      <c r="AR21" s="52">
        <f t="shared" si="6"/>
        <v>4.3250000000000002</v>
      </c>
      <c r="AS21" s="55"/>
      <c r="AT21" s="47">
        <v>2</v>
      </c>
      <c r="AU21" s="47">
        <v>3.5</v>
      </c>
      <c r="AV21" s="47">
        <v>4</v>
      </c>
      <c r="AW21" s="47">
        <v>4.8</v>
      </c>
      <c r="AX21" s="47">
        <v>4</v>
      </c>
      <c r="AY21" s="52">
        <f t="shared" si="7"/>
        <v>3.6849999999999996</v>
      </c>
      <c r="AZ21" s="50">
        <v>0</v>
      </c>
      <c r="BA21" s="52">
        <f t="shared" si="8"/>
        <v>3.6849999999999996</v>
      </c>
      <c r="BB21" s="55"/>
      <c r="BC21" s="56">
        <f t="shared" si="9"/>
        <v>4.6878124999999997</v>
      </c>
      <c r="BD21" s="57"/>
      <c r="BE21" s="56">
        <f t="shared" si="10"/>
        <v>5.7062499999999998</v>
      </c>
      <c r="BF21" s="130"/>
      <c r="BG21" s="58">
        <f t="shared" si="11"/>
        <v>5.1970312500000002</v>
      </c>
      <c r="BH21" s="72"/>
    </row>
    <row r="22" spans="1:60">
      <c r="A22" s="81">
        <v>38</v>
      </c>
      <c r="B22" s="46" t="s">
        <v>243</v>
      </c>
      <c r="C22" s="46" t="s">
        <v>127</v>
      </c>
      <c r="D22" s="46" t="s">
        <v>128</v>
      </c>
      <c r="E22" s="46" t="s">
        <v>117</v>
      </c>
      <c r="F22" s="47">
        <v>7</v>
      </c>
      <c r="G22" s="47">
        <v>6.5</v>
      </c>
      <c r="H22" s="47">
        <v>7.5</v>
      </c>
      <c r="I22" s="47">
        <v>7</v>
      </c>
      <c r="J22" s="47">
        <v>7.2</v>
      </c>
      <c r="K22" s="52">
        <f t="shared" si="0"/>
        <v>7.1400000000000006</v>
      </c>
      <c r="L22" s="60"/>
      <c r="M22" s="47">
        <v>6.2</v>
      </c>
      <c r="N22" s="47">
        <v>5.5</v>
      </c>
      <c r="O22" s="47">
        <v>7.5</v>
      </c>
      <c r="P22" s="47">
        <v>7.5</v>
      </c>
      <c r="Q22" s="47">
        <v>7.2</v>
      </c>
      <c r="R22" s="52">
        <f t="shared" si="1"/>
        <v>7.11</v>
      </c>
      <c r="S22" s="55"/>
      <c r="T22" s="47">
        <v>3</v>
      </c>
      <c r="U22" s="47">
        <v>4</v>
      </c>
      <c r="V22" s="47">
        <v>3</v>
      </c>
      <c r="W22" s="47">
        <v>2</v>
      </c>
      <c r="X22" s="47">
        <v>1</v>
      </c>
      <c r="Y22" s="47">
        <v>1</v>
      </c>
      <c r="Z22" s="47">
        <v>3.5</v>
      </c>
      <c r="AA22" s="47">
        <v>4</v>
      </c>
      <c r="AB22" s="53">
        <f t="shared" si="2"/>
        <v>21.5</v>
      </c>
      <c r="AC22" s="52">
        <f t="shared" si="3"/>
        <v>2.6875</v>
      </c>
      <c r="AD22" s="136"/>
      <c r="AE22" s="47">
        <v>5.6</v>
      </c>
      <c r="AF22" s="50">
        <v>0.4</v>
      </c>
      <c r="AG22" s="52">
        <f t="shared" si="4"/>
        <v>5.1999999999999993</v>
      </c>
      <c r="AH22" s="55"/>
      <c r="AI22" s="47">
        <v>4.5</v>
      </c>
      <c r="AJ22" s="47">
        <v>4.5</v>
      </c>
      <c r="AK22" s="47">
        <v>4</v>
      </c>
      <c r="AL22" s="47">
        <v>4.5</v>
      </c>
      <c r="AM22" s="47">
        <v>4.5</v>
      </c>
      <c r="AN22" s="47">
        <v>2.5</v>
      </c>
      <c r="AO22" s="47">
        <v>4</v>
      </c>
      <c r="AP22" s="47">
        <v>4</v>
      </c>
      <c r="AQ22" s="53">
        <f t="shared" si="5"/>
        <v>32.5</v>
      </c>
      <c r="AR22" s="52">
        <f t="shared" si="6"/>
        <v>4.0625</v>
      </c>
      <c r="AS22" s="55"/>
      <c r="AT22" s="47">
        <v>2.5</v>
      </c>
      <c r="AU22" s="47">
        <v>3.5</v>
      </c>
      <c r="AV22" s="47">
        <v>4</v>
      </c>
      <c r="AW22" s="47">
        <v>4</v>
      </c>
      <c r="AX22" s="47">
        <v>4</v>
      </c>
      <c r="AY22" s="52">
        <f t="shared" si="7"/>
        <v>3.625</v>
      </c>
      <c r="AZ22" s="50">
        <v>0</v>
      </c>
      <c r="BA22" s="52">
        <f t="shared" si="8"/>
        <v>3.625</v>
      </c>
      <c r="BB22" s="55"/>
      <c r="BC22" s="56">
        <f t="shared" si="9"/>
        <v>4.3162500000000001</v>
      </c>
      <c r="BD22" s="57"/>
      <c r="BE22" s="56">
        <f t="shared" si="10"/>
        <v>5.2837499999999995</v>
      </c>
      <c r="BF22" s="130"/>
      <c r="BG22" s="58">
        <f t="shared" si="11"/>
        <v>4.8</v>
      </c>
      <c r="BH22" s="72"/>
    </row>
    <row r="23" spans="1:60">
      <c r="E23" s="81"/>
      <c r="G23" s="81"/>
      <c r="I23" s="81"/>
      <c r="K23" s="10"/>
    </row>
  </sheetData>
  <sortState ref="A11:BH22">
    <sortCondition descending="1" ref="BG11:BG22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38</vt:i4>
      </vt:variant>
    </vt:vector>
  </HeadingPairs>
  <TitlesOfParts>
    <vt:vector size="60" baseType="lpstr">
      <vt:lpstr>AwardsNote</vt:lpstr>
      <vt:lpstr>Open</vt:lpstr>
      <vt:lpstr>Advance</vt:lpstr>
      <vt:lpstr> Intermediate A</vt:lpstr>
      <vt:lpstr>Intermediate B</vt:lpstr>
      <vt:lpstr>Novice</vt:lpstr>
      <vt:lpstr>PreNovice</vt:lpstr>
      <vt:lpstr>Prelim A</vt:lpstr>
      <vt:lpstr>Prelim B</vt:lpstr>
      <vt:lpstr>PDD Adv</vt:lpstr>
      <vt:lpstr>PDD Inter</vt:lpstr>
      <vt:lpstr>PDD Walk A</vt:lpstr>
      <vt:lpstr>PDD Walk B</vt:lpstr>
      <vt:lpstr>SQ Nov Comp</vt:lpstr>
      <vt:lpstr>SQ Prelim Comp</vt:lpstr>
      <vt:lpstr>SQ Nov Free</vt:lpstr>
      <vt:lpstr>SQ Prelim Free</vt:lpstr>
      <vt:lpstr>PDD Barrel A</vt:lpstr>
      <vt:lpstr>PDD Barrel B</vt:lpstr>
      <vt:lpstr>Barrell Squad</vt:lpstr>
      <vt:lpstr>Notes</vt:lpstr>
      <vt:lpstr>CompDetail</vt:lpstr>
      <vt:lpstr>' Intermediate A'!Print_Area</vt:lpstr>
      <vt:lpstr>Advance!Print_Area</vt:lpstr>
      <vt:lpstr>'Barrell Squad'!Print_Area</vt:lpstr>
      <vt:lpstr>'Intermediate B'!Print_Area</vt:lpstr>
      <vt:lpstr>Novice!Print_Area</vt:lpstr>
      <vt:lpstr>Open!Print_Area</vt:lpstr>
      <vt:lpstr>'PDD Adv'!Print_Area</vt:lpstr>
      <vt:lpstr>'PDD Barrel A'!Print_Area</vt:lpstr>
      <vt:lpstr>'PDD Barrel B'!Print_Area</vt:lpstr>
      <vt:lpstr>'PDD Inter'!Print_Area</vt:lpstr>
      <vt:lpstr>'PDD Walk A'!Print_Area</vt:lpstr>
      <vt:lpstr>'PDD Walk B'!Print_Area</vt:lpstr>
      <vt:lpstr>'Prelim A'!Print_Area</vt:lpstr>
      <vt:lpstr>'Prelim B'!Print_Area</vt:lpstr>
      <vt:lpstr>PreNovice!Print_Area</vt:lpstr>
      <vt:lpstr>'SQ Nov Comp'!Print_Area</vt:lpstr>
      <vt:lpstr>'SQ Nov Free'!Print_Area</vt:lpstr>
      <vt:lpstr>'SQ Prelim Comp'!Print_Area</vt:lpstr>
      <vt:lpstr>'SQ Prelim Free'!Print_Area</vt:lpstr>
      <vt:lpstr>' Intermediate A'!Print_Titles</vt:lpstr>
      <vt:lpstr>Advance!Print_Titles</vt:lpstr>
      <vt:lpstr>'Barrell Squad'!Print_Titles</vt:lpstr>
      <vt:lpstr>'Intermediate B'!Print_Titles</vt:lpstr>
      <vt:lpstr>Novice!Print_Titles</vt:lpstr>
      <vt:lpstr>Open!Print_Titles</vt:lpstr>
      <vt:lpstr>'PDD Adv'!Print_Titles</vt:lpstr>
      <vt:lpstr>'PDD Barrel A'!Print_Titles</vt:lpstr>
      <vt:lpstr>'PDD Barrel B'!Print_Titles</vt:lpstr>
      <vt:lpstr>'PDD Inter'!Print_Titles</vt:lpstr>
      <vt:lpstr>'PDD Walk A'!Print_Titles</vt:lpstr>
      <vt:lpstr>'PDD Walk B'!Print_Titles</vt:lpstr>
      <vt:lpstr>'Prelim A'!Print_Titles</vt:lpstr>
      <vt:lpstr>'Prelim B'!Print_Titles</vt:lpstr>
      <vt:lpstr>PreNovice!Print_Titles</vt:lpstr>
      <vt:lpstr>'SQ Nov Comp'!Print_Titles</vt:lpstr>
      <vt:lpstr>'SQ Nov Free'!Print_Titles</vt:lpstr>
      <vt:lpstr>'SQ Prelim Comp'!Print_Titles</vt:lpstr>
      <vt:lpstr>'SQ Prelim Free'!Print_Titles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Doug Denby</cp:lastModifiedBy>
  <cp:lastPrinted>2017-07-24T05:47:30Z</cp:lastPrinted>
  <dcterms:created xsi:type="dcterms:W3CDTF">2015-05-03T01:56:20Z</dcterms:created>
  <dcterms:modified xsi:type="dcterms:W3CDTF">2017-07-24T06:01:10Z</dcterms:modified>
</cp:coreProperties>
</file>