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48" windowWidth="23256" windowHeight="12516" firstSheet="4" activeTab="4"/>
  </bookViews>
  <sheets>
    <sheet name="CompDetail" sheetId="1" r:id="rId1"/>
    <sheet name="AWARDS" sheetId="30" r:id="rId2"/>
    <sheet name="IND Open" sheetId="11" r:id="rId3"/>
    <sheet name="IND Adv FJ" sheetId="12" r:id="rId4"/>
    <sheet name="IND ADV FS" sheetId="29" r:id="rId5"/>
    <sheet name="IND Int" sheetId="10" r:id="rId6"/>
    <sheet name="IND Nov" sheetId="19" r:id="rId7"/>
    <sheet name="IND PreNov" sheetId="23" r:id="rId8"/>
    <sheet name="IND Prelim A" sheetId="6" r:id="rId9"/>
    <sheet name="IND Prelim B" sheetId="15" r:id="rId10"/>
    <sheet name="PDD Prelim A" sheetId="2" r:id="rId11"/>
    <sheet name="PDD Prelim B" sheetId="14" r:id="rId12"/>
    <sheet name="PDD Prelim D" sheetId="24" r:id="rId13"/>
    <sheet name="SQ ADV" sheetId="27" r:id="rId14"/>
    <sheet name="SQ NOV" sheetId="5" r:id="rId15"/>
    <sheet name="SQ PRELIM" sheetId="9" r:id="rId16"/>
    <sheet name="LUNGERS Canter" sheetId="3" r:id="rId17"/>
    <sheet name="LUNGERS Walk" sheetId="7" r:id="rId18"/>
    <sheet name="BARREL PDD A" sheetId="22" r:id="rId19"/>
    <sheet name="BARREL PDD B " sheetId="18" r:id="rId20"/>
    <sheet name="BARREL PDD Int" sheetId="21" r:id="rId21"/>
    <sheet name="BARREL SQUAD" sheetId="31" r:id="rId22"/>
    <sheet name="HORSE CALC" sheetId="26" r:id="rId23"/>
  </sheets>
  <definedNames>
    <definedName name="_xlnm.Print_Area" localSheetId="18">'BARREL PDD A'!$P:$S</definedName>
    <definedName name="_xlnm.Print_Area" localSheetId="19">'BARREL PDD B '!$P:$S</definedName>
    <definedName name="_xlnm.Print_Area" localSheetId="20">'BARREL PDD Int'!$P:$S</definedName>
    <definedName name="_xlnm.Print_Area" localSheetId="21">'BARREL SQUAD'!$P:$T</definedName>
    <definedName name="_xlnm.Print_Area" localSheetId="3">'IND Adv FJ'!$DR:$DV</definedName>
    <definedName name="_xlnm.Print_Area" localSheetId="4">'IND ADV FS'!$DT:$DX</definedName>
    <definedName name="_xlnm.Print_Area" localSheetId="5">'IND Int'!$BZ:$CE</definedName>
    <definedName name="_xlnm.Print_Area" localSheetId="6">'IND Nov'!$BP:$BY</definedName>
    <definedName name="_xlnm.Print_Area" localSheetId="2">'IND Open'!$DF:$DM</definedName>
    <definedName name="_xlnm.Print_Area" localSheetId="8">'IND Prelim A'!$BQ:$BZ</definedName>
    <definedName name="_xlnm.Print_Area" localSheetId="9">'IND Prelim B'!$BQ:$BZ</definedName>
    <definedName name="_xlnm.Print_Area" localSheetId="7">'IND PreNov'!$BQ:$BZ</definedName>
    <definedName name="_xlnm.Print_Area" localSheetId="16">'LUNGERS Canter'!$AG:$AM</definedName>
    <definedName name="_xlnm.Print_Area" localSheetId="17">'LUNGERS Walk'!$AG:$AM</definedName>
    <definedName name="_xlnm.Print_Area" localSheetId="10">'PDD Prelim A'!$AE:$AJ</definedName>
    <definedName name="_xlnm.Print_Area" localSheetId="11">'PDD Prelim B'!$AE:$AJ</definedName>
    <definedName name="_xlnm.Print_Area" localSheetId="12">'PDD Prelim D'!$AE:$AJ</definedName>
    <definedName name="_xlnm.Print_Area" localSheetId="13">'SQ ADV'!$BY:$CP</definedName>
    <definedName name="_xlnm.Print_Area" localSheetId="14">'SQ NOV'!$BY:$CC</definedName>
    <definedName name="_xlnm.Print_Area" localSheetId="15">'SQ PRELIM'!$BQ:$CE</definedName>
    <definedName name="_xlnm.Print_Titles" localSheetId="18">'BARREL PDD A'!$A:$C,'BARREL PDD A'!$1:$6</definedName>
    <definedName name="_xlnm.Print_Titles" localSheetId="19">'BARREL PDD B '!$A:$C,'BARREL PDD B '!$1:$6</definedName>
    <definedName name="_xlnm.Print_Titles" localSheetId="20">'BARREL PDD Int'!$A:$C,'BARREL PDD Int'!$1:$5</definedName>
    <definedName name="_xlnm.Print_Titles" localSheetId="21">'BARREL SQUAD'!$A:$C,'BARREL SQUAD'!$1:$4</definedName>
    <definedName name="_xlnm.Print_Titles" localSheetId="3">'IND Adv FJ'!$A:$E,'IND Adv FJ'!$2:$6</definedName>
    <definedName name="_xlnm.Print_Titles" localSheetId="4">'IND ADV FS'!$A:$E,'IND ADV FS'!$1:$5</definedName>
    <definedName name="_xlnm.Print_Titles" localSheetId="5">'IND Int'!$A:$E,'IND Int'!$1:$4</definedName>
    <definedName name="_xlnm.Print_Titles" localSheetId="6">'IND Nov'!$A:$E,'IND Nov'!$1:$4</definedName>
    <definedName name="_xlnm.Print_Titles" localSheetId="2">'IND Open'!$A:$F,'IND Open'!$2:$5</definedName>
    <definedName name="_xlnm.Print_Titles" localSheetId="8">'IND Prelim A'!$A:$E,'IND Prelim A'!$1:$4</definedName>
    <definedName name="_xlnm.Print_Titles" localSheetId="9">'IND Prelim B'!$A:$E,'IND Prelim B'!$1:$4</definedName>
    <definedName name="_xlnm.Print_Titles" localSheetId="7">'IND PreNov'!$A:$E,'IND PreNov'!$1:$4</definedName>
    <definedName name="_xlnm.Print_Titles" localSheetId="16">'LUNGERS Canter'!$A:$D,'LUNGERS Canter'!$1:$4</definedName>
    <definedName name="_xlnm.Print_Titles" localSheetId="17">'LUNGERS Walk'!$A:$D,'LUNGERS Walk'!$1:$4</definedName>
    <definedName name="_xlnm.Print_Titles" localSheetId="10">'PDD Prelim A'!$A:$E,'PDD Prelim A'!$1:$6</definedName>
    <definedName name="_xlnm.Print_Titles" localSheetId="11">'PDD Prelim B'!$A:$E,'PDD Prelim B'!$1:$4</definedName>
    <definedName name="_xlnm.Print_Titles" localSheetId="12">'PDD Prelim D'!$A:$E,'PDD Prelim D'!$1:$4</definedName>
    <definedName name="_xlnm.Print_Titles" localSheetId="13">'SQ ADV'!$A:$E,'SQ ADV'!$2:$5</definedName>
    <definedName name="_xlnm.Print_Titles" localSheetId="14">'SQ NOV'!$A:$E,'SQ NOV'!$1:$4</definedName>
    <definedName name="_xlnm.Print_Titles" localSheetId="15">'SQ PRELIM'!$A:$E,'SQ PRELIM'!$2:$5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2" l="1"/>
  <c r="AB13" i="12"/>
  <c r="AC13" i="12"/>
  <c r="AS13" i="12"/>
  <c r="AT13" i="12"/>
  <c r="BL13" i="12"/>
  <c r="BM13" i="12"/>
  <c r="DG13" i="12"/>
  <c r="DR13" i="12"/>
  <c r="R13" i="12"/>
  <c r="AG13" i="12"/>
  <c r="AI13" i="12"/>
  <c r="AZ13" i="12"/>
  <c r="BB13" i="12"/>
  <c r="BQ13" i="12"/>
  <c r="BS13" i="12"/>
  <c r="DI13" i="12"/>
  <c r="DS13" i="12"/>
  <c r="BZ13" i="12"/>
  <c r="CD13" i="12"/>
  <c r="CF13" i="12"/>
  <c r="CL13" i="12"/>
  <c r="CN13" i="12"/>
  <c r="CR13" i="12"/>
  <c r="CT13" i="12"/>
  <c r="DP13" i="12"/>
  <c r="DT13" i="12"/>
  <c r="DU13" i="12"/>
  <c r="DJ13" i="12"/>
  <c r="K13" i="29"/>
  <c r="AB13" i="29"/>
  <c r="AC13" i="29"/>
  <c r="AS13" i="29"/>
  <c r="AT13" i="29"/>
  <c r="BL13" i="29"/>
  <c r="BM13" i="29"/>
  <c r="DI13" i="29"/>
  <c r="DT13" i="29"/>
  <c r="R13" i="29"/>
  <c r="AG13" i="29"/>
  <c r="AI13" i="29"/>
  <c r="AZ13" i="29"/>
  <c r="BB13" i="29"/>
  <c r="BQ13" i="29"/>
  <c r="BS13" i="29"/>
  <c r="DK13" i="29"/>
  <c r="DU13" i="29"/>
  <c r="CA13" i="29"/>
  <c r="CE13" i="29"/>
  <c r="CG13" i="29"/>
  <c r="CM13" i="29"/>
  <c r="CO13" i="29"/>
  <c r="CS13" i="29"/>
  <c r="CU13" i="29"/>
  <c r="DR13" i="29"/>
  <c r="DV13" i="29"/>
  <c r="DW13" i="29"/>
  <c r="DL13" i="29"/>
  <c r="T2" i="31"/>
  <c r="T1" i="31"/>
  <c r="Q40" i="31"/>
  <c r="P40" i="31"/>
  <c r="Q33" i="31"/>
  <c r="P33" i="31"/>
  <c r="Q26" i="31"/>
  <c r="P26" i="31"/>
  <c r="Q19" i="31"/>
  <c r="P19" i="31"/>
  <c r="J33" i="31"/>
  <c r="N33" i="31"/>
  <c r="S33" i="31"/>
  <c r="J40" i="31"/>
  <c r="N40" i="31"/>
  <c r="S40" i="31"/>
  <c r="N26" i="31"/>
  <c r="J26" i="31"/>
  <c r="S26" i="31"/>
  <c r="N19" i="31"/>
  <c r="J19" i="31"/>
  <c r="S19" i="31"/>
  <c r="F8" i="31"/>
  <c r="E30" i="26"/>
  <c r="E29" i="26"/>
  <c r="M29" i="26"/>
  <c r="M17" i="26"/>
  <c r="K17" i="19"/>
  <c r="AA17" i="19"/>
  <c r="AB17" i="19"/>
  <c r="AP17" i="19"/>
  <c r="AQ17" i="19"/>
  <c r="BH17" i="19"/>
  <c r="BI17" i="19"/>
  <c r="BT17" i="19"/>
  <c r="R17" i="19"/>
  <c r="AG17" i="19"/>
  <c r="AW17" i="19"/>
  <c r="AY17" i="19"/>
  <c r="BN17" i="19"/>
  <c r="BV17" i="19"/>
  <c r="BX17" i="19"/>
  <c r="K12" i="19"/>
  <c r="AA12" i="19"/>
  <c r="AB12" i="19"/>
  <c r="AP12" i="19"/>
  <c r="AQ12" i="19"/>
  <c r="BH12" i="19"/>
  <c r="BI12" i="19"/>
  <c r="BT12" i="19"/>
  <c r="R12" i="19"/>
  <c r="AG12" i="19"/>
  <c r="AW12" i="19"/>
  <c r="AY12" i="19"/>
  <c r="BN12" i="19"/>
  <c r="BV12" i="19"/>
  <c r="BX12" i="19"/>
  <c r="K13" i="19"/>
  <c r="AA13" i="19"/>
  <c r="AB13" i="19"/>
  <c r="AP13" i="19"/>
  <c r="AQ13" i="19"/>
  <c r="BH13" i="19"/>
  <c r="BI13" i="19"/>
  <c r="BT13" i="19"/>
  <c r="R13" i="19"/>
  <c r="AG13" i="19"/>
  <c r="AW13" i="19"/>
  <c r="AY13" i="19"/>
  <c r="BN13" i="19"/>
  <c r="BV13" i="19"/>
  <c r="BX13" i="19"/>
  <c r="K14" i="19"/>
  <c r="AA14" i="19"/>
  <c r="AB14" i="19"/>
  <c r="AP14" i="19"/>
  <c r="AQ14" i="19"/>
  <c r="BH14" i="19"/>
  <c r="BI14" i="19"/>
  <c r="BT14" i="19"/>
  <c r="R14" i="19"/>
  <c r="AG14" i="19"/>
  <c r="AW14" i="19"/>
  <c r="AY14" i="19"/>
  <c r="BN14" i="19"/>
  <c r="BV14" i="19"/>
  <c r="BX14" i="19"/>
  <c r="K15" i="19"/>
  <c r="AA15" i="19"/>
  <c r="AB15" i="19"/>
  <c r="AP15" i="19"/>
  <c r="AQ15" i="19"/>
  <c r="BH15" i="19"/>
  <c r="BI15" i="19"/>
  <c r="BT15" i="19"/>
  <c r="R15" i="19"/>
  <c r="AG15" i="19"/>
  <c r="AW15" i="19"/>
  <c r="AY15" i="19"/>
  <c r="BN15" i="19"/>
  <c r="BV15" i="19"/>
  <c r="BX15" i="19"/>
  <c r="K16" i="19"/>
  <c r="AA16" i="19"/>
  <c r="AB16" i="19"/>
  <c r="AP16" i="19"/>
  <c r="AQ16" i="19"/>
  <c r="BH16" i="19"/>
  <c r="BI16" i="19"/>
  <c r="BT16" i="19"/>
  <c r="R16" i="19"/>
  <c r="AG16" i="19"/>
  <c r="AW16" i="19"/>
  <c r="AY16" i="19"/>
  <c r="BN16" i="19"/>
  <c r="BV16" i="19"/>
  <c r="BX16" i="19"/>
  <c r="BY17" i="19"/>
  <c r="CR8" i="29"/>
  <c r="CJ8" i="29"/>
  <c r="CD8" i="29"/>
  <c r="BW8" i="29"/>
  <c r="CS16" i="29"/>
  <c r="CU16" i="29"/>
  <c r="DQ16" i="29"/>
  <c r="CM16" i="29"/>
  <c r="CO16" i="29"/>
  <c r="DP16" i="29"/>
  <c r="CE16" i="29"/>
  <c r="CG16" i="29"/>
  <c r="DO16" i="29"/>
  <c r="CA16" i="29"/>
  <c r="DN16" i="29"/>
  <c r="K16" i="29"/>
  <c r="AB16" i="29"/>
  <c r="AC16" i="29"/>
  <c r="AS16" i="29"/>
  <c r="AT16" i="29"/>
  <c r="BL16" i="29"/>
  <c r="BM16" i="29"/>
  <c r="DI16" i="29"/>
  <c r="DT16" i="29"/>
  <c r="R16" i="29"/>
  <c r="AG16" i="29"/>
  <c r="AI16" i="29"/>
  <c r="AZ16" i="29"/>
  <c r="BB16" i="29"/>
  <c r="BQ16" i="29"/>
  <c r="BS16" i="29"/>
  <c r="DK16" i="29"/>
  <c r="DU16" i="29"/>
  <c r="DR16" i="29"/>
  <c r="DV16" i="29"/>
  <c r="DW16" i="29"/>
  <c r="DL16" i="29"/>
  <c r="K14" i="29"/>
  <c r="AB14" i="29"/>
  <c r="AC14" i="29"/>
  <c r="AS14" i="29"/>
  <c r="AT14" i="29"/>
  <c r="BL14" i="29"/>
  <c r="BM14" i="29"/>
  <c r="DI14" i="29"/>
  <c r="R14" i="29"/>
  <c r="AG14" i="29"/>
  <c r="AI14" i="29"/>
  <c r="AZ14" i="29"/>
  <c r="BB14" i="29"/>
  <c r="BQ14" i="29"/>
  <c r="BS14" i="29"/>
  <c r="DK14" i="29"/>
  <c r="DL14" i="29"/>
  <c r="K15" i="29"/>
  <c r="AB15" i="29"/>
  <c r="AC15" i="29"/>
  <c r="AS15" i="29"/>
  <c r="AT15" i="29"/>
  <c r="BL15" i="29"/>
  <c r="BM15" i="29"/>
  <c r="DI15" i="29"/>
  <c r="R15" i="29"/>
  <c r="AG15" i="29"/>
  <c r="AI15" i="29"/>
  <c r="AZ15" i="29"/>
  <c r="BB15" i="29"/>
  <c r="BQ15" i="29"/>
  <c r="BS15" i="29"/>
  <c r="DK15" i="29"/>
  <c r="DL15" i="29"/>
  <c r="DD16" i="29"/>
  <c r="DE16" i="29"/>
  <c r="DF16" i="29"/>
  <c r="DG16" i="29"/>
  <c r="DH16" i="29"/>
  <c r="DB16" i="29"/>
  <c r="DA16" i="29"/>
  <c r="CZ16" i="29"/>
  <c r="CY16" i="29"/>
  <c r="CX16" i="29"/>
  <c r="CS15" i="29"/>
  <c r="CU15" i="29"/>
  <c r="DQ15" i="29"/>
  <c r="CM15" i="29"/>
  <c r="CO15" i="29"/>
  <c r="DP15" i="29"/>
  <c r="CE15" i="29"/>
  <c r="CG15" i="29"/>
  <c r="DO15" i="29"/>
  <c r="CA15" i="29"/>
  <c r="DN15" i="29"/>
  <c r="DT15" i="29"/>
  <c r="DU15" i="29"/>
  <c r="DR15" i="29"/>
  <c r="DV15" i="29"/>
  <c r="DW15" i="29"/>
  <c r="DD15" i="29"/>
  <c r="DE15" i="29"/>
  <c r="DF15" i="29"/>
  <c r="DG15" i="29"/>
  <c r="DH15" i="29"/>
  <c r="DB15" i="29"/>
  <c r="DA15" i="29"/>
  <c r="CZ15" i="29"/>
  <c r="CY15" i="29"/>
  <c r="CX15" i="29"/>
  <c r="CS14" i="29"/>
  <c r="CU14" i="29"/>
  <c r="DQ14" i="29"/>
  <c r="CM14" i="29"/>
  <c r="CO14" i="29"/>
  <c r="DP14" i="29"/>
  <c r="CE14" i="29"/>
  <c r="CG14" i="29"/>
  <c r="DO14" i="29"/>
  <c r="CA14" i="29"/>
  <c r="DN14" i="29"/>
  <c r="DT14" i="29"/>
  <c r="DU14" i="29"/>
  <c r="DR14" i="29"/>
  <c r="DV14" i="29"/>
  <c r="DW14" i="29"/>
  <c r="DD14" i="29"/>
  <c r="DE14" i="29"/>
  <c r="DF14" i="29"/>
  <c r="DG14" i="29"/>
  <c r="DH14" i="29"/>
  <c r="DB14" i="29"/>
  <c r="DA14" i="29"/>
  <c r="CZ14" i="29"/>
  <c r="CY14" i="29"/>
  <c r="CX14" i="29"/>
  <c r="DQ13" i="29"/>
  <c r="DP13" i="29"/>
  <c r="DO13" i="29"/>
  <c r="DN13" i="29"/>
  <c r="DD13" i="29"/>
  <c r="DE13" i="29"/>
  <c r="DF13" i="29"/>
  <c r="DG13" i="29"/>
  <c r="DH13" i="29"/>
  <c r="DB13" i="29"/>
  <c r="DA13" i="29"/>
  <c r="CZ13" i="29"/>
  <c r="CY13" i="29"/>
  <c r="CX13" i="29"/>
  <c r="DQ11" i="29"/>
  <c r="DP11" i="29"/>
  <c r="DO11" i="29"/>
  <c r="DN11" i="29"/>
  <c r="DB10" i="29"/>
  <c r="DB9" i="29"/>
  <c r="DA9" i="29"/>
  <c r="CZ9" i="29"/>
  <c r="CY9" i="29"/>
  <c r="CX9" i="29"/>
  <c r="BP8" i="29"/>
  <c r="BE8" i="29"/>
  <c r="AW8" i="29"/>
  <c r="AL8" i="29"/>
  <c r="AF8" i="29"/>
  <c r="U8" i="29"/>
  <c r="N8" i="29"/>
  <c r="G8" i="29"/>
  <c r="DX3" i="29"/>
  <c r="DX2" i="29"/>
  <c r="BN8" i="9"/>
  <c r="BG8" i="9"/>
  <c r="BC8" i="9"/>
  <c r="AV8" i="9"/>
  <c r="CC27" i="9"/>
  <c r="AZ19" i="9"/>
  <c r="BD19" i="9"/>
  <c r="BK19" i="9"/>
  <c r="BO19" i="9"/>
  <c r="CA19" i="9"/>
  <c r="CC19" i="9"/>
  <c r="AZ27" i="9"/>
  <c r="BD27" i="9"/>
  <c r="BK27" i="9"/>
  <c r="BO27" i="9"/>
  <c r="CA27" i="9"/>
  <c r="BZ27" i="9"/>
  <c r="BY27" i="9"/>
  <c r="BX27" i="9"/>
  <c r="BW27" i="9"/>
  <c r="BZ19" i="9"/>
  <c r="BY19" i="9"/>
  <c r="BX19" i="9"/>
  <c r="BW19" i="9"/>
  <c r="BK8" i="27"/>
  <c r="BE8" i="27"/>
  <c r="AX8" i="27"/>
  <c r="AK8" i="27"/>
  <c r="Z8" i="27"/>
  <c r="L20" i="27"/>
  <c r="V14" i="27"/>
  <c r="V15" i="27"/>
  <c r="V16" i="27"/>
  <c r="V17" i="27"/>
  <c r="V18" i="27"/>
  <c r="V19" i="27"/>
  <c r="V20" i="27"/>
  <c r="W20" i="27"/>
  <c r="AG14" i="27"/>
  <c r="AG15" i="27"/>
  <c r="AG16" i="27"/>
  <c r="AG17" i="27"/>
  <c r="AG18" i="27"/>
  <c r="AG19" i="27"/>
  <c r="AG20" i="27"/>
  <c r="AH20" i="27"/>
  <c r="AR14" i="27"/>
  <c r="AR15" i="27"/>
  <c r="AR16" i="27"/>
  <c r="AR17" i="27"/>
  <c r="AR18" i="27"/>
  <c r="AR19" i="27"/>
  <c r="AR20" i="27"/>
  <c r="AS20" i="27"/>
  <c r="AU20" i="27"/>
  <c r="CJ20" i="27"/>
  <c r="BB20" i="27"/>
  <c r="BF20" i="27"/>
  <c r="BH20" i="27"/>
  <c r="BO20" i="27"/>
  <c r="BS20" i="27"/>
  <c r="BU20" i="27"/>
  <c r="BW20" i="27"/>
  <c r="CL20" i="27"/>
  <c r="CN20" i="27"/>
  <c r="CH20" i="27"/>
  <c r="CG20" i="27"/>
  <c r="CF20" i="27"/>
  <c r="CE20" i="27"/>
  <c r="CC20" i="27"/>
  <c r="CB20" i="27"/>
  <c r="CA20" i="27"/>
  <c r="BZ20" i="27"/>
  <c r="BY20" i="27"/>
  <c r="CH12" i="27"/>
  <c r="CG12" i="27"/>
  <c r="CF12" i="27"/>
  <c r="CE12" i="27"/>
  <c r="CE11" i="27"/>
  <c r="BY11" i="27"/>
  <c r="BR8" i="27"/>
  <c r="O8" i="27"/>
  <c r="H8" i="27"/>
  <c r="CP5" i="27"/>
  <c r="CP2" i="27"/>
  <c r="CB20" i="10"/>
  <c r="N17" i="18"/>
  <c r="J17" i="18"/>
  <c r="R17" i="18"/>
  <c r="Q17" i="18"/>
  <c r="P17" i="18"/>
  <c r="K16" i="15"/>
  <c r="AB16" i="15"/>
  <c r="AC16" i="15"/>
  <c r="AQ16" i="15"/>
  <c r="AR16" i="15"/>
  <c r="BJ16" i="15"/>
  <c r="BK16" i="15"/>
  <c r="BU16" i="15"/>
  <c r="R16" i="15"/>
  <c r="AG16" i="15"/>
  <c r="AX16" i="15"/>
  <c r="AZ16" i="15"/>
  <c r="BO16" i="15"/>
  <c r="BW16" i="15"/>
  <c r="BY16" i="15"/>
  <c r="K15" i="15"/>
  <c r="AB15" i="15"/>
  <c r="AC15" i="15"/>
  <c r="AQ15" i="15"/>
  <c r="AR15" i="15"/>
  <c r="BJ15" i="15"/>
  <c r="BK15" i="15"/>
  <c r="BU15" i="15"/>
  <c r="R15" i="15"/>
  <c r="AG15" i="15"/>
  <c r="AX15" i="15"/>
  <c r="AZ15" i="15"/>
  <c r="BO15" i="15"/>
  <c r="BW15" i="15"/>
  <c r="BY15" i="15"/>
  <c r="K14" i="15"/>
  <c r="AB14" i="15"/>
  <c r="AC14" i="15"/>
  <c r="AQ14" i="15"/>
  <c r="AR14" i="15"/>
  <c r="BJ14" i="15"/>
  <c r="BK14" i="15"/>
  <c r="BU14" i="15"/>
  <c r="R14" i="15"/>
  <c r="AG14" i="15"/>
  <c r="AX14" i="15"/>
  <c r="AZ14" i="15"/>
  <c r="BO14" i="15"/>
  <c r="BW14" i="15"/>
  <c r="BY14" i="15"/>
  <c r="K20" i="15"/>
  <c r="AB20" i="15"/>
  <c r="AC20" i="15"/>
  <c r="AQ20" i="15"/>
  <c r="AR20" i="15"/>
  <c r="BJ20" i="15"/>
  <c r="BK20" i="15"/>
  <c r="BU20" i="15"/>
  <c r="R20" i="15"/>
  <c r="AG20" i="15"/>
  <c r="AX20" i="15"/>
  <c r="AZ20" i="15"/>
  <c r="BO20" i="15"/>
  <c r="BW20" i="15"/>
  <c r="BY20" i="15"/>
  <c r="K12" i="15"/>
  <c r="AB12" i="15"/>
  <c r="AC12" i="15"/>
  <c r="AQ12" i="15"/>
  <c r="AR12" i="15"/>
  <c r="BJ12" i="15"/>
  <c r="BK12" i="15"/>
  <c r="BU12" i="15"/>
  <c r="R12" i="15"/>
  <c r="AG12" i="15"/>
  <c r="AX12" i="15"/>
  <c r="AZ12" i="15"/>
  <c r="BO12" i="15"/>
  <c r="BW12" i="15"/>
  <c r="BY12" i="15"/>
  <c r="K13" i="15"/>
  <c r="AB13" i="15"/>
  <c r="AC13" i="15"/>
  <c r="AQ13" i="15"/>
  <c r="AR13" i="15"/>
  <c r="BJ13" i="15"/>
  <c r="BK13" i="15"/>
  <c r="BU13" i="15"/>
  <c r="R13" i="15"/>
  <c r="AG13" i="15"/>
  <c r="AX13" i="15"/>
  <c r="AZ13" i="15"/>
  <c r="BO13" i="15"/>
  <c r="BW13" i="15"/>
  <c r="BY13" i="15"/>
  <c r="K17" i="15"/>
  <c r="AB17" i="15"/>
  <c r="AC17" i="15"/>
  <c r="AQ17" i="15"/>
  <c r="AR17" i="15"/>
  <c r="BJ17" i="15"/>
  <c r="BK17" i="15"/>
  <c r="BU17" i="15"/>
  <c r="R17" i="15"/>
  <c r="AG17" i="15"/>
  <c r="AX17" i="15"/>
  <c r="AZ17" i="15"/>
  <c r="BO17" i="15"/>
  <c r="BW17" i="15"/>
  <c r="BY17" i="15"/>
  <c r="K18" i="15"/>
  <c r="AB18" i="15"/>
  <c r="AC18" i="15"/>
  <c r="AQ18" i="15"/>
  <c r="AR18" i="15"/>
  <c r="BJ18" i="15"/>
  <c r="BK18" i="15"/>
  <c r="BU18" i="15"/>
  <c r="R18" i="15"/>
  <c r="AG18" i="15"/>
  <c r="AX18" i="15"/>
  <c r="AZ18" i="15"/>
  <c r="BO18" i="15"/>
  <c r="BW18" i="15"/>
  <c r="BY18" i="15"/>
  <c r="K19" i="15"/>
  <c r="AB19" i="15"/>
  <c r="AC19" i="15"/>
  <c r="AQ19" i="15"/>
  <c r="AR19" i="15"/>
  <c r="BJ19" i="15"/>
  <c r="BK19" i="15"/>
  <c r="BU19" i="15"/>
  <c r="R19" i="15"/>
  <c r="AG19" i="15"/>
  <c r="AX19" i="15"/>
  <c r="AZ19" i="15"/>
  <c r="BO19" i="15"/>
  <c r="BW19" i="15"/>
  <c r="BY19" i="15"/>
  <c r="K21" i="15"/>
  <c r="AB21" i="15"/>
  <c r="AC21" i="15"/>
  <c r="AQ21" i="15"/>
  <c r="AR21" i="15"/>
  <c r="BJ21" i="15"/>
  <c r="BK21" i="15"/>
  <c r="BU21" i="15"/>
  <c r="R21" i="15"/>
  <c r="AG21" i="15"/>
  <c r="AX21" i="15"/>
  <c r="AZ21" i="15"/>
  <c r="BO21" i="15"/>
  <c r="BW21" i="15"/>
  <c r="BY21" i="15"/>
  <c r="K22" i="15"/>
  <c r="AB22" i="15"/>
  <c r="AC22" i="15"/>
  <c r="AQ22" i="15"/>
  <c r="AR22" i="15"/>
  <c r="BJ22" i="15"/>
  <c r="BK22" i="15"/>
  <c r="BU22" i="15"/>
  <c r="R22" i="15"/>
  <c r="AG22" i="15"/>
  <c r="AX22" i="15"/>
  <c r="AZ22" i="15"/>
  <c r="BO22" i="15"/>
  <c r="BW22" i="15"/>
  <c r="BY22" i="15"/>
  <c r="BZ14" i="15"/>
  <c r="BZ15" i="15"/>
  <c r="BZ16" i="15"/>
  <c r="BZ13" i="15"/>
  <c r="BZ17" i="15"/>
  <c r="BZ12" i="15"/>
  <c r="M5" i="26"/>
  <c r="AK8" i="9"/>
  <c r="CB18" i="5"/>
  <c r="L18" i="5"/>
  <c r="U12" i="5"/>
  <c r="U13" i="5"/>
  <c r="U14" i="5"/>
  <c r="U15" i="5"/>
  <c r="U16" i="5"/>
  <c r="U17" i="5"/>
  <c r="U18" i="5"/>
  <c r="V18" i="5"/>
  <c r="AE12" i="5"/>
  <c r="AE13" i="5"/>
  <c r="AE14" i="5"/>
  <c r="AE15" i="5"/>
  <c r="AE16" i="5"/>
  <c r="AE17" i="5"/>
  <c r="AE18" i="5"/>
  <c r="AF18" i="5"/>
  <c r="AO12" i="5"/>
  <c r="AO13" i="5"/>
  <c r="AO14" i="5"/>
  <c r="AO15" i="5"/>
  <c r="AO16" i="5"/>
  <c r="AO17" i="5"/>
  <c r="AO18" i="5"/>
  <c r="AP18" i="5"/>
  <c r="AV18" i="5"/>
  <c r="BY18" i="5"/>
  <c r="BC18" i="5"/>
  <c r="BT18" i="5"/>
  <c r="BG18" i="5"/>
  <c r="BN18" i="5"/>
  <c r="BR18" i="5"/>
  <c r="BZ18" i="5"/>
  <c r="BW18" i="5"/>
  <c r="BV18" i="5"/>
  <c r="BU18" i="5"/>
  <c r="M28" i="26"/>
  <c r="M27" i="26"/>
  <c r="M26" i="26"/>
  <c r="M25" i="26"/>
  <c r="M21" i="26"/>
  <c r="M9" i="26"/>
  <c r="M8" i="26"/>
  <c r="M4" i="26"/>
  <c r="M3" i="26"/>
  <c r="E28" i="26"/>
  <c r="E27" i="26"/>
  <c r="E26" i="26"/>
  <c r="M16" i="26"/>
  <c r="M13" i="26"/>
  <c r="E22" i="26"/>
  <c r="E21" i="26"/>
  <c r="E20" i="26"/>
  <c r="E19" i="26"/>
  <c r="E18" i="26"/>
  <c r="E17" i="26"/>
  <c r="E16" i="26"/>
  <c r="E12" i="26"/>
  <c r="E11" i="26"/>
  <c r="E10" i="26"/>
  <c r="E5" i="26"/>
  <c r="E4" i="26"/>
  <c r="K19" i="6"/>
  <c r="AB19" i="6"/>
  <c r="AC19" i="6"/>
  <c r="AQ19" i="6"/>
  <c r="AR19" i="6"/>
  <c r="BJ19" i="6"/>
  <c r="BK19" i="6"/>
  <c r="BU19" i="6"/>
  <c r="R19" i="6"/>
  <c r="AG19" i="6"/>
  <c r="AX19" i="6"/>
  <c r="AZ19" i="6"/>
  <c r="BO19" i="6"/>
  <c r="BW19" i="6"/>
  <c r="BY19" i="6"/>
  <c r="K12" i="6"/>
  <c r="AB12" i="6"/>
  <c r="AC12" i="6"/>
  <c r="AQ12" i="6"/>
  <c r="AR12" i="6"/>
  <c r="BJ12" i="6"/>
  <c r="BK12" i="6"/>
  <c r="BU12" i="6"/>
  <c r="R12" i="6"/>
  <c r="AG12" i="6"/>
  <c r="AX12" i="6"/>
  <c r="AZ12" i="6"/>
  <c r="BO12" i="6"/>
  <c r="BW12" i="6"/>
  <c r="BY12" i="6"/>
  <c r="K13" i="6"/>
  <c r="AB13" i="6"/>
  <c r="AC13" i="6"/>
  <c r="AQ13" i="6"/>
  <c r="AR13" i="6"/>
  <c r="BJ13" i="6"/>
  <c r="BK13" i="6"/>
  <c r="BU13" i="6"/>
  <c r="R13" i="6"/>
  <c r="AG13" i="6"/>
  <c r="AX13" i="6"/>
  <c r="AZ13" i="6"/>
  <c r="BO13" i="6"/>
  <c r="BW13" i="6"/>
  <c r="BY13" i="6"/>
  <c r="K14" i="6"/>
  <c r="AB14" i="6"/>
  <c r="AC14" i="6"/>
  <c r="AQ14" i="6"/>
  <c r="AR14" i="6"/>
  <c r="BJ14" i="6"/>
  <c r="BK14" i="6"/>
  <c r="BU14" i="6"/>
  <c r="R14" i="6"/>
  <c r="AG14" i="6"/>
  <c r="AX14" i="6"/>
  <c r="AZ14" i="6"/>
  <c r="BO14" i="6"/>
  <c r="BW14" i="6"/>
  <c r="BY14" i="6"/>
  <c r="K15" i="6"/>
  <c r="AB15" i="6"/>
  <c r="AC15" i="6"/>
  <c r="AQ15" i="6"/>
  <c r="AR15" i="6"/>
  <c r="BJ15" i="6"/>
  <c r="BK15" i="6"/>
  <c r="BU15" i="6"/>
  <c r="R15" i="6"/>
  <c r="AG15" i="6"/>
  <c r="AX15" i="6"/>
  <c r="AZ15" i="6"/>
  <c r="BO15" i="6"/>
  <c r="BW15" i="6"/>
  <c r="BY15" i="6"/>
  <c r="K16" i="6"/>
  <c r="AB16" i="6"/>
  <c r="AC16" i="6"/>
  <c r="AQ16" i="6"/>
  <c r="AR16" i="6"/>
  <c r="BJ16" i="6"/>
  <c r="BK16" i="6"/>
  <c r="BU16" i="6"/>
  <c r="R16" i="6"/>
  <c r="AG16" i="6"/>
  <c r="AX16" i="6"/>
  <c r="AZ16" i="6"/>
  <c r="BO16" i="6"/>
  <c r="BW16" i="6"/>
  <c r="BY16" i="6"/>
  <c r="K17" i="6"/>
  <c r="AB17" i="6"/>
  <c r="AC17" i="6"/>
  <c r="AQ17" i="6"/>
  <c r="AR17" i="6"/>
  <c r="BJ17" i="6"/>
  <c r="BK17" i="6"/>
  <c r="BU17" i="6"/>
  <c r="R17" i="6"/>
  <c r="AG17" i="6"/>
  <c r="AX17" i="6"/>
  <c r="AZ17" i="6"/>
  <c r="BO17" i="6"/>
  <c r="BW17" i="6"/>
  <c r="BY17" i="6"/>
  <c r="K18" i="6"/>
  <c r="AB18" i="6"/>
  <c r="AC18" i="6"/>
  <c r="AQ18" i="6"/>
  <c r="AR18" i="6"/>
  <c r="BJ18" i="6"/>
  <c r="BK18" i="6"/>
  <c r="BU18" i="6"/>
  <c r="R18" i="6"/>
  <c r="AG18" i="6"/>
  <c r="AX18" i="6"/>
  <c r="AZ18" i="6"/>
  <c r="BO18" i="6"/>
  <c r="BW18" i="6"/>
  <c r="BY18" i="6"/>
  <c r="K20" i="6"/>
  <c r="AB20" i="6"/>
  <c r="AC20" i="6"/>
  <c r="AQ20" i="6"/>
  <c r="AR20" i="6"/>
  <c r="BJ20" i="6"/>
  <c r="BK20" i="6"/>
  <c r="BU20" i="6"/>
  <c r="R20" i="6"/>
  <c r="AG20" i="6"/>
  <c r="AX20" i="6"/>
  <c r="AZ20" i="6"/>
  <c r="BO20" i="6"/>
  <c r="BW20" i="6"/>
  <c r="BY20" i="6"/>
  <c r="K21" i="6"/>
  <c r="AB21" i="6"/>
  <c r="AC21" i="6"/>
  <c r="AQ21" i="6"/>
  <c r="AR21" i="6"/>
  <c r="BJ21" i="6"/>
  <c r="BK21" i="6"/>
  <c r="BU21" i="6"/>
  <c r="R21" i="6"/>
  <c r="AG21" i="6"/>
  <c r="AX21" i="6"/>
  <c r="AZ21" i="6"/>
  <c r="BO21" i="6"/>
  <c r="BW21" i="6"/>
  <c r="BY21" i="6"/>
  <c r="K22" i="6"/>
  <c r="AB22" i="6"/>
  <c r="AC22" i="6"/>
  <c r="AQ22" i="6"/>
  <c r="AR22" i="6"/>
  <c r="BJ22" i="6"/>
  <c r="BK22" i="6"/>
  <c r="BU22" i="6"/>
  <c r="R22" i="6"/>
  <c r="AG22" i="6"/>
  <c r="AX22" i="6"/>
  <c r="AZ22" i="6"/>
  <c r="BO22" i="6"/>
  <c r="BW22" i="6"/>
  <c r="BY22" i="6"/>
  <c r="BZ14" i="6"/>
  <c r="BZ17" i="6"/>
  <c r="BZ13" i="6"/>
  <c r="BZ16" i="6"/>
  <c r="BZ15" i="6"/>
  <c r="AV16" i="10"/>
  <c r="AX12" i="23"/>
  <c r="L13" i="24"/>
  <c r="P13" i="24"/>
  <c r="W13" i="24"/>
  <c r="Y13" i="24"/>
  <c r="AC13" i="24"/>
  <c r="AI13" i="24"/>
  <c r="AH13" i="24"/>
  <c r="AG13" i="24"/>
  <c r="AF13" i="24"/>
  <c r="AE13" i="24"/>
  <c r="L11" i="24"/>
  <c r="P11" i="24"/>
  <c r="W11" i="24"/>
  <c r="Y11" i="24"/>
  <c r="AC11" i="24"/>
  <c r="AI11" i="24"/>
  <c r="AH11" i="24"/>
  <c r="AG11" i="24"/>
  <c r="AF11" i="24"/>
  <c r="AE11" i="24"/>
  <c r="AB5" i="24"/>
  <c r="S5" i="24"/>
  <c r="O5" i="24"/>
  <c r="H5" i="24"/>
  <c r="AJ2" i="24"/>
  <c r="AJ1" i="24"/>
  <c r="K22" i="23"/>
  <c r="AB22" i="23"/>
  <c r="AC22" i="23"/>
  <c r="AQ22" i="23"/>
  <c r="AR22" i="23"/>
  <c r="BJ22" i="23"/>
  <c r="BK22" i="23"/>
  <c r="BU22" i="23"/>
  <c r="R22" i="23"/>
  <c r="AG22" i="23"/>
  <c r="AX22" i="23"/>
  <c r="AZ22" i="23"/>
  <c r="BO22" i="23"/>
  <c r="BW22" i="23"/>
  <c r="BY22" i="23"/>
  <c r="K12" i="23"/>
  <c r="AB12" i="23"/>
  <c r="AC12" i="23"/>
  <c r="AQ12" i="23"/>
  <c r="AR12" i="23"/>
  <c r="BJ12" i="23"/>
  <c r="BK12" i="23"/>
  <c r="BU12" i="23"/>
  <c r="R12" i="23"/>
  <c r="AG12" i="23"/>
  <c r="AZ12" i="23"/>
  <c r="BO12" i="23"/>
  <c r="BW12" i="23"/>
  <c r="BY12" i="23"/>
  <c r="BT22" i="23"/>
  <c r="BS22" i="23"/>
  <c r="BR22" i="23"/>
  <c r="BQ22" i="23"/>
  <c r="K15" i="23"/>
  <c r="AB15" i="23"/>
  <c r="AC15" i="23"/>
  <c r="AQ15" i="23"/>
  <c r="AR15" i="23"/>
  <c r="BJ15" i="23"/>
  <c r="BK15" i="23"/>
  <c r="BU15" i="23"/>
  <c r="R15" i="23"/>
  <c r="AG15" i="23"/>
  <c r="AX15" i="23"/>
  <c r="AZ15" i="23"/>
  <c r="BO15" i="23"/>
  <c r="BW15" i="23"/>
  <c r="BY15" i="23"/>
  <c r="BT15" i="23"/>
  <c r="BS15" i="23"/>
  <c r="BR15" i="23"/>
  <c r="BQ15" i="23"/>
  <c r="K21" i="23"/>
  <c r="AB21" i="23"/>
  <c r="AC21" i="23"/>
  <c r="AQ21" i="23"/>
  <c r="AR21" i="23"/>
  <c r="BJ21" i="23"/>
  <c r="BK21" i="23"/>
  <c r="BU21" i="23"/>
  <c r="R21" i="23"/>
  <c r="AG21" i="23"/>
  <c r="AX21" i="23"/>
  <c r="AZ21" i="23"/>
  <c r="BO21" i="23"/>
  <c r="BW21" i="23"/>
  <c r="BY21" i="23"/>
  <c r="BT21" i="23"/>
  <c r="BS21" i="23"/>
  <c r="BR21" i="23"/>
  <c r="BQ21" i="23"/>
  <c r="K24" i="23"/>
  <c r="AB24" i="23"/>
  <c r="AC24" i="23"/>
  <c r="AQ24" i="23"/>
  <c r="AR24" i="23"/>
  <c r="BJ24" i="23"/>
  <c r="BK24" i="23"/>
  <c r="BU24" i="23"/>
  <c r="R24" i="23"/>
  <c r="AG24" i="23"/>
  <c r="AX24" i="23"/>
  <c r="AZ24" i="23"/>
  <c r="BO24" i="23"/>
  <c r="BW24" i="23"/>
  <c r="BY24" i="23"/>
  <c r="BT24" i="23"/>
  <c r="BS24" i="23"/>
  <c r="BR24" i="23"/>
  <c r="BQ24" i="23"/>
  <c r="K13" i="23"/>
  <c r="AB13" i="23"/>
  <c r="AC13" i="23"/>
  <c r="AQ13" i="23"/>
  <c r="AR13" i="23"/>
  <c r="BJ13" i="23"/>
  <c r="BK13" i="23"/>
  <c r="BU13" i="23"/>
  <c r="R13" i="23"/>
  <c r="AG13" i="23"/>
  <c r="AX13" i="23"/>
  <c r="AZ13" i="23"/>
  <c r="BO13" i="23"/>
  <c r="BW13" i="23"/>
  <c r="BY13" i="23"/>
  <c r="BT13" i="23"/>
  <c r="BS13" i="23"/>
  <c r="BR13" i="23"/>
  <c r="BQ13" i="23"/>
  <c r="K17" i="23"/>
  <c r="AB17" i="23"/>
  <c r="AC17" i="23"/>
  <c r="AQ17" i="23"/>
  <c r="AR17" i="23"/>
  <c r="BJ17" i="23"/>
  <c r="BK17" i="23"/>
  <c r="BU17" i="23"/>
  <c r="R17" i="23"/>
  <c r="AG17" i="23"/>
  <c r="AX17" i="23"/>
  <c r="AZ17" i="23"/>
  <c r="BO17" i="23"/>
  <c r="BW17" i="23"/>
  <c r="BY17" i="23"/>
  <c r="BT17" i="23"/>
  <c r="BS17" i="23"/>
  <c r="BR17" i="23"/>
  <c r="BQ17" i="23"/>
  <c r="K20" i="23"/>
  <c r="AB20" i="23"/>
  <c r="AC20" i="23"/>
  <c r="AQ20" i="23"/>
  <c r="AR20" i="23"/>
  <c r="BJ20" i="23"/>
  <c r="BK20" i="23"/>
  <c r="BU20" i="23"/>
  <c r="R20" i="23"/>
  <c r="AG20" i="23"/>
  <c r="AX20" i="23"/>
  <c r="AZ20" i="23"/>
  <c r="BO20" i="23"/>
  <c r="BW20" i="23"/>
  <c r="BY20" i="23"/>
  <c r="BT20" i="23"/>
  <c r="BS20" i="23"/>
  <c r="BR20" i="23"/>
  <c r="BQ20" i="23"/>
  <c r="K18" i="23"/>
  <c r="AB18" i="23"/>
  <c r="AC18" i="23"/>
  <c r="AQ18" i="23"/>
  <c r="AR18" i="23"/>
  <c r="BJ18" i="23"/>
  <c r="BK18" i="23"/>
  <c r="BU18" i="23"/>
  <c r="R18" i="23"/>
  <c r="AG18" i="23"/>
  <c r="AX18" i="23"/>
  <c r="AZ18" i="23"/>
  <c r="BO18" i="23"/>
  <c r="BW18" i="23"/>
  <c r="BY18" i="23"/>
  <c r="BT18" i="23"/>
  <c r="BS18" i="23"/>
  <c r="BR18" i="23"/>
  <c r="BQ18" i="23"/>
  <c r="K16" i="23"/>
  <c r="AB16" i="23"/>
  <c r="AC16" i="23"/>
  <c r="AQ16" i="23"/>
  <c r="AR16" i="23"/>
  <c r="BJ16" i="23"/>
  <c r="BK16" i="23"/>
  <c r="BU16" i="23"/>
  <c r="R16" i="23"/>
  <c r="AG16" i="23"/>
  <c r="AX16" i="23"/>
  <c r="AZ16" i="23"/>
  <c r="BO16" i="23"/>
  <c r="BW16" i="23"/>
  <c r="BY16" i="23"/>
  <c r="BT16" i="23"/>
  <c r="BS16" i="23"/>
  <c r="BR16" i="23"/>
  <c r="BQ16" i="23"/>
  <c r="K14" i="23"/>
  <c r="AB14" i="23"/>
  <c r="AC14" i="23"/>
  <c r="AQ14" i="23"/>
  <c r="AR14" i="23"/>
  <c r="BJ14" i="23"/>
  <c r="BK14" i="23"/>
  <c r="BU14" i="23"/>
  <c r="R14" i="23"/>
  <c r="AG14" i="23"/>
  <c r="AX14" i="23"/>
  <c r="AZ14" i="23"/>
  <c r="BO14" i="23"/>
  <c r="BW14" i="23"/>
  <c r="BY14" i="23"/>
  <c r="BT14" i="23"/>
  <c r="BS14" i="23"/>
  <c r="BR14" i="23"/>
  <c r="BQ14" i="23"/>
  <c r="K19" i="23"/>
  <c r="AB19" i="23"/>
  <c r="AC19" i="23"/>
  <c r="AQ19" i="23"/>
  <c r="AR19" i="23"/>
  <c r="BJ19" i="23"/>
  <c r="BK19" i="23"/>
  <c r="BU19" i="23"/>
  <c r="R19" i="23"/>
  <c r="AG19" i="23"/>
  <c r="AX19" i="23"/>
  <c r="AZ19" i="23"/>
  <c r="BO19" i="23"/>
  <c r="BW19" i="23"/>
  <c r="BY19" i="23"/>
  <c r="BT19" i="23"/>
  <c r="BS19" i="23"/>
  <c r="BR19" i="23"/>
  <c r="BQ19" i="23"/>
  <c r="K23" i="23"/>
  <c r="AB23" i="23"/>
  <c r="AC23" i="23"/>
  <c r="AQ23" i="23"/>
  <c r="AR23" i="23"/>
  <c r="BJ23" i="23"/>
  <c r="BK23" i="23"/>
  <c r="BU23" i="23"/>
  <c r="R23" i="23"/>
  <c r="AG23" i="23"/>
  <c r="AX23" i="23"/>
  <c r="AZ23" i="23"/>
  <c r="BO23" i="23"/>
  <c r="BW23" i="23"/>
  <c r="BY23" i="23"/>
  <c r="BT23" i="23"/>
  <c r="BS23" i="23"/>
  <c r="BR23" i="23"/>
  <c r="BQ23" i="23"/>
  <c r="BT12" i="23"/>
  <c r="BS12" i="23"/>
  <c r="BR12" i="23"/>
  <c r="BQ12" i="23"/>
  <c r="BN7" i="23"/>
  <c r="BC7" i="23"/>
  <c r="AJ7" i="23"/>
  <c r="AF7" i="23"/>
  <c r="U7" i="23"/>
  <c r="N7" i="23"/>
  <c r="G7" i="23"/>
  <c r="BZ2" i="23"/>
  <c r="BZ1" i="23"/>
  <c r="N13" i="22"/>
  <c r="J13" i="22"/>
  <c r="R13" i="22"/>
  <c r="Q13" i="22"/>
  <c r="P13" i="22"/>
  <c r="N25" i="22"/>
  <c r="J25" i="22"/>
  <c r="R25" i="22"/>
  <c r="Q25" i="22"/>
  <c r="P25" i="22"/>
  <c r="N11" i="22"/>
  <c r="J11" i="22"/>
  <c r="R11" i="22"/>
  <c r="Q11" i="22"/>
  <c r="P11" i="22"/>
  <c r="N21" i="22"/>
  <c r="J21" i="22"/>
  <c r="R21" i="22"/>
  <c r="Q21" i="22"/>
  <c r="P21" i="22"/>
  <c r="N31" i="22"/>
  <c r="J31" i="22"/>
  <c r="R31" i="22"/>
  <c r="Q31" i="22"/>
  <c r="P31" i="22"/>
  <c r="N17" i="22"/>
  <c r="J17" i="22"/>
  <c r="R17" i="22"/>
  <c r="Q17" i="22"/>
  <c r="P17" i="22"/>
  <c r="N15" i="22"/>
  <c r="J15" i="22"/>
  <c r="R15" i="22"/>
  <c r="Q15" i="22"/>
  <c r="P15" i="22"/>
  <c r="N23" i="22"/>
  <c r="J23" i="22"/>
  <c r="R23" i="22"/>
  <c r="Q23" i="22"/>
  <c r="P23" i="22"/>
  <c r="N33" i="22"/>
  <c r="J33" i="22"/>
  <c r="R33" i="22"/>
  <c r="Q33" i="22"/>
  <c r="P33" i="22"/>
  <c r="N29" i="22"/>
  <c r="J29" i="22"/>
  <c r="R29" i="22"/>
  <c r="Q29" i="22"/>
  <c r="P29" i="22"/>
  <c r="N19" i="22"/>
  <c r="J19" i="22"/>
  <c r="R19" i="22"/>
  <c r="Q19" i="22"/>
  <c r="P19" i="22"/>
  <c r="N27" i="22"/>
  <c r="J27" i="22"/>
  <c r="R27" i="22"/>
  <c r="Q27" i="22"/>
  <c r="P27" i="22"/>
  <c r="M5" i="22"/>
  <c r="F5" i="22"/>
  <c r="S2" i="22"/>
  <c r="S1" i="22"/>
  <c r="N11" i="21"/>
  <c r="J11" i="21"/>
  <c r="R11" i="21"/>
  <c r="Q11" i="21"/>
  <c r="P11" i="21"/>
  <c r="N13" i="21"/>
  <c r="J13" i="21"/>
  <c r="R13" i="21"/>
  <c r="Q13" i="21"/>
  <c r="P13" i="21"/>
  <c r="M5" i="21"/>
  <c r="F5" i="21"/>
  <c r="S2" i="21"/>
  <c r="S1" i="21"/>
  <c r="BS16" i="19"/>
  <c r="BR16" i="19"/>
  <c r="BQ16" i="19"/>
  <c r="BP16" i="19"/>
  <c r="BS13" i="19"/>
  <c r="BR13" i="19"/>
  <c r="BQ13" i="19"/>
  <c r="BP13" i="19"/>
  <c r="BS15" i="19"/>
  <c r="BR15" i="19"/>
  <c r="BQ15" i="19"/>
  <c r="BP15" i="19"/>
  <c r="BS12" i="19"/>
  <c r="BR12" i="19"/>
  <c r="BQ12" i="19"/>
  <c r="BP12" i="19"/>
  <c r="BS17" i="19"/>
  <c r="BR17" i="19"/>
  <c r="BQ17" i="19"/>
  <c r="BP17" i="19"/>
  <c r="BS14" i="19"/>
  <c r="BR14" i="19"/>
  <c r="BQ14" i="19"/>
  <c r="BP14" i="19"/>
  <c r="BY16" i="19"/>
  <c r="BY13" i="19"/>
  <c r="BY15" i="19"/>
  <c r="BY12" i="19"/>
  <c r="BY14" i="19"/>
  <c r="AD8" i="19"/>
  <c r="T8" i="19"/>
  <c r="M8" i="19"/>
  <c r="F8" i="19"/>
  <c r="BY2" i="19"/>
  <c r="BY1" i="19"/>
  <c r="N15" i="18"/>
  <c r="J15" i="18"/>
  <c r="R15" i="18"/>
  <c r="Q15" i="18"/>
  <c r="P15" i="18"/>
  <c r="N11" i="18"/>
  <c r="J11" i="18"/>
  <c r="R11" i="18"/>
  <c r="Q11" i="18"/>
  <c r="P11" i="18"/>
  <c r="N25" i="18"/>
  <c r="J25" i="18"/>
  <c r="R25" i="18"/>
  <c r="Q25" i="18"/>
  <c r="P25" i="18"/>
  <c r="N21" i="18"/>
  <c r="J21" i="18"/>
  <c r="R21" i="18"/>
  <c r="Q21" i="18"/>
  <c r="P21" i="18"/>
  <c r="N27" i="18"/>
  <c r="J27" i="18"/>
  <c r="R27" i="18"/>
  <c r="Q27" i="18"/>
  <c r="P27" i="18"/>
  <c r="N23" i="18"/>
  <c r="J23" i="18"/>
  <c r="R23" i="18"/>
  <c r="Q23" i="18"/>
  <c r="P23" i="18"/>
  <c r="N13" i="18"/>
  <c r="J13" i="18"/>
  <c r="R13" i="18"/>
  <c r="Q13" i="18"/>
  <c r="P13" i="18"/>
  <c r="S2" i="18"/>
  <c r="S1" i="18"/>
  <c r="N19" i="18"/>
  <c r="J19" i="18"/>
  <c r="R19" i="18"/>
  <c r="Q19" i="18"/>
  <c r="P19" i="18"/>
  <c r="M5" i="18"/>
  <c r="F5" i="18"/>
  <c r="L15" i="14"/>
  <c r="P15" i="14"/>
  <c r="W15" i="14"/>
  <c r="Y15" i="14"/>
  <c r="AC15" i="14"/>
  <c r="AI15" i="14"/>
  <c r="AH15" i="14"/>
  <c r="AG15" i="14"/>
  <c r="AF15" i="14"/>
  <c r="AE15" i="14"/>
  <c r="L13" i="14"/>
  <c r="P13" i="14"/>
  <c r="W13" i="14"/>
  <c r="Y13" i="14"/>
  <c r="AC13" i="14"/>
  <c r="AI13" i="14"/>
  <c r="AH13" i="14"/>
  <c r="AG13" i="14"/>
  <c r="AF13" i="14"/>
  <c r="AE13" i="14"/>
  <c r="L11" i="14"/>
  <c r="P11" i="14"/>
  <c r="W11" i="14"/>
  <c r="Y11" i="14"/>
  <c r="AC11" i="14"/>
  <c r="AI11" i="14"/>
  <c r="AH11" i="14"/>
  <c r="AG11" i="14"/>
  <c r="AF11" i="14"/>
  <c r="AE11" i="14"/>
  <c r="L21" i="14"/>
  <c r="P21" i="14"/>
  <c r="W21" i="14"/>
  <c r="Y21" i="14"/>
  <c r="AC21" i="14"/>
  <c r="AI21" i="14"/>
  <c r="AH21" i="14"/>
  <c r="AG21" i="14"/>
  <c r="AF21" i="14"/>
  <c r="AE21" i="14"/>
  <c r="L19" i="14"/>
  <c r="P19" i="14"/>
  <c r="W19" i="14"/>
  <c r="Y19" i="14"/>
  <c r="AC19" i="14"/>
  <c r="AI19" i="14"/>
  <c r="AH19" i="14"/>
  <c r="AG19" i="14"/>
  <c r="AF19" i="14"/>
  <c r="AE19" i="14"/>
  <c r="L17" i="14"/>
  <c r="P17" i="14"/>
  <c r="W17" i="14"/>
  <c r="Y17" i="14"/>
  <c r="AC17" i="14"/>
  <c r="AI17" i="14"/>
  <c r="AH17" i="14"/>
  <c r="AG17" i="14"/>
  <c r="AF17" i="14"/>
  <c r="AE17" i="14"/>
  <c r="AB5" i="14"/>
  <c r="S5" i="14"/>
  <c r="O5" i="14"/>
  <c r="H5" i="14"/>
  <c r="AJ2" i="14"/>
  <c r="AJ1" i="14"/>
  <c r="BT20" i="15"/>
  <c r="BS20" i="15"/>
  <c r="BR20" i="15"/>
  <c r="BQ20" i="15"/>
  <c r="BT14" i="15"/>
  <c r="BS14" i="15"/>
  <c r="BR14" i="15"/>
  <c r="BQ14" i="15"/>
  <c r="BT15" i="15"/>
  <c r="BS15" i="15"/>
  <c r="BR15" i="15"/>
  <c r="BQ15" i="15"/>
  <c r="BT16" i="15"/>
  <c r="BS16" i="15"/>
  <c r="BR16" i="15"/>
  <c r="BQ16" i="15"/>
  <c r="BT18" i="15"/>
  <c r="BS18" i="15"/>
  <c r="BR18" i="15"/>
  <c r="BQ18" i="15"/>
  <c r="BT13" i="15"/>
  <c r="BS13" i="15"/>
  <c r="BR13" i="15"/>
  <c r="BQ13" i="15"/>
  <c r="BT17" i="15"/>
  <c r="BS17" i="15"/>
  <c r="BR17" i="15"/>
  <c r="BQ17" i="15"/>
  <c r="BT22" i="15"/>
  <c r="BS22" i="15"/>
  <c r="BR22" i="15"/>
  <c r="BQ22" i="15"/>
  <c r="BT21" i="15"/>
  <c r="BS21" i="15"/>
  <c r="BR21" i="15"/>
  <c r="BQ21" i="15"/>
  <c r="BT12" i="15"/>
  <c r="BS12" i="15"/>
  <c r="BR12" i="15"/>
  <c r="BQ12" i="15"/>
  <c r="BT19" i="15"/>
  <c r="BS19" i="15"/>
  <c r="BR19" i="15"/>
  <c r="BQ19" i="15"/>
  <c r="BN7" i="15"/>
  <c r="BC7" i="15"/>
  <c r="AU7" i="15"/>
  <c r="AJ7" i="15"/>
  <c r="AF7" i="15"/>
  <c r="U7" i="15"/>
  <c r="N7" i="15"/>
  <c r="G7" i="15"/>
  <c r="BZ2" i="15"/>
  <c r="BZ1" i="15"/>
  <c r="CQ8" i="12"/>
  <c r="CI8" i="12"/>
  <c r="CC8" i="12"/>
  <c r="BV8" i="12"/>
  <c r="BE8" i="12"/>
  <c r="AW8" i="12"/>
  <c r="AL8" i="12"/>
  <c r="AF8" i="12"/>
  <c r="U8" i="12"/>
  <c r="G8" i="12"/>
  <c r="DO13" i="12"/>
  <c r="DN13" i="12"/>
  <c r="DM13" i="12"/>
  <c r="DL13" i="12"/>
  <c r="DB13" i="12"/>
  <c r="DC13" i="12"/>
  <c r="DD13" i="12"/>
  <c r="DE13" i="12"/>
  <c r="DF13" i="12"/>
  <c r="CZ13" i="12"/>
  <c r="CY13" i="12"/>
  <c r="CX13" i="12"/>
  <c r="CW13" i="12"/>
  <c r="CV13" i="12"/>
  <c r="DO11" i="12"/>
  <c r="DN11" i="12"/>
  <c r="DM11" i="12"/>
  <c r="DL11" i="12"/>
  <c r="CZ10" i="12"/>
  <c r="CZ9" i="12"/>
  <c r="CY9" i="12"/>
  <c r="CX9" i="12"/>
  <c r="CW9" i="12"/>
  <c r="CV9" i="12"/>
  <c r="BP8" i="12"/>
  <c r="N8" i="12"/>
  <c r="DV3" i="12"/>
  <c r="DV2" i="12"/>
  <c r="DR3" i="11"/>
  <c r="DR2" i="11"/>
  <c r="L13" i="11"/>
  <c r="AJ13" i="11"/>
  <c r="AK13" i="11"/>
  <c r="BK13" i="11"/>
  <c r="BL13" i="11"/>
  <c r="CM13" i="11"/>
  <c r="CN13" i="11"/>
  <c r="DF13" i="11"/>
  <c r="S13" i="11"/>
  <c r="AR13" i="11"/>
  <c r="AT13" i="11"/>
  <c r="AU13" i="11"/>
  <c r="BS13" i="11"/>
  <c r="BU13" i="11"/>
  <c r="CU13" i="11"/>
  <c r="CW13" i="11"/>
  <c r="CX13" i="11"/>
  <c r="DH13" i="11"/>
  <c r="Z13" i="11"/>
  <c r="CA13" i="11"/>
  <c r="CC13" i="11"/>
  <c r="AY13" i="11"/>
  <c r="BA13" i="11"/>
  <c r="DB13" i="11"/>
  <c r="DD13" i="11"/>
  <c r="DJ13" i="11"/>
  <c r="DL13" i="11"/>
  <c r="DX13" i="11"/>
  <c r="DW13" i="11"/>
  <c r="DV13" i="11"/>
  <c r="DU13" i="11"/>
  <c r="DT13" i="11"/>
  <c r="DS13" i="11"/>
  <c r="DR13" i="11"/>
  <c r="DQ13" i="11"/>
  <c r="DP13" i="11"/>
  <c r="DO13" i="11"/>
  <c r="DN13" i="11"/>
  <c r="DA8" i="11"/>
  <c r="CQ8" i="11"/>
  <c r="CF8" i="11"/>
  <c r="BX8" i="11"/>
  <c r="BO8" i="11"/>
  <c r="BD8" i="11"/>
  <c r="AX8" i="11"/>
  <c r="AN8" i="11"/>
  <c r="AC8" i="11"/>
  <c r="V8" i="11"/>
  <c r="O8" i="11"/>
  <c r="H8" i="11"/>
  <c r="DM3" i="11"/>
  <c r="DM2" i="11"/>
  <c r="AX16" i="10"/>
  <c r="R16" i="10"/>
  <c r="AF16" i="10"/>
  <c r="BL16" i="10"/>
  <c r="CB16" i="10"/>
  <c r="BX16" i="10"/>
  <c r="K16" i="10"/>
  <c r="BN16" i="10"/>
  <c r="AA16" i="10"/>
  <c r="AB16" i="10"/>
  <c r="BO16" i="10"/>
  <c r="AO16" i="10"/>
  <c r="AP16" i="10"/>
  <c r="BP16" i="10"/>
  <c r="BG16" i="10"/>
  <c r="BH16" i="10"/>
  <c r="BQ16" i="10"/>
  <c r="BR16" i="10"/>
  <c r="R12" i="10"/>
  <c r="AV12" i="10"/>
  <c r="AX12" i="10"/>
  <c r="AF12" i="10"/>
  <c r="BL12" i="10"/>
  <c r="CB12" i="10"/>
  <c r="BX12" i="10"/>
  <c r="R14" i="10"/>
  <c r="AV14" i="10"/>
  <c r="AX14" i="10"/>
  <c r="AF14" i="10"/>
  <c r="BL14" i="10"/>
  <c r="CB14" i="10"/>
  <c r="BX14" i="10"/>
  <c r="R18" i="10"/>
  <c r="AV18" i="10"/>
  <c r="AX18" i="10"/>
  <c r="AF18" i="10"/>
  <c r="BL18" i="10"/>
  <c r="CB18" i="10"/>
  <c r="BX18" i="10"/>
  <c r="R19" i="10"/>
  <c r="AV19" i="10"/>
  <c r="AX19" i="10"/>
  <c r="AF19" i="10"/>
  <c r="BL19" i="10"/>
  <c r="CB19" i="10"/>
  <c r="BX19" i="10"/>
  <c r="R17" i="10"/>
  <c r="AV17" i="10"/>
  <c r="AX17" i="10"/>
  <c r="AF17" i="10"/>
  <c r="BL17" i="10"/>
  <c r="CB17" i="10"/>
  <c r="BX17" i="10"/>
  <c r="R20" i="10"/>
  <c r="AV20" i="10"/>
  <c r="AX20" i="10"/>
  <c r="AF20" i="10"/>
  <c r="BL20" i="10"/>
  <c r="R13" i="10"/>
  <c r="AV13" i="10"/>
  <c r="AX13" i="10"/>
  <c r="AF13" i="10"/>
  <c r="BL13" i="10"/>
  <c r="CB13" i="10"/>
  <c r="BX13" i="10"/>
  <c r="R15" i="10"/>
  <c r="AV15" i="10"/>
  <c r="AX15" i="10"/>
  <c r="AF15" i="10"/>
  <c r="BL15" i="10"/>
  <c r="CB15" i="10"/>
  <c r="BX15" i="10"/>
  <c r="BZ16" i="10"/>
  <c r="CD16" i="10"/>
  <c r="BR2" i="10"/>
  <c r="BR1" i="10"/>
  <c r="BK7" i="10"/>
  <c r="BA7" i="10"/>
  <c r="AS7" i="10"/>
  <c r="AE7" i="10"/>
  <c r="BW12" i="10"/>
  <c r="BV12" i="10"/>
  <c r="BU12" i="10"/>
  <c r="BT12" i="10"/>
  <c r="K12" i="10"/>
  <c r="BN12" i="10"/>
  <c r="AA12" i="10"/>
  <c r="AB12" i="10"/>
  <c r="BO12" i="10"/>
  <c r="AO12" i="10"/>
  <c r="AP12" i="10"/>
  <c r="BP12" i="10"/>
  <c r="BG12" i="10"/>
  <c r="BH12" i="10"/>
  <c r="BQ12" i="10"/>
  <c r="BR12" i="10"/>
  <c r="BZ12" i="10"/>
  <c r="CD12" i="10"/>
  <c r="BW14" i="10"/>
  <c r="BV14" i="10"/>
  <c r="BU14" i="10"/>
  <c r="BT14" i="10"/>
  <c r="K14" i="10"/>
  <c r="BN14" i="10"/>
  <c r="AA14" i="10"/>
  <c r="AB14" i="10"/>
  <c r="BO14" i="10"/>
  <c r="AO14" i="10"/>
  <c r="AP14" i="10"/>
  <c r="BP14" i="10"/>
  <c r="BG14" i="10"/>
  <c r="BH14" i="10"/>
  <c r="BQ14" i="10"/>
  <c r="BR14" i="10"/>
  <c r="BZ14" i="10"/>
  <c r="CD14" i="10"/>
  <c r="BW18" i="10"/>
  <c r="BV18" i="10"/>
  <c r="BU18" i="10"/>
  <c r="BT18" i="10"/>
  <c r="K18" i="10"/>
  <c r="BN18" i="10"/>
  <c r="AA18" i="10"/>
  <c r="AB18" i="10"/>
  <c r="BO18" i="10"/>
  <c r="AO18" i="10"/>
  <c r="AP18" i="10"/>
  <c r="BP18" i="10"/>
  <c r="BG18" i="10"/>
  <c r="BH18" i="10"/>
  <c r="BQ18" i="10"/>
  <c r="BR18" i="10"/>
  <c r="BZ18" i="10"/>
  <c r="CD18" i="10"/>
  <c r="BW19" i="10"/>
  <c r="BV19" i="10"/>
  <c r="BU19" i="10"/>
  <c r="BT19" i="10"/>
  <c r="K19" i="10"/>
  <c r="BN19" i="10"/>
  <c r="AA19" i="10"/>
  <c r="AB19" i="10"/>
  <c r="BO19" i="10"/>
  <c r="AO19" i="10"/>
  <c r="AP19" i="10"/>
  <c r="BP19" i="10"/>
  <c r="BG19" i="10"/>
  <c r="BH19" i="10"/>
  <c r="BQ19" i="10"/>
  <c r="BR19" i="10"/>
  <c r="BZ19" i="10"/>
  <c r="CD19" i="10"/>
  <c r="BW17" i="10"/>
  <c r="BV17" i="10"/>
  <c r="BU17" i="10"/>
  <c r="BT17" i="10"/>
  <c r="K17" i="10"/>
  <c r="BN17" i="10"/>
  <c r="AA17" i="10"/>
  <c r="AB17" i="10"/>
  <c r="BO17" i="10"/>
  <c r="AO17" i="10"/>
  <c r="AP17" i="10"/>
  <c r="BP17" i="10"/>
  <c r="BG17" i="10"/>
  <c r="BH17" i="10"/>
  <c r="BQ17" i="10"/>
  <c r="BR17" i="10"/>
  <c r="BZ17" i="10"/>
  <c r="CD17" i="10"/>
  <c r="BW20" i="10"/>
  <c r="BU20" i="10"/>
  <c r="BT20" i="10"/>
  <c r="K20" i="10"/>
  <c r="BN20" i="10"/>
  <c r="AA20" i="10"/>
  <c r="AB20" i="10"/>
  <c r="BO20" i="10"/>
  <c r="AO20" i="10"/>
  <c r="AP20" i="10"/>
  <c r="BP20" i="10"/>
  <c r="BG20" i="10"/>
  <c r="BH20" i="10"/>
  <c r="BQ20" i="10"/>
  <c r="BR20" i="10"/>
  <c r="BZ20" i="10"/>
  <c r="BW13" i="10"/>
  <c r="BV13" i="10"/>
  <c r="BU13" i="10"/>
  <c r="BT13" i="10"/>
  <c r="K13" i="10"/>
  <c r="BN13" i="10"/>
  <c r="AA13" i="10"/>
  <c r="AB13" i="10"/>
  <c r="BO13" i="10"/>
  <c r="AO13" i="10"/>
  <c r="AP13" i="10"/>
  <c r="BP13" i="10"/>
  <c r="BG13" i="10"/>
  <c r="BH13" i="10"/>
  <c r="BQ13" i="10"/>
  <c r="BR13" i="10"/>
  <c r="BZ13" i="10"/>
  <c r="CD13" i="10"/>
  <c r="BW15" i="10"/>
  <c r="BV15" i="10"/>
  <c r="BU15" i="10"/>
  <c r="BT15" i="10"/>
  <c r="K15" i="10"/>
  <c r="BN15" i="10"/>
  <c r="AA15" i="10"/>
  <c r="AB15" i="10"/>
  <c r="BO15" i="10"/>
  <c r="AO15" i="10"/>
  <c r="AP15" i="10"/>
  <c r="BP15" i="10"/>
  <c r="BG15" i="10"/>
  <c r="BH15" i="10"/>
  <c r="BQ15" i="10"/>
  <c r="BR15" i="10"/>
  <c r="BZ15" i="10"/>
  <c r="CD15" i="10"/>
  <c r="BW16" i="10"/>
  <c r="BV16" i="10"/>
  <c r="BU16" i="10"/>
  <c r="BT16" i="10"/>
  <c r="AI7" i="10"/>
  <c r="U7" i="10"/>
  <c r="N7" i="10"/>
  <c r="G7" i="10"/>
  <c r="CE2" i="10"/>
  <c r="CE1" i="10"/>
  <c r="CE3" i="9"/>
  <c r="CE2" i="9"/>
  <c r="L19" i="9"/>
  <c r="V13" i="9"/>
  <c r="V14" i="9"/>
  <c r="V15" i="9"/>
  <c r="V16" i="9"/>
  <c r="V17" i="9"/>
  <c r="V18" i="9"/>
  <c r="V19" i="9"/>
  <c r="W19" i="9"/>
  <c r="AG13" i="9"/>
  <c r="AG14" i="9"/>
  <c r="AG15" i="9"/>
  <c r="AG16" i="9"/>
  <c r="AG17" i="9"/>
  <c r="AG18" i="9"/>
  <c r="AG19" i="9"/>
  <c r="AH19" i="9"/>
  <c r="AR13" i="9"/>
  <c r="AR14" i="9"/>
  <c r="AR15" i="9"/>
  <c r="AR16" i="9"/>
  <c r="AR17" i="9"/>
  <c r="AR18" i="9"/>
  <c r="AR19" i="9"/>
  <c r="AS19" i="9"/>
  <c r="BU19" i="9"/>
  <c r="BT19" i="9"/>
  <c r="BS19" i="9"/>
  <c r="BR19" i="9"/>
  <c r="BQ19" i="9"/>
  <c r="L27" i="9"/>
  <c r="V21" i="9"/>
  <c r="V22" i="9"/>
  <c r="V23" i="9"/>
  <c r="V24" i="9"/>
  <c r="V25" i="9"/>
  <c r="V26" i="9"/>
  <c r="V27" i="9"/>
  <c r="W27" i="9"/>
  <c r="AG21" i="9"/>
  <c r="AG22" i="9"/>
  <c r="AG23" i="9"/>
  <c r="AG24" i="9"/>
  <c r="AG25" i="9"/>
  <c r="AG26" i="9"/>
  <c r="AG27" i="9"/>
  <c r="AH27" i="9"/>
  <c r="AR21" i="9"/>
  <c r="AR22" i="9"/>
  <c r="AR23" i="9"/>
  <c r="AR24" i="9"/>
  <c r="AR25" i="9"/>
  <c r="AR26" i="9"/>
  <c r="AR27" i="9"/>
  <c r="AS27" i="9"/>
  <c r="BU27" i="9"/>
  <c r="BT27" i="9"/>
  <c r="BS27" i="9"/>
  <c r="BR27" i="9"/>
  <c r="BQ27" i="9"/>
  <c r="Z8" i="9"/>
  <c r="O8" i="9"/>
  <c r="H8" i="9"/>
  <c r="J11" i="3"/>
  <c r="AG11" i="3"/>
  <c r="Q11" i="3"/>
  <c r="AH11" i="3"/>
  <c r="X11" i="3"/>
  <c r="AI11" i="3"/>
  <c r="AE11" i="3"/>
  <c r="AJ11" i="3"/>
  <c r="AL11" i="3"/>
  <c r="J11" i="7"/>
  <c r="AG11" i="7"/>
  <c r="Q11" i="7"/>
  <c r="AH11" i="7"/>
  <c r="X11" i="7"/>
  <c r="AI11" i="7"/>
  <c r="AE11" i="7"/>
  <c r="AJ11" i="7"/>
  <c r="AL11" i="7"/>
  <c r="AM11" i="7"/>
  <c r="AA6" i="7"/>
  <c r="T6" i="7"/>
  <c r="M6" i="7"/>
  <c r="F6" i="7"/>
  <c r="AM2" i="7"/>
  <c r="AM1" i="7"/>
  <c r="BT15" i="6"/>
  <c r="BS15" i="6"/>
  <c r="BR15" i="6"/>
  <c r="BQ15" i="6"/>
  <c r="BT19" i="6"/>
  <c r="BS19" i="6"/>
  <c r="BR19" i="6"/>
  <c r="BQ19" i="6"/>
  <c r="BT14" i="6"/>
  <c r="BS14" i="6"/>
  <c r="BR14" i="6"/>
  <c r="BQ14" i="6"/>
  <c r="BT22" i="6"/>
  <c r="BS22" i="6"/>
  <c r="BR22" i="6"/>
  <c r="BQ22" i="6"/>
  <c r="BT21" i="6"/>
  <c r="BS21" i="6"/>
  <c r="BR21" i="6"/>
  <c r="BQ21" i="6"/>
  <c r="BT20" i="6"/>
  <c r="BS20" i="6"/>
  <c r="BR20" i="6"/>
  <c r="BQ20" i="6"/>
  <c r="BT18" i="6"/>
  <c r="BS18" i="6"/>
  <c r="BR18" i="6"/>
  <c r="BQ18" i="6"/>
  <c r="BT16" i="6"/>
  <c r="BS16" i="6"/>
  <c r="BR16" i="6"/>
  <c r="BQ16" i="6"/>
  <c r="BT17" i="6"/>
  <c r="BS17" i="6"/>
  <c r="BR17" i="6"/>
  <c r="BQ17" i="6"/>
  <c r="BT13" i="6"/>
  <c r="BS13" i="6"/>
  <c r="BR13" i="6"/>
  <c r="BQ13" i="6"/>
  <c r="BN7" i="6"/>
  <c r="BC7" i="6"/>
  <c r="AU7" i="6"/>
  <c r="BT12" i="6"/>
  <c r="BS12" i="6"/>
  <c r="BR12" i="6"/>
  <c r="BQ12" i="6"/>
  <c r="AJ7" i="6"/>
  <c r="AF7" i="6"/>
  <c r="U7" i="6"/>
  <c r="N7" i="6"/>
  <c r="G7" i="6"/>
  <c r="BZ2" i="6"/>
  <c r="BZ1" i="6"/>
  <c r="AA6" i="3"/>
  <c r="T6" i="3"/>
  <c r="M6" i="3"/>
  <c r="CC2" i="5"/>
  <c r="CC1" i="5"/>
  <c r="AI7" i="5"/>
  <c r="Y7" i="5"/>
  <c r="O7" i="5"/>
  <c r="H7" i="5"/>
  <c r="AB5" i="2"/>
  <c r="AT18" i="5"/>
  <c r="AC19" i="2"/>
  <c r="L19" i="2"/>
  <c r="P19" i="2"/>
  <c r="W19" i="2"/>
  <c r="Y19" i="2"/>
  <c r="AI19" i="2"/>
  <c r="AH19" i="2"/>
  <c r="AG19" i="2"/>
  <c r="AF19" i="2"/>
  <c r="AE19" i="2"/>
  <c r="AC27" i="2"/>
  <c r="L27" i="2"/>
  <c r="P27" i="2"/>
  <c r="W27" i="2"/>
  <c r="Y27" i="2"/>
  <c r="AI27" i="2"/>
  <c r="AH27" i="2"/>
  <c r="AG27" i="2"/>
  <c r="AF27" i="2"/>
  <c r="AE27" i="2"/>
  <c r="AC11" i="2"/>
  <c r="L11" i="2"/>
  <c r="P11" i="2"/>
  <c r="W11" i="2"/>
  <c r="Y11" i="2"/>
  <c r="AI11" i="2"/>
  <c r="AH11" i="2"/>
  <c r="AG11" i="2"/>
  <c r="AF11" i="2"/>
  <c r="AE11" i="2"/>
  <c r="AC17" i="2"/>
  <c r="L17" i="2"/>
  <c r="P17" i="2"/>
  <c r="W17" i="2"/>
  <c r="Y17" i="2"/>
  <c r="AI17" i="2"/>
  <c r="AH17" i="2"/>
  <c r="AG17" i="2"/>
  <c r="AF17" i="2"/>
  <c r="AE17" i="2"/>
  <c r="AC15" i="2"/>
  <c r="L15" i="2"/>
  <c r="P15" i="2"/>
  <c r="W15" i="2"/>
  <c r="Y15" i="2"/>
  <c r="AI15" i="2"/>
  <c r="AH15" i="2"/>
  <c r="AG15" i="2"/>
  <c r="AF15" i="2"/>
  <c r="AE15" i="2"/>
  <c r="AC23" i="2"/>
  <c r="L23" i="2"/>
  <c r="P23" i="2"/>
  <c r="W23" i="2"/>
  <c r="Y23" i="2"/>
  <c r="AI23" i="2"/>
  <c r="AH23" i="2"/>
  <c r="AG23" i="2"/>
  <c r="AF23" i="2"/>
  <c r="AE23" i="2"/>
  <c r="AC25" i="2"/>
  <c r="L25" i="2"/>
  <c r="P25" i="2"/>
  <c r="W25" i="2"/>
  <c r="Y25" i="2"/>
  <c r="AI25" i="2"/>
  <c r="AH25" i="2"/>
  <c r="AG25" i="2"/>
  <c r="AF25" i="2"/>
  <c r="AE25" i="2"/>
  <c r="AC21" i="2"/>
  <c r="L21" i="2"/>
  <c r="P21" i="2"/>
  <c r="W21" i="2"/>
  <c r="Y21" i="2"/>
  <c r="AI21" i="2"/>
  <c r="AH21" i="2"/>
  <c r="AG21" i="2"/>
  <c r="AF21" i="2"/>
  <c r="AE21" i="2"/>
  <c r="AC29" i="2"/>
  <c r="L29" i="2"/>
  <c r="P29" i="2"/>
  <c r="W29" i="2"/>
  <c r="Y29" i="2"/>
  <c r="AI29" i="2"/>
  <c r="AH29" i="2"/>
  <c r="AG29" i="2"/>
  <c r="AF29" i="2"/>
  <c r="AE29" i="2"/>
  <c r="L13" i="2"/>
  <c r="P13" i="2"/>
  <c r="W13" i="2"/>
  <c r="Y13" i="2"/>
  <c r="AC13" i="2"/>
  <c r="AI13" i="2"/>
  <c r="AH13" i="2"/>
  <c r="AG13" i="2"/>
  <c r="AF13" i="2"/>
  <c r="AE13" i="2"/>
  <c r="AJ2" i="2"/>
  <c r="AJ1" i="2"/>
  <c r="AS18" i="5"/>
  <c r="AR18" i="5"/>
  <c r="AQ18" i="5"/>
  <c r="AM11" i="3"/>
  <c r="F6" i="3"/>
  <c r="AM2" i="3"/>
  <c r="AM1" i="3"/>
  <c r="S5" i="2"/>
  <c r="O5" i="2"/>
  <c r="H5" i="2"/>
  <c r="CD20" i="10"/>
  <c r="BX20" i="10"/>
</calcChain>
</file>

<file path=xl/sharedStrings.xml><?xml version="1.0" encoding="utf-8"?>
<sst xmlns="http://schemas.openxmlformats.org/spreadsheetml/2006/main" count="2322" uniqueCount="339">
  <si>
    <t>23rd Australian Vaulting Championships 2019</t>
  </si>
  <si>
    <t>September 28 to October 1</t>
  </si>
  <si>
    <t>Judges</t>
    <phoneticPr fontId="0" type="noConversion"/>
  </si>
  <si>
    <t>Judge A</t>
  </si>
  <si>
    <t>Judge B</t>
  </si>
  <si>
    <t>Judge C</t>
  </si>
  <si>
    <t xml:space="preserve">Class </t>
  </si>
  <si>
    <t>Horse</t>
  </si>
  <si>
    <t>Technique</t>
  </si>
  <si>
    <t>Tech</t>
  </si>
  <si>
    <t>Artistic</t>
  </si>
  <si>
    <t>Art</t>
  </si>
  <si>
    <t>FINAL</t>
  </si>
  <si>
    <t>No.</t>
  </si>
  <si>
    <t>Vaulter</t>
  </si>
  <si>
    <t>Lunger</t>
  </si>
  <si>
    <t>Club</t>
  </si>
  <si>
    <t>A1</t>
  </si>
  <si>
    <t>A2</t>
  </si>
  <si>
    <t>A3</t>
  </si>
  <si>
    <t>A4</t>
  </si>
  <si>
    <t>A5</t>
  </si>
  <si>
    <t>Perf</t>
  </si>
  <si>
    <t>Falls</t>
  </si>
  <si>
    <t>Final</t>
  </si>
  <si>
    <t>C1</t>
  </si>
  <si>
    <t>C2</t>
  </si>
  <si>
    <t>C3</t>
  </si>
  <si>
    <t>C4</t>
  </si>
  <si>
    <t>C5</t>
  </si>
  <si>
    <t>Art.</t>
  </si>
  <si>
    <t>Deduct</t>
  </si>
  <si>
    <t>SCORE</t>
  </si>
  <si>
    <t>Place</t>
  </si>
  <si>
    <t>A</t>
  </si>
  <si>
    <t>B</t>
  </si>
  <si>
    <t>C</t>
  </si>
  <si>
    <t>Portia Griffiths</t>
  </si>
  <si>
    <t>Emily Edwards</t>
  </si>
  <si>
    <t>Carlee Roberts</t>
  </si>
  <si>
    <t>Georgia Surawski</t>
  </si>
  <si>
    <t>Tegan Davis</t>
  </si>
  <si>
    <t>Lucia Rogan</t>
  </si>
  <si>
    <t>Nicole Connor</t>
  </si>
  <si>
    <t>Madelaine O'hare</t>
  </si>
  <si>
    <t>Violet Levett</t>
  </si>
  <si>
    <t>Kaitlyn Jones</t>
  </si>
  <si>
    <t>Peyton Halloran</t>
  </si>
  <si>
    <t>Sarah Clark</t>
  </si>
  <si>
    <t>Daytona Halloran</t>
  </si>
  <si>
    <t>Charlotte Clark</t>
  </si>
  <si>
    <t>Emerson Fuss</t>
  </si>
  <si>
    <t>Milla Fuss</t>
  </si>
  <si>
    <t>Ruby Gatfield</t>
  </si>
  <si>
    <t>Evelyn Mercer</t>
  </si>
  <si>
    <t>Xavia Ellison</t>
  </si>
  <si>
    <t>Grace Gatfield</t>
  </si>
  <si>
    <t>Edelweiss Pierre</t>
  </si>
  <si>
    <t>Lucy Betts</t>
  </si>
  <si>
    <t>Fassifern</t>
  </si>
  <si>
    <t>Kamilaroi Yorkshire</t>
  </si>
  <si>
    <t>Dodi Rogan</t>
  </si>
  <si>
    <t>Equiste</t>
  </si>
  <si>
    <t>Statford Dartangan</t>
  </si>
  <si>
    <t>Kerrie Stapleton</t>
  </si>
  <si>
    <t>Baiberraley Rules</t>
  </si>
  <si>
    <t>Karen Mitchell</t>
  </si>
  <si>
    <t>Capriole</t>
  </si>
  <si>
    <t>Creme Brulee</t>
  </si>
  <si>
    <t>Melinda Osborn</t>
  </si>
  <si>
    <t>Darryn Fedrick</t>
  </si>
  <si>
    <t>Agari KF</t>
  </si>
  <si>
    <t>Michael Winwood</t>
  </si>
  <si>
    <t>Kingfisher</t>
  </si>
  <si>
    <t>SEVT</t>
  </si>
  <si>
    <t>Robyn Bruderer</t>
  </si>
  <si>
    <t>Nina Fritzell</t>
  </si>
  <si>
    <t>Angie Deeks</t>
  </si>
  <si>
    <t>Tristyn Lowe</t>
  </si>
  <si>
    <t>13A</t>
  </si>
  <si>
    <t>Lungers Master - Canter</t>
  </si>
  <si>
    <t>Class 50</t>
  </si>
  <si>
    <t>Overall</t>
  </si>
  <si>
    <t>Score</t>
  </si>
  <si>
    <t>Robyn Boyle</t>
  </si>
  <si>
    <t>Ella Springs</t>
  </si>
  <si>
    <t>Lungers Master - Walk</t>
  </si>
  <si>
    <t>Class 51</t>
  </si>
  <si>
    <t>Donati 3</t>
  </si>
  <si>
    <t>Georgie Kennett</t>
  </si>
  <si>
    <t>Wellington Park</t>
  </si>
  <si>
    <t>Judges</t>
  </si>
  <si>
    <t>COMPULSORIES</t>
  </si>
  <si>
    <t>Judge D</t>
  </si>
  <si>
    <t>Class</t>
  </si>
  <si>
    <t>Div. by</t>
  </si>
  <si>
    <t>Compulsory</t>
  </si>
  <si>
    <t>Club/Team</t>
  </si>
  <si>
    <t>V'ltOn</t>
  </si>
  <si>
    <t>Bas S</t>
  </si>
  <si>
    <t>Flag</t>
  </si>
  <si>
    <t>Stand</t>
  </si>
  <si>
    <t>F/Sw</t>
  </si>
  <si>
    <t>1/2 Mill</t>
  </si>
  <si>
    <t>B/Sw</t>
  </si>
  <si>
    <t>Total</t>
  </si>
  <si>
    <t>No&amp;Ex</t>
  </si>
  <si>
    <t>Sub-total</t>
  </si>
  <si>
    <t>D</t>
  </si>
  <si>
    <t>Jean Betts</t>
  </si>
  <si>
    <t xml:space="preserve"> Jenny Scott</t>
  </si>
  <si>
    <t>Judges</t>
    <phoneticPr fontId="8" type="noConversion"/>
  </si>
  <si>
    <t>FREESTYLE</t>
  </si>
  <si>
    <t>Final Scores</t>
  </si>
  <si>
    <t>Comp</t>
  </si>
  <si>
    <t>Freestyle</t>
  </si>
  <si>
    <t>1/2 Fl</t>
  </si>
  <si>
    <t>Plank</t>
  </si>
  <si>
    <t>I/S Seat</t>
  </si>
  <si>
    <t>O/S Seat</t>
  </si>
  <si>
    <t>Kneel</t>
  </si>
  <si>
    <t>Dism't</t>
  </si>
  <si>
    <t>Sub</t>
  </si>
  <si>
    <t>Ex Sc</t>
  </si>
  <si>
    <t>falls</t>
  </si>
  <si>
    <t>D'm't</t>
  </si>
  <si>
    <t>Aysha-rain Pietersz</t>
  </si>
  <si>
    <t>Casey Diener</t>
  </si>
  <si>
    <t>Quicksilver</t>
  </si>
  <si>
    <t>Daisy Farrall</t>
  </si>
  <si>
    <t>Sahara Hohnen-weil</t>
  </si>
  <si>
    <t>Glen Ida Cruiser</t>
  </si>
  <si>
    <t>Helen McNeill</t>
  </si>
  <si>
    <t>Glen Ida</t>
  </si>
  <si>
    <t>Caitlin Kerr</t>
  </si>
  <si>
    <t>Sara Foster</t>
  </si>
  <si>
    <t>Gracie Bates</t>
  </si>
  <si>
    <t>Megan Nicholson</t>
  </si>
  <si>
    <t>Elyse Macdonald</t>
  </si>
  <si>
    <t>NEqC</t>
  </si>
  <si>
    <t>Jenny Scott</t>
  </si>
  <si>
    <t>6C</t>
  </si>
  <si>
    <t>Preliminary Individual Div A</t>
  </si>
  <si>
    <t>Pas de Deux Prelim A</t>
  </si>
  <si>
    <t>SQ Preliminary Compulsories</t>
  </si>
  <si>
    <t>O/S</t>
  </si>
  <si>
    <t>V'lt Off</t>
  </si>
  <si>
    <t>Grace Pratley</t>
  </si>
  <si>
    <t>Ella Bennett</t>
  </si>
  <si>
    <t>Kallie Hasselmann</t>
  </si>
  <si>
    <t>Elyssa O'hanlon</t>
  </si>
  <si>
    <t>Morgan Spary</t>
  </si>
  <si>
    <t>Equiste/Kingfisher</t>
  </si>
  <si>
    <t>R</t>
  </si>
  <si>
    <t>Individual Intermediate</t>
  </si>
  <si>
    <t>COMPULSORY</t>
  </si>
  <si>
    <t>1/2 mill</t>
  </si>
  <si>
    <t>Class 3F</t>
  </si>
  <si>
    <t>Anna Kull</t>
  </si>
  <si>
    <t>Carina Ingelsson</t>
  </si>
  <si>
    <t>Jesica Dalesio</t>
  </si>
  <si>
    <t>Rachel Ryan</t>
  </si>
  <si>
    <t>Crème Brulee</t>
  </si>
  <si>
    <t>REVA</t>
  </si>
  <si>
    <t>Ceridwen Fenemore</t>
  </si>
  <si>
    <t>Tep Connor</t>
  </si>
  <si>
    <t>Ruth Skrzypek</t>
  </si>
  <si>
    <t>Naomi Yamaguchi</t>
  </si>
  <si>
    <t>Rachael Mackey</t>
  </si>
  <si>
    <t>Mischiev Maker</t>
  </si>
  <si>
    <t>Independent</t>
  </si>
  <si>
    <t>Keenya Giroux-harries</t>
  </si>
  <si>
    <t>Kyabra Park Hulla Bilou</t>
  </si>
  <si>
    <t>Zia Mcleod</t>
  </si>
  <si>
    <t>Madison Foster</t>
  </si>
  <si>
    <t>Northern Akeeta</t>
  </si>
  <si>
    <t>Riverina Equiste Vaulters</t>
  </si>
  <si>
    <t>Caitlin Fraser</t>
  </si>
  <si>
    <t>The Puzzler</t>
  </si>
  <si>
    <t>Sydney Vaulting Group</t>
  </si>
  <si>
    <t>Ivy Sykes</t>
  </si>
  <si>
    <t>Bathurst &amp; District</t>
  </si>
  <si>
    <t>Lili Tamai</t>
  </si>
  <si>
    <t>Hunterview Sinatra</t>
  </si>
  <si>
    <t>Star Struck Stables VT</t>
  </si>
  <si>
    <t>Judges</t>
    <phoneticPr fontId="0" type="noConversion"/>
  </si>
  <si>
    <t>TECH TEST</t>
  </si>
  <si>
    <t>Individual Open</t>
  </si>
  <si>
    <t>Class 1</t>
  </si>
  <si>
    <t>Compulsories</t>
  </si>
  <si>
    <t>COMP</t>
  </si>
  <si>
    <t>TECH</t>
  </si>
  <si>
    <t>Timing/</t>
  </si>
  <si>
    <t>Tech Test</t>
  </si>
  <si>
    <t>TEST</t>
  </si>
  <si>
    <t>Mill</t>
    <phoneticPr fontId="0" type="noConversion"/>
  </si>
  <si>
    <t>S Fwd</t>
  </si>
  <si>
    <t>S Bwd</t>
  </si>
  <si>
    <t>Stand</t>
    <phoneticPr fontId="0" type="noConversion"/>
  </si>
  <si>
    <t>Flank1</t>
    <phoneticPr fontId="0" type="noConversion"/>
  </si>
  <si>
    <t>Flank2</t>
    <phoneticPr fontId="0" type="noConversion"/>
  </si>
  <si>
    <t>Jump F</t>
  </si>
  <si>
    <t>Coord</t>
  </si>
  <si>
    <t>S/ness</t>
  </si>
  <si>
    <t>Balance</t>
  </si>
  <si>
    <t>Strength</t>
  </si>
  <si>
    <t>DoD</t>
  </si>
  <si>
    <t>Ded</t>
  </si>
  <si>
    <t>Comic Symphony</t>
  </si>
  <si>
    <t>Freestyle Round 1</t>
  </si>
  <si>
    <t>OVERALL</t>
  </si>
  <si>
    <t>Round 2</t>
  </si>
  <si>
    <t>Mill</t>
    <phoneticPr fontId="0" type="noConversion"/>
  </si>
  <si>
    <t>Stand</t>
    <phoneticPr fontId="0" type="noConversion"/>
  </si>
  <si>
    <t>Flank</t>
    <phoneticPr fontId="0" type="noConversion"/>
  </si>
  <si>
    <t>Deductions</t>
  </si>
  <si>
    <t>Free</t>
  </si>
  <si>
    <t>F/S 1</t>
  </si>
  <si>
    <t>F/S 2</t>
  </si>
  <si>
    <t>Edelweiss Bonnie Mae</t>
  </si>
  <si>
    <t>2FJ</t>
  </si>
  <si>
    <t>Individual Advanced Junior Female</t>
  </si>
  <si>
    <t>Individual Advanced Senior Female</t>
  </si>
  <si>
    <t>Imogen Fowler</t>
  </si>
  <si>
    <t>Duke of Wellington</t>
  </si>
  <si>
    <t>The Ranch Vaulters</t>
  </si>
  <si>
    <t>Hanna Foster</t>
  </si>
  <si>
    <t>Cassandra Cavanagh</t>
  </si>
  <si>
    <t>Isabella Valinoti</t>
  </si>
  <si>
    <t>Olympia Ellison</t>
  </si>
  <si>
    <t>Isla Mcgregor</t>
  </si>
  <si>
    <t>Lauren Ford</t>
  </si>
  <si>
    <t>Christine Lawrence</t>
  </si>
  <si>
    <t>SVG</t>
  </si>
  <si>
    <t>Preliminary Individual Div B</t>
  </si>
  <si>
    <t>Advance SQ</t>
  </si>
  <si>
    <t>Class 22</t>
  </si>
  <si>
    <t>Mill</t>
  </si>
  <si>
    <t>Sw Fwd</t>
  </si>
  <si>
    <t>Sw Bwd</t>
  </si>
  <si>
    <t>Flank</t>
  </si>
  <si>
    <t>PLACE</t>
  </si>
  <si>
    <t>Perf Tot</t>
  </si>
  <si>
    <t xml:space="preserve">Anna Kull   </t>
  </si>
  <si>
    <t>Sabine Osmotherly</t>
  </si>
  <si>
    <t>Eloise Tate</t>
  </si>
  <si>
    <t>Martine Fogg</t>
  </si>
  <si>
    <t>Lydia George</t>
  </si>
  <si>
    <t>Zoe Caddis</t>
  </si>
  <si>
    <t>Poppy Loveland</t>
  </si>
  <si>
    <t>Tuffrock Cruise</t>
  </si>
  <si>
    <t>Sharna Kirkham</t>
  </si>
  <si>
    <t>Hunter Valley</t>
  </si>
  <si>
    <t>Pas de Deux Prelim B</t>
  </si>
  <si>
    <t>13B</t>
  </si>
  <si>
    <t>PDD  Barrel B</t>
  </si>
  <si>
    <t xml:space="preserve">Tegan Davis </t>
  </si>
  <si>
    <t>Trinity Boekhout</t>
  </si>
  <si>
    <t>Dixie Boekhout</t>
  </si>
  <si>
    <t>Karen Ford</t>
  </si>
  <si>
    <t>Individual Novice</t>
  </si>
  <si>
    <t>Judge at B:</t>
  </si>
  <si>
    <t>Judge at C:</t>
  </si>
  <si>
    <t>Sw fw</t>
  </si>
  <si>
    <t>Sw bw</t>
  </si>
  <si>
    <t>Trista Mitchell</t>
  </si>
  <si>
    <t>Ginger Kennett</t>
  </si>
  <si>
    <t>MEVT</t>
  </si>
  <si>
    <t>Classes 4F</t>
  </si>
  <si>
    <t xml:space="preserve">Carina Ingelsson     </t>
  </si>
  <si>
    <t xml:space="preserve">Tristyn Lowe </t>
  </si>
  <si>
    <t>Grace Newland</t>
  </si>
  <si>
    <t>Natalie McNeill</t>
  </si>
  <si>
    <t>PDD  Barrel A</t>
  </si>
  <si>
    <t>PreNovice</t>
  </si>
  <si>
    <t>I's S</t>
  </si>
  <si>
    <t>O's S</t>
  </si>
  <si>
    <t>Ella Darmanin</t>
  </si>
  <si>
    <t>Tiannah Witney</t>
  </si>
  <si>
    <t>Madeleine Manton</t>
  </si>
  <si>
    <t>Van Someren EVT</t>
  </si>
  <si>
    <t>5C</t>
  </si>
  <si>
    <t>Kerrabee Leroy</t>
  </si>
  <si>
    <t>SCR</t>
  </si>
  <si>
    <t>CVI**PDD</t>
  </si>
  <si>
    <t>OPEN</t>
  </si>
  <si>
    <t>Lisa Van someren</t>
  </si>
  <si>
    <t>FREE</t>
  </si>
  <si>
    <t>AVERAGE</t>
  </si>
  <si>
    <t>ADVANCED</t>
  </si>
  <si>
    <t>FREE 1</t>
  </si>
  <si>
    <t>FREE 2</t>
  </si>
  <si>
    <t>INTERMEDIATE</t>
  </si>
  <si>
    <t>CVI*J</t>
  </si>
  <si>
    <t xml:space="preserve">SQUAD </t>
  </si>
  <si>
    <t>Edelweisse Pierre</t>
  </si>
  <si>
    <t>CVI**J</t>
  </si>
  <si>
    <t>CVI***</t>
  </si>
  <si>
    <t>NOVICE</t>
  </si>
  <si>
    <t>Andre</t>
  </si>
  <si>
    <t xml:space="preserve">SQUAD - NOVICE </t>
  </si>
  <si>
    <t>Andre Bella</t>
  </si>
  <si>
    <t>Andre Bronagh</t>
  </si>
  <si>
    <t>CVI*S</t>
  </si>
  <si>
    <t>Edelweiss Bonnie Mae (Carlee)</t>
  </si>
  <si>
    <t>Edelweiss Bonnie Mae (Lucy)</t>
  </si>
  <si>
    <t>Edelweiss Bonnie Mae (Jean)</t>
  </si>
  <si>
    <t>JUDGES</t>
  </si>
  <si>
    <t xml:space="preserve">OVERALL </t>
  </si>
  <si>
    <t>ROUND 1</t>
  </si>
  <si>
    <t>as per the EAVC</t>
  </si>
  <si>
    <t>Award</t>
  </si>
  <si>
    <t>Vaulter(s)</t>
  </si>
  <si>
    <t>National Champion Female Individual</t>
  </si>
  <si>
    <t>National Champion Male Individual</t>
  </si>
  <si>
    <t>National Champion Athlete with a Disability</t>
  </si>
  <si>
    <t>National Champion Pas de Deux</t>
  </si>
  <si>
    <t>National Champion Squad</t>
  </si>
  <si>
    <t>National Champion Horse - High Horse Score Award</t>
  </si>
  <si>
    <t>2019 Australian Perpetual Awards</t>
  </si>
  <si>
    <t>NO ENTRIES</t>
  </si>
  <si>
    <t>PDD  Barrel Integrated</t>
  </si>
  <si>
    <t>HUNTER VALLEY</t>
  </si>
  <si>
    <t>SHARNA KIRKHAM</t>
  </si>
  <si>
    <t>TUFFROCK CRUISE</t>
  </si>
  <si>
    <t xml:space="preserve"> </t>
  </si>
  <si>
    <t>SQUAD - BARREL</t>
  </si>
  <si>
    <t>24/32A</t>
  </si>
  <si>
    <t>Statford Dartagnan</t>
  </si>
  <si>
    <t>Natalie Mcneill</t>
  </si>
  <si>
    <t>Stephanie Dore</t>
  </si>
  <si>
    <t>Scone Equestrian Vaulting Team</t>
  </si>
  <si>
    <t>Isabella Napthali &amp; Bronagh Miskelly</t>
  </si>
  <si>
    <t>SHVY &amp; SVG</t>
  </si>
  <si>
    <t xml:space="preserve">Andre </t>
  </si>
  <si>
    <t>Kerri Wilson</t>
  </si>
  <si>
    <t>Free 2</t>
  </si>
  <si>
    <t>ROUND 2</t>
  </si>
  <si>
    <t>Venue - White Park Scone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</si>
</sst>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C09]dd\-mmm\-yy;@"/>
    <numFmt numFmtId="165" formatCode="[$-409]h:mm:ss\ AM/PM;@"/>
    <numFmt numFmtId="166" formatCode="0.0"/>
    <numFmt numFmtId="167" formatCode="0.000"/>
    <numFmt numFmtId="168" formatCode="_-* #,##0.000_-;\-* #,##0.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theme="0" tint="-0.249977111117893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22"/>
      <color theme="1"/>
      <name val="Calibri Light"/>
      <family val="1"/>
      <scheme val="major"/>
    </font>
    <font>
      <sz val="20"/>
      <color theme="1"/>
      <name val="Calibri Light"/>
      <family val="1"/>
      <scheme val="major"/>
    </font>
    <font>
      <sz val="22"/>
      <color theme="1"/>
      <name val="Calibri Light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0" borderId="0"/>
    <xf numFmtId="0" fontId="1" fillId="0" borderId="0"/>
    <xf numFmtId="0" fontId="1" fillId="2" borderId="0" applyNumberFormat="0" applyBorder="0" applyAlignment="0" applyProtection="0"/>
    <xf numFmtId="0" fontId="17" fillId="0" borderId="0"/>
    <xf numFmtId="0" fontId="1" fillId="0" borderId="0"/>
    <xf numFmtId="0" fontId="9" fillId="0" borderId="0"/>
    <xf numFmtId="0" fontId="1" fillId="4" borderId="0" applyNumberFormat="0" applyBorder="0" applyAlignment="0" applyProtection="0"/>
    <xf numFmtId="0" fontId="9" fillId="0" borderId="0"/>
    <xf numFmtId="0" fontId="1" fillId="0" borderId="0"/>
  </cellStyleXfs>
  <cellXfs count="566">
    <xf numFmtId="0" fontId="0" fillId="0" borderId="0" xfId="0"/>
    <xf numFmtId="0" fontId="4" fillId="0" borderId="0" xfId="0" applyFont="1"/>
    <xf numFmtId="0" fontId="5" fillId="0" borderId="0" xfId="2" applyFont="1" applyFill="1"/>
    <xf numFmtId="0" fontId="6" fillId="0" borderId="0" xfId="0" applyFont="1"/>
    <xf numFmtId="0" fontId="7" fillId="0" borderId="0" xfId="0" applyFont="1"/>
    <xf numFmtId="0" fontId="8" fillId="0" borderId="0" xfId="0" applyFont="1" applyProtection="1">
      <protection locked="0"/>
    </xf>
    <xf numFmtId="0" fontId="8" fillId="0" borderId="0" xfId="7" applyFont="1" applyProtection="1">
      <protection locked="0"/>
    </xf>
    <xf numFmtId="0" fontId="6" fillId="0" borderId="0" xfId="7" applyFont="1"/>
    <xf numFmtId="164" fontId="6" fillId="0" borderId="0" xfId="7" applyNumberFormat="1" applyFont="1" applyAlignment="1">
      <alignment horizontal="right"/>
    </xf>
    <xf numFmtId="0" fontId="10" fillId="0" borderId="0" xfId="0" applyFont="1" applyProtection="1">
      <protection locked="0"/>
    </xf>
    <xf numFmtId="165" fontId="6" fillId="0" borderId="0" xfId="7" applyNumberFormat="1" applyFont="1" applyAlignment="1">
      <alignment horizontal="right"/>
    </xf>
    <xf numFmtId="0" fontId="7" fillId="0" borderId="0" xfId="7" applyFont="1"/>
    <xf numFmtId="15" fontId="7" fillId="0" borderId="0" xfId="8" applyNumberFormat="1" applyFont="1" applyAlignment="1" applyProtection="1">
      <alignment horizontal="right"/>
      <protection locked="0"/>
    </xf>
    <xf numFmtId="0" fontId="1" fillId="0" borderId="0" xfId="8" applyAlignment="1" applyProtection="1">
      <alignment horizontal="right"/>
      <protection locked="0"/>
    </xf>
    <xf numFmtId="0" fontId="8" fillId="0" borderId="0" xfId="7" applyFont="1"/>
    <xf numFmtId="0" fontId="7" fillId="0" borderId="0" xfId="8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8" applyFont="1" applyProtection="1">
      <protection locked="0"/>
    </xf>
    <xf numFmtId="0" fontId="6" fillId="7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8" fillId="0" borderId="1" xfId="7" applyFont="1" applyBorder="1"/>
    <xf numFmtId="0" fontId="6" fillId="8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8" borderId="0" xfId="0" applyFont="1" applyFill="1"/>
    <xf numFmtId="0" fontId="6" fillId="8" borderId="0" xfId="0" applyFont="1" applyFill="1" applyProtection="1">
      <protection locked="0"/>
    </xf>
    <xf numFmtId="0" fontId="6" fillId="8" borderId="0" xfId="0" applyFont="1" applyFill="1"/>
    <xf numFmtId="0" fontId="8" fillId="8" borderId="0" xfId="0" applyFont="1" applyFill="1" applyAlignment="1" applyProtection="1">
      <alignment horizontal="center"/>
      <protection locked="0"/>
    </xf>
    <xf numFmtId="166" fontId="6" fillId="8" borderId="0" xfId="0" applyNumberFormat="1" applyFont="1" applyFill="1" applyProtection="1">
      <protection locked="0"/>
    </xf>
    <xf numFmtId="0" fontId="6" fillId="9" borderId="0" xfId="0" applyFont="1" applyFill="1" applyProtection="1">
      <protection locked="0"/>
    </xf>
    <xf numFmtId="0" fontId="8" fillId="8" borderId="0" xfId="7" applyFont="1" applyFill="1" applyAlignment="1">
      <alignment horizontal="center"/>
    </xf>
    <xf numFmtId="167" fontId="6" fillId="8" borderId="0" xfId="0" applyNumberFormat="1" applyFont="1" applyFill="1" applyProtection="1">
      <protection locked="0"/>
    </xf>
    <xf numFmtId="0" fontId="13" fillId="0" borderId="1" xfId="0" applyFont="1" applyBorder="1" applyAlignment="1">
      <alignment horizontal="center" vertical="center"/>
    </xf>
    <xf numFmtId="0" fontId="6" fillId="8" borderId="1" xfId="0" applyFont="1" applyFill="1" applyBorder="1" applyProtection="1">
      <protection locked="0"/>
    </xf>
    <xf numFmtId="0" fontId="14" fillId="10" borderId="1" xfId="0" applyFont="1" applyFill="1" applyBorder="1" applyProtection="1">
      <protection locked="0"/>
    </xf>
    <xf numFmtId="167" fontId="6" fillId="0" borderId="1" xfId="0" applyNumberFormat="1" applyFont="1" applyBorder="1"/>
    <xf numFmtId="0" fontId="6" fillId="8" borderId="1" xfId="0" applyFont="1" applyFill="1" applyBorder="1"/>
    <xf numFmtId="166" fontId="14" fillId="11" borderId="1" xfId="0" applyNumberFormat="1" applyFont="1" applyFill="1" applyBorder="1" applyProtection="1">
      <protection locked="0"/>
    </xf>
    <xf numFmtId="166" fontId="8" fillId="11" borderId="1" xfId="0" applyNumberFormat="1" applyFont="1" applyFill="1" applyBorder="1" applyProtection="1">
      <protection locked="0"/>
    </xf>
    <xf numFmtId="167" fontId="8" fillId="0" borderId="1" xfId="0" applyNumberFormat="1" applyFont="1" applyBorder="1"/>
    <xf numFmtId="166" fontId="6" fillId="8" borderId="1" xfId="0" applyNumberFormat="1" applyFont="1" applyFill="1" applyBorder="1"/>
    <xf numFmtId="166" fontId="6" fillId="10" borderId="1" xfId="0" applyNumberFormat="1" applyFont="1" applyFill="1" applyBorder="1" applyProtection="1">
      <protection locked="0"/>
    </xf>
    <xf numFmtId="166" fontId="6" fillId="0" borderId="1" xfId="0" applyNumberFormat="1" applyFont="1" applyBorder="1"/>
    <xf numFmtId="166" fontId="6" fillId="7" borderId="1" xfId="0" applyNumberFormat="1" applyFont="1" applyFill="1" applyBorder="1"/>
    <xf numFmtId="167" fontId="8" fillId="0" borderId="1" xfId="7" applyNumberFormat="1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0" fillId="0" borderId="1" xfId="0" applyBorder="1"/>
    <xf numFmtId="0" fontId="13" fillId="0" borderId="1" xfId="0" applyFont="1" applyFill="1" applyBorder="1"/>
    <xf numFmtId="0" fontId="15" fillId="0" borderId="0" xfId="0" applyFont="1"/>
    <xf numFmtId="0" fontId="16" fillId="0" borderId="0" xfId="0" applyFont="1"/>
    <xf numFmtId="0" fontId="0" fillId="0" borderId="0" xfId="0" applyFont="1"/>
    <xf numFmtId="15" fontId="7" fillId="0" borderId="0" xfId="0" applyNumberFormat="1" applyFont="1" applyAlignment="1"/>
    <xf numFmtId="0" fontId="0" fillId="0" borderId="0" xfId="0" applyAlignment="1"/>
    <xf numFmtId="0" fontId="10" fillId="0" borderId="0" xfId="0" applyFont="1"/>
    <xf numFmtId="0" fontId="6" fillId="0" borderId="0" xfId="7" applyFont="1" applyAlignment="1">
      <alignment horizontal="right"/>
    </xf>
    <xf numFmtId="0" fontId="8" fillId="0" borderId="0" xfId="8" applyFont="1" applyProtection="1">
      <protection locked="0"/>
    </xf>
    <xf numFmtId="0" fontId="6" fillId="0" borderId="0" xfId="8" applyFont="1" applyProtection="1">
      <protection locked="0"/>
    </xf>
    <xf numFmtId="164" fontId="8" fillId="0" borderId="0" xfId="8" applyNumberFormat="1" applyFont="1" applyAlignment="1" applyProtection="1">
      <alignment horizontal="right"/>
      <protection locked="0"/>
    </xf>
    <xf numFmtId="165" fontId="8" fillId="0" borderId="0" xfId="8" applyNumberFormat="1" applyFont="1" applyAlignment="1" applyProtection="1">
      <alignment horizontal="right"/>
      <protection locked="0"/>
    </xf>
    <xf numFmtId="0" fontId="1" fillId="0" borderId="0" xfId="8" applyAlignment="1" applyProtection="1">
      <alignment horizontal="left"/>
      <protection locked="0"/>
    </xf>
    <xf numFmtId="0" fontId="3" fillId="0" borderId="0" xfId="9" applyFont="1" applyFill="1" applyProtection="1">
      <protection locked="0"/>
    </xf>
    <xf numFmtId="0" fontId="12" fillId="0" borderId="0" xfId="8" applyFont="1" applyProtection="1">
      <protection locked="0"/>
    </xf>
    <xf numFmtId="0" fontId="10" fillId="0" borderId="0" xfId="8" applyFont="1" applyAlignment="1" applyProtection="1">
      <alignment horizontal="left"/>
      <protection locked="0"/>
    </xf>
    <xf numFmtId="0" fontId="8" fillId="0" borderId="0" xfId="8" applyFont="1" applyAlignment="1" applyProtection="1">
      <alignment horizontal="center"/>
      <protection locked="0"/>
    </xf>
    <xf numFmtId="0" fontId="12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0" fontId="8" fillId="8" borderId="0" xfId="8" applyFont="1" applyFill="1" applyAlignment="1" applyProtection="1">
      <alignment horizontal="center"/>
      <protection locked="0"/>
    </xf>
    <xf numFmtId="0" fontId="13" fillId="0" borderId="0" xfId="10" applyFont="1"/>
    <xf numFmtId="166" fontId="14" fillId="11" borderId="0" xfId="8" applyNumberFormat="1" applyFont="1" applyFill="1" applyProtection="1">
      <protection locked="0"/>
    </xf>
    <xf numFmtId="167" fontId="8" fillId="0" borderId="0" xfId="8" applyNumberFormat="1" applyFont="1"/>
    <xf numFmtId="0" fontId="8" fillId="8" borderId="0" xfId="8" applyFont="1" applyFill="1"/>
    <xf numFmtId="0" fontId="4" fillId="0" borderId="0" xfId="7" applyFont="1" applyProtection="1">
      <protection locked="0"/>
    </xf>
    <xf numFmtId="0" fontId="8" fillId="0" borderId="0" xfId="8" applyFont="1"/>
    <xf numFmtId="0" fontId="1" fillId="0" borderId="0" xfId="8" applyProtection="1">
      <protection locked="0"/>
    </xf>
    <xf numFmtId="166" fontId="14" fillId="0" borderId="0" xfId="8" applyNumberFormat="1" applyFont="1" applyProtection="1">
      <protection locked="0"/>
    </xf>
    <xf numFmtId="167" fontId="8" fillId="0" borderId="0" xfId="8" applyNumberFormat="1" applyFont="1" applyProtection="1">
      <protection locked="0"/>
    </xf>
    <xf numFmtId="167" fontId="1" fillId="0" borderId="0" xfId="8" applyNumberFormat="1" applyProtection="1">
      <protection locked="0"/>
    </xf>
    <xf numFmtId="0" fontId="9" fillId="0" borderId="0" xfId="8" applyFont="1" applyProtection="1">
      <protection locked="0"/>
    </xf>
    <xf numFmtId="167" fontId="8" fillId="0" borderId="0" xfId="0" applyNumberFormat="1" applyFont="1"/>
    <xf numFmtId="0" fontId="8" fillId="0" borderId="0" xfId="8" applyFont="1" applyAlignment="1" applyProtection="1">
      <alignment horizontal="left"/>
      <protection locked="0"/>
    </xf>
    <xf numFmtId="0" fontId="8" fillId="0" borderId="0" xfId="0" applyFont="1"/>
    <xf numFmtId="0" fontId="11" fillId="0" borderId="0" xfId="0" applyFont="1"/>
    <xf numFmtId="15" fontId="7" fillId="0" borderId="0" xfId="8" applyNumberFormat="1" applyFont="1" applyAlignment="1" applyProtection="1">
      <alignment horizontal="left"/>
      <protection locked="0"/>
    </xf>
    <xf numFmtId="0" fontId="20" fillId="0" borderId="0" xfId="0" applyFont="1"/>
    <xf numFmtId="165" fontId="6" fillId="0" borderId="0" xfId="0" applyNumberFormat="1" applyFont="1" applyAlignment="1">
      <alignment horizontal="right"/>
    </xf>
    <xf numFmtId="0" fontId="5" fillId="2" borderId="0" xfId="2" applyFont="1"/>
    <xf numFmtId="0" fontId="19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6" fillId="0" borderId="2" xfId="0" applyFont="1" applyBorder="1"/>
    <xf numFmtId="0" fontId="6" fillId="12" borderId="0" xfId="0" applyFont="1" applyFill="1"/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12" applyFont="1"/>
    <xf numFmtId="0" fontId="8" fillId="13" borderId="0" xfId="0" applyFont="1" applyFill="1"/>
    <xf numFmtId="0" fontId="6" fillId="13" borderId="0" xfId="0" applyFont="1" applyFill="1"/>
    <xf numFmtId="166" fontId="6" fillId="10" borderId="0" xfId="0" applyNumberFormat="1" applyFont="1" applyFill="1"/>
    <xf numFmtId="167" fontId="6" fillId="0" borderId="0" xfId="0" applyNumberFormat="1" applyFont="1"/>
    <xf numFmtId="167" fontId="6" fillId="13" borderId="0" xfId="0" applyNumberFormat="1" applyFont="1" applyFill="1"/>
    <xf numFmtId="167" fontId="6" fillId="12" borderId="0" xfId="0" applyNumberFormat="1" applyFont="1" applyFill="1"/>
    <xf numFmtId="0" fontId="21" fillId="8" borderId="2" xfId="0" applyFont="1" applyFill="1" applyBorder="1"/>
    <xf numFmtId="0" fontId="21" fillId="8" borderId="0" xfId="0" applyFont="1" applyFill="1"/>
    <xf numFmtId="0" fontId="21" fillId="12" borderId="0" xfId="0" applyFont="1" applyFill="1"/>
    <xf numFmtId="166" fontId="6" fillId="12" borderId="0" xfId="0" applyNumberFormat="1" applyFont="1" applyFill="1"/>
    <xf numFmtId="0" fontId="22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12" applyFont="1" applyBorder="1"/>
    <xf numFmtId="0" fontId="14" fillId="12" borderId="1" xfId="0" applyFont="1" applyFill="1" applyBorder="1"/>
    <xf numFmtId="0" fontId="14" fillId="10" borderId="1" xfId="0" applyFont="1" applyFill="1" applyBorder="1"/>
    <xf numFmtId="167" fontId="14" fillId="12" borderId="1" xfId="0" applyNumberFormat="1" applyFont="1" applyFill="1" applyBorder="1"/>
    <xf numFmtId="0" fontId="6" fillId="13" borderId="1" xfId="0" applyFont="1" applyFill="1" applyBorder="1"/>
    <xf numFmtId="0" fontId="6" fillId="12" borderId="1" xfId="0" applyFont="1" applyFill="1" applyBorder="1"/>
    <xf numFmtId="167" fontId="6" fillId="12" borderId="1" xfId="0" applyNumberFormat="1" applyFont="1" applyFill="1" applyBorder="1"/>
    <xf numFmtId="167" fontId="14" fillId="0" borderId="3" xfId="0" applyNumberFormat="1" applyFont="1" applyBorder="1"/>
    <xf numFmtId="167" fontId="14" fillId="0" borderId="1" xfId="0" applyNumberFormat="1" applyFont="1" applyBorder="1"/>
    <xf numFmtId="0" fontId="6" fillId="0" borderId="1" xfId="0" applyFont="1" applyBorder="1"/>
    <xf numFmtId="0" fontId="0" fillId="0" borderId="0" xfId="0" applyAlignment="1">
      <alignment horizontal="center"/>
    </xf>
    <xf numFmtId="15" fontId="7" fillId="0" borderId="0" xfId="0" applyNumberFormat="1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8" applyFont="1" applyAlignment="1" applyProtection="1">
      <alignment horizontal="right"/>
      <protection locked="0"/>
    </xf>
    <xf numFmtId="0" fontId="21" fillId="0" borderId="0" xfId="0" applyFont="1" applyFill="1"/>
    <xf numFmtId="0" fontId="21" fillId="0" borderId="0" xfId="0" applyFont="1" applyFill="1" applyBorder="1"/>
    <xf numFmtId="167" fontId="14" fillId="0" borderId="1" xfId="0" applyNumberFormat="1" applyFont="1" applyFill="1" applyBorder="1"/>
    <xf numFmtId="167" fontId="14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8" applyFont="1" applyBorder="1" applyAlignment="1" applyProtection="1">
      <alignment horizontal="center"/>
      <protection locked="0"/>
    </xf>
    <xf numFmtId="167" fontId="6" fillId="0" borderId="0" xfId="0" applyNumberFormat="1" applyFont="1" applyBorder="1"/>
    <xf numFmtId="164" fontId="8" fillId="0" borderId="0" xfId="0" applyNumberFormat="1" applyFont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0" fontId="5" fillId="0" borderId="0" xfId="2" applyFont="1" applyFill="1" applyProtection="1">
      <protection locked="0"/>
    </xf>
    <xf numFmtId="0" fontId="3" fillId="0" borderId="0" xfId="4" applyFont="1" applyFill="1" applyProtection="1">
      <protection locked="0"/>
    </xf>
    <xf numFmtId="0" fontId="3" fillId="0" borderId="0" xfId="2" applyFont="1" applyFill="1" applyProtection="1">
      <protection locked="0"/>
    </xf>
    <xf numFmtId="15" fontId="7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2" borderId="0" xfId="2" applyFont="1" applyProtection="1">
      <protection locked="0"/>
    </xf>
    <xf numFmtId="0" fontId="3" fillId="4" borderId="0" xfId="4" applyFont="1" applyProtection="1">
      <protection locked="0"/>
    </xf>
    <xf numFmtId="0" fontId="3" fillId="2" borderId="0" xfId="2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13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3" fillId="0" borderId="0" xfId="12" applyFont="1"/>
    <xf numFmtId="166" fontId="14" fillId="11" borderId="0" xfId="0" applyNumberFormat="1" applyFont="1" applyFill="1" applyProtection="1">
      <protection locked="0"/>
    </xf>
    <xf numFmtId="0" fontId="8" fillId="8" borderId="0" xfId="0" applyFont="1" applyFill="1"/>
    <xf numFmtId="166" fontId="8" fillId="8" borderId="0" xfId="0" applyNumberFormat="1" applyFont="1" applyFill="1"/>
    <xf numFmtId="166" fontId="8" fillId="0" borderId="0" xfId="0" applyNumberFormat="1" applyFont="1"/>
    <xf numFmtId="166" fontId="8" fillId="11" borderId="0" xfId="0" applyNumberFormat="1" applyFont="1" applyFill="1" applyProtection="1">
      <protection locked="0"/>
    </xf>
    <xf numFmtId="167" fontId="8" fillId="0" borderId="0" xfId="7" applyNumberFormat="1" applyFont="1" applyAlignment="1">
      <alignment horizontal="center"/>
    </xf>
    <xf numFmtId="167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3" fillId="6" borderId="0" xfId="6" applyFont="1"/>
    <xf numFmtId="0" fontId="3" fillId="0" borderId="0" xfId="6" applyFont="1" applyFill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166" fontId="6" fillId="13" borderId="0" xfId="0" applyNumberFormat="1" applyFont="1" applyFill="1"/>
    <xf numFmtId="0" fontId="8" fillId="0" borderId="1" xfId="0" applyFont="1" applyBorder="1" applyAlignment="1">
      <alignment horizontal="center"/>
    </xf>
    <xf numFmtId="166" fontId="6" fillId="10" borderId="1" xfId="0" applyNumberFormat="1" applyFont="1" applyFill="1" applyBorder="1"/>
    <xf numFmtId="166" fontId="6" fillId="12" borderId="1" xfId="0" applyNumberFormat="1" applyFont="1" applyFill="1" applyBorder="1"/>
    <xf numFmtId="0" fontId="1" fillId="2" borderId="0" xfId="2"/>
    <xf numFmtId="0" fontId="1" fillId="0" borderId="0" xfId="2" applyFill="1"/>
    <xf numFmtId="0" fontId="11" fillId="12" borderId="0" xfId="0" applyFont="1" applyFill="1" applyAlignment="1">
      <alignment horizontal="center"/>
    </xf>
    <xf numFmtId="166" fontId="6" fillId="11" borderId="0" xfId="0" applyNumberFormat="1" applyFont="1" applyFill="1"/>
    <xf numFmtId="0" fontId="6" fillId="8" borderId="2" xfId="0" applyFont="1" applyFill="1" applyBorder="1"/>
    <xf numFmtId="164" fontId="8" fillId="0" borderId="0" xfId="7" applyNumberFormat="1" applyFont="1" applyAlignment="1">
      <alignment horizontal="right"/>
    </xf>
    <xf numFmtId="165" fontId="8" fillId="0" borderId="0" xfId="7" applyNumberFormat="1" applyFont="1" applyAlignment="1">
      <alignment horizontal="right"/>
    </xf>
    <xf numFmtId="0" fontId="3" fillId="4" borderId="0" xfId="13" applyFont="1"/>
    <xf numFmtId="0" fontId="3" fillId="2" borderId="0" xfId="2" applyFont="1"/>
    <xf numFmtId="0" fontId="3" fillId="0" borderId="0" xfId="2" applyFont="1" applyFill="1"/>
    <xf numFmtId="0" fontId="3" fillId="0" borderId="0" xfId="13" applyFont="1" applyFill="1"/>
    <xf numFmtId="0" fontId="6" fillId="0" borderId="0" xfId="7" applyFont="1" applyProtection="1">
      <protection locked="0"/>
    </xf>
    <xf numFmtId="0" fontId="12" fillId="0" borderId="0" xfId="7" applyFont="1"/>
    <xf numFmtId="0" fontId="8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left"/>
    </xf>
    <xf numFmtId="0" fontId="8" fillId="0" borderId="0" xfId="7" applyFont="1" applyAlignment="1">
      <alignment horizontal="left"/>
    </xf>
    <xf numFmtId="0" fontId="12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/>
    </xf>
    <xf numFmtId="166" fontId="14" fillId="11" borderId="0" xfId="7" applyNumberFormat="1" applyFont="1" applyFill="1"/>
    <xf numFmtId="167" fontId="8" fillId="0" borderId="0" xfId="7" applyNumberFormat="1" applyFont="1"/>
    <xf numFmtId="0" fontId="8" fillId="8" borderId="0" xfId="7" applyFont="1" applyFill="1"/>
    <xf numFmtId="166" fontId="8" fillId="8" borderId="0" xfId="7" applyNumberFormat="1" applyFont="1" applyFill="1"/>
    <xf numFmtId="166" fontId="8" fillId="0" borderId="0" xfId="7" applyNumberFormat="1" applyFont="1"/>
    <xf numFmtId="167" fontId="8" fillId="8" borderId="0" xfId="7" applyNumberFormat="1" applyFont="1" applyFill="1"/>
    <xf numFmtId="166" fontId="8" fillId="11" borderId="0" xfId="7" applyNumberFormat="1" applyFont="1" applyFill="1"/>
    <xf numFmtId="167" fontId="8" fillId="0" borderId="0" xfId="7" applyNumberFormat="1" applyFont="1" applyAlignment="1">
      <alignment horizontal="left"/>
    </xf>
    <xf numFmtId="166" fontId="8" fillId="0" borderId="0" xfId="7" applyNumberFormat="1" applyFont="1" applyAlignment="1">
      <alignment horizontal="left"/>
    </xf>
    <xf numFmtId="167" fontId="12" fillId="0" borderId="0" xfId="7" applyNumberFormat="1" applyFont="1" applyAlignment="1">
      <alignment horizontal="left"/>
    </xf>
    <xf numFmtId="0" fontId="24" fillId="0" borderId="0" xfId="7" applyFont="1"/>
    <xf numFmtId="167" fontId="8" fillId="0" borderId="0" xfId="7" applyNumberFormat="1" applyFont="1" applyAlignment="1">
      <alignment horizontal="right"/>
    </xf>
    <xf numFmtId="0" fontId="6" fillId="0" borderId="0" xfId="12" applyFont="1"/>
    <xf numFmtId="0" fontId="8" fillId="0" borderId="0" xfId="12" applyFont="1"/>
    <xf numFmtId="164" fontId="8" fillId="0" borderId="0" xfId="12" applyNumberFormat="1" applyFont="1" applyAlignment="1">
      <alignment horizontal="right"/>
    </xf>
    <xf numFmtId="0" fontId="8" fillId="9" borderId="0" xfId="12" applyFont="1" applyFill="1"/>
    <xf numFmtId="165" fontId="8" fillId="0" borderId="0" xfId="12" applyNumberFormat="1" applyFont="1" applyAlignment="1">
      <alignment horizontal="right"/>
    </xf>
    <xf numFmtId="0" fontId="3" fillId="3" borderId="0" xfId="3" applyFont="1"/>
    <xf numFmtId="0" fontId="3" fillId="0" borderId="0" xfId="3" applyFont="1" applyFill="1"/>
    <xf numFmtId="0" fontId="3" fillId="5" borderId="0" xfId="5" applyFont="1"/>
    <xf numFmtId="0" fontId="1" fillId="5" borderId="0" xfId="5"/>
    <xf numFmtId="0" fontId="10" fillId="0" borderId="0" xfId="7" applyFont="1"/>
    <xf numFmtId="0" fontId="12" fillId="0" borderId="0" xfId="12" applyFont="1"/>
    <xf numFmtId="0" fontId="8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2" fillId="0" borderId="0" xfId="12" applyFont="1" applyAlignment="1">
      <alignment horizontal="left"/>
    </xf>
    <xf numFmtId="0" fontId="8" fillId="0" borderId="0" xfId="12" applyFont="1" applyAlignment="1">
      <alignment horizontal="left"/>
    </xf>
    <xf numFmtId="0" fontId="12" fillId="0" borderId="0" xfId="12" applyFont="1" applyAlignment="1">
      <alignment horizontal="left" vertical="center"/>
    </xf>
    <xf numFmtId="0" fontId="8" fillId="0" borderId="0" xfId="12" applyFont="1" applyAlignment="1">
      <alignment horizontal="center" vertical="center"/>
    </xf>
    <xf numFmtId="0" fontId="8" fillId="0" borderId="1" xfId="12" applyFont="1" applyBorder="1" applyAlignment="1">
      <alignment horizontal="center"/>
    </xf>
    <xf numFmtId="0" fontId="8" fillId="0" borderId="1" xfId="12" applyFont="1" applyBorder="1" applyAlignment="1">
      <alignment horizontal="center" vertical="center"/>
    </xf>
    <xf numFmtId="0" fontId="8" fillId="8" borderId="0" xfId="12" applyFont="1" applyFill="1" applyAlignment="1">
      <alignment horizontal="center" vertical="center"/>
    </xf>
    <xf numFmtId="0" fontId="8" fillId="8" borderId="1" xfId="12" applyFont="1" applyFill="1" applyBorder="1" applyAlignment="1">
      <alignment horizontal="center" vertical="center"/>
    </xf>
    <xf numFmtId="0" fontId="8" fillId="9" borderId="0" xfId="12" applyFont="1" applyFill="1" applyAlignment="1">
      <alignment horizontal="center" vertical="center"/>
    </xf>
    <xf numFmtId="0" fontId="6" fillId="0" borderId="1" xfId="12" applyFont="1" applyBorder="1" applyAlignment="1">
      <alignment horizontal="center"/>
    </xf>
    <xf numFmtId="0" fontId="9" fillId="0" borderId="1" xfId="12" applyBorder="1" applyAlignment="1">
      <alignment horizontal="center"/>
    </xf>
    <xf numFmtId="0" fontId="12" fillId="0" borderId="1" xfId="12" applyFont="1" applyBorder="1" applyAlignment="1">
      <alignment horizontal="center"/>
    </xf>
    <xf numFmtId="0" fontId="8" fillId="8" borderId="0" xfId="12" applyFont="1" applyFill="1" applyAlignment="1">
      <alignment horizontal="center"/>
    </xf>
    <xf numFmtId="0" fontId="11" fillId="0" borderId="1" xfId="12" applyFont="1" applyBorder="1" applyAlignment="1">
      <alignment horizontal="center" vertical="center"/>
    </xf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 vertical="center"/>
    </xf>
    <xf numFmtId="0" fontId="11" fillId="0" borderId="0" xfId="12" applyFont="1" applyAlignment="1">
      <alignment horizontal="center"/>
    </xf>
    <xf numFmtId="0" fontId="8" fillId="9" borderId="0" xfId="12" applyFont="1" applyFill="1" applyAlignment="1">
      <alignment horizontal="center"/>
    </xf>
    <xf numFmtId="0" fontId="12" fillId="8" borderId="1" xfId="12" applyFont="1" applyFill="1" applyBorder="1" applyAlignment="1">
      <alignment horizontal="center"/>
    </xf>
    <xf numFmtId="0" fontId="12" fillId="0" borderId="1" xfId="12" applyFont="1" applyBorder="1" applyAlignment="1">
      <alignment horizontal="center" vertical="center"/>
    </xf>
    <xf numFmtId="0" fontId="12" fillId="0" borderId="1" xfId="12" applyFont="1" applyBorder="1" applyAlignment="1">
      <alignment horizontal="left"/>
    </xf>
    <xf numFmtId="0" fontId="12" fillId="0" borderId="1" xfId="12" applyFont="1" applyBorder="1" applyAlignment="1">
      <alignment horizontal="left" vertical="center"/>
    </xf>
    <xf numFmtId="0" fontId="8" fillId="0" borderId="0" xfId="12" applyFont="1" applyAlignment="1">
      <alignment horizontal="left" vertical="center"/>
    </xf>
    <xf numFmtId="166" fontId="6" fillId="0" borderId="0" xfId="12" applyNumberFormat="1" applyFont="1"/>
    <xf numFmtId="0" fontId="12" fillId="0" borderId="0" xfId="12" applyFont="1" applyAlignment="1">
      <alignment horizontal="center" vertical="center"/>
    </xf>
    <xf numFmtId="166" fontId="14" fillId="11" borderId="0" xfId="12" applyNumberFormat="1" applyFont="1" applyFill="1"/>
    <xf numFmtId="167" fontId="8" fillId="0" borderId="0" xfId="12" applyNumberFormat="1" applyFont="1"/>
    <xf numFmtId="167" fontId="8" fillId="8" borderId="0" xfId="12" applyNumberFormat="1" applyFont="1" applyFill="1"/>
    <xf numFmtId="166" fontId="8" fillId="9" borderId="0" xfId="12" applyNumberFormat="1" applyFont="1" applyFill="1"/>
    <xf numFmtId="166" fontId="8" fillId="0" borderId="0" xfId="12" applyNumberFormat="1" applyFont="1"/>
    <xf numFmtId="0" fontId="8" fillId="8" borderId="0" xfId="12" applyFont="1" applyFill="1"/>
    <xf numFmtId="166" fontId="6" fillId="10" borderId="0" xfId="12" applyNumberFormat="1" applyFont="1" applyFill="1"/>
    <xf numFmtId="167" fontId="6" fillId="0" borderId="0" xfId="12" applyNumberFormat="1" applyFont="1"/>
    <xf numFmtId="166" fontId="8" fillId="8" borderId="0" xfId="12" applyNumberFormat="1" applyFont="1" applyFill="1"/>
    <xf numFmtId="166" fontId="14" fillId="12" borderId="0" xfId="12" applyNumberFormat="1" applyFont="1" applyFill="1"/>
    <xf numFmtId="166" fontId="8" fillId="11" borderId="0" xfId="12" applyNumberFormat="1" applyFont="1" applyFill="1"/>
    <xf numFmtId="167" fontId="8" fillId="0" borderId="0" xfId="12" applyNumberFormat="1" applyFont="1" applyAlignment="1">
      <alignment horizontal="left"/>
    </xf>
    <xf numFmtId="166" fontId="8" fillId="0" borderId="0" xfId="12" applyNumberFormat="1" applyFont="1" applyAlignment="1">
      <alignment horizontal="left"/>
    </xf>
    <xf numFmtId="167" fontId="12" fillId="0" borderId="0" xfId="12" applyNumberFormat="1" applyFont="1" applyAlignment="1">
      <alignment horizontal="left"/>
    </xf>
    <xf numFmtId="0" fontId="4" fillId="0" borderId="0" xfId="7" applyFont="1"/>
    <xf numFmtId="167" fontId="8" fillId="0" borderId="2" xfId="12" applyNumberFormat="1" applyFont="1" applyBorder="1" applyAlignment="1">
      <alignment horizontal="left"/>
    </xf>
    <xf numFmtId="167" fontId="12" fillId="0" borderId="2" xfId="12" applyNumberFormat="1" applyFont="1" applyBorder="1" applyAlignment="1">
      <alignment horizontal="left"/>
    </xf>
    <xf numFmtId="0" fontId="2" fillId="0" borderId="0" xfId="12" applyFont="1"/>
    <xf numFmtId="2" fontId="18" fillId="0" borderId="0" xfId="11" applyNumberFormat="1" applyFont="1" applyAlignment="1">
      <alignment horizontal="left"/>
    </xf>
    <xf numFmtId="0" fontId="18" fillId="0" borderId="0" xfId="11" applyFont="1"/>
    <xf numFmtId="0" fontId="25" fillId="0" borderId="0" xfId="11" applyFont="1"/>
    <xf numFmtId="0" fontId="1" fillId="0" borderId="0" xfId="11"/>
    <xf numFmtId="0" fontId="8" fillId="14" borderId="0" xfId="7" applyFont="1" applyFill="1"/>
    <xf numFmtId="0" fontId="12" fillId="0" borderId="0" xfId="7" applyFont="1" applyAlignment="1">
      <alignment horizontal="center"/>
    </xf>
    <xf numFmtId="0" fontId="8" fillId="8" borderId="0" xfId="7" applyFont="1" applyFill="1" applyAlignment="1">
      <alignment horizontal="center" vertical="center"/>
    </xf>
    <xf numFmtId="0" fontId="6" fillId="0" borderId="0" xfId="7" applyFont="1" applyAlignment="1">
      <alignment horizontal="center"/>
    </xf>
    <xf numFmtId="0" fontId="9" fillId="0" borderId="0" xfId="7" applyAlignment="1">
      <alignment horizontal="center"/>
    </xf>
    <xf numFmtId="0" fontId="6" fillId="0" borderId="0" xfId="7" applyFont="1" applyAlignment="1">
      <alignment horizontal="center" vertical="center"/>
    </xf>
    <xf numFmtId="0" fontId="8" fillId="15" borderId="0" xfId="7" applyFont="1" applyFill="1" applyAlignment="1">
      <alignment horizontal="center"/>
    </xf>
    <xf numFmtId="0" fontId="8" fillId="14" borderId="0" xfId="7" applyFont="1" applyFill="1" applyAlignment="1">
      <alignment horizontal="center"/>
    </xf>
    <xf numFmtId="166" fontId="6" fillId="0" borderId="0" xfId="7" applyNumberFormat="1" applyFont="1"/>
    <xf numFmtId="167" fontId="0" fillId="0" borderId="0" xfId="0" applyNumberFormat="1"/>
    <xf numFmtId="167" fontId="3" fillId="0" borderId="0" xfId="0" applyNumberFormat="1" applyFont="1"/>
    <xf numFmtId="166" fontId="6" fillId="10" borderId="0" xfId="7" applyNumberFormat="1" applyFont="1" applyFill="1"/>
    <xf numFmtId="167" fontId="6" fillId="0" borderId="0" xfId="7" applyNumberFormat="1" applyFont="1"/>
    <xf numFmtId="166" fontId="8" fillId="15" borderId="0" xfId="7" applyNumberFormat="1" applyFont="1" applyFill="1"/>
    <xf numFmtId="167" fontId="12" fillId="0" borderId="0" xfId="7" applyNumberFormat="1" applyFont="1"/>
    <xf numFmtId="167" fontId="9" fillId="0" borderId="0" xfId="7" applyNumberFormat="1"/>
    <xf numFmtId="167" fontId="4" fillId="0" borderId="0" xfId="7" applyNumberFormat="1" applyFont="1"/>
    <xf numFmtId="0" fontId="2" fillId="0" borderId="0" xfId="7" applyFont="1"/>
    <xf numFmtId="166" fontId="14" fillId="0" borderId="0" xfId="7" applyNumberFormat="1" applyFont="1"/>
    <xf numFmtId="0" fontId="26" fillId="0" borderId="0" xfId="12" applyFont="1"/>
    <xf numFmtId="0" fontId="9" fillId="0" borderId="0" xfId="7"/>
    <xf numFmtId="0" fontId="10" fillId="0" borderId="0" xfId="0" applyFont="1" applyAlignment="1">
      <alignment horizontal="left"/>
    </xf>
    <xf numFmtId="164" fontId="8" fillId="0" borderId="0" xfId="7" applyNumberFormat="1" applyFont="1" applyAlignment="1" applyProtection="1">
      <alignment horizontal="right"/>
      <protection locked="0"/>
    </xf>
    <xf numFmtId="0" fontId="11" fillId="0" borderId="0" xfId="7" applyFont="1"/>
    <xf numFmtId="165" fontId="8" fillId="0" borderId="0" xfId="7" applyNumberFormat="1" applyFont="1" applyAlignment="1" applyProtection="1">
      <alignment horizontal="right"/>
      <protection locked="0"/>
    </xf>
    <xf numFmtId="0" fontId="1" fillId="4" borderId="0" xfId="13"/>
    <xf numFmtId="0" fontId="6" fillId="12" borderId="0" xfId="7" applyFont="1" applyFill="1" applyAlignment="1">
      <alignment horizontal="center"/>
    </xf>
    <xf numFmtId="0" fontId="11" fillId="0" borderId="0" xfId="7" applyFont="1" applyAlignment="1">
      <alignment horizontal="center"/>
    </xf>
    <xf numFmtId="0" fontId="11" fillId="12" borderId="0" xfId="7" applyFont="1" applyFill="1" applyAlignment="1">
      <alignment horizontal="center" vertical="center"/>
    </xf>
    <xf numFmtId="0" fontId="6" fillId="16" borderId="0" xfId="7" applyFont="1" applyFill="1" applyAlignment="1">
      <alignment horizontal="center"/>
    </xf>
    <xf numFmtId="0" fontId="11" fillId="0" borderId="0" xfId="7" applyFont="1" applyAlignment="1">
      <alignment horizontal="left" vertical="center"/>
    </xf>
    <xf numFmtId="0" fontId="6" fillId="16" borderId="0" xfId="7" applyFont="1" applyFill="1"/>
    <xf numFmtId="0" fontId="6" fillId="12" borderId="0" xfId="7" applyFont="1" applyFill="1"/>
    <xf numFmtId="0" fontId="8" fillId="12" borderId="0" xfId="7" applyFont="1" applyFill="1"/>
    <xf numFmtId="0" fontId="6" fillId="13" borderId="0" xfId="7" applyFont="1" applyFill="1"/>
    <xf numFmtId="0" fontId="6" fillId="8" borderId="0" xfId="7" applyFont="1" applyFill="1"/>
    <xf numFmtId="166" fontId="6" fillId="11" borderId="0" xfId="7" applyNumberFormat="1" applyFont="1" applyFill="1"/>
    <xf numFmtId="167" fontId="6" fillId="13" borderId="0" xfId="7" applyNumberFormat="1" applyFont="1" applyFill="1"/>
    <xf numFmtId="167" fontId="6" fillId="8" borderId="0" xfId="7" applyNumberFormat="1" applyFont="1" applyFill="1"/>
    <xf numFmtId="0" fontId="0" fillId="0" borderId="0" xfId="0" applyFont="1" applyAlignment="1">
      <alignment horizontal="left"/>
    </xf>
    <xf numFmtId="0" fontId="6" fillId="0" borderId="0" xfId="7" applyFont="1" applyAlignment="1">
      <alignment horizontal="left"/>
    </xf>
    <xf numFmtId="0" fontId="0" fillId="0" borderId="0" xfId="0" applyBorder="1"/>
    <xf numFmtId="0" fontId="7" fillId="0" borderId="0" xfId="0" applyFont="1" applyProtection="1">
      <protection locked="0"/>
    </xf>
    <xf numFmtId="0" fontId="9" fillId="0" borderId="0" xfId="14" applyProtection="1">
      <protection locked="0"/>
    </xf>
    <xf numFmtId="0" fontId="12" fillId="0" borderId="0" xfId="14" applyFont="1" applyProtection="1">
      <protection locked="0"/>
    </xf>
    <xf numFmtId="0" fontId="8" fillId="0" borderId="0" xfId="14" applyFont="1" applyProtection="1">
      <protection locked="0"/>
    </xf>
    <xf numFmtId="0" fontId="9" fillId="0" borderId="0" xfId="14" applyAlignment="1" applyProtection="1">
      <alignment horizontal="center"/>
      <protection locked="0"/>
    </xf>
    <xf numFmtId="0" fontId="4" fillId="0" borderId="0" xfId="14" applyFont="1" applyAlignment="1" applyProtection="1">
      <alignment horizontal="left"/>
      <protection locked="0"/>
    </xf>
    <xf numFmtId="0" fontId="9" fillId="8" borderId="0" xfId="14" applyFill="1" applyAlignment="1" applyProtection="1">
      <alignment horizontal="center"/>
      <protection locked="0"/>
    </xf>
    <xf numFmtId="0" fontId="4" fillId="0" borderId="0" xfId="14" applyFont="1" applyProtection="1">
      <protection locked="0"/>
    </xf>
    <xf numFmtId="0" fontId="4" fillId="8" borderId="0" xfId="14" applyFont="1" applyFill="1" applyProtection="1">
      <protection locked="0"/>
    </xf>
    <xf numFmtId="0" fontId="4" fillId="0" borderId="2" xfId="14" applyFont="1" applyBorder="1" applyAlignment="1" applyProtection="1">
      <alignment horizontal="right"/>
      <protection locked="0"/>
    </xf>
    <xf numFmtId="0" fontId="9" fillId="8" borderId="0" xfId="14" applyFill="1" applyProtection="1">
      <protection locked="0"/>
    </xf>
    <xf numFmtId="0" fontId="13" fillId="8" borderId="0" xfId="0" applyFont="1" applyFill="1" applyProtection="1">
      <protection locked="0"/>
    </xf>
    <xf numFmtId="0" fontId="8" fillId="8" borderId="0" xfId="0" applyFont="1" applyFill="1" applyProtection="1">
      <protection locked="0"/>
    </xf>
    <xf numFmtId="166" fontId="13" fillId="8" borderId="0" xfId="0" applyNumberFormat="1" applyFont="1" applyFill="1" applyProtection="1">
      <protection locked="0"/>
    </xf>
    <xf numFmtId="167" fontId="8" fillId="8" borderId="0" xfId="0" applyNumberFormat="1" applyFont="1" applyFill="1"/>
    <xf numFmtId="166" fontId="8" fillId="8" borderId="0" xfId="0" applyNumberFormat="1" applyFont="1" applyFill="1" applyProtection="1">
      <protection locked="0"/>
    </xf>
    <xf numFmtId="0" fontId="8" fillId="8" borderId="2" xfId="0" applyFont="1" applyFill="1" applyBorder="1" applyAlignment="1">
      <alignment horizontal="right"/>
    </xf>
    <xf numFmtId="0" fontId="9" fillId="8" borderId="1" xfId="14" applyFill="1" applyBorder="1" applyProtection="1">
      <protection locked="0"/>
    </xf>
    <xf numFmtId="166" fontId="0" fillId="11" borderId="1" xfId="0" applyNumberFormat="1" applyFill="1" applyBorder="1" applyProtection="1">
      <protection locked="0"/>
    </xf>
    <xf numFmtId="167" fontId="9" fillId="0" borderId="1" xfId="14" applyNumberFormat="1" applyBorder="1"/>
    <xf numFmtId="167" fontId="9" fillId="8" borderId="1" xfId="14" applyNumberFormat="1" applyFill="1" applyBorder="1"/>
    <xf numFmtId="166" fontId="9" fillId="11" borderId="1" xfId="14" applyNumberFormat="1" applyFill="1" applyBorder="1" applyProtection="1">
      <protection locked="0"/>
    </xf>
    <xf numFmtId="0" fontId="9" fillId="8" borderId="1" xfId="14" applyFill="1" applyBorder="1"/>
    <xf numFmtId="167" fontId="9" fillId="0" borderId="3" xfId="14" applyNumberFormat="1" applyBorder="1" applyAlignment="1">
      <alignment horizontal="right"/>
    </xf>
    <xf numFmtId="0" fontId="9" fillId="0" borderId="1" xfId="14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27" fillId="0" borderId="1" xfId="0" applyFont="1" applyBorder="1"/>
    <xf numFmtId="0" fontId="12" fillId="17" borderId="0" xfId="7" applyFont="1" applyFill="1"/>
    <xf numFmtId="0" fontId="8" fillId="17" borderId="0" xfId="7" applyFont="1" applyFill="1"/>
    <xf numFmtId="0" fontId="12" fillId="18" borderId="0" xfId="7" applyFont="1" applyFill="1"/>
    <xf numFmtId="0" fontId="8" fillId="18" borderId="0" xfId="7" applyFont="1" applyFill="1"/>
    <xf numFmtId="0" fontId="8" fillId="13" borderId="0" xfId="7" applyFont="1" applyFill="1" applyAlignment="1">
      <alignment horizontal="center"/>
    </xf>
    <xf numFmtId="0" fontId="8" fillId="15" borderId="0" xfId="7" applyFont="1" applyFill="1"/>
    <xf numFmtId="166" fontId="8" fillId="12" borderId="0" xfId="7" applyNumberFormat="1" applyFont="1" applyFill="1"/>
    <xf numFmtId="168" fontId="8" fillId="0" borderId="0" xfId="1" applyNumberFormat="1" applyFont="1" applyAlignment="1">
      <alignment horizontal="center"/>
    </xf>
    <xf numFmtId="0" fontId="11" fillId="12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/>
    </xf>
    <xf numFmtId="0" fontId="6" fillId="16" borderId="0" xfId="0" applyFont="1" applyFill="1"/>
    <xf numFmtId="167" fontId="14" fillId="16" borderId="1" xfId="0" applyNumberFormat="1" applyFont="1" applyFill="1" applyBorder="1"/>
    <xf numFmtId="0" fontId="6" fillId="16" borderId="1" xfId="0" applyFont="1" applyFill="1" applyBorder="1"/>
    <xf numFmtId="0" fontId="8" fillId="12" borderId="1" xfId="0" applyFont="1" applyFill="1" applyBorder="1"/>
    <xf numFmtId="0" fontId="1" fillId="0" borderId="0" xfId="12" applyFont="1" applyFill="1"/>
    <xf numFmtId="0" fontId="0" fillId="0" borderId="0" xfId="0" applyFill="1"/>
    <xf numFmtId="0" fontId="8" fillId="0" borderId="0" xfId="0" applyFont="1" applyFill="1" applyProtection="1">
      <protection locked="0"/>
    </xf>
    <xf numFmtId="167" fontId="8" fillId="0" borderId="0" xfId="0" applyNumberFormat="1" applyFont="1" applyFill="1"/>
    <xf numFmtId="166" fontId="8" fillId="0" borderId="0" xfId="0" applyNumberFormat="1" applyFont="1" applyFill="1" applyProtection="1">
      <protection locked="0"/>
    </xf>
    <xf numFmtId="0" fontId="8" fillId="0" borderId="0" xfId="0" applyFont="1" applyFill="1"/>
    <xf numFmtId="0" fontId="1" fillId="0" borderId="0" xfId="12" applyFont="1" applyBorder="1"/>
    <xf numFmtId="0" fontId="9" fillId="8" borderId="0" xfId="14" applyFill="1" applyBorder="1" applyProtection="1">
      <protection locked="0"/>
    </xf>
    <xf numFmtId="166" fontId="0" fillId="11" borderId="0" xfId="0" applyNumberFormat="1" applyFill="1" applyBorder="1" applyProtection="1">
      <protection locked="0"/>
    </xf>
    <xf numFmtId="167" fontId="9" fillId="0" borderId="0" xfId="14" applyNumberFormat="1" applyBorder="1"/>
    <xf numFmtId="167" fontId="9" fillId="8" borderId="0" xfId="14" applyNumberFormat="1" applyFill="1" applyBorder="1"/>
    <xf numFmtId="166" fontId="9" fillId="11" borderId="0" xfId="14" applyNumberFormat="1" applyFill="1" applyBorder="1" applyProtection="1">
      <protection locked="0"/>
    </xf>
    <xf numFmtId="0" fontId="9" fillId="8" borderId="0" xfId="14" applyFill="1" applyBorder="1"/>
    <xf numFmtId="167" fontId="9" fillId="0" borderId="2" xfId="14" applyNumberFormat="1" applyBorder="1" applyAlignment="1">
      <alignment horizontal="right"/>
    </xf>
    <xf numFmtId="0" fontId="9" fillId="0" borderId="0" xfId="14" applyBorder="1" applyProtection="1">
      <protection locked="0"/>
    </xf>
    <xf numFmtId="0" fontId="1" fillId="0" borderId="0" xfId="12" applyFont="1" applyFill="1" applyBorder="1"/>
    <xf numFmtId="0" fontId="0" fillId="0" borderId="0" xfId="0" applyFill="1" applyBorder="1"/>
    <xf numFmtId="166" fontId="13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7" fontId="8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9" fillId="0" borderId="0" xfId="14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167" fontId="9" fillId="0" borderId="0" xfId="14" applyNumberFormat="1" applyFill="1" applyBorder="1"/>
    <xf numFmtId="166" fontId="9" fillId="0" borderId="0" xfId="14" applyNumberFormat="1" applyFill="1" applyBorder="1" applyProtection="1">
      <protection locked="0"/>
    </xf>
    <xf numFmtId="0" fontId="9" fillId="0" borderId="0" xfId="14" applyFill="1" applyBorder="1"/>
    <xf numFmtId="167" fontId="9" fillId="0" borderId="0" xfId="14" applyNumberFormat="1" applyFill="1" applyBorder="1" applyAlignment="1">
      <alignment horizontal="right"/>
    </xf>
    <xf numFmtId="166" fontId="13" fillId="8" borderId="0" xfId="0" applyNumberFormat="1" applyFont="1" applyFill="1" applyBorder="1" applyProtection="1">
      <protection locked="0"/>
    </xf>
    <xf numFmtId="0" fontId="8" fillId="8" borderId="0" xfId="0" applyFont="1" applyFill="1" applyBorder="1" applyProtection="1">
      <protection locked="0"/>
    </xf>
    <xf numFmtId="167" fontId="8" fillId="8" borderId="0" xfId="0" applyNumberFormat="1" applyFont="1" applyFill="1" applyBorder="1"/>
    <xf numFmtId="166" fontId="8" fillId="8" borderId="0" xfId="0" applyNumberFormat="1" applyFont="1" applyFill="1" applyBorder="1" applyProtection="1">
      <protection locked="0"/>
    </xf>
    <xf numFmtId="0" fontId="8" fillId="8" borderId="0" xfId="0" applyFont="1" applyFill="1" applyBorder="1"/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7" applyFont="1" applyFill="1"/>
    <xf numFmtId="166" fontId="14" fillId="0" borderId="0" xfId="0" applyNumberFormat="1" applyFont="1" applyFill="1" applyProtection="1">
      <protection locked="0"/>
    </xf>
    <xf numFmtId="166" fontId="8" fillId="0" borderId="0" xfId="0" applyNumberFormat="1" applyFont="1" applyFill="1"/>
    <xf numFmtId="167" fontId="8" fillId="0" borderId="0" xfId="7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7" fontId="12" fillId="0" borderId="0" xfId="0" applyNumberFormat="1" applyFont="1" applyFill="1" applyAlignment="1">
      <alignment horizontal="left"/>
    </xf>
    <xf numFmtId="0" fontId="4" fillId="0" borderId="0" xfId="7" applyFont="1" applyFill="1" applyProtection="1">
      <protection locked="0"/>
    </xf>
    <xf numFmtId="0" fontId="8" fillId="0" borderId="1" xfId="12" applyFont="1" applyBorder="1" applyAlignment="1">
      <alignment horizontal="left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0" fontId="8" fillId="0" borderId="0" xfId="7" applyFont="1" applyAlignment="1"/>
    <xf numFmtId="167" fontId="8" fillId="0" borderId="0" xfId="7" applyNumberFormat="1" applyFont="1" applyAlignment="1"/>
    <xf numFmtId="0" fontId="23" fillId="0" borderId="0" xfId="12" applyFont="1" applyAlignment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12" borderId="0" xfId="0" applyFont="1" applyFill="1" applyBorder="1"/>
    <xf numFmtId="166" fontId="6" fillId="0" borderId="0" xfId="0" applyNumberFormat="1" applyFont="1" applyBorder="1"/>
    <xf numFmtId="167" fontId="14" fillId="16" borderId="0" xfId="0" applyNumberFormat="1" applyFont="1" applyFill="1" applyBorder="1"/>
    <xf numFmtId="166" fontId="6" fillId="12" borderId="0" xfId="0" applyNumberFormat="1" applyFont="1" applyFill="1" applyBorder="1"/>
    <xf numFmtId="167" fontId="6" fillId="12" borderId="0" xfId="0" applyNumberFormat="1" applyFont="1" applyFill="1" applyBorder="1"/>
    <xf numFmtId="167" fontId="14" fillId="0" borderId="2" xfId="0" applyNumberFormat="1" applyFont="1" applyBorder="1"/>
    <xf numFmtId="0" fontId="14" fillId="0" borderId="0" xfId="0" applyFont="1" applyFill="1" applyBorder="1"/>
    <xf numFmtId="166" fontId="6" fillId="0" borderId="0" xfId="0" applyNumberFormat="1" applyFont="1" applyFill="1" applyBorder="1"/>
    <xf numFmtId="0" fontId="9" fillId="0" borderId="0" xfId="14" applyAlignment="1" applyProtection="1">
      <alignment horizontal="right"/>
      <protection locked="0"/>
    </xf>
    <xf numFmtId="0" fontId="0" fillId="0" borderId="0" xfId="0" applyFill="1"/>
    <xf numFmtId="0" fontId="0" fillId="0" borderId="0" xfId="0" applyFill="1"/>
    <xf numFmtId="0" fontId="6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right"/>
      <protection locked="0"/>
    </xf>
    <xf numFmtId="167" fontId="29" fillId="0" borderId="1" xfId="7" applyNumberFormat="1" applyFont="1" applyBorder="1" applyAlignment="1">
      <alignment horizontal="center"/>
    </xf>
    <xf numFmtId="167" fontId="30" fillId="0" borderId="1" xfId="0" applyNumberFormat="1" applyFont="1" applyBorder="1"/>
    <xf numFmtId="166" fontId="14" fillId="10" borderId="1" xfId="0" applyNumberFormat="1" applyFont="1" applyFill="1" applyBorder="1" applyProtection="1">
      <protection locked="0"/>
    </xf>
    <xf numFmtId="166" fontId="14" fillId="10" borderId="1" xfId="0" applyNumberFormat="1" applyFont="1" applyFill="1" applyBorder="1"/>
    <xf numFmtId="0" fontId="9" fillId="0" borderId="0" xfId="0" applyFont="1"/>
    <xf numFmtId="0" fontId="1" fillId="0" borderId="0" xfId="15" applyFill="1"/>
    <xf numFmtId="167" fontId="1" fillId="0" borderId="0" xfId="15" applyNumberFormat="1" applyFill="1"/>
    <xf numFmtId="167" fontId="0" fillId="0" borderId="0" xfId="0" applyNumberFormat="1" applyFill="1"/>
    <xf numFmtId="167" fontId="0" fillId="0" borderId="0" xfId="0" applyNumberFormat="1" applyFill="1" applyAlignment="1">
      <alignment horizontal="right"/>
    </xf>
    <xf numFmtId="0" fontId="3" fillId="0" borderId="0" xfId="0" applyFont="1"/>
    <xf numFmtId="0" fontId="8" fillId="0" borderId="0" xfId="0" applyFont="1" applyBorder="1" applyAlignment="1">
      <alignment horizontal="center"/>
    </xf>
    <xf numFmtId="167" fontId="14" fillId="12" borderId="0" xfId="0" applyNumberFormat="1" applyFont="1" applyFill="1" applyBorder="1"/>
    <xf numFmtId="0" fontId="6" fillId="0" borderId="0" xfId="0" applyFont="1" applyFill="1" applyBorder="1"/>
    <xf numFmtId="0" fontId="1" fillId="19" borderId="0" xfId="15" applyFill="1"/>
    <xf numFmtId="167" fontId="1" fillId="19" borderId="0" xfId="15" applyNumberFormat="1" applyFill="1"/>
    <xf numFmtId="167" fontId="0" fillId="19" borderId="0" xfId="0" applyNumberFormat="1" applyFill="1"/>
    <xf numFmtId="167" fontId="0" fillId="19" borderId="0" xfId="0" applyNumberFormat="1" applyFill="1" applyAlignment="1">
      <alignment horizontal="right"/>
    </xf>
    <xf numFmtId="0" fontId="8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6" fillId="13" borderId="0" xfId="7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7" borderId="0" xfId="7" applyFont="1" applyFill="1" applyAlignment="1">
      <alignment horizontal="center"/>
    </xf>
    <xf numFmtId="0" fontId="6" fillId="7" borderId="0" xfId="7" applyFont="1" applyFill="1"/>
    <xf numFmtId="0" fontId="11" fillId="0" borderId="0" xfId="7" applyFont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/>
    </xf>
    <xf numFmtId="166" fontId="6" fillId="7" borderId="0" xfId="7" applyNumberFormat="1" applyFont="1" applyFill="1"/>
    <xf numFmtId="166" fontId="6" fillId="13" borderId="0" xfId="7" applyNumberFormat="1" applyFont="1" applyFill="1"/>
    <xf numFmtId="166" fontId="6" fillId="8" borderId="0" xfId="7" applyNumberFormat="1" applyFont="1" applyFill="1"/>
    <xf numFmtId="166" fontId="6" fillId="16" borderId="0" xfId="7" applyNumberFormat="1" applyFont="1" applyFill="1"/>
    <xf numFmtId="166" fontId="6" fillId="12" borderId="0" xfId="7" applyNumberFormat="1" applyFont="1" applyFill="1"/>
    <xf numFmtId="0" fontId="9" fillId="0" borderId="1" xfId="7" applyBorder="1" applyAlignment="1">
      <alignment horizontal="center"/>
    </xf>
    <xf numFmtId="0" fontId="9" fillId="0" borderId="1" xfId="7" applyBorder="1"/>
    <xf numFmtId="0" fontId="14" fillId="16" borderId="1" xfId="7" applyFont="1" applyFill="1" applyBorder="1"/>
    <xf numFmtId="0" fontId="14" fillId="10" borderId="1" xfId="7" applyFont="1" applyFill="1" applyBorder="1"/>
    <xf numFmtId="166" fontId="6" fillId="0" borderId="1" xfId="7" applyNumberFormat="1" applyFont="1" applyBorder="1"/>
    <xf numFmtId="167" fontId="14" fillId="16" borderId="1" xfId="7" applyNumberFormat="1" applyFont="1" applyFill="1" applyBorder="1"/>
    <xf numFmtId="0" fontId="6" fillId="13" borderId="1" xfId="7" applyFont="1" applyFill="1" applyBorder="1"/>
    <xf numFmtId="167" fontId="6" fillId="0" borderId="1" xfId="7" applyNumberFormat="1" applyFont="1" applyBorder="1"/>
    <xf numFmtId="0" fontId="6" fillId="12" borderId="1" xfId="7" applyFont="1" applyFill="1" applyBorder="1"/>
    <xf numFmtId="0" fontId="6" fillId="7" borderId="1" xfId="7" applyFont="1" applyFill="1" applyBorder="1"/>
    <xf numFmtId="166" fontId="6" fillId="10" borderId="1" xfId="7" applyNumberFormat="1" applyFont="1" applyFill="1" applyBorder="1"/>
    <xf numFmtId="166" fontId="6" fillId="11" borderId="1" xfId="7" applyNumberFormat="1" applyFont="1" applyFill="1" applyBorder="1"/>
    <xf numFmtId="166" fontId="6" fillId="16" borderId="1" xfId="7" applyNumberFormat="1" applyFont="1" applyFill="1" applyBorder="1"/>
    <xf numFmtId="167" fontId="6" fillId="12" borderId="1" xfId="7" applyNumberFormat="1" applyFont="1" applyFill="1" applyBorder="1"/>
    <xf numFmtId="0" fontId="6" fillId="0" borderId="1" xfId="7" applyFont="1" applyBorder="1"/>
    <xf numFmtId="166" fontId="14" fillId="10" borderId="1" xfId="7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0" borderId="0" xfId="0" applyFont="1" applyFill="1" applyAlignment="1">
      <alignment horizontal="center"/>
    </xf>
    <xf numFmtId="0" fontId="6" fillId="8" borderId="0" xfId="0" applyFont="1" applyFill="1" applyBorder="1"/>
    <xf numFmtId="167" fontId="6" fillId="0" borderId="1" xfId="0" applyNumberFormat="1" applyFont="1" applyFill="1" applyBorder="1"/>
    <xf numFmtId="0" fontId="32" fillId="0" borderId="0" xfId="0" applyFont="1"/>
    <xf numFmtId="0" fontId="34" fillId="0" borderId="0" xfId="0" applyFont="1"/>
    <xf numFmtId="0" fontId="31" fillId="20" borderId="0" xfId="0" applyFont="1" applyFill="1"/>
    <xf numFmtId="0" fontId="18" fillId="0" borderId="0" xfId="0" applyFont="1"/>
    <xf numFmtId="0" fontId="3" fillId="0" borderId="4" xfId="0" applyFont="1" applyBorder="1" applyAlignment="1">
      <alignment wrapText="1"/>
    </xf>
    <xf numFmtId="0" fontId="13" fillId="0" borderId="5" xfId="10" applyFont="1" applyBorder="1" applyAlignment="1">
      <alignment wrapText="1"/>
    </xf>
    <xf numFmtId="0" fontId="13" fillId="0" borderId="6" xfId="10" applyFont="1" applyBorder="1" applyAlignment="1">
      <alignment wrapText="1"/>
    </xf>
    <xf numFmtId="0" fontId="13" fillId="0" borderId="7" xfId="1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0" fontId="11" fillId="0" borderId="1" xfId="0" applyFont="1" applyBorder="1" applyAlignment="1">
      <alignment horizontal="right"/>
    </xf>
    <xf numFmtId="167" fontId="9" fillId="0" borderId="0" xfId="0" applyNumberFormat="1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0" fillId="21" borderId="9" xfId="0" applyFill="1" applyBorder="1" applyAlignment="1">
      <alignment wrapText="1"/>
    </xf>
    <xf numFmtId="0" fontId="13" fillId="21" borderId="5" xfId="0" applyFont="1" applyFill="1" applyBorder="1" applyAlignment="1">
      <alignment wrapText="1"/>
    </xf>
    <xf numFmtId="0" fontId="13" fillId="21" borderId="5" xfId="10" applyFont="1" applyFill="1" applyBorder="1" applyAlignment="1">
      <alignment wrapText="1"/>
    </xf>
    <xf numFmtId="0" fontId="13" fillId="21" borderId="6" xfId="10" applyFont="1" applyFill="1" applyBorder="1" applyAlignment="1">
      <alignment wrapText="1"/>
    </xf>
    <xf numFmtId="0" fontId="13" fillId="21" borderId="7" xfId="10" applyFont="1" applyFill="1" applyBorder="1" applyAlignment="1">
      <alignment wrapText="1"/>
    </xf>
    <xf numFmtId="0" fontId="6" fillId="0" borderId="0" xfId="0" applyFont="1"/>
    <xf numFmtId="0" fontId="11" fillId="0" borderId="0" xfId="14" applyFont="1" applyAlignment="1" applyProtection="1">
      <alignment horizontal="center"/>
      <protection locked="0"/>
    </xf>
    <xf numFmtId="0" fontId="6" fillId="12" borderId="0" xfId="14" applyFont="1" applyFill="1" applyProtection="1">
      <protection locked="0"/>
    </xf>
    <xf numFmtId="0" fontId="6" fillId="0" borderId="0" xfId="14" applyFont="1" applyAlignment="1" applyProtection="1">
      <alignment horizontal="center"/>
      <protection locked="0"/>
    </xf>
    <xf numFmtId="0" fontId="6" fillId="0" borderId="0" xfId="14" applyFont="1" applyProtection="1">
      <protection locked="0"/>
    </xf>
    <xf numFmtId="0" fontId="6" fillId="12" borderId="0" xfId="14" applyFont="1" applyFill="1" applyAlignment="1" applyProtection="1">
      <alignment horizontal="center"/>
      <protection locked="0"/>
    </xf>
    <xf numFmtId="0" fontId="6" fillId="8" borderId="0" xfId="14" applyFont="1" applyFill="1" applyProtection="1">
      <protection locked="0"/>
    </xf>
    <xf numFmtId="0" fontId="6" fillId="8" borderId="0" xfId="14" applyFont="1" applyFill="1"/>
    <xf numFmtId="166" fontId="6" fillId="8" borderId="0" xfId="14" applyNumberFormat="1" applyFont="1" applyFill="1" applyProtection="1">
      <protection locked="0"/>
    </xf>
    <xf numFmtId="167" fontId="6" fillId="8" borderId="0" xfId="14" applyNumberFormat="1" applyFont="1" applyFill="1"/>
    <xf numFmtId="0" fontId="6" fillId="12" borderId="0" xfId="0" applyFont="1" applyFill="1" applyProtection="1">
      <protection locked="0"/>
    </xf>
    <xf numFmtId="0" fontId="9" fillId="11" borderId="1" xfId="14" applyFill="1" applyBorder="1" applyProtection="1">
      <protection locked="0"/>
    </xf>
    <xf numFmtId="0" fontId="6" fillId="12" borderId="1" xfId="14" applyFont="1" applyFill="1" applyBorder="1" applyProtection="1">
      <protection locked="0"/>
    </xf>
    <xf numFmtId="166" fontId="6" fillId="11" borderId="1" xfId="0" applyNumberFormat="1" applyFont="1" applyFill="1" applyBorder="1" applyProtection="1">
      <protection locked="0"/>
    </xf>
    <xf numFmtId="167" fontId="6" fillId="0" borderId="1" xfId="14" applyNumberFormat="1" applyFont="1" applyBorder="1"/>
    <xf numFmtId="167" fontId="6" fillId="12" borderId="1" xfId="14" applyNumberFormat="1" applyFont="1" applyFill="1" applyBorder="1" applyProtection="1">
      <protection locked="0"/>
    </xf>
    <xf numFmtId="0" fontId="6" fillId="0" borderId="1" xfId="14" applyFont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1" xfId="0" applyFill="1" applyBorder="1"/>
    <xf numFmtId="167" fontId="6" fillId="0" borderId="1" xfId="14" applyNumberFormat="1" applyFont="1" applyFill="1" applyBorder="1" applyProtection="1">
      <protection locked="0"/>
    </xf>
    <xf numFmtId="167" fontId="6" fillId="12" borderId="0" xfId="14" applyNumberFormat="1" applyFont="1" applyFill="1" applyBorder="1" applyProtection="1">
      <protection locked="0"/>
    </xf>
    <xf numFmtId="0" fontId="6" fillId="0" borderId="0" xfId="14" applyFont="1" applyFill="1" applyAlignment="1" applyProtection="1">
      <alignment horizontal="center"/>
      <protection locked="0"/>
    </xf>
    <xf numFmtId="0" fontId="11" fillId="0" borderId="0" xfId="14" applyFont="1" applyFill="1" applyProtection="1">
      <protection locked="0"/>
    </xf>
    <xf numFmtId="0" fontId="8" fillId="22" borderId="0" xfId="7" applyFont="1" applyFill="1"/>
    <xf numFmtId="0" fontId="8" fillId="22" borderId="0" xfId="7" applyFont="1" applyFill="1" applyAlignment="1">
      <alignment horizontal="center"/>
    </xf>
    <xf numFmtId="0" fontId="8" fillId="21" borderId="0" xfId="7" applyFont="1" applyFill="1"/>
    <xf numFmtId="0" fontId="12" fillId="12" borderId="0" xfId="7" applyFont="1" applyFill="1" applyAlignment="1">
      <alignment horizontal="center" vertical="center"/>
    </xf>
    <xf numFmtId="167" fontId="8" fillId="12" borderId="0" xfId="7" applyNumberFormat="1" applyFont="1" applyFill="1"/>
    <xf numFmtId="0" fontId="33" fillId="0" borderId="0" xfId="0" applyFont="1" applyAlignment="1">
      <alignment horizontal="center"/>
    </xf>
    <xf numFmtId="15" fontId="7" fillId="0" borderId="0" xfId="7" applyNumberFormat="1" applyFont="1" applyAlignment="1">
      <alignment horizontal="right"/>
    </xf>
    <xf numFmtId="0" fontId="9" fillId="0" borderId="0" xfId="7" applyAlignment="1">
      <alignment horizontal="right"/>
    </xf>
    <xf numFmtId="0" fontId="1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7" applyFont="1" applyAlignment="1">
      <alignment horizontal="left"/>
    </xf>
    <xf numFmtId="0" fontId="6" fillId="13" borderId="1" xfId="7" applyFont="1" applyFill="1" applyBorder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13" borderId="1" xfId="0" applyFont="1" applyFill="1" applyBorder="1"/>
    <xf numFmtId="15" fontId="7" fillId="0" borderId="0" xfId="0" applyNumberFormat="1" applyFont="1" applyAlignment="1">
      <alignment horizontal="left"/>
    </xf>
  </cellXfs>
  <cellStyles count="16">
    <cellStyle name="40% - Accent1" xfId="2" builtinId="31"/>
    <cellStyle name="40% - Accent1 2" xfId="9"/>
    <cellStyle name="40% - Accent2" xfId="3" builtinId="35"/>
    <cellStyle name="40% - Accent5" xfId="5" builtinId="47"/>
    <cellStyle name="60% - Accent3" xfId="4" builtinId="40"/>
    <cellStyle name="60% - Accent3 2" xfId="13"/>
    <cellStyle name="60% - Accent6" xfId="6" builtinId="52"/>
    <cellStyle name="Comma" xfId="1" builtinId="3"/>
    <cellStyle name="Normal" xfId="0" builtinId="0"/>
    <cellStyle name="Normal 2 2" xfId="7"/>
    <cellStyle name="Normal 2 3" xfId="14"/>
    <cellStyle name="Normal 3 2" xfId="11"/>
    <cellStyle name="Normal 6" xfId="8"/>
    <cellStyle name="Normal 7" xfId="12"/>
    <cellStyle name="Normal 8" xfId="10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5" sqref="A5"/>
    </sheetView>
  </sheetViews>
  <sheetFormatPr defaultRowHeight="14.4" x14ac:dyDescent="0.3"/>
  <cols>
    <col min="6" max="11" width="7.6640625" customWidth="1"/>
    <col min="13" max="18" width="7.6640625" customWidth="1"/>
  </cols>
  <sheetData>
    <row r="1" spans="1:14" x14ac:dyDescent="0.3">
      <c r="A1" s="1" t="s">
        <v>0</v>
      </c>
    </row>
    <row r="3" spans="1:14" x14ac:dyDescent="0.3">
      <c r="A3" s="1" t="s">
        <v>1</v>
      </c>
      <c r="F3" s="2"/>
      <c r="G3" s="2"/>
      <c r="H3" s="2"/>
      <c r="I3" s="2"/>
      <c r="J3" s="2"/>
      <c r="K3" s="2"/>
    </row>
    <row r="5" spans="1:14" x14ac:dyDescent="0.3">
      <c r="A5" s="444" t="s">
        <v>338</v>
      </c>
      <c r="G5" s="3"/>
      <c r="N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2"/>
  <sheetViews>
    <sheetView workbookViewId="0">
      <selection activeCell="BZ18" sqref="BZ18:BZ22"/>
    </sheetView>
  </sheetViews>
  <sheetFormatPr defaultColWidth="9.109375" defaultRowHeight="14.4" x14ac:dyDescent="0.3"/>
  <cols>
    <col min="1" max="1" width="6.6640625" style="5" customWidth="1"/>
    <col min="2" max="2" width="17.33203125" style="5" customWidth="1"/>
    <col min="3" max="3" width="19.33203125" style="5" customWidth="1"/>
    <col min="4" max="4" width="16.44140625" style="5" customWidth="1"/>
    <col min="5" max="5" width="17" style="5" customWidth="1"/>
    <col min="6" max="11" width="7.6640625" style="5" customWidth="1"/>
    <col min="12" max="12" width="3.33203125" style="5" customWidth="1"/>
    <col min="13" max="18" width="7.6640625" style="5" customWidth="1"/>
    <col min="19" max="19" width="3.33203125" style="5" customWidth="1"/>
    <col min="20" max="29" width="7.6640625" style="5" customWidth="1"/>
    <col min="30" max="30" width="3.33203125" style="5" customWidth="1"/>
    <col min="31" max="32" width="7.6640625" style="5" customWidth="1"/>
    <col min="33" max="33" width="9.44140625" style="5" customWidth="1"/>
    <col min="34" max="34" width="3.44140625" style="5" customWidth="1"/>
    <col min="35" max="44" width="7.6640625" style="5" customWidth="1"/>
    <col min="45" max="45" width="3.33203125" style="5" customWidth="1"/>
    <col min="46" max="52" width="7.6640625" style="5" customWidth="1"/>
    <col min="53" max="53" width="2.6640625" style="5" customWidth="1"/>
    <col min="54" max="63" width="7.6640625" style="5" customWidth="1"/>
    <col min="64" max="64" width="3.33203125" style="5" customWidth="1"/>
    <col min="65" max="66" width="7.6640625" style="5" customWidth="1"/>
    <col min="67" max="67" width="9.44140625" style="5" customWidth="1"/>
    <col min="68" max="68" width="3.44140625" style="5" customWidth="1"/>
    <col min="69" max="69" width="7.44140625" style="14" customWidth="1"/>
    <col min="70" max="72" width="7.6640625" style="14" customWidth="1"/>
    <col min="73" max="73" width="10.44140625" style="5" customWidth="1"/>
    <col min="74" max="74" width="2.6640625" style="5" customWidth="1"/>
    <col min="75" max="75" width="9.109375" style="5"/>
    <col min="76" max="76" width="2.33203125" style="5" customWidth="1"/>
    <col min="77" max="77" width="9.109375" style="5"/>
    <col min="78" max="78" width="12.44140625" style="5" customWidth="1"/>
    <col min="79" max="16384" width="9.109375" style="5"/>
  </cols>
  <sheetData>
    <row r="1" spans="1:78" ht="15.6" customHeight="1" x14ac:dyDescent="0.3">
      <c r="A1" s="557" t="s">
        <v>0</v>
      </c>
      <c r="B1" s="557"/>
      <c r="C1" s="557"/>
      <c r="D1" s="16" t="s">
        <v>111</v>
      </c>
      <c r="E1" s="65" t="s">
        <v>140</v>
      </c>
      <c r="AS1" s="147"/>
      <c r="BZ1" s="147">
        <f ca="1">NOW()</f>
        <v>43745.332973495373</v>
      </c>
    </row>
    <row r="2" spans="1:78" ht="15.6" customHeight="1" x14ac:dyDescent="0.3">
      <c r="A2" s="9"/>
      <c r="B2" s="9"/>
      <c r="D2" s="16"/>
      <c r="E2" s="16" t="s">
        <v>75</v>
      </c>
      <c r="AS2" s="148"/>
      <c r="BZ2" s="148">
        <f ca="1">NOW()</f>
        <v>43745.332973495373</v>
      </c>
    </row>
    <row r="3" spans="1:78" ht="15.6" customHeight="1" x14ac:dyDescent="0.3">
      <c r="A3" s="66" t="s">
        <v>1</v>
      </c>
      <c r="B3" s="66" t="s">
        <v>1</v>
      </c>
      <c r="D3" s="16"/>
      <c r="E3" s="5" t="s">
        <v>77</v>
      </c>
      <c r="F3" s="149"/>
      <c r="G3" s="149"/>
      <c r="H3" s="149"/>
      <c r="I3" s="149"/>
      <c r="J3" s="149"/>
      <c r="K3" s="149"/>
      <c r="M3" s="150"/>
      <c r="N3" s="150"/>
      <c r="O3" s="150"/>
      <c r="P3" s="150"/>
      <c r="Q3" s="150"/>
      <c r="R3" s="150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E3" s="150"/>
      <c r="AF3" s="150"/>
      <c r="AG3" s="150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T3" s="150"/>
      <c r="AU3" s="150"/>
      <c r="AV3" s="150"/>
      <c r="AW3" s="150"/>
      <c r="AX3" s="150"/>
      <c r="AY3" s="150"/>
      <c r="AZ3" s="150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M3" s="150"/>
      <c r="BN3" s="150"/>
      <c r="BO3" s="150"/>
    </row>
    <row r="4" spans="1:78" ht="15.6" customHeight="1" x14ac:dyDescent="0.3">
      <c r="A4" s="66"/>
      <c r="B4" s="66"/>
      <c r="D4" s="16"/>
      <c r="E4" s="5" t="s">
        <v>76</v>
      </c>
      <c r="F4" s="149"/>
      <c r="G4" s="149"/>
      <c r="H4" s="149"/>
      <c r="I4" s="149"/>
      <c r="J4" s="149"/>
      <c r="K4" s="149"/>
      <c r="M4" s="150"/>
      <c r="N4" s="150"/>
      <c r="O4" s="150"/>
      <c r="P4" s="150"/>
      <c r="Q4" s="150"/>
      <c r="R4" s="150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E4" s="150"/>
      <c r="AF4" s="150"/>
      <c r="AG4" s="150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T4" s="150"/>
      <c r="AU4" s="150"/>
      <c r="AV4" s="150"/>
      <c r="AW4" s="150"/>
      <c r="AX4" s="150"/>
      <c r="AY4" s="150"/>
      <c r="AZ4" s="150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M4" s="150"/>
      <c r="BN4" s="150"/>
      <c r="BO4" s="150"/>
    </row>
    <row r="5" spans="1:78" ht="15.6" x14ac:dyDescent="0.3">
      <c r="A5" s="152"/>
      <c r="B5" s="153"/>
      <c r="D5" s="16"/>
      <c r="F5" s="154" t="s">
        <v>92</v>
      </c>
      <c r="G5" s="154"/>
      <c r="H5" s="154"/>
      <c r="I5" s="154"/>
      <c r="J5" s="154"/>
      <c r="K5" s="154"/>
      <c r="M5" s="155" t="s">
        <v>112</v>
      </c>
      <c r="N5" s="155"/>
      <c r="O5" s="155"/>
      <c r="P5" s="155"/>
      <c r="Q5" s="155"/>
      <c r="R5" s="155"/>
      <c r="T5" s="156" t="s">
        <v>92</v>
      </c>
      <c r="U5" s="156"/>
      <c r="V5" s="156"/>
      <c r="W5" s="156"/>
      <c r="X5" s="156"/>
      <c r="Y5" s="156"/>
      <c r="Z5" s="156"/>
      <c r="AA5" s="156"/>
      <c r="AB5" s="156"/>
      <c r="AC5" s="156"/>
      <c r="AE5" s="155" t="s">
        <v>112</v>
      </c>
      <c r="AF5" s="155"/>
      <c r="AG5" s="155"/>
      <c r="AI5" s="156" t="s">
        <v>92</v>
      </c>
      <c r="AJ5" s="156"/>
      <c r="AK5" s="156"/>
      <c r="AL5" s="156"/>
      <c r="AM5" s="156"/>
      <c r="AN5" s="156"/>
      <c r="AO5" s="156"/>
      <c r="AP5" s="156"/>
      <c r="AQ5" s="156"/>
      <c r="AR5" s="156"/>
      <c r="AT5" s="155" t="s">
        <v>112</v>
      </c>
      <c r="AU5" s="155"/>
      <c r="AV5" s="155"/>
      <c r="AW5" s="155"/>
      <c r="AX5" s="155"/>
      <c r="AY5" s="155"/>
      <c r="AZ5" s="155"/>
      <c r="BB5" s="156" t="s">
        <v>92</v>
      </c>
      <c r="BC5" s="156"/>
      <c r="BD5" s="156"/>
      <c r="BE5" s="156"/>
      <c r="BF5" s="156"/>
      <c r="BG5" s="156"/>
      <c r="BH5" s="156"/>
      <c r="BI5" s="156"/>
      <c r="BJ5" s="156"/>
      <c r="BK5" s="156"/>
      <c r="BM5" s="155" t="s">
        <v>112</v>
      </c>
      <c r="BN5" s="155"/>
      <c r="BO5" s="155"/>
    </row>
    <row r="6" spans="1:78" ht="15.6" x14ac:dyDescent="0.3">
      <c r="A6" s="9"/>
      <c r="D6" s="16"/>
    </row>
    <row r="7" spans="1:78" ht="15.6" x14ac:dyDescent="0.3">
      <c r="A7" s="9" t="s">
        <v>234</v>
      </c>
      <c r="B7" s="157"/>
      <c r="F7" s="157" t="s">
        <v>3</v>
      </c>
      <c r="G7" s="5" t="str">
        <f>E1</f>
        <v>Jenny Scott</v>
      </c>
      <c r="I7" s="157"/>
      <c r="M7" s="157" t="s">
        <v>3</v>
      </c>
      <c r="N7" s="5" t="str">
        <f>E1</f>
        <v>Jenny Scott</v>
      </c>
      <c r="T7" s="157" t="s">
        <v>4</v>
      </c>
      <c r="U7" s="5" t="str">
        <f>E2</f>
        <v>Robyn Bruderer</v>
      </c>
      <c r="AE7" s="157" t="s">
        <v>4</v>
      </c>
      <c r="AF7" s="5" t="str">
        <f>E2</f>
        <v>Robyn Bruderer</v>
      </c>
      <c r="AI7" s="157" t="s">
        <v>5</v>
      </c>
      <c r="AJ7" s="5" t="str">
        <f>E3</f>
        <v>Angie Deeks</v>
      </c>
      <c r="AT7" s="157" t="s">
        <v>5</v>
      </c>
      <c r="AU7" s="5" t="str">
        <f>E3</f>
        <v>Angie Deeks</v>
      </c>
      <c r="AY7" s="157"/>
      <c r="AZ7" s="157"/>
      <c r="BB7" s="157" t="s">
        <v>93</v>
      </c>
      <c r="BC7" s="5" t="str">
        <f>E4</f>
        <v>Nina Fritzell</v>
      </c>
      <c r="BM7" s="157" t="s">
        <v>93</v>
      </c>
      <c r="BN7" s="5" t="str">
        <f>E4</f>
        <v>Nina Fritzell</v>
      </c>
      <c r="BU7" s="157" t="s">
        <v>113</v>
      </c>
    </row>
    <row r="8" spans="1:78" ht="15.6" x14ac:dyDescent="0.3">
      <c r="A8" s="9" t="s">
        <v>94</v>
      </c>
      <c r="B8" s="158" t="s">
        <v>141</v>
      </c>
      <c r="BQ8" s="25"/>
      <c r="BR8" s="25"/>
      <c r="BS8" s="25"/>
      <c r="BT8" s="25"/>
    </row>
    <row r="9" spans="1:78" x14ac:dyDescent="0.3">
      <c r="F9" s="159" t="s">
        <v>7</v>
      </c>
      <c r="L9" s="36"/>
      <c r="M9" s="159" t="s">
        <v>7</v>
      </c>
      <c r="N9" s="36"/>
      <c r="O9" s="36"/>
      <c r="P9" s="36"/>
      <c r="Q9" s="159"/>
      <c r="T9" s="5" t="s">
        <v>114</v>
      </c>
      <c r="AD9" s="36"/>
      <c r="AE9" s="157"/>
      <c r="AF9" s="5" t="s">
        <v>31</v>
      </c>
      <c r="AG9" s="157" t="s">
        <v>8</v>
      </c>
      <c r="AZ9" s="159" t="s">
        <v>11</v>
      </c>
      <c r="BB9" s="5" t="s">
        <v>114</v>
      </c>
      <c r="BL9" s="36"/>
      <c r="BM9" s="157"/>
      <c r="BN9" s="5" t="s">
        <v>31</v>
      </c>
      <c r="BO9" s="157" t="s">
        <v>8</v>
      </c>
      <c r="BU9" s="157" t="s">
        <v>96</v>
      </c>
      <c r="BW9" s="157" t="s">
        <v>115</v>
      </c>
      <c r="BY9" s="160" t="s">
        <v>82</v>
      </c>
      <c r="BZ9" s="161"/>
    </row>
    <row r="10" spans="1:78" s="36" customFormat="1" x14ac:dyDescent="0.3">
      <c r="A10" s="36" t="s">
        <v>13</v>
      </c>
      <c r="B10" s="36" t="s">
        <v>14</v>
      </c>
      <c r="C10" s="36" t="s">
        <v>7</v>
      </c>
      <c r="D10" s="36" t="s">
        <v>15</v>
      </c>
      <c r="E10" s="36" t="s">
        <v>16</v>
      </c>
      <c r="F10" s="161" t="s">
        <v>17</v>
      </c>
      <c r="G10" s="161" t="s">
        <v>18</v>
      </c>
      <c r="H10" s="161" t="s">
        <v>19</v>
      </c>
      <c r="I10" s="161" t="s">
        <v>20</v>
      </c>
      <c r="J10" s="161" t="s">
        <v>21</v>
      </c>
      <c r="K10" s="161" t="s">
        <v>7</v>
      </c>
      <c r="L10" s="42"/>
      <c r="M10" s="161" t="s">
        <v>17</v>
      </c>
      <c r="N10" s="161" t="s">
        <v>18</v>
      </c>
      <c r="O10" s="161" t="s">
        <v>19</v>
      </c>
      <c r="P10" s="161" t="s">
        <v>20</v>
      </c>
      <c r="Q10" s="161" t="s">
        <v>21</v>
      </c>
      <c r="R10" s="161" t="s">
        <v>7</v>
      </c>
      <c r="S10" s="162"/>
      <c r="T10" s="36" t="s">
        <v>98</v>
      </c>
      <c r="U10" s="36" t="s">
        <v>99</v>
      </c>
      <c r="V10" s="36" t="s">
        <v>116</v>
      </c>
      <c r="W10" s="36" t="s">
        <v>117</v>
      </c>
      <c r="X10" s="36" t="s">
        <v>118</v>
      </c>
      <c r="Y10" s="36" t="s">
        <v>119</v>
      </c>
      <c r="Z10" s="36" t="s">
        <v>120</v>
      </c>
      <c r="AA10" s="36" t="s">
        <v>121</v>
      </c>
      <c r="AB10" s="36" t="s">
        <v>122</v>
      </c>
      <c r="AC10" s="159" t="s">
        <v>123</v>
      </c>
      <c r="AD10" s="163"/>
      <c r="AE10" s="36" t="s">
        <v>22</v>
      </c>
      <c r="AF10" s="36" t="s">
        <v>124</v>
      </c>
      <c r="AG10" s="159" t="s">
        <v>24</v>
      </c>
      <c r="AH10" s="42"/>
      <c r="AI10" s="36" t="s">
        <v>98</v>
      </c>
      <c r="AJ10" s="36" t="s">
        <v>99</v>
      </c>
      <c r="AK10" s="36" t="s">
        <v>116</v>
      </c>
      <c r="AL10" s="36" t="s">
        <v>117</v>
      </c>
      <c r="AM10" s="36" t="s">
        <v>118</v>
      </c>
      <c r="AN10" s="36" t="s">
        <v>119</v>
      </c>
      <c r="AO10" s="36" t="s">
        <v>120</v>
      </c>
      <c r="AP10" s="36" t="s">
        <v>125</v>
      </c>
      <c r="AQ10" s="36" t="s">
        <v>122</v>
      </c>
      <c r="AR10" s="159" t="s">
        <v>123</v>
      </c>
      <c r="AS10" s="42"/>
      <c r="AT10" s="161" t="s">
        <v>25</v>
      </c>
      <c r="AU10" s="161" t="s">
        <v>26</v>
      </c>
      <c r="AV10" s="161" t="s">
        <v>27</v>
      </c>
      <c r="AW10" s="161" t="s">
        <v>28</v>
      </c>
      <c r="AX10" s="161" t="s">
        <v>30</v>
      </c>
      <c r="AY10" s="36" t="s">
        <v>31</v>
      </c>
      <c r="AZ10" s="159" t="s">
        <v>24</v>
      </c>
      <c r="BA10" s="42"/>
      <c r="BB10" s="36" t="s">
        <v>98</v>
      </c>
      <c r="BC10" s="36" t="s">
        <v>99</v>
      </c>
      <c r="BD10" s="36" t="s">
        <v>116</v>
      </c>
      <c r="BE10" s="36" t="s">
        <v>117</v>
      </c>
      <c r="BF10" s="36" t="s">
        <v>118</v>
      </c>
      <c r="BG10" s="36" t="s">
        <v>119</v>
      </c>
      <c r="BH10" s="36" t="s">
        <v>120</v>
      </c>
      <c r="BI10" s="36" t="s">
        <v>121</v>
      </c>
      <c r="BJ10" s="36" t="s">
        <v>122</v>
      </c>
      <c r="BK10" s="159" t="s">
        <v>123</v>
      </c>
      <c r="BL10" s="163"/>
      <c r="BM10" s="36" t="s">
        <v>22</v>
      </c>
      <c r="BN10" s="36" t="s">
        <v>124</v>
      </c>
      <c r="BO10" s="159" t="s">
        <v>24</v>
      </c>
      <c r="BP10" s="42"/>
      <c r="BQ10" s="25" t="s">
        <v>34</v>
      </c>
      <c r="BR10" s="25" t="s">
        <v>35</v>
      </c>
      <c r="BS10" s="25" t="s">
        <v>36</v>
      </c>
      <c r="BT10" s="25" t="s">
        <v>108</v>
      </c>
      <c r="BU10" s="157" t="s">
        <v>83</v>
      </c>
      <c r="BV10" s="5"/>
      <c r="BW10" s="160" t="s">
        <v>83</v>
      </c>
      <c r="BX10" s="164"/>
      <c r="BY10" s="160" t="s">
        <v>83</v>
      </c>
      <c r="BZ10" s="165" t="s">
        <v>33</v>
      </c>
    </row>
    <row r="11" spans="1:78" s="36" customFormat="1" x14ac:dyDescent="0.3">
      <c r="F11" s="161"/>
      <c r="G11" s="161"/>
      <c r="H11" s="161"/>
      <c r="I11" s="161"/>
      <c r="J11" s="161"/>
      <c r="K11" s="161"/>
      <c r="L11" s="42"/>
      <c r="M11" s="161"/>
      <c r="N11" s="161"/>
      <c r="O11" s="161"/>
      <c r="P11" s="161"/>
      <c r="Q11" s="161"/>
      <c r="R11" s="161"/>
      <c r="S11" s="162"/>
      <c r="AD11" s="163"/>
      <c r="AH11" s="42"/>
      <c r="AS11" s="42"/>
      <c r="AT11" s="161"/>
      <c r="AU11" s="161"/>
      <c r="AV11" s="161"/>
      <c r="AW11" s="161"/>
      <c r="AX11" s="161"/>
      <c r="BA11" s="42"/>
      <c r="BL11" s="163"/>
      <c r="BP11" s="42"/>
      <c r="BQ11" s="25"/>
      <c r="BR11" s="25"/>
      <c r="BS11" s="25"/>
      <c r="BT11" s="25"/>
      <c r="BU11" s="157"/>
      <c r="BV11" s="5"/>
      <c r="BW11" s="160"/>
      <c r="BX11" s="164"/>
      <c r="BY11" s="160"/>
      <c r="BZ11" s="165"/>
    </row>
    <row r="12" spans="1:78" x14ac:dyDescent="0.3">
      <c r="A12" s="166">
        <v>90</v>
      </c>
      <c r="B12" t="s">
        <v>148</v>
      </c>
      <c r="C12" t="s">
        <v>162</v>
      </c>
      <c r="D12" t="s">
        <v>84</v>
      </c>
      <c r="E12" t="s">
        <v>74</v>
      </c>
      <c r="F12" s="167">
        <v>7</v>
      </c>
      <c r="G12" s="167">
        <v>5.5</v>
      </c>
      <c r="H12" s="167">
        <v>7.5</v>
      </c>
      <c r="I12" s="167">
        <v>7.5</v>
      </c>
      <c r="J12" s="167">
        <v>7.5</v>
      </c>
      <c r="K12" s="93">
        <f t="shared" ref="K12:K22" si="0">SUM((F12*0.1),(G12*0.1),(H12*0.3),(I12*0.3),(J12*0.2))</f>
        <v>7.25</v>
      </c>
      <c r="L12" s="168"/>
      <c r="M12" s="167">
        <v>7</v>
      </c>
      <c r="N12" s="167">
        <v>5</v>
      </c>
      <c r="O12" s="167">
        <v>7.5</v>
      </c>
      <c r="P12" s="167">
        <v>7.2</v>
      </c>
      <c r="Q12" s="167">
        <v>7.5</v>
      </c>
      <c r="R12" s="93">
        <f t="shared" ref="R12:R22" si="1">SUM((M12*0.1),(N12*0.1),(O12*0.3),(P12*0.3),(Q12*0.2))</f>
        <v>7.11</v>
      </c>
      <c r="S12" s="169"/>
      <c r="T12" s="167">
        <v>5</v>
      </c>
      <c r="U12" s="167">
        <v>5</v>
      </c>
      <c r="V12" s="167">
        <v>4.8</v>
      </c>
      <c r="W12" s="167">
        <v>5</v>
      </c>
      <c r="X12" s="167">
        <v>5.2</v>
      </c>
      <c r="Y12" s="167">
        <v>5.5</v>
      </c>
      <c r="Z12" s="167">
        <v>5.3</v>
      </c>
      <c r="AA12" s="167">
        <v>5.2</v>
      </c>
      <c r="AB12" s="170">
        <f t="shared" ref="AB12:AB22" si="2">SUM(T12:AA12)</f>
        <v>41</v>
      </c>
      <c r="AC12" s="93">
        <f t="shared" ref="AC12:AC22" si="3">AB12/8</f>
        <v>5.125</v>
      </c>
      <c r="AD12" s="111"/>
      <c r="AE12" s="167">
        <v>6.6</v>
      </c>
      <c r="AF12" s="171"/>
      <c r="AG12" s="93">
        <f t="shared" ref="AG12:AG22" si="4">AE12-AF12</f>
        <v>6.6</v>
      </c>
      <c r="AH12" s="169"/>
      <c r="AI12" s="167">
        <v>5.5</v>
      </c>
      <c r="AJ12" s="167">
        <v>4.8</v>
      </c>
      <c r="AK12" s="167">
        <v>7</v>
      </c>
      <c r="AL12" s="167">
        <v>6.5</v>
      </c>
      <c r="AM12" s="167">
        <v>5.5</v>
      </c>
      <c r="AN12" s="167">
        <v>5.5</v>
      </c>
      <c r="AO12" s="167">
        <v>5.5</v>
      </c>
      <c r="AP12" s="167">
        <v>5.5</v>
      </c>
      <c r="AQ12" s="170">
        <f t="shared" ref="AQ12:AQ22" si="5">SUM(AI12:AP12)</f>
        <v>45.8</v>
      </c>
      <c r="AR12" s="93">
        <f t="shared" ref="AR12:AR22" si="6">AQ12/8</f>
        <v>5.7249999999999996</v>
      </c>
      <c r="AS12" s="169"/>
      <c r="AT12" s="167">
        <v>7</v>
      </c>
      <c r="AU12" s="167">
        <v>6.8</v>
      </c>
      <c r="AV12" s="167">
        <v>5.5</v>
      </c>
      <c r="AW12" s="167">
        <v>5</v>
      </c>
      <c r="AX12" s="93">
        <f t="shared" ref="AX12:AX22" si="7">SUM((AT12*0.3),(AU12*0.25),(AV12*0.35),(AW12*0.1))</f>
        <v>6.2249999999999996</v>
      </c>
      <c r="AY12" s="171">
        <v>0</v>
      </c>
      <c r="AZ12" s="93">
        <f t="shared" ref="AZ12:AZ22" si="8">AX12-AY12</f>
        <v>6.2249999999999996</v>
      </c>
      <c r="BA12" s="169"/>
      <c r="BB12" s="167">
        <v>6.8</v>
      </c>
      <c r="BC12" s="167">
        <v>6.5</v>
      </c>
      <c r="BD12" s="167">
        <v>8.5</v>
      </c>
      <c r="BE12" s="167">
        <v>6.2</v>
      </c>
      <c r="BF12" s="167">
        <v>8</v>
      </c>
      <c r="BG12" s="167">
        <v>7.4</v>
      </c>
      <c r="BH12" s="167">
        <v>6.5</v>
      </c>
      <c r="BI12" s="167">
        <v>6.8</v>
      </c>
      <c r="BJ12" s="170">
        <f t="shared" ref="BJ12:BJ22" si="9">SUM(BB12:BI12)</f>
        <v>56.699999999999996</v>
      </c>
      <c r="BK12" s="93">
        <f t="shared" ref="BK12:BK22" si="10">BJ12/8</f>
        <v>7.0874999999999995</v>
      </c>
      <c r="BL12" s="111"/>
      <c r="BM12" s="167">
        <v>7.08</v>
      </c>
      <c r="BN12" s="171"/>
      <c r="BO12" s="93">
        <f t="shared" ref="BO12:BO22" si="11">BM12-BN12</f>
        <v>7.08</v>
      </c>
      <c r="BP12" s="169"/>
      <c r="BQ12" s="172">
        <f t="shared" ref="BQ12:BQ22" si="12">(K12+R12)/2</f>
        <v>7.18</v>
      </c>
      <c r="BR12" s="172">
        <f t="shared" ref="BR12:BR22" si="13">(AC12+AG12)/2</f>
        <v>5.8624999999999998</v>
      </c>
      <c r="BS12" s="172">
        <f t="shared" ref="BS12:BS22" si="14">(AR12+AZ12)/2</f>
        <v>5.9749999999999996</v>
      </c>
      <c r="BT12" s="172">
        <f t="shared" ref="BT12:BT22" si="15">(BK12+BO12)/2</f>
        <v>7.0837500000000002</v>
      </c>
      <c r="BU12" s="173">
        <f t="shared" ref="BU12:BU22" si="16">SUM((K12*0.25)+(AC12*0.25)+(AR12*0.25)+(BK12*0.25))</f>
        <v>6.296875</v>
      </c>
      <c r="BV12" s="174"/>
      <c r="BW12" s="173">
        <f t="shared" ref="BW12:BW22" si="17">SUM((R12*0.25),(AG12*0.25),(AZ12*0.25),(BO12*0.25))</f>
        <v>6.7537500000000001</v>
      </c>
      <c r="BX12" s="175"/>
      <c r="BY12" s="176">
        <f t="shared" ref="BY12:BY22" si="18">AVERAGE(BU12:BW12)</f>
        <v>6.5253125000000001</v>
      </c>
      <c r="BZ12" s="86">
        <f t="shared" ref="BZ12:BZ17" si="19">RANK(BY12,BY$12:BY$22)</f>
        <v>1</v>
      </c>
    </row>
    <row r="13" spans="1:78" x14ac:dyDescent="0.3">
      <c r="A13" s="166">
        <v>114</v>
      </c>
      <c r="B13" t="s">
        <v>228</v>
      </c>
      <c r="C13" t="s">
        <v>71</v>
      </c>
      <c r="D13" t="s">
        <v>72</v>
      </c>
      <c r="E13" t="s">
        <v>73</v>
      </c>
      <c r="F13" s="167">
        <v>6.5</v>
      </c>
      <c r="G13" s="167">
        <v>7</v>
      </c>
      <c r="H13" s="167">
        <v>6.8</v>
      </c>
      <c r="I13" s="167">
        <v>6.5</v>
      </c>
      <c r="J13" s="167">
        <v>7</v>
      </c>
      <c r="K13" s="93">
        <f t="shared" si="0"/>
        <v>6.74</v>
      </c>
      <c r="L13" s="168"/>
      <c r="M13" s="167">
        <v>5.8</v>
      </c>
      <c r="N13" s="167">
        <v>6</v>
      </c>
      <c r="O13" s="167">
        <v>6.2</v>
      </c>
      <c r="P13" s="167">
        <v>6.5</v>
      </c>
      <c r="Q13" s="167">
        <v>7</v>
      </c>
      <c r="R13" s="93">
        <f t="shared" si="1"/>
        <v>6.3900000000000006</v>
      </c>
      <c r="S13" s="169"/>
      <c r="T13" s="167">
        <v>2</v>
      </c>
      <c r="U13" s="167">
        <v>5</v>
      </c>
      <c r="V13" s="167">
        <v>5.2</v>
      </c>
      <c r="W13" s="167">
        <v>5.5</v>
      </c>
      <c r="X13" s="167">
        <v>6</v>
      </c>
      <c r="Y13" s="167">
        <v>6</v>
      </c>
      <c r="Z13" s="167">
        <v>5.8</v>
      </c>
      <c r="AA13" s="167">
        <v>4.8</v>
      </c>
      <c r="AB13" s="170">
        <f t="shared" si="2"/>
        <v>40.299999999999997</v>
      </c>
      <c r="AC13" s="93">
        <f t="shared" si="3"/>
        <v>5.0374999999999996</v>
      </c>
      <c r="AD13" s="111"/>
      <c r="AE13" s="167">
        <v>6.33</v>
      </c>
      <c r="AF13" s="171"/>
      <c r="AG13" s="93">
        <f t="shared" si="4"/>
        <v>6.33</v>
      </c>
      <c r="AH13" s="169"/>
      <c r="AI13" s="167">
        <v>4.3</v>
      </c>
      <c r="AJ13" s="167">
        <v>5.5</v>
      </c>
      <c r="AK13" s="167">
        <v>6.8</v>
      </c>
      <c r="AL13" s="167">
        <v>6</v>
      </c>
      <c r="AM13" s="167">
        <v>5.8</v>
      </c>
      <c r="AN13" s="167">
        <v>5.5</v>
      </c>
      <c r="AO13" s="167">
        <v>5.8</v>
      </c>
      <c r="AP13" s="167">
        <v>5.5</v>
      </c>
      <c r="AQ13" s="170">
        <f t="shared" si="5"/>
        <v>45.2</v>
      </c>
      <c r="AR13" s="93">
        <f t="shared" si="6"/>
        <v>5.65</v>
      </c>
      <c r="AS13" s="169"/>
      <c r="AT13" s="167">
        <v>5.8</v>
      </c>
      <c r="AU13" s="167">
        <v>7</v>
      </c>
      <c r="AV13" s="167">
        <v>4</v>
      </c>
      <c r="AW13" s="167">
        <v>4.5</v>
      </c>
      <c r="AX13" s="93">
        <f t="shared" si="7"/>
        <v>5.3400000000000007</v>
      </c>
      <c r="AY13" s="171">
        <v>0</v>
      </c>
      <c r="AZ13" s="93">
        <f t="shared" si="8"/>
        <v>5.3400000000000007</v>
      </c>
      <c r="BA13" s="169"/>
      <c r="BB13" s="167">
        <v>4</v>
      </c>
      <c r="BC13" s="167">
        <v>5.4</v>
      </c>
      <c r="BD13" s="167">
        <v>8</v>
      </c>
      <c r="BE13" s="167">
        <v>5.8</v>
      </c>
      <c r="BF13" s="167">
        <v>6.8</v>
      </c>
      <c r="BG13" s="167">
        <v>6.5</v>
      </c>
      <c r="BH13" s="167">
        <v>7</v>
      </c>
      <c r="BI13" s="167">
        <v>6.5</v>
      </c>
      <c r="BJ13" s="170">
        <f t="shared" si="9"/>
        <v>50</v>
      </c>
      <c r="BK13" s="93">
        <f t="shared" si="10"/>
        <v>6.25</v>
      </c>
      <c r="BL13" s="111"/>
      <c r="BM13" s="167">
        <v>7.17</v>
      </c>
      <c r="BN13" s="171"/>
      <c r="BO13" s="93">
        <f t="shared" si="11"/>
        <v>7.17</v>
      </c>
      <c r="BP13" s="169"/>
      <c r="BQ13" s="172">
        <f t="shared" si="12"/>
        <v>6.5650000000000004</v>
      </c>
      <c r="BR13" s="172">
        <f t="shared" si="13"/>
        <v>5.6837499999999999</v>
      </c>
      <c r="BS13" s="172">
        <f t="shared" si="14"/>
        <v>5.495000000000001</v>
      </c>
      <c r="BT13" s="172">
        <f t="shared" si="15"/>
        <v>6.71</v>
      </c>
      <c r="BU13" s="173">
        <f t="shared" si="16"/>
        <v>5.9193750000000005</v>
      </c>
      <c r="BV13" s="174"/>
      <c r="BW13" s="173">
        <f t="shared" si="17"/>
        <v>6.307500000000001</v>
      </c>
      <c r="BX13" s="175"/>
      <c r="BY13" s="176">
        <f t="shared" si="18"/>
        <v>6.1134375000000007</v>
      </c>
      <c r="BZ13" s="86">
        <f t="shared" si="19"/>
        <v>2</v>
      </c>
    </row>
    <row r="14" spans="1:78" x14ac:dyDescent="0.3">
      <c r="A14" s="166">
        <v>142</v>
      </c>
      <c r="B14" t="s">
        <v>149</v>
      </c>
      <c r="C14" t="s">
        <v>60</v>
      </c>
      <c r="D14" t="s">
        <v>61</v>
      </c>
      <c r="E14" t="s">
        <v>62</v>
      </c>
      <c r="F14" s="167">
        <v>6.5</v>
      </c>
      <c r="G14" s="167">
        <v>5.8</v>
      </c>
      <c r="H14" s="167">
        <v>7</v>
      </c>
      <c r="I14" s="167">
        <v>7.5</v>
      </c>
      <c r="J14" s="167">
        <v>6.8</v>
      </c>
      <c r="K14" s="93">
        <f t="shared" si="0"/>
        <v>6.94</v>
      </c>
      <c r="L14" s="168"/>
      <c r="M14" s="167">
        <v>6.2</v>
      </c>
      <c r="N14" s="167">
        <v>5.8</v>
      </c>
      <c r="O14" s="167">
        <v>6.8</v>
      </c>
      <c r="P14" s="167">
        <v>7.5</v>
      </c>
      <c r="Q14" s="167">
        <v>6.8</v>
      </c>
      <c r="R14" s="93">
        <f t="shared" si="1"/>
        <v>6.8500000000000005</v>
      </c>
      <c r="S14" s="169"/>
      <c r="T14" s="167">
        <v>5</v>
      </c>
      <c r="U14" s="167">
        <v>5.5</v>
      </c>
      <c r="V14" s="167">
        <v>5.2</v>
      </c>
      <c r="W14" s="167">
        <v>5.5</v>
      </c>
      <c r="X14" s="167">
        <v>4</v>
      </c>
      <c r="Y14" s="167">
        <v>3.8</v>
      </c>
      <c r="Z14" s="167">
        <v>5</v>
      </c>
      <c r="AA14" s="167">
        <v>4.5</v>
      </c>
      <c r="AB14" s="170">
        <f t="shared" si="2"/>
        <v>38.5</v>
      </c>
      <c r="AC14" s="93">
        <f t="shared" si="3"/>
        <v>4.8125</v>
      </c>
      <c r="AD14" s="111"/>
      <c r="AE14" s="167">
        <v>7.45</v>
      </c>
      <c r="AF14" s="171"/>
      <c r="AG14" s="93">
        <f t="shared" si="4"/>
        <v>7.45</v>
      </c>
      <c r="AH14" s="169"/>
      <c r="AI14" s="167">
        <v>4.8</v>
      </c>
      <c r="AJ14" s="167">
        <v>4.8</v>
      </c>
      <c r="AK14" s="167">
        <v>6.5</v>
      </c>
      <c r="AL14" s="167">
        <v>5.5</v>
      </c>
      <c r="AM14" s="167">
        <v>5</v>
      </c>
      <c r="AN14" s="167">
        <v>5</v>
      </c>
      <c r="AO14" s="167">
        <v>6</v>
      </c>
      <c r="AP14" s="167">
        <v>5</v>
      </c>
      <c r="AQ14" s="170">
        <f t="shared" si="5"/>
        <v>42.6</v>
      </c>
      <c r="AR14" s="93">
        <f t="shared" si="6"/>
        <v>5.3250000000000002</v>
      </c>
      <c r="AS14" s="169"/>
      <c r="AT14" s="167">
        <v>5</v>
      </c>
      <c r="AU14" s="167">
        <v>5</v>
      </c>
      <c r="AV14" s="167">
        <v>3.5</v>
      </c>
      <c r="AW14" s="167">
        <v>4</v>
      </c>
      <c r="AX14" s="93">
        <f t="shared" si="7"/>
        <v>4.375</v>
      </c>
      <c r="AY14" s="171">
        <v>0</v>
      </c>
      <c r="AZ14" s="93">
        <f t="shared" si="8"/>
        <v>4.375</v>
      </c>
      <c r="BA14" s="169"/>
      <c r="BB14" s="167">
        <v>5.2</v>
      </c>
      <c r="BC14" s="167">
        <v>4.5</v>
      </c>
      <c r="BD14" s="167">
        <v>5.8</v>
      </c>
      <c r="BE14" s="167">
        <v>5.8</v>
      </c>
      <c r="BF14" s="167">
        <v>6</v>
      </c>
      <c r="BG14" s="167">
        <v>6</v>
      </c>
      <c r="BH14" s="167">
        <v>7</v>
      </c>
      <c r="BI14" s="167">
        <v>6.5</v>
      </c>
      <c r="BJ14" s="170">
        <f t="shared" si="9"/>
        <v>46.8</v>
      </c>
      <c r="BK14" s="93">
        <f t="shared" si="10"/>
        <v>5.85</v>
      </c>
      <c r="BL14" s="111"/>
      <c r="BM14" s="167">
        <v>7.27</v>
      </c>
      <c r="BN14" s="171"/>
      <c r="BO14" s="93">
        <f t="shared" si="11"/>
        <v>7.27</v>
      </c>
      <c r="BP14" s="169"/>
      <c r="BQ14" s="172">
        <f t="shared" si="12"/>
        <v>6.8950000000000005</v>
      </c>
      <c r="BR14" s="172">
        <f t="shared" si="13"/>
        <v>6.1312499999999996</v>
      </c>
      <c r="BS14" s="172">
        <f t="shared" si="14"/>
        <v>4.8499999999999996</v>
      </c>
      <c r="BT14" s="172">
        <f t="shared" si="15"/>
        <v>6.56</v>
      </c>
      <c r="BU14" s="173">
        <f t="shared" si="16"/>
        <v>5.7318750000000005</v>
      </c>
      <c r="BV14" s="174"/>
      <c r="BW14" s="173">
        <f t="shared" si="17"/>
        <v>6.4862500000000001</v>
      </c>
      <c r="BX14" s="175"/>
      <c r="BY14" s="176">
        <f t="shared" si="18"/>
        <v>6.1090625000000003</v>
      </c>
      <c r="BZ14" s="86">
        <f t="shared" si="19"/>
        <v>3</v>
      </c>
    </row>
    <row r="15" spans="1:78" x14ac:dyDescent="0.3">
      <c r="A15" s="166">
        <v>102</v>
      </c>
      <c r="B15" t="s">
        <v>231</v>
      </c>
      <c r="C15" s="429" t="s">
        <v>282</v>
      </c>
      <c r="D15" s="429" t="s">
        <v>259</v>
      </c>
      <c r="E15" t="s">
        <v>139</v>
      </c>
      <c r="F15" s="167">
        <v>6</v>
      </c>
      <c r="G15" s="167">
        <v>5</v>
      </c>
      <c r="H15" s="167">
        <v>7.2</v>
      </c>
      <c r="I15" s="167">
        <v>8</v>
      </c>
      <c r="J15" s="167">
        <v>7</v>
      </c>
      <c r="K15" s="93">
        <f t="shared" si="0"/>
        <v>7.0600000000000005</v>
      </c>
      <c r="L15" s="168"/>
      <c r="M15" s="167">
        <v>6</v>
      </c>
      <c r="N15" s="167">
        <v>5</v>
      </c>
      <c r="O15" s="167">
        <v>7.5</v>
      </c>
      <c r="P15" s="167">
        <v>8</v>
      </c>
      <c r="Q15" s="167">
        <v>7</v>
      </c>
      <c r="R15" s="93">
        <f t="shared" si="1"/>
        <v>7.15</v>
      </c>
      <c r="S15" s="169"/>
      <c r="T15" s="167">
        <v>3</v>
      </c>
      <c r="U15" s="167">
        <v>4.8</v>
      </c>
      <c r="V15" s="167">
        <v>4.8</v>
      </c>
      <c r="W15" s="167">
        <v>4</v>
      </c>
      <c r="X15" s="167">
        <v>4.2</v>
      </c>
      <c r="Y15" s="167">
        <v>4</v>
      </c>
      <c r="Z15" s="167">
        <v>4.8</v>
      </c>
      <c r="AA15" s="167">
        <v>4.8</v>
      </c>
      <c r="AB15" s="170">
        <f t="shared" si="2"/>
        <v>34.4</v>
      </c>
      <c r="AC15" s="93">
        <f t="shared" si="3"/>
        <v>4.3</v>
      </c>
      <c r="AD15" s="111"/>
      <c r="AE15" s="167">
        <v>7.16</v>
      </c>
      <c r="AF15" s="171"/>
      <c r="AG15" s="93">
        <f t="shared" si="4"/>
        <v>7.16</v>
      </c>
      <c r="AH15" s="169"/>
      <c r="AI15" s="167">
        <v>3.5</v>
      </c>
      <c r="AJ15" s="167">
        <v>5</v>
      </c>
      <c r="AK15" s="167">
        <v>5</v>
      </c>
      <c r="AL15" s="167">
        <v>5</v>
      </c>
      <c r="AM15" s="167">
        <v>5.5</v>
      </c>
      <c r="AN15" s="167">
        <v>5.5</v>
      </c>
      <c r="AO15" s="167">
        <v>6</v>
      </c>
      <c r="AP15" s="167">
        <v>5.3</v>
      </c>
      <c r="AQ15" s="170">
        <f t="shared" si="5"/>
        <v>40.799999999999997</v>
      </c>
      <c r="AR15" s="93">
        <f t="shared" si="6"/>
        <v>5.0999999999999996</v>
      </c>
      <c r="AS15" s="169"/>
      <c r="AT15" s="167">
        <v>7</v>
      </c>
      <c r="AU15" s="167">
        <v>5</v>
      </c>
      <c r="AV15" s="167">
        <v>4</v>
      </c>
      <c r="AW15" s="167">
        <v>4.2</v>
      </c>
      <c r="AX15" s="93">
        <f t="shared" si="7"/>
        <v>5.17</v>
      </c>
      <c r="AY15" s="171">
        <v>0</v>
      </c>
      <c r="AZ15" s="93">
        <f t="shared" si="8"/>
        <v>5.17</v>
      </c>
      <c r="BA15" s="169"/>
      <c r="BB15" s="167">
        <v>3</v>
      </c>
      <c r="BC15" s="167">
        <v>5.2</v>
      </c>
      <c r="BD15" s="167">
        <v>5.2</v>
      </c>
      <c r="BE15" s="167">
        <v>5.2</v>
      </c>
      <c r="BF15" s="167">
        <v>5.6</v>
      </c>
      <c r="BG15" s="167">
        <v>5.6</v>
      </c>
      <c r="BH15" s="167">
        <v>6.4</v>
      </c>
      <c r="BI15" s="167">
        <v>5.5</v>
      </c>
      <c r="BJ15" s="170">
        <f t="shared" si="9"/>
        <v>41.699999999999996</v>
      </c>
      <c r="BK15" s="93">
        <f t="shared" si="10"/>
        <v>5.2124999999999995</v>
      </c>
      <c r="BL15" s="111"/>
      <c r="BM15" s="167">
        <v>6.92</v>
      </c>
      <c r="BN15" s="171"/>
      <c r="BO15" s="93">
        <f t="shared" si="11"/>
        <v>6.92</v>
      </c>
      <c r="BP15" s="169"/>
      <c r="BQ15" s="172">
        <f t="shared" si="12"/>
        <v>7.1050000000000004</v>
      </c>
      <c r="BR15" s="172">
        <f t="shared" si="13"/>
        <v>5.73</v>
      </c>
      <c r="BS15" s="172">
        <f t="shared" si="14"/>
        <v>5.1349999999999998</v>
      </c>
      <c r="BT15" s="172">
        <f t="shared" si="15"/>
        <v>6.0662500000000001</v>
      </c>
      <c r="BU15" s="173">
        <f t="shared" si="16"/>
        <v>5.4181249999999999</v>
      </c>
      <c r="BV15" s="174"/>
      <c r="BW15" s="173">
        <f t="shared" si="17"/>
        <v>6.6</v>
      </c>
      <c r="BX15" s="175"/>
      <c r="BY15" s="176">
        <f t="shared" si="18"/>
        <v>6.0090624999999998</v>
      </c>
      <c r="BZ15" s="86">
        <f t="shared" si="19"/>
        <v>4</v>
      </c>
    </row>
    <row r="16" spans="1:78" x14ac:dyDescent="0.3">
      <c r="A16" s="166">
        <v>104</v>
      </c>
      <c r="B16" t="s">
        <v>230</v>
      </c>
      <c r="C16" s="429" t="s">
        <v>282</v>
      </c>
      <c r="D16" s="429" t="s">
        <v>259</v>
      </c>
      <c r="E16" t="s">
        <v>139</v>
      </c>
      <c r="F16" s="167">
        <v>6</v>
      </c>
      <c r="G16" s="167">
        <v>5</v>
      </c>
      <c r="H16" s="167">
        <v>7.5</v>
      </c>
      <c r="I16" s="167">
        <v>8</v>
      </c>
      <c r="J16" s="167">
        <v>7</v>
      </c>
      <c r="K16" s="93">
        <f t="shared" si="0"/>
        <v>7.15</v>
      </c>
      <c r="L16" s="168"/>
      <c r="M16" s="167">
        <v>6.2</v>
      </c>
      <c r="N16" s="167">
        <v>5.5</v>
      </c>
      <c r="O16" s="167">
        <v>7.5</v>
      </c>
      <c r="P16" s="167">
        <v>8</v>
      </c>
      <c r="Q16" s="167">
        <v>7</v>
      </c>
      <c r="R16" s="93">
        <f t="shared" si="1"/>
        <v>7.2200000000000006</v>
      </c>
      <c r="S16" s="169"/>
      <c r="T16" s="167">
        <v>5</v>
      </c>
      <c r="U16" s="167">
        <v>6</v>
      </c>
      <c r="V16" s="167">
        <v>5.5</v>
      </c>
      <c r="W16" s="167">
        <v>5</v>
      </c>
      <c r="X16" s="167">
        <v>5.2</v>
      </c>
      <c r="Y16" s="167">
        <v>5</v>
      </c>
      <c r="Z16" s="167">
        <v>6</v>
      </c>
      <c r="AA16" s="167">
        <v>5.2</v>
      </c>
      <c r="AB16" s="170">
        <f t="shared" si="2"/>
        <v>42.900000000000006</v>
      </c>
      <c r="AC16" s="93">
        <f t="shared" si="3"/>
        <v>5.3625000000000007</v>
      </c>
      <c r="AD16" s="111"/>
      <c r="AE16" s="167">
        <v>5.77</v>
      </c>
      <c r="AF16" s="171"/>
      <c r="AG16" s="93">
        <f t="shared" si="4"/>
        <v>5.77</v>
      </c>
      <c r="AH16" s="169"/>
      <c r="AI16" s="167">
        <v>4.8</v>
      </c>
      <c r="AJ16" s="167">
        <v>5.5</v>
      </c>
      <c r="AK16" s="167">
        <v>4.5</v>
      </c>
      <c r="AL16" s="167">
        <v>6</v>
      </c>
      <c r="AM16" s="167">
        <v>4.5</v>
      </c>
      <c r="AN16" s="167">
        <v>4.5</v>
      </c>
      <c r="AO16" s="167">
        <v>4</v>
      </c>
      <c r="AP16" s="167">
        <v>5</v>
      </c>
      <c r="AQ16" s="170">
        <f t="shared" si="5"/>
        <v>38.799999999999997</v>
      </c>
      <c r="AR16" s="93">
        <f t="shared" si="6"/>
        <v>4.8499999999999996</v>
      </c>
      <c r="AS16" s="169"/>
      <c r="AT16" s="167">
        <v>3</v>
      </c>
      <c r="AU16" s="167">
        <v>4.5</v>
      </c>
      <c r="AV16" s="167">
        <v>3.3</v>
      </c>
      <c r="AW16" s="167">
        <v>3.5</v>
      </c>
      <c r="AX16" s="93">
        <f t="shared" si="7"/>
        <v>3.53</v>
      </c>
      <c r="AY16" s="171">
        <v>1</v>
      </c>
      <c r="AZ16" s="93">
        <f t="shared" si="8"/>
        <v>2.5299999999999998</v>
      </c>
      <c r="BA16" s="169"/>
      <c r="BB16" s="167">
        <v>5.8</v>
      </c>
      <c r="BC16" s="167">
        <v>5.5</v>
      </c>
      <c r="BD16" s="167">
        <v>5.5</v>
      </c>
      <c r="BE16" s="167">
        <v>6.2</v>
      </c>
      <c r="BF16" s="167">
        <v>6.5</v>
      </c>
      <c r="BG16" s="167">
        <v>5.8</v>
      </c>
      <c r="BH16" s="167">
        <v>7.5</v>
      </c>
      <c r="BI16" s="167">
        <v>5.8</v>
      </c>
      <c r="BJ16" s="170">
        <f t="shared" si="9"/>
        <v>48.599999999999994</v>
      </c>
      <c r="BK16" s="93">
        <f t="shared" si="10"/>
        <v>6.0749999999999993</v>
      </c>
      <c r="BL16" s="111"/>
      <c r="BM16" s="167">
        <v>7.46</v>
      </c>
      <c r="BN16" s="171"/>
      <c r="BO16" s="93">
        <f t="shared" si="11"/>
        <v>7.46</v>
      </c>
      <c r="BP16" s="169"/>
      <c r="BQ16" s="172">
        <f t="shared" si="12"/>
        <v>7.1850000000000005</v>
      </c>
      <c r="BR16" s="172">
        <f t="shared" si="13"/>
        <v>5.5662500000000001</v>
      </c>
      <c r="BS16" s="172">
        <f t="shared" si="14"/>
        <v>3.6899999999999995</v>
      </c>
      <c r="BT16" s="172">
        <f t="shared" si="15"/>
        <v>6.7675000000000001</v>
      </c>
      <c r="BU16" s="173">
        <f t="shared" si="16"/>
        <v>5.859375</v>
      </c>
      <c r="BV16" s="174"/>
      <c r="BW16" s="173">
        <f t="shared" si="17"/>
        <v>5.7450000000000001</v>
      </c>
      <c r="BX16" s="175"/>
      <c r="BY16" s="176">
        <f t="shared" si="18"/>
        <v>5.8021875000000005</v>
      </c>
      <c r="BZ16" s="86">
        <f t="shared" si="19"/>
        <v>5</v>
      </c>
    </row>
    <row r="17" spans="1:78" x14ac:dyDescent="0.3">
      <c r="A17" s="166">
        <v>111</v>
      </c>
      <c r="B17" t="s">
        <v>53</v>
      </c>
      <c r="C17" t="s">
        <v>71</v>
      </c>
      <c r="D17" t="s">
        <v>72</v>
      </c>
      <c r="E17" t="s">
        <v>73</v>
      </c>
      <c r="F17" s="167">
        <v>7</v>
      </c>
      <c r="G17" s="167">
        <v>7</v>
      </c>
      <c r="H17" s="167">
        <v>7.2</v>
      </c>
      <c r="I17" s="167">
        <v>6.5</v>
      </c>
      <c r="J17" s="167">
        <v>7</v>
      </c>
      <c r="K17" s="93">
        <f t="shared" si="0"/>
        <v>6.910000000000001</v>
      </c>
      <c r="L17" s="168"/>
      <c r="M17" s="167">
        <v>6</v>
      </c>
      <c r="N17" s="167">
        <v>6.2</v>
      </c>
      <c r="O17" s="167">
        <v>6.2</v>
      </c>
      <c r="P17" s="167">
        <v>6.5</v>
      </c>
      <c r="Q17" s="167">
        <v>7</v>
      </c>
      <c r="R17" s="93">
        <f t="shared" si="1"/>
        <v>6.4300000000000006</v>
      </c>
      <c r="S17" s="169"/>
      <c r="T17" s="167">
        <v>4</v>
      </c>
      <c r="U17" s="167">
        <v>4</v>
      </c>
      <c r="V17" s="167">
        <v>3.5</v>
      </c>
      <c r="W17" s="167">
        <v>3</v>
      </c>
      <c r="X17" s="167">
        <v>4.8</v>
      </c>
      <c r="Y17" s="167">
        <v>4.8</v>
      </c>
      <c r="Z17" s="167">
        <v>5</v>
      </c>
      <c r="AA17" s="167">
        <v>5</v>
      </c>
      <c r="AB17" s="170">
        <f t="shared" si="2"/>
        <v>34.1</v>
      </c>
      <c r="AC17" s="93">
        <f t="shared" si="3"/>
        <v>4.2625000000000002</v>
      </c>
      <c r="AD17" s="111"/>
      <c r="AE17" s="167">
        <v>6</v>
      </c>
      <c r="AF17" s="171"/>
      <c r="AG17" s="93">
        <f t="shared" si="4"/>
        <v>6</v>
      </c>
      <c r="AH17" s="169"/>
      <c r="AI17" s="167">
        <v>5.5</v>
      </c>
      <c r="AJ17" s="167">
        <v>5.5</v>
      </c>
      <c r="AK17" s="167">
        <v>5.3</v>
      </c>
      <c r="AL17" s="167">
        <v>5</v>
      </c>
      <c r="AM17" s="167">
        <v>5.3</v>
      </c>
      <c r="AN17" s="167">
        <v>5.5</v>
      </c>
      <c r="AO17" s="167">
        <v>6.5</v>
      </c>
      <c r="AP17" s="167">
        <v>5.8</v>
      </c>
      <c r="AQ17" s="170">
        <f t="shared" si="5"/>
        <v>44.4</v>
      </c>
      <c r="AR17" s="93">
        <f t="shared" si="6"/>
        <v>5.55</v>
      </c>
      <c r="AS17" s="169"/>
      <c r="AT17" s="167">
        <v>5.5</v>
      </c>
      <c r="AU17" s="167">
        <v>6</v>
      </c>
      <c r="AV17" s="167">
        <v>3.5</v>
      </c>
      <c r="AW17" s="167">
        <v>4</v>
      </c>
      <c r="AX17" s="93">
        <f t="shared" si="7"/>
        <v>4.7750000000000004</v>
      </c>
      <c r="AY17" s="171">
        <v>0</v>
      </c>
      <c r="AZ17" s="93">
        <f t="shared" si="8"/>
        <v>4.7750000000000004</v>
      </c>
      <c r="BA17" s="169"/>
      <c r="BB17" s="167">
        <v>6.4</v>
      </c>
      <c r="BC17" s="167">
        <v>0</v>
      </c>
      <c r="BD17" s="167">
        <v>5.8</v>
      </c>
      <c r="BE17" s="167">
        <v>5.2</v>
      </c>
      <c r="BF17" s="167">
        <v>7</v>
      </c>
      <c r="BG17" s="167">
        <v>7</v>
      </c>
      <c r="BH17" s="167">
        <v>7.6</v>
      </c>
      <c r="BI17" s="167">
        <v>6.2</v>
      </c>
      <c r="BJ17" s="170">
        <f t="shared" si="9"/>
        <v>45.2</v>
      </c>
      <c r="BK17" s="93">
        <f t="shared" si="10"/>
        <v>5.65</v>
      </c>
      <c r="BL17" s="111"/>
      <c r="BM17" s="167">
        <v>6.33</v>
      </c>
      <c r="BN17" s="171"/>
      <c r="BO17" s="93">
        <f t="shared" si="11"/>
        <v>6.33</v>
      </c>
      <c r="BP17" s="169"/>
      <c r="BQ17" s="172">
        <f t="shared" si="12"/>
        <v>6.6700000000000008</v>
      </c>
      <c r="BR17" s="172">
        <f t="shared" si="13"/>
        <v>5.1312499999999996</v>
      </c>
      <c r="BS17" s="172">
        <f t="shared" si="14"/>
        <v>5.1624999999999996</v>
      </c>
      <c r="BT17" s="172">
        <f t="shared" si="15"/>
        <v>5.99</v>
      </c>
      <c r="BU17" s="173">
        <f t="shared" si="16"/>
        <v>5.5931250000000006</v>
      </c>
      <c r="BV17" s="174"/>
      <c r="BW17" s="173">
        <f t="shared" si="17"/>
        <v>5.8837499999999991</v>
      </c>
      <c r="BX17" s="175"/>
      <c r="BY17" s="176">
        <f t="shared" si="18"/>
        <v>5.7384374999999999</v>
      </c>
      <c r="BZ17" s="86">
        <f t="shared" si="19"/>
        <v>6</v>
      </c>
    </row>
    <row r="18" spans="1:78" x14ac:dyDescent="0.3">
      <c r="A18" s="166">
        <v>112</v>
      </c>
      <c r="B18" t="s">
        <v>229</v>
      </c>
      <c r="C18" t="s">
        <v>71</v>
      </c>
      <c r="D18" t="s">
        <v>72</v>
      </c>
      <c r="E18" t="s">
        <v>73</v>
      </c>
      <c r="F18" s="167">
        <v>6.5</v>
      </c>
      <c r="G18" s="167">
        <v>6.8</v>
      </c>
      <c r="H18" s="167">
        <v>6.5</v>
      </c>
      <c r="I18" s="167">
        <v>6.5</v>
      </c>
      <c r="J18" s="167">
        <v>7</v>
      </c>
      <c r="K18" s="93">
        <f t="shared" si="0"/>
        <v>6.6300000000000008</v>
      </c>
      <c r="L18" s="168"/>
      <c r="M18" s="167">
        <v>5.8</v>
      </c>
      <c r="N18" s="167">
        <v>6.5</v>
      </c>
      <c r="O18" s="167">
        <v>6.5</v>
      </c>
      <c r="P18" s="167">
        <v>6.5</v>
      </c>
      <c r="Q18" s="167">
        <v>7</v>
      </c>
      <c r="R18" s="93">
        <f t="shared" si="1"/>
        <v>6.53</v>
      </c>
      <c r="S18" s="169"/>
      <c r="T18" s="167">
        <v>4</v>
      </c>
      <c r="U18" s="167">
        <v>5</v>
      </c>
      <c r="V18" s="167">
        <v>4.5</v>
      </c>
      <c r="W18" s="167">
        <v>4.8</v>
      </c>
      <c r="X18" s="167">
        <v>5.2</v>
      </c>
      <c r="Y18" s="167">
        <v>5</v>
      </c>
      <c r="Z18" s="167">
        <v>5.5</v>
      </c>
      <c r="AA18" s="167">
        <v>4</v>
      </c>
      <c r="AB18" s="170">
        <f t="shared" si="2"/>
        <v>38</v>
      </c>
      <c r="AC18" s="93">
        <f t="shared" si="3"/>
        <v>4.75</v>
      </c>
      <c r="AD18" s="111"/>
      <c r="AE18" s="167">
        <v>6.15</v>
      </c>
      <c r="AF18" s="171"/>
      <c r="AG18" s="93">
        <f t="shared" si="4"/>
        <v>6.15</v>
      </c>
      <c r="AH18" s="169"/>
      <c r="AI18" s="167">
        <v>4.8</v>
      </c>
      <c r="AJ18" s="167">
        <v>5.8</v>
      </c>
      <c r="AK18" s="167">
        <v>5.2</v>
      </c>
      <c r="AL18" s="167">
        <v>5.3</v>
      </c>
      <c r="AM18" s="167">
        <v>5.5</v>
      </c>
      <c r="AN18" s="167">
        <v>5.5</v>
      </c>
      <c r="AO18" s="167">
        <v>5.8</v>
      </c>
      <c r="AP18" s="167">
        <v>3.5</v>
      </c>
      <c r="AQ18" s="170">
        <f t="shared" si="5"/>
        <v>41.4</v>
      </c>
      <c r="AR18" s="93">
        <f t="shared" si="6"/>
        <v>5.1749999999999998</v>
      </c>
      <c r="AS18" s="169"/>
      <c r="AT18" s="167">
        <v>4</v>
      </c>
      <c r="AU18" s="167">
        <v>4</v>
      </c>
      <c r="AV18" s="167">
        <v>3</v>
      </c>
      <c r="AW18" s="167">
        <v>4</v>
      </c>
      <c r="AX18" s="93">
        <f t="shared" si="7"/>
        <v>3.65</v>
      </c>
      <c r="AY18" s="171">
        <v>0</v>
      </c>
      <c r="AZ18" s="93">
        <f t="shared" si="8"/>
        <v>3.65</v>
      </c>
      <c r="BA18" s="169"/>
      <c r="BB18" s="167">
        <v>4.4000000000000004</v>
      </c>
      <c r="BC18" s="167">
        <v>6</v>
      </c>
      <c r="BD18" s="167">
        <v>5</v>
      </c>
      <c r="BE18" s="167">
        <v>5.2</v>
      </c>
      <c r="BF18" s="167">
        <v>5.5</v>
      </c>
      <c r="BG18" s="167">
        <v>6</v>
      </c>
      <c r="BH18" s="167">
        <v>7</v>
      </c>
      <c r="BI18" s="167">
        <v>4.2</v>
      </c>
      <c r="BJ18" s="170">
        <f t="shared" si="9"/>
        <v>43.300000000000004</v>
      </c>
      <c r="BK18" s="93">
        <f t="shared" si="10"/>
        <v>5.4125000000000005</v>
      </c>
      <c r="BL18" s="111"/>
      <c r="BM18" s="167">
        <v>6.36</v>
      </c>
      <c r="BN18" s="171"/>
      <c r="BO18" s="93">
        <f t="shared" si="11"/>
        <v>6.36</v>
      </c>
      <c r="BP18" s="169"/>
      <c r="BQ18" s="172">
        <f t="shared" si="12"/>
        <v>6.58</v>
      </c>
      <c r="BR18" s="172">
        <f t="shared" si="13"/>
        <v>5.45</v>
      </c>
      <c r="BS18" s="172">
        <f t="shared" si="14"/>
        <v>4.4124999999999996</v>
      </c>
      <c r="BT18" s="172">
        <f t="shared" si="15"/>
        <v>5.8862500000000004</v>
      </c>
      <c r="BU18" s="173">
        <f t="shared" si="16"/>
        <v>5.4918750000000003</v>
      </c>
      <c r="BV18" s="174"/>
      <c r="BW18" s="173">
        <f t="shared" si="17"/>
        <v>5.6724999999999994</v>
      </c>
      <c r="BX18" s="175"/>
      <c r="BY18" s="176">
        <f t="shared" si="18"/>
        <v>5.5821874999999999</v>
      </c>
      <c r="BZ18" s="86"/>
    </row>
    <row r="19" spans="1:78" x14ac:dyDescent="0.3">
      <c r="A19" s="166">
        <v>74</v>
      </c>
      <c r="B19" t="s">
        <v>223</v>
      </c>
      <c r="C19" t="s">
        <v>224</v>
      </c>
      <c r="D19" t="s">
        <v>89</v>
      </c>
      <c r="E19" t="s">
        <v>225</v>
      </c>
      <c r="F19" s="167">
        <v>5</v>
      </c>
      <c r="G19" s="167">
        <v>4.5</v>
      </c>
      <c r="H19" s="167">
        <v>6</v>
      </c>
      <c r="I19" s="167">
        <v>7</v>
      </c>
      <c r="J19" s="167">
        <v>5.5</v>
      </c>
      <c r="K19" s="93">
        <f t="shared" si="0"/>
        <v>5.9499999999999993</v>
      </c>
      <c r="L19" s="168"/>
      <c r="M19" s="167">
        <v>5</v>
      </c>
      <c r="N19" s="167">
        <v>4.5</v>
      </c>
      <c r="O19" s="167">
        <v>6.2</v>
      </c>
      <c r="P19" s="167">
        <v>7.5</v>
      </c>
      <c r="Q19" s="167">
        <v>5.5</v>
      </c>
      <c r="R19" s="93">
        <f t="shared" si="1"/>
        <v>6.16</v>
      </c>
      <c r="S19" s="169"/>
      <c r="T19" s="167">
        <v>4.5</v>
      </c>
      <c r="U19" s="167">
        <v>5.5</v>
      </c>
      <c r="V19" s="167">
        <v>5</v>
      </c>
      <c r="W19" s="167">
        <v>5</v>
      </c>
      <c r="X19" s="167">
        <v>5</v>
      </c>
      <c r="Y19" s="167">
        <v>4</v>
      </c>
      <c r="Z19" s="167">
        <v>5.2</v>
      </c>
      <c r="AA19" s="167">
        <v>4.8</v>
      </c>
      <c r="AB19" s="170">
        <f t="shared" si="2"/>
        <v>39</v>
      </c>
      <c r="AC19" s="93">
        <f t="shared" si="3"/>
        <v>4.875</v>
      </c>
      <c r="AD19" s="111"/>
      <c r="AE19" s="167">
        <v>6</v>
      </c>
      <c r="AF19" s="171"/>
      <c r="AG19" s="93">
        <f t="shared" si="4"/>
        <v>6</v>
      </c>
      <c r="AH19" s="169"/>
      <c r="AI19" s="167">
        <v>4.5</v>
      </c>
      <c r="AJ19" s="167">
        <v>6</v>
      </c>
      <c r="AK19" s="167">
        <v>5.8</v>
      </c>
      <c r="AL19" s="167">
        <v>5.5</v>
      </c>
      <c r="AM19" s="167">
        <v>5.3</v>
      </c>
      <c r="AN19" s="167">
        <v>5</v>
      </c>
      <c r="AO19" s="167">
        <v>5.8</v>
      </c>
      <c r="AP19" s="167">
        <v>4.5</v>
      </c>
      <c r="AQ19" s="170">
        <f t="shared" si="5"/>
        <v>42.4</v>
      </c>
      <c r="AR19" s="93">
        <f t="shared" si="6"/>
        <v>5.3</v>
      </c>
      <c r="AS19" s="169"/>
      <c r="AT19" s="167">
        <v>5.8</v>
      </c>
      <c r="AU19" s="167">
        <v>4.8</v>
      </c>
      <c r="AV19" s="167">
        <v>3.5</v>
      </c>
      <c r="AW19" s="167">
        <v>3.8</v>
      </c>
      <c r="AX19" s="93">
        <f t="shared" si="7"/>
        <v>4.5449999999999999</v>
      </c>
      <c r="AY19" s="171">
        <v>0</v>
      </c>
      <c r="AZ19" s="93">
        <f t="shared" si="8"/>
        <v>4.5449999999999999</v>
      </c>
      <c r="BA19" s="169"/>
      <c r="BB19" s="167">
        <v>5.2</v>
      </c>
      <c r="BC19" s="167">
        <v>6</v>
      </c>
      <c r="BD19" s="167">
        <v>6</v>
      </c>
      <c r="BE19" s="167">
        <v>5.4</v>
      </c>
      <c r="BF19" s="167">
        <v>5.5</v>
      </c>
      <c r="BG19" s="167">
        <v>5.7</v>
      </c>
      <c r="BH19" s="167">
        <v>6</v>
      </c>
      <c r="BI19" s="167">
        <v>5.5</v>
      </c>
      <c r="BJ19" s="170">
        <f t="shared" si="9"/>
        <v>45.300000000000004</v>
      </c>
      <c r="BK19" s="93">
        <f t="shared" si="10"/>
        <v>5.6625000000000005</v>
      </c>
      <c r="BL19" s="111"/>
      <c r="BM19" s="167">
        <v>5.7</v>
      </c>
      <c r="BN19" s="171"/>
      <c r="BO19" s="93">
        <f t="shared" si="11"/>
        <v>5.7</v>
      </c>
      <c r="BP19" s="169"/>
      <c r="BQ19" s="172">
        <f t="shared" si="12"/>
        <v>6.0549999999999997</v>
      </c>
      <c r="BR19" s="172">
        <f t="shared" si="13"/>
        <v>5.4375</v>
      </c>
      <c r="BS19" s="172">
        <f t="shared" si="14"/>
        <v>4.9224999999999994</v>
      </c>
      <c r="BT19" s="172">
        <f t="shared" si="15"/>
        <v>5.6812500000000004</v>
      </c>
      <c r="BU19" s="173">
        <f t="shared" si="16"/>
        <v>5.4468750000000004</v>
      </c>
      <c r="BV19" s="174"/>
      <c r="BW19" s="173">
        <f t="shared" si="17"/>
        <v>5.6012499999999994</v>
      </c>
      <c r="BX19" s="175"/>
      <c r="BY19" s="176">
        <f t="shared" si="18"/>
        <v>5.5240624999999994</v>
      </c>
      <c r="BZ19" s="86"/>
    </row>
    <row r="20" spans="1:78" x14ac:dyDescent="0.3">
      <c r="A20" s="5">
        <v>78</v>
      </c>
      <c r="B20" t="s">
        <v>232</v>
      </c>
      <c r="C20" t="s">
        <v>60</v>
      </c>
      <c r="D20" t="s">
        <v>61</v>
      </c>
      <c r="E20" t="s">
        <v>233</v>
      </c>
      <c r="F20" s="167">
        <v>6.2</v>
      </c>
      <c r="G20" s="167">
        <v>5.8</v>
      </c>
      <c r="H20" s="167">
        <v>7</v>
      </c>
      <c r="I20" s="167">
        <v>7.5</v>
      </c>
      <c r="J20" s="167">
        <v>6.8</v>
      </c>
      <c r="K20" s="93">
        <f t="shared" si="0"/>
        <v>6.910000000000001</v>
      </c>
      <c r="L20" s="168"/>
      <c r="M20" s="167">
        <v>6.5</v>
      </c>
      <c r="N20" s="167">
        <v>5.8</v>
      </c>
      <c r="O20" s="167">
        <v>7</v>
      </c>
      <c r="P20" s="167">
        <v>7.5</v>
      </c>
      <c r="Q20" s="167">
        <v>6.8</v>
      </c>
      <c r="R20" s="93">
        <f t="shared" si="1"/>
        <v>6.94</v>
      </c>
      <c r="S20" s="169"/>
      <c r="T20" s="167">
        <v>4.2</v>
      </c>
      <c r="U20" s="167">
        <v>5</v>
      </c>
      <c r="V20" s="167">
        <v>5</v>
      </c>
      <c r="W20" s="167">
        <v>5</v>
      </c>
      <c r="X20" s="167">
        <v>4</v>
      </c>
      <c r="Y20" s="167">
        <v>4</v>
      </c>
      <c r="Z20" s="167">
        <v>5</v>
      </c>
      <c r="AA20" s="167">
        <v>4.5</v>
      </c>
      <c r="AB20" s="170">
        <f t="shared" si="2"/>
        <v>36.700000000000003</v>
      </c>
      <c r="AC20" s="93">
        <f t="shared" si="3"/>
        <v>4.5875000000000004</v>
      </c>
      <c r="AD20" s="111"/>
      <c r="AE20" s="167">
        <v>4.66</v>
      </c>
      <c r="AF20" s="171"/>
      <c r="AG20" s="93">
        <f t="shared" si="4"/>
        <v>4.66</v>
      </c>
      <c r="AH20" s="169"/>
      <c r="AI20" s="167">
        <v>4.8</v>
      </c>
      <c r="AJ20" s="167">
        <v>6.5</v>
      </c>
      <c r="AK20" s="167">
        <v>5.5</v>
      </c>
      <c r="AL20" s="167">
        <v>5.5</v>
      </c>
      <c r="AM20" s="167">
        <v>5.3</v>
      </c>
      <c r="AN20" s="167">
        <v>5.3</v>
      </c>
      <c r="AO20" s="167">
        <v>6</v>
      </c>
      <c r="AP20" s="167">
        <v>5.5</v>
      </c>
      <c r="AQ20" s="170">
        <f t="shared" si="5"/>
        <v>44.4</v>
      </c>
      <c r="AR20" s="93">
        <f t="shared" si="6"/>
        <v>5.55</v>
      </c>
      <c r="AS20" s="169"/>
      <c r="AT20" s="167">
        <v>4.5</v>
      </c>
      <c r="AU20" s="167">
        <v>6</v>
      </c>
      <c r="AV20" s="167">
        <v>4</v>
      </c>
      <c r="AW20" s="167">
        <v>4.5</v>
      </c>
      <c r="AX20" s="93">
        <f t="shared" si="7"/>
        <v>4.7</v>
      </c>
      <c r="AY20" s="171">
        <v>0</v>
      </c>
      <c r="AZ20" s="93">
        <f t="shared" si="8"/>
        <v>4.7</v>
      </c>
      <c r="BA20" s="169"/>
      <c r="BB20" s="167">
        <v>5.4</v>
      </c>
      <c r="BC20" s="167">
        <v>6.2</v>
      </c>
      <c r="BD20" s="167">
        <v>5</v>
      </c>
      <c r="BE20" s="167">
        <v>5.2</v>
      </c>
      <c r="BF20" s="167">
        <v>6</v>
      </c>
      <c r="BG20" s="167">
        <v>5.8</v>
      </c>
      <c r="BH20" s="167">
        <v>5.6</v>
      </c>
      <c r="BI20" s="167">
        <v>5.5</v>
      </c>
      <c r="BJ20" s="170">
        <f t="shared" si="9"/>
        <v>44.7</v>
      </c>
      <c r="BK20" s="93">
        <f t="shared" si="10"/>
        <v>5.5875000000000004</v>
      </c>
      <c r="BL20" s="111"/>
      <c r="BM20" s="167">
        <v>5.13</v>
      </c>
      <c r="BN20" s="171"/>
      <c r="BO20" s="93">
        <f t="shared" si="11"/>
        <v>5.13</v>
      </c>
      <c r="BP20" s="169"/>
      <c r="BQ20" s="172">
        <f t="shared" si="12"/>
        <v>6.9250000000000007</v>
      </c>
      <c r="BR20" s="172">
        <f t="shared" si="13"/>
        <v>4.6237500000000002</v>
      </c>
      <c r="BS20" s="172">
        <f t="shared" si="14"/>
        <v>5.125</v>
      </c>
      <c r="BT20" s="172">
        <f t="shared" si="15"/>
        <v>5.3587500000000006</v>
      </c>
      <c r="BU20" s="173">
        <f t="shared" si="16"/>
        <v>5.6587500000000013</v>
      </c>
      <c r="BV20" s="174"/>
      <c r="BW20" s="173">
        <f t="shared" si="17"/>
        <v>5.3574999999999999</v>
      </c>
      <c r="BX20" s="175"/>
      <c r="BY20" s="176">
        <f t="shared" si="18"/>
        <v>5.5081250000000006</v>
      </c>
      <c r="BZ20" s="86"/>
    </row>
    <row r="21" spans="1:78" x14ac:dyDescent="0.3">
      <c r="A21" s="166">
        <v>128</v>
      </c>
      <c r="B21" t="s">
        <v>226</v>
      </c>
      <c r="C21" t="s">
        <v>131</v>
      </c>
      <c r="D21" t="s">
        <v>132</v>
      </c>
      <c r="E21" t="s">
        <v>133</v>
      </c>
      <c r="F21" s="167">
        <v>5.5</v>
      </c>
      <c r="G21" s="167">
        <v>4.5</v>
      </c>
      <c r="H21" s="167">
        <v>0</v>
      </c>
      <c r="I21" s="167">
        <v>6</v>
      </c>
      <c r="J21" s="167">
        <v>5.5</v>
      </c>
      <c r="K21" s="93">
        <f t="shared" si="0"/>
        <v>3.9</v>
      </c>
      <c r="L21" s="168"/>
      <c r="M21" s="167">
        <v>5.8</v>
      </c>
      <c r="N21" s="167">
        <v>5</v>
      </c>
      <c r="O21" s="167">
        <v>0</v>
      </c>
      <c r="P21" s="167">
        <v>6</v>
      </c>
      <c r="Q21" s="167">
        <v>5.5</v>
      </c>
      <c r="R21" s="93">
        <f t="shared" si="1"/>
        <v>3.98</v>
      </c>
      <c r="S21" s="169"/>
      <c r="T21" s="167">
        <v>4.5</v>
      </c>
      <c r="U21" s="167">
        <v>4.8</v>
      </c>
      <c r="V21" s="167">
        <v>3</v>
      </c>
      <c r="W21" s="167">
        <v>4.5</v>
      </c>
      <c r="X21" s="167">
        <v>4.8</v>
      </c>
      <c r="Y21" s="167">
        <v>4.8</v>
      </c>
      <c r="Z21" s="167">
        <v>4.8</v>
      </c>
      <c r="AA21" s="167">
        <v>4.8</v>
      </c>
      <c r="AB21" s="170">
        <f t="shared" si="2"/>
        <v>36</v>
      </c>
      <c r="AC21" s="93">
        <f t="shared" si="3"/>
        <v>4.5</v>
      </c>
      <c r="AD21" s="111"/>
      <c r="AE21" s="167">
        <v>6</v>
      </c>
      <c r="AF21" s="171"/>
      <c r="AG21" s="93">
        <f t="shared" si="4"/>
        <v>6</v>
      </c>
      <c r="AH21" s="169"/>
      <c r="AI21" s="167">
        <v>6</v>
      </c>
      <c r="AJ21" s="167">
        <v>4</v>
      </c>
      <c r="AK21" s="167">
        <v>3.8</v>
      </c>
      <c r="AL21" s="167">
        <v>5.5</v>
      </c>
      <c r="AM21" s="167">
        <v>5.5</v>
      </c>
      <c r="AN21" s="167">
        <v>5.3</v>
      </c>
      <c r="AO21" s="167">
        <v>5.8</v>
      </c>
      <c r="AP21" s="167">
        <v>4.5</v>
      </c>
      <c r="AQ21" s="170">
        <f t="shared" si="5"/>
        <v>40.4</v>
      </c>
      <c r="AR21" s="93">
        <f t="shared" si="6"/>
        <v>5.05</v>
      </c>
      <c r="AS21" s="169"/>
      <c r="AT21" s="167">
        <v>5</v>
      </c>
      <c r="AU21" s="167">
        <v>5</v>
      </c>
      <c r="AV21" s="167">
        <v>5.5</v>
      </c>
      <c r="AW21" s="167">
        <v>4</v>
      </c>
      <c r="AX21" s="93">
        <f t="shared" si="7"/>
        <v>5.0750000000000002</v>
      </c>
      <c r="AY21" s="171">
        <v>0</v>
      </c>
      <c r="AZ21" s="93">
        <f t="shared" si="8"/>
        <v>5.0750000000000002</v>
      </c>
      <c r="BA21" s="169"/>
      <c r="BB21" s="167">
        <v>5.6</v>
      </c>
      <c r="BC21" s="167">
        <v>5.4</v>
      </c>
      <c r="BD21" s="167">
        <v>5</v>
      </c>
      <c r="BE21" s="167">
        <v>5.2</v>
      </c>
      <c r="BF21" s="167">
        <v>6.2</v>
      </c>
      <c r="BG21" s="167">
        <v>6.6</v>
      </c>
      <c r="BH21" s="167">
        <v>5.8</v>
      </c>
      <c r="BI21" s="167">
        <v>5.5</v>
      </c>
      <c r="BJ21" s="170">
        <f t="shared" si="9"/>
        <v>45.3</v>
      </c>
      <c r="BK21" s="93">
        <f t="shared" si="10"/>
        <v>5.6624999999999996</v>
      </c>
      <c r="BL21" s="111"/>
      <c r="BM21" s="167">
        <v>7.3</v>
      </c>
      <c r="BN21" s="171"/>
      <c r="BO21" s="93">
        <f t="shared" si="11"/>
        <v>7.3</v>
      </c>
      <c r="BP21" s="169"/>
      <c r="BQ21" s="172">
        <f t="shared" si="12"/>
        <v>3.94</v>
      </c>
      <c r="BR21" s="172">
        <f t="shared" si="13"/>
        <v>5.25</v>
      </c>
      <c r="BS21" s="172">
        <f t="shared" si="14"/>
        <v>5.0625</v>
      </c>
      <c r="BT21" s="172">
        <f t="shared" si="15"/>
        <v>6.4812499999999993</v>
      </c>
      <c r="BU21" s="173">
        <f t="shared" si="16"/>
        <v>4.7781249999999993</v>
      </c>
      <c r="BV21" s="174"/>
      <c r="BW21" s="173">
        <f t="shared" si="17"/>
        <v>5.5887500000000001</v>
      </c>
      <c r="BX21" s="175"/>
      <c r="BY21" s="176">
        <f t="shared" si="18"/>
        <v>5.1834375000000001</v>
      </c>
      <c r="BZ21" s="86"/>
    </row>
    <row r="22" spans="1:78" x14ac:dyDescent="0.3">
      <c r="A22" s="166">
        <v>129</v>
      </c>
      <c r="B22" t="s">
        <v>227</v>
      </c>
      <c r="C22" t="s">
        <v>131</v>
      </c>
      <c r="D22" t="s">
        <v>132</v>
      </c>
      <c r="E22" t="s">
        <v>133</v>
      </c>
      <c r="F22" s="167">
        <v>5.2</v>
      </c>
      <c r="G22" s="167">
        <v>4.5</v>
      </c>
      <c r="H22" s="167">
        <v>0</v>
      </c>
      <c r="I22" s="167">
        <v>5.5</v>
      </c>
      <c r="J22" s="167">
        <v>5.5</v>
      </c>
      <c r="K22" s="93">
        <f t="shared" si="0"/>
        <v>3.72</v>
      </c>
      <c r="L22" s="168"/>
      <c r="M22" s="167">
        <v>5.5</v>
      </c>
      <c r="N22" s="167">
        <v>5.2</v>
      </c>
      <c r="O22" s="167">
        <v>0</v>
      </c>
      <c r="P22" s="167">
        <v>5.5</v>
      </c>
      <c r="Q22" s="167">
        <v>5.5</v>
      </c>
      <c r="R22" s="93">
        <f t="shared" si="1"/>
        <v>3.82</v>
      </c>
      <c r="S22" s="169"/>
      <c r="T22" s="167">
        <v>3</v>
      </c>
      <c r="U22" s="167">
        <v>4.8</v>
      </c>
      <c r="V22" s="167">
        <v>3.5</v>
      </c>
      <c r="W22" s="167">
        <v>4</v>
      </c>
      <c r="X22" s="167">
        <v>4</v>
      </c>
      <c r="Y22" s="167">
        <v>4.8</v>
      </c>
      <c r="Z22" s="167">
        <v>4.2</v>
      </c>
      <c r="AA22" s="167">
        <v>4.8</v>
      </c>
      <c r="AB22" s="170">
        <f t="shared" si="2"/>
        <v>33.1</v>
      </c>
      <c r="AC22" s="93">
        <f t="shared" si="3"/>
        <v>4.1375000000000002</v>
      </c>
      <c r="AD22" s="111"/>
      <c r="AE22" s="167">
        <v>6</v>
      </c>
      <c r="AF22" s="171"/>
      <c r="AG22" s="93">
        <f t="shared" si="4"/>
        <v>6</v>
      </c>
      <c r="AH22" s="169"/>
      <c r="AI22" s="167">
        <v>4.8</v>
      </c>
      <c r="AJ22" s="167">
        <v>5.5</v>
      </c>
      <c r="AK22" s="167">
        <v>4.5</v>
      </c>
      <c r="AL22" s="167">
        <v>5</v>
      </c>
      <c r="AM22" s="167">
        <v>5.3</v>
      </c>
      <c r="AN22" s="167">
        <v>5</v>
      </c>
      <c r="AO22" s="167">
        <v>5.3</v>
      </c>
      <c r="AP22" s="167">
        <v>4.5</v>
      </c>
      <c r="AQ22" s="170">
        <f t="shared" si="5"/>
        <v>39.9</v>
      </c>
      <c r="AR22" s="93">
        <f t="shared" si="6"/>
        <v>4.9874999999999998</v>
      </c>
      <c r="AS22" s="169"/>
      <c r="AT22" s="167">
        <v>5</v>
      </c>
      <c r="AU22" s="167">
        <v>5.5</v>
      </c>
      <c r="AV22" s="167">
        <v>3</v>
      </c>
      <c r="AW22" s="167">
        <v>3.2</v>
      </c>
      <c r="AX22" s="93">
        <f t="shared" si="7"/>
        <v>4.2450000000000001</v>
      </c>
      <c r="AY22" s="171">
        <v>0</v>
      </c>
      <c r="AZ22" s="93">
        <f t="shared" si="8"/>
        <v>4.2450000000000001</v>
      </c>
      <c r="BA22" s="169"/>
      <c r="BB22" s="167">
        <v>5</v>
      </c>
      <c r="BC22" s="167">
        <v>5.2</v>
      </c>
      <c r="BD22" s="167">
        <v>3.5</v>
      </c>
      <c r="BE22" s="167">
        <v>5</v>
      </c>
      <c r="BF22" s="167">
        <v>5.2</v>
      </c>
      <c r="BG22" s="167">
        <v>5.2</v>
      </c>
      <c r="BH22" s="167">
        <v>6</v>
      </c>
      <c r="BI22" s="167">
        <v>5.4</v>
      </c>
      <c r="BJ22" s="170">
        <f t="shared" si="9"/>
        <v>40.499999999999993</v>
      </c>
      <c r="BK22" s="93">
        <f t="shared" si="10"/>
        <v>5.0624999999999991</v>
      </c>
      <c r="BL22" s="111"/>
      <c r="BM22" s="167">
        <v>6.1</v>
      </c>
      <c r="BN22" s="171"/>
      <c r="BO22" s="93">
        <f t="shared" si="11"/>
        <v>6.1</v>
      </c>
      <c r="BP22" s="169"/>
      <c r="BQ22" s="172">
        <f t="shared" si="12"/>
        <v>3.77</v>
      </c>
      <c r="BR22" s="172">
        <f t="shared" si="13"/>
        <v>5.0687499999999996</v>
      </c>
      <c r="BS22" s="172">
        <f t="shared" si="14"/>
        <v>4.61625</v>
      </c>
      <c r="BT22" s="172">
        <f t="shared" si="15"/>
        <v>5.5812499999999989</v>
      </c>
      <c r="BU22" s="173">
        <f t="shared" si="16"/>
        <v>4.4768749999999997</v>
      </c>
      <c r="BV22" s="174"/>
      <c r="BW22" s="173">
        <f t="shared" si="17"/>
        <v>5.0412499999999998</v>
      </c>
      <c r="BX22" s="175"/>
      <c r="BY22" s="176">
        <f t="shared" si="18"/>
        <v>4.7590624999999998</v>
      </c>
      <c r="BZ22" s="86"/>
    </row>
  </sheetData>
  <sortState ref="A12:BZ22">
    <sortCondition ref="BZ12:BZ22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3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9"/>
  <sheetViews>
    <sheetView topLeftCell="A4" workbookViewId="0">
      <selection activeCell="I33" sqref="I33"/>
    </sheetView>
  </sheetViews>
  <sheetFormatPr defaultRowHeight="14.4" x14ac:dyDescent="0.3"/>
  <cols>
    <col min="1" max="1" width="7.77734375" customWidth="1"/>
    <col min="2" max="2" width="17.77734375" customWidth="1"/>
    <col min="3" max="3" width="17.5546875" customWidth="1"/>
    <col min="4" max="4" width="16.21875" customWidth="1"/>
    <col min="5" max="5" width="15.88671875" customWidth="1"/>
    <col min="26" max="26" width="4.88671875" customWidth="1"/>
    <col min="30" max="30" width="4.88671875" customWidth="1"/>
    <col min="36" max="36" width="12.5546875" customWidth="1"/>
    <col min="37" max="37" width="12" customWidth="1"/>
  </cols>
  <sheetData>
    <row r="1" spans="1:58" s="7" customFormat="1" ht="15.6" x14ac:dyDescent="0.3">
      <c r="A1" s="68" t="s">
        <v>0</v>
      </c>
      <c r="B1" s="5"/>
      <c r="C1" s="6"/>
      <c r="D1" s="69" t="s">
        <v>2</v>
      </c>
      <c r="E1" s="65" t="s">
        <v>78</v>
      </c>
      <c r="F1" s="64"/>
      <c r="G1" s="64"/>
      <c r="AJ1" s="8">
        <f ca="1">NOW()</f>
        <v>43745.332973495373</v>
      </c>
    </row>
    <row r="2" spans="1:58" s="7" customFormat="1" ht="15.6" x14ac:dyDescent="0.3">
      <c r="A2" s="9"/>
      <c r="B2" s="5"/>
      <c r="C2" s="6"/>
      <c r="E2" s="7" t="s">
        <v>75</v>
      </c>
      <c r="AJ2" s="10">
        <f ca="1">NOW()</f>
        <v>43745.332973495373</v>
      </c>
    </row>
    <row r="3" spans="1:58" s="7" customFormat="1" ht="15.6" x14ac:dyDescent="0.3">
      <c r="A3" s="66" t="s">
        <v>1</v>
      </c>
      <c r="B3" s="67"/>
      <c r="C3" s="6"/>
      <c r="E3" s="7" t="s">
        <v>76</v>
      </c>
      <c r="G3" s="11"/>
      <c r="BF3" s="10"/>
    </row>
    <row r="4" spans="1:58" s="7" customFormat="1" ht="15.6" x14ac:dyDescent="0.3">
      <c r="A4" s="12"/>
      <c r="B4" s="13"/>
      <c r="C4" s="6"/>
      <c r="E4" s="14" t="s">
        <v>77</v>
      </c>
      <c r="BF4" s="10"/>
    </row>
    <row r="5" spans="1:58" s="16" customFormat="1" ht="15.6" x14ac:dyDescent="0.3">
      <c r="A5" s="15" t="s">
        <v>143</v>
      </c>
      <c r="B5" s="15"/>
      <c r="G5" s="17" t="s">
        <v>3</v>
      </c>
      <c r="H5" s="16" t="str">
        <f>E1</f>
        <v>Tristyn Lowe</v>
      </c>
      <c r="M5" s="17"/>
      <c r="N5" s="17" t="s">
        <v>4</v>
      </c>
      <c r="O5" s="16" t="str">
        <f>E2</f>
        <v>Robyn Bruderer</v>
      </c>
      <c r="P5" s="17"/>
      <c r="Q5" s="17"/>
      <c r="R5" s="17" t="s">
        <v>5</v>
      </c>
      <c r="S5" s="16" t="str">
        <f>E3</f>
        <v>Nina Fritzell</v>
      </c>
      <c r="X5" s="17"/>
      <c r="Y5" s="17"/>
      <c r="AA5" s="17" t="s">
        <v>93</v>
      </c>
      <c r="AB5" s="16" t="str">
        <f>E4</f>
        <v>Angie Deeks</v>
      </c>
      <c r="AC5" s="17"/>
      <c r="AE5" s="14"/>
      <c r="AF5" s="14"/>
      <c r="AG5" s="14"/>
      <c r="AH5" s="14"/>
      <c r="AI5" s="17"/>
    </row>
    <row r="6" spans="1:58" s="16" customFormat="1" ht="15.6" x14ac:dyDescent="0.3">
      <c r="A6" s="18" t="s">
        <v>6</v>
      </c>
      <c r="B6" s="18" t="s">
        <v>79</v>
      </c>
      <c r="Z6" s="19"/>
      <c r="AD6" s="19"/>
      <c r="AE6" s="14"/>
      <c r="AF6" s="14"/>
      <c r="AG6" s="14"/>
      <c r="AH6" s="14"/>
    </row>
    <row r="7" spans="1:58" s="16" customFormat="1" ht="15" customHeight="1" x14ac:dyDescent="0.3">
      <c r="G7" s="17" t="s">
        <v>7</v>
      </c>
      <c r="M7" s="20"/>
      <c r="N7" s="21" t="s">
        <v>8</v>
      </c>
      <c r="O7" s="22"/>
      <c r="P7" s="23" t="s">
        <v>9</v>
      </c>
      <c r="Q7" s="20"/>
      <c r="R7" s="24" t="s">
        <v>10</v>
      </c>
      <c r="Y7" s="24" t="s">
        <v>11</v>
      </c>
      <c r="Z7" s="19"/>
      <c r="AA7" s="21" t="s">
        <v>8</v>
      </c>
      <c r="AB7" s="22"/>
      <c r="AC7" s="23" t="s">
        <v>9</v>
      </c>
      <c r="AD7" s="19"/>
      <c r="AE7" s="25"/>
      <c r="AF7" s="25"/>
      <c r="AG7" s="25"/>
      <c r="AH7" s="25"/>
      <c r="AI7" s="24" t="s">
        <v>12</v>
      </c>
    </row>
    <row r="8" spans="1:58" s="20" customFormat="1" ht="15" customHeight="1" x14ac:dyDescent="0.3">
      <c r="A8" s="26" t="s">
        <v>13</v>
      </c>
      <c r="B8" s="26" t="s">
        <v>14</v>
      </c>
      <c r="C8" s="26" t="s">
        <v>7</v>
      </c>
      <c r="D8" s="26" t="s">
        <v>15</v>
      </c>
      <c r="E8" s="26" t="s">
        <v>16</v>
      </c>
      <c r="F8" s="27"/>
      <c r="G8" s="28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7</v>
      </c>
      <c r="M8" s="29"/>
      <c r="N8" s="30" t="s">
        <v>22</v>
      </c>
      <c r="O8" s="30" t="s">
        <v>23</v>
      </c>
      <c r="P8" s="31" t="s">
        <v>24</v>
      </c>
      <c r="Q8" s="27"/>
      <c r="R8" s="28" t="s">
        <v>25</v>
      </c>
      <c r="S8" s="28" t="s">
        <v>26</v>
      </c>
      <c r="T8" s="28" t="s">
        <v>27</v>
      </c>
      <c r="U8" s="28" t="s">
        <v>28</v>
      </c>
      <c r="V8" s="28" t="s">
        <v>29</v>
      </c>
      <c r="W8" s="28" t="s">
        <v>30</v>
      </c>
      <c r="X8" s="26" t="s">
        <v>31</v>
      </c>
      <c r="Y8" s="32" t="s">
        <v>24</v>
      </c>
      <c r="Z8" s="33"/>
      <c r="AA8" s="30" t="s">
        <v>22</v>
      </c>
      <c r="AB8" s="30" t="s">
        <v>23</v>
      </c>
      <c r="AC8" s="31" t="s">
        <v>24</v>
      </c>
      <c r="AD8" s="33"/>
      <c r="AE8" s="34"/>
      <c r="AF8" s="34"/>
      <c r="AG8" s="34"/>
      <c r="AH8" s="34"/>
      <c r="AI8" s="32" t="s">
        <v>32</v>
      </c>
      <c r="AJ8" s="26" t="s">
        <v>33</v>
      </c>
    </row>
    <row r="9" spans="1:58" s="20" customFormat="1" ht="15" customHeight="1" x14ac:dyDescent="0.3">
      <c r="F9" s="35"/>
      <c r="G9" s="22"/>
      <c r="H9" s="22"/>
      <c r="I9" s="22"/>
      <c r="J9" s="22"/>
      <c r="K9" s="22"/>
      <c r="L9" s="22"/>
      <c r="M9" s="29"/>
      <c r="N9" s="36"/>
      <c r="O9" s="36"/>
      <c r="P9" s="36"/>
      <c r="Q9" s="35"/>
      <c r="R9" s="22"/>
      <c r="S9" s="22"/>
      <c r="T9" s="22"/>
      <c r="U9" s="22"/>
      <c r="V9" s="22"/>
      <c r="W9" s="22"/>
      <c r="Z9" s="33"/>
      <c r="AA9" s="36"/>
      <c r="AB9" s="36"/>
      <c r="AC9" s="36"/>
      <c r="AD9" s="33"/>
      <c r="AE9" s="25" t="s">
        <v>34</v>
      </c>
      <c r="AF9" s="25" t="s">
        <v>35</v>
      </c>
      <c r="AG9" s="25" t="s">
        <v>36</v>
      </c>
      <c r="AH9" s="25" t="s">
        <v>108</v>
      </c>
      <c r="AI9" s="24"/>
    </row>
    <row r="10" spans="1:58" s="16" customFormat="1" x14ac:dyDescent="0.3">
      <c r="A10" s="37">
        <v>72</v>
      </c>
      <c r="B10" t="s">
        <v>51</v>
      </c>
      <c r="C10" s="39"/>
      <c r="D10" s="39"/>
      <c r="E10" s="39"/>
      <c r="F10" s="40"/>
      <c r="G10" s="40"/>
      <c r="H10" s="40"/>
      <c r="I10" s="40"/>
      <c r="J10" s="40"/>
      <c r="K10" s="40"/>
      <c r="L10" s="41"/>
      <c r="M10" s="41"/>
      <c r="N10" s="42"/>
      <c r="O10" s="42"/>
      <c r="P10" s="42"/>
      <c r="Q10" s="43"/>
      <c r="R10" s="40"/>
      <c r="S10" s="40"/>
      <c r="T10" s="40"/>
      <c r="U10" s="40"/>
      <c r="V10" s="40"/>
      <c r="W10" s="40"/>
      <c r="X10" s="40"/>
      <c r="Y10" s="40"/>
      <c r="Z10" s="44"/>
      <c r="AA10" s="42"/>
      <c r="AB10" s="42"/>
      <c r="AC10" s="42"/>
      <c r="AD10" s="44"/>
      <c r="AE10" s="45"/>
      <c r="AF10" s="45"/>
      <c r="AG10" s="45"/>
      <c r="AH10" s="45"/>
      <c r="AI10" s="46"/>
      <c r="AJ10" s="40"/>
    </row>
    <row r="11" spans="1:58" s="16" customFormat="1" x14ac:dyDescent="0.3">
      <c r="A11" s="47">
        <v>70</v>
      </c>
      <c r="B11" s="61" t="s">
        <v>52</v>
      </c>
      <c r="C11" s="61" t="s">
        <v>57</v>
      </c>
      <c r="D11" s="61" t="s">
        <v>58</v>
      </c>
      <c r="E11" t="s">
        <v>280</v>
      </c>
      <c r="F11" s="48"/>
      <c r="G11" s="49">
        <v>7.8</v>
      </c>
      <c r="H11" s="437">
        <v>8</v>
      </c>
      <c r="I11" s="49">
        <v>8.1999999999999993</v>
      </c>
      <c r="J11" s="437">
        <v>8</v>
      </c>
      <c r="K11" s="49">
        <v>8.1999999999999993</v>
      </c>
      <c r="L11" s="50">
        <f>SUM((G11*0.1),(H11*0.1),(I11*0.3),(J11*0.3),(K11*0.2))</f>
        <v>8.08</v>
      </c>
      <c r="M11" s="51"/>
      <c r="N11" s="52">
        <v>8.4700000000000006</v>
      </c>
      <c r="O11" s="53"/>
      <c r="P11" s="54">
        <f>N11-O11</f>
        <v>8.4700000000000006</v>
      </c>
      <c r="Q11" s="55"/>
      <c r="R11" s="56">
        <v>6</v>
      </c>
      <c r="S11" s="56">
        <v>6.5</v>
      </c>
      <c r="T11" s="56">
        <v>7</v>
      </c>
      <c r="U11" s="56">
        <v>6</v>
      </c>
      <c r="V11" s="56">
        <v>6</v>
      </c>
      <c r="W11" s="50">
        <f>SUM((R11*0.25),(S11*0.25),(T11*0.2),(U11*0.2),(V11*0.1))</f>
        <v>6.3250000000000011</v>
      </c>
      <c r="X11" s="56"/>
      <c r="Y11" s="57">
        <f>W11-X11</f>
        <v>6.3250000000000011</v>
      </c>
      <c r="Z11" s="58"/>
      <c r="AA11" s="52">
        <v>8.1</v>
      </c>
      <c r="AB11" s="53"/>
      <c r="AC11" s="54">
        <f>AA11-AB11</f>
        <v>8.1</v>
      </c>
      <c r="AD11" s="58"/>
      <c r="AE11" s="59">
        <f>L11</f>
        <v>8.08</v>
      </c>
      <c r="AF11" s="59">
        <f>P11</f>
        <v>8.4700000000000006</v>
      </c>
      <c r="AG11" s="59">
        <f>Y11</f>
        <v>6.3250000000000011</v>
      </c>
      <c r="AH11" s="59">
        <f>AC11</f>
        <v>8.1</v>
      </c>
      <c r="AI11" s="50">
        <f>SUM((L11*0.25)+(P11*0.25)+(Y11*0.25)+(AC11*0.25))</f>
        <v>7.7437500000000004</v>
      </c>
      <c r="AJ11" s="60">
        <v>1</v>
      </c>
    </row>
    <row r="12" spans="1:58" s="16" customFormat="1" x14ac:dyDescent="0.3">
      <c r="A12" s="37">
        <v>132</v>
      </c>
      <c r="B12" t="s">
        <v>37</v>
      </c>
      <c r="C12" s="39"/>
      <c r="D12" s="39"/>
      <c r="E12" s="39"/>
      <c r="F12" s="40"/>
      <c r="G12" s="40"/>
      <c r="H12" s="40"/>
      <c r="I12" s="40"/>
      <c r="J12" s="40"/>
      <c r="K12" s="40"/>
      <c r="L12" s="41"/>
      <c r="M12" s="41"/>
      <c r="N12" s="42"/>
      <c r="O12" s="42"/>
      <c r="P12" s="42"/>
      <c r="Q12" s="43"/>
      <c r="R12" s="40"/>
      <c r="S12" s="40"/>
      <c r="T12" s="40"/>
      <c r="U12" s="40"/>
      <c r="V12" s="40"/>
      <c r="W12" s="40"/>
      <c r="X12" s="40"/>
      <c r="Y12" s="40"/>
      <c r="Z12" s="44"/>
      <c r="AA12" s="42"/>
      <c r="AB12" s="42"/>
      <c r="AC12" s="42"/>
      <c r="AD12" s="44"/>
      <c r="AE12" s="45"/>
      <c r="AF12" s="45"/>
      <c r="AG12" s="45"/>
      <c r="AH12" s="45"/>
      <c r="AI12" s="46"/>
      <c r="AJ12" s="40"/>
    </row>
    <row r="13" spans="1:58" s="16" customFormat="1" x14ac:dyDescent="0.3">
      <c r="A13" s="47">
        <v>136</v>
      </c>
      <c r="B13" s="61" t="s">
        <v>38</v>
      </c>
      <c r="C13" s="61" t="s">
        <v>57</v>
      </c>
      <c r="D13" s="61" t="s">
        <v>58</v>
      </c>
      <c r="E13" s="61" t="s">
        <v>59</v>
      </c>
      <c r="F13" s="48"/>
      <c r="G13" s="49">
        <v>7.2</v>
      </c>
      <c r="H13" s="437">
        <v>7</v>
      </c>
      <c r="I13" s="437">
        <v>7</v>
      </c>
      <c r="J13" s="49">
        <v>7.8</v>
      </c>
      <c r="K13" s="437">
        <v>8</v>
      </c>
      <c r="L13" s="50">
        <f>SUM((G13*0.1),(H13*0.1),(I13*0.3),(J13*0.3),(K13*0.2))</f>
        <v>7.4600000000000009</v>
      </c>
      <c r="M13" s="51"/>
      <c r="N13" s="52">
        <v>8.33</v>
      </c>
      <c r="O13" s="53"/>
      <c r="P13" s="54">
        <f>N13-O13</f>
        <v>8.33</v>
      </c>
      <c r="Q13" s="55"/>
      <c r="R13" s="56">
        <v>5</v>
      </c>
      <c r="S13" s="56">
        <v>5</v>
      </c>
      <c r="T13" s="56">
        <v>6</v>
      </c>
      <c r="U13" s="56">
        <v>5</v>
      </c>
      <c r="V13" s="56">
        <v>5</v>
      </c>
      <c r="W13" s="50">
        <f>SUM((R13*0.25),(S13*0.25),(T13*0.2),(U13*0.2),(V13*0.1))</f>
        <v>5.2</v>
      </c>
      <c r="X13" s="56"/>
      <c r="Y13" s="57">
        <f>W13-X13</f>
        <v>5.2</v>
      </c>
      <c r="Z13" s="58"/>
      <c r="AA13" s="52">
        <v>8.3000000000000007</v>
      </c>
      <c r="AB13" s="53"/>
      <c r="AC13" s="54">
        <f>AA13-AB13</f>
        <v>8.3000000000000007</v>
      </c>
      <c r="AD13" s="58"/>
      <c r="AE13" s="59">
        <f>L13</f>
        <v>7.4600000000000009</v>
      </c>
      <c r="AF13" s="59">
        <f>P13</f>
        <v>8.33</v>
      </c>
      <c r="AG13" s="59">
        <f>Y13</f>
        <v>5.2</v>
      </c>
      <c r="AH13" s="59">
        <f>AC13</f>
        <v>8.3000000000000007</v>
      </c>
      <c r="AI13" s="50">
        <f>SUM((L13*0.25)+(P13*0.25)+(Y13*0.25)+(AC13*0.25))</f>
        <v>7.3225000000000007</v>
      </c>
      <c r="AJ13" s="60">
        <v>2</v>
      </c>
    </row>
    <row r="14" spans="1:58" s="16" customFormat="1" x14ac:dyDescent="0.3">
      <c r="A14" s="37">
        <v>87</v>
      </c>
      <c r="B14" t="s">
        <v>47</v>
      </c>
      <c r="C14" s="39"/>
      <c r="D14" s="39"/>
      <c r="E14" s="39"/>
      <c r="F14" s="40"/>
      <c r="G14" s="40"/>
      <c r="H14" s="40"/>
      <c r="I14" s="40"/>
      <c r="J14" s="40"/>
      <c r="K14" s="43"/>
      <c r="L14" s="41"/>
      <c r="M14" s="41"/>
      <c r="N14" s="42"/>
      <c r="O14" s="42"/>
      <c r="P14" s="42"/>
      <c r="Q14" s="43"/>
      <c r="R14" s="40"/>
      <c r="S14" s="40"/>
      <c r="T14" s="40"/>
      <c r="U14" s="40"/>
      <c r="V14" s="40"/>
      <c r="W14" s="40"/>
      <c r="X14" s="40"/>
      <c r="Y14" s="40"/>
      <c r="Z14" s="44"/>
      <c r="AA14" s="42"/>
      <c r="AB14" s="42"/>
      <c r="AC14" s="42"/>
      <c r="AD14" s="44"/>
      <c r="AE14" s="45"/>
      <c r="AF14" s="45"/>
      <c r="AG14" s="45"/>
      <c r="AH14" s="45"/>
      <c r="AI14" s="46"/>
      <c r="AJ14" s="40"/>
    </row>
    <row r="15" spans="1:58" s="16" customFormat="1" x14ac:dyDescent="0.3">
      <c r="A15" s="47">
        <v>86</v>
      </c>
      <c r="B15" s="61" t="s">
        <v>48</v>
      </c>
      <c r="C15" s="61" t="s">
        <v>68</v>
      </c>
      <c r="D15" s="61" t="s">
        <v>69</v>
      </c>
      <c r="E15" s="61" t="s">
        <v>74</v>
      </c>
      <c r="F15" s="48"/>
      <c r="G15" s="49">
        <v>6.4</v>
      </c>
      <c r="H15" s="49">
        <v>6.2</v>
      </c>
      <c r="I15" s="49">
        <v>6.8</v>
      </c>
      <c r="J15" s="49">
        <v>7.5</v>
      </c>
      <c r="K15" s="437">
        <v>8</v>
      </c>
      <c r="L15" s="50">
        <f>SUM((G15*0.1),(H15*0.1),(I15*0.3),(J15*0.3),(K15*0.2))</f>
        <v>7.15</v>
      </c>
      <c r="M15" s="51"/>
      <c r="N15" s="52">
        <v>7.14</v>
      </c>
      <c r="O15" s="53"/>
      <c r="P15" s="54">
        <f>N15-O15</f>
        <v>7.14</v>
      </c>
      <c r="Q15" s="55"/>
      <c r="R15" s="56">
        <v>6.5</v>
      </c>
      <c r="S15" s="56">
        <v>6.5</v>
      </c>
      <c r="T15" s="56">
        <v>6</v>
      </c>
      <c r="U15" s="56">
        <v>6.5</v>
      </c>
      <c r="V15" s="56">
        <v>7</v>
      </c>
      <c r="W15" s="50">
        <f>SUM((R15*0.25),(S15*0.25),(T15*0.2),(U15*0.2),(V15*0.1))</f>
        <v>6.45</v>
      </c>
      <c r="X15" s="56"/>
      <c r="Y15" s="57">
        <f>W15-X15</f>
        <v>6.45</v>
      </c>
      <c r="Z15" s="58"/>
      <c r="AA15" s="52">
        <v>7.5</v>
      </c>
      <c r="AB15" s="53"/>
      <c r="AC15" s="54">
        <f>AA15-AB15</f>
        <v>7.5</v>
      </c>
      <c r="AD15" s="58"/>
      <c r="AE15" s="59">
        <f>L15</f>
        <v>7.15</v>
      </c>
      <c r="AF15" s="59">
        <f>P15</f>
        <v>7.14</v>
      </c>
      <c r="AG15" s="59">
        <f>Y15</f>
        <v>6.45</v>
      </c>
      <c r="AH15" s="59">
        <f>AC15</f>
        <v>7.5</v>
      </c>
      <c r="AI15" s="50">
        <f>SUM((L15*0.25)+(P15*0.25)+(Y15*0.25)+(AC15*0.25))</f>
        <v>7.06</v>
      </c>
      <c r="AJ15" s="60">
        <v>3</v>
      </c>
    </row>
    <row r="16" spans="1:58" s="16" customFormat="1" x14ac:dyDescent="0.3">
      <c r="A16" s="37">
        <v>91</v>
      </c>
      <c r="B16" t="s">
        <v>49</v>
      </c>
      <c r="C16" s="39"/>
      <c r="D16" s="39"/>
      <c r="E16" s="39"/>
      <c r="F16" s="40"/>
      <c r="G16" s="40"/>
      <c r="H16" s="40"/>
      <c r="I16" s="40"/>
      <c r="J16" s="40"/>
      <c r="K16" s="43"/>
      <c r="L16" s="41"/>
      <c r="M16" s="41"/>
      <c r="N16" s="42"/>
      <c r="O16" s="42"/>
      <c r="P16" s="42"/>
      <c r="Q16" s="43"/>
      <c r="R16" s="40"/>
      <c r="S16" s="40"/>
      <c r="T16" s="40"/>
      <c r="U16" s="40"/>
      <c r="V16" s="40"/>
      <c r="W16" s="40"/>
      <c r="X16" s="40"/>
      <c r="Y16" s="40"/>
      <c r="Z16" s="44"/>
      <c r="AA16" s="42"/>
      <c r="AB16" s="42"/>
      <c r="AC16" s="42"/>
      <c r="AD16" s="44"/>
      <c r="AE16" s="45"/>
      <c r="AF16" s="45"/>
      <c r="AG16" s="45"/>
      <c r="AH16" s="45"/>
      <c r="AI16" s="46"/>
      <c r="AJ16" s="40"/>
    </row>
    <row r="17" spans="1:36" s="16" customFormat="1" x14ac:dyDescent="0.3">
      <c r="A17" s="47">
        <v>92</v>
      </c>
      <c r="B17" s="61" t="s">
        <v>50</v>
      </c>
      <c r="C17" s="61" t="s">
        <v>68</v>
      </c>
      <c r="D17" s="61" t="s">
        <v>69</v>
      </c>
      <c r="E17" s="61" t="s">
        <v>74</v>
      </c>
      <c r="F17" s="48"/>
      <c r="G17" s="49">
        <v>6.4</v>
      </c>
      <c r="H17" s="49">
        <v>6.2</v>
      </c>
      <c r="I17" s="49">
        <v>7.2</v>
      </c>
      <c r="J17" s="49">
        <v>7.5</v>
      </c>
      <c r="K17" s="437">
        <v>8</v>
      </c>
      <c r="L17" s="50">
        <f>SUM((G17*0.1),(H17*0.1),(I17*0.3),(J17*0.3),(K17*0.2))</f>
        <v>7.27</v>
      </c>
      <c r="M17" s="51"/>
      <c r="N17" s="52">
        <v>7.41</v>
      </c>
      <c r="O17" s="53"/>
      <c r="P17" s="54">
        <f>N17-O17</f>
        <v>7.41</v>
      </c>
      <c r="Q17" s="55"/>
      <c r="R17" s="56">
        <v>5.5</v>
      </c>
      <c r="S17" s="56">
        <v>5.5</v>
      </c>
      <c r="T17" s="56">
        <v>5.5</v>
      </c>
      <c r="U17" s="56">
        <v>5</v>
      </c>
      <c r="V17" s="56">
        <v>5</v>
      </c>
      <c r="W17" s="50">
        <f>SUM((R17*0.25),(S17*0.25),(T17*0.2),(U17*0.2),(V17*0.1))</f>
        <v>5.35</v>
      </c>
      <c r="X17" s="56"/>
      <c r="Y17" s="57">
        <f>W17-X17</f>
        <v>5.35</v>
      </c>
      <c r="Z17" s="58"/>
      <c r="AA17" s="52">
        <v>7.8</v>
      </c>
      <c r="AB17" s="53"/>
      <c r="AC17" s="54">
        <f>AA17-AB17</f>
        <v>7.8</v>
      </c>
      <c r="AD17" s="58"/>
      <c r="AE17" s="59">
        <f>L17</f>
        <v>7.27</v>
      </c>
      <c r="AF17" s="59">
        <f>P17</f>
        <v>7.41</v>
      </c>
      <c r="AG17" s="59">
        <f>Y17</f>
        <v>5.35</v>
      </c>
      <c r="AH17" s="59">
        <f>AC17</f>
        <v>7.8</v>
      </c>
      <c r="AI17" s="50">
        <f>SUM((L17*0.25)+(P17*0.25)+(Y17*0.25)+(AC17*0.25))</f>
        <v>6.9575000000000005</v>
      </c>
      <c r="AJ17" s="60">
        <v>4</v>
      </c>
    </row>
    <row r="18" spans="1:36" s="16" customFormat="1" x14ac:dyDescent="0.3">
      <c r="A18" s="37">
        <v>110</v>
      </c>
      <c r="B18" t="s">
        <v>55</v>
      </c>
      <c r="C18" s="39"/>
      <c r="D18" s="39"/>
      <c r="E18" s="39"/>
      <c r="F18" s="40"/>
      <c r="G18" s="40"/>
      <c r="H18" s="43"/>
      <c r="I18" s="40"/>
      <c r="J18" s="43"/>
      <c r="K18" s="40"/>
      <c r="L18" s="41"/>
      <c r="M18" s="41"/>
      <c r="N18" s="42"/>
      <c r="O18" s="42"/>
      <c r="P18" s="42"/>
      <c r="Q18" s="43"/>
      <c r="R18" s="40"/>
      <c r="S18" s="40"/>
      <c r="T18" s="40"/>
      <c r="U18" s="40"/>
      <c r="V18" s="40"/>
      <c r="W18" s="40"/>
      <c r="X18" s="40"/>
      <c r="Y18" s="40"/>
      <c r="Z18" s="44"/>
      <c r="AA18" s="42"/>
      <c r="AB18" s="42"/>
      <c r="AC18" s="42"/>
      <c r="AD18" s="44"/>
      <c r="AE18" s="45"/>
      <c r="AF18" s="45"/>
      <c r="AG18" s="45"/>
      <c r="AH18" s="45"/>
      <c r="AI18" s="46"/>
      <c r="AJ18" s="40"/>
    </row>
    <row r="19" spans="1:36" s="16" customFormat="1" x14ac:dyDescent="0.3">
      <c r="A19" s="47">
        <v>115</v>
      </c>
      <c r="B19" s="61" t="s">
        <v>56</v>
      </c>
      <c r="C19" s="61" t="s">
        <v>71</v>
      </c>
      <c r="D19" s="61" t="s">
        <v>72</v>
      </c>
      <c r="E19" s="61" t="s">
        <v>73</v>
      </c>
      <c r="F19" s="48"/>
      <c r="G19" s="49">
        <v>6.3</v>
      </c>
      <c r="H19" s="437">
        <v>7</v>
      </c>
      <c r="I19" s="49">
        <v>6.3</v>
      </c>
      <c r="J19" s="437">
        <v>7</v>
      </c>
      <c r="K19" s="49">
        <v>6.2</v>
      </c>
      <c r="L19" s="50">
        <f>SUM((G19*0.1),(H19*0.1),(I19*0.3),(J19*0.3),(K19*0.2))</f>
        <v>6.5600000000000005</v>
      </c>
      <c r="M19" s="51"/>
      <c r="N19" s="52">
        <v>7.33</v>
      </c>
      <c r="O19" s="53"/>
      <c r="P19" s="54">
        <f>N19-O19</f>
        <v>7.33</v>
      </c>
      <c r="Q19" s="55"/>
      <c r="R19" s="56">
        <v>6</v>
      </c>
      <c r="S19" s="56">
        <v>5.5</v>
      </c>
      <c r="T19" s="56">
        <v>5</v>
      </c>
      <c r="U19" s="56">
        <v>5</v>
      </c>
      <c r="V19" s="56">
        <v>5</v>
      </c>
      <c r="W19" s="50">
        <f>SUM((R19*0.25),(S19*0.25),(T19*0.2),(U19*0.2),(V19*0.1))</f>
        <v>5.375</v>
      </c>
      <c r="X19" s="56"/>
      <c r="Y19" s="57">
        <f>W19-X19</f>
        <v>5.375</v>
      </c>
      <c r="Z19" s="58"/>
      <c r="AA19" s="52">
        <v>8</v>
      </c>
      <c r="AB19" s="53"/>
      <c r="AC19" s="54">
        <f>AA19-AB19</f>
        <v>8</v>
      </c>
      <c r="AD19" s="58"/>
      <c r="AE19" s="59">
        <f>L19</f>
        <v>6.5600000000000005</v>
      </c>
      <c r="AF19" s="59">
        <f>P19</f>
        <v>7.33</v>
      </c>
      <c r="AG19" s="59">
        <f>Y19</f>
        <v>5.375</v>
      </c>
      <c r="AH19" s="59">
        <f>AC19</f>
        <v>8</v>
      </c>
      <c r="AI19" s="50">
        <f>SUM((L19*0.25)+(P19*0.25)+(Y19*0.25)+(AC19*0.25))</f>
        <v>6.8162500000000001</v>
      </c>
      <c r="AJ19" s="60">
        <v>5</v>
      </c>
    </row>
    <row r="20" spans="1:36" s="16" customFormat="1" x14ac:dyDescent="0.3">
      <c r="A20" s="37">
        <v>138</v>
      </c>
      <c r="B20" t="s">
        <v>41</v>
      </c>
      <c r="C20" s="39"/>
      <c r="D20" s="39"/>
      <c r="E20" s="39"/>
      <c r="F20" s="40"/>
      <c r="G20" s="40"/>
      <c r="H20" s="40"/>
      <c r="I20" s="40"/>
      <c r="J20" s="40"/>
      <c r="K20" s="40"/>
      <c r="L20" s="41"/>
      <c r="M20" s="41"/>
      <c r="N20" s="42"/>
      <c r="O20" s="42"/>
      <c r="P20" s="42"/>
      <c r="Q20" s="43"/>
      <c r="R20" s="40"/>
      <c r="S20" s="40"/>
      <c r="T20" s="40"/>
      <c r="U20" s="40"/>
      <c r="V20" s="40"/>
      <c r="W20" s="40"/>
      <c r="X20" s="40"/>
      <c r="Y20" s="40"/>
      <c r="Z20" s="44"/>
      <c r="AA20" s="42"/>
      <c r="AB20" s="42"/>
      <c r="AC20" s="42"/>
      <c r="AD20" s="44"/>
      <c r="AE20" s="45"/>
      <c r="AF20" s="45"/>
      <c r="AG20" s="45"/>
      <c r="AH20" s="45"/>
      <c r="AI20" s="46"/>
      <c r="AJ20" s="40"/>
    </row>
    <row r="21" spans="1:36" s="16" customFormat="1" x14ac:dyDescent="0.3">
      <c r="A21" s="47">
        <v>141</v>
      </c>
      <c r="B21" s="61" t="s">
        <v>42</v>
      </c>
      <c r="C21" s="61" t="s">
        <v>60</v>
      </c>
      <c r="D21" s="61" t="s">
        <v>61</v>
      </c>
      <c r="E21" s="61" t="s">
        <v>62</v>
      </c>
      <c r="F21" s="48"/>
      <c r="G21" s="49">
        <v>6.2</v>
      </c>
      <c r="H21" s="49">
        <v>6.6</v>
      </c>
      <c r="I21" s="49">
        <v>6.8</v>
      </c>
      <c r="J21" s="49">
        <v>6.2</v>
      </c>
      <c r="K21" s="49">
        <v>6.4</v>
      </c>
      <c r="L21" s="50">
        <f>SUM((G21*0.1),(H21*0.1),(I21*0.3),(J21*0.3),(K21*0.2))</f>
        <v>6.46</v>
      </c>
      <c r="M21" s="51"/>
      <c r="N21" s="52">
        <v>8.1300000000000008</v>
      </c>
      <c r="O21" s="53"/>
      <c r="P21" s="54">
        <f>N21-O21</f>
        <v>8.1300000000000008</v>
      </c>
      <c r="Q21" s="55"/>
      <c r="R21" s="56">
        <v>4.5</v>
      </c>
      <c r="S21" s="56">
        <v>5.5</v>
      </c>
      <c r="T21" s="56">
        <v>5</v>
      </c>
      <c r="U21" s="56">
        <v>4.8</v>
      </c>
      <c r="V21" s="56">
        <v>4.5</v>
      </c>
      <c r="W21" s="50">
        <f>SUM((R21*0.25),(S21*0.25),(T21*0.2),(U21*0.2),(V21*0.1))</f>
        <v>4.91</v>
      </c>
      <c r="X21" s="56"/>
      <c r="Y21" s="57">
        <f>W21-X21</f>
        <v>4.91</v>
      </c>
      <c r="Z21" s="58"/>
      <c r="AA21" s="52">
        <v>7.2</v>
      </c>
      <c r="AB21" s="53"/>
      <c r="AC21" s="54">
        <f>AA21-AB21</f>
        <v>7.2</v>
      </c>
      <c r="AD21" s="58"/>
      <c r="AE21" s="59">
        <f>L21</f>
        <v>6.46</v>
      </c>
      <c r="AF21" s="59">
        <f>P21</f>
        <v>8.1300000000000008</v>
      </c>
      <c r="AG21" s="59">
        <f>Y21</f>
        <v>4.91</v>
      </c>
      <c r="AH21" s="59">
        <f>AC21</f>
        <v>7.2</v>
      </c>
      <c r="AI21" s="50">
        <f>SUM((L21*0.25)+(P21*0.25)+(Y21*0.25)+(AC21*0.25))</f>
        <v>6.6749999999999998</v>
      </c>
      <c r="AJ21" s="60">
        <v>6</v>
      </c>
    </row>
    <row r="22" spans="1:36" s="16" customFormat="1" x14ac:dyDescent="0.3">
      <c r="A22" s="37">
        <v>145</v>
      </c>
      <c r="B22" t="s">
        <v>45</v>
      </c>
      <c r="C22" s="39"/>
      <c r="D22" s="39"/>
      <c r="E22" s="39"/>
      <c r="F22" s="40"/>
      <c r="G22" s="40"/>
      <c r="H22" s="40"/>
      <c r="I22" s="40"/>
      <c r="J22" s="40"/>
      <c r="K22" s="40"/>
      <c r="L22" s="41"/>
      <c r="M22" s="41"/>
      <c r="N22" s="42"/>
      <c r="O22" s="42"/>
      <c r="P22" s="42"/>
      <c r="Q22" s="43"/>
      <c r="R22" s="40"/>
      <c r="S22" s="40"/>
      <c r="T22" s="40"/>
      <c r="U22" s="40"/>
      <c r="V22" s="40"/>
      <c r="W22" s="40"/>
      <c r="X22" s="40"/>
      <c r="Y22" s="40"/>
      <c r="Z22" s="44"/>
      <c r="AA22" s="42"/>
      <c r="AB22" s="42"/>
      <c r="AC22" s="42"/>
      <c r="AD22" s="44"/>
      <c r="AE22" s="45"/>
      <c r="AF22" s="45"/>
      <c r="AG22" s="45"/>
      <c r="AH22" s="45"/>
      <c r="AI22" s="46"/>
      <c r="AJ22" s="40"/>
    </row>
    <row r="23" spans="1:36" s="16" customFormat="1" x14ac:dyDescent="0.3">
      <c r="A23" s="47">
        <v>147</v>
      </c>
      <c r="B23" s="61" t="s">
        <v>46</v>
      </c>
      <c r="C23" s="61" t="s">
        <v>65</v>
      </c>
      <c r="D23" s="61" t="s">
        <v>66</v>
      </c>
      <c r="E23" s="61" t="s">
        <v>67</v>
      </c>
      <c r="F23" s="48"/>
      <c r="G23" s="437">
        <v>6</v>
      </c>
      <c r="H23" s="437">
        <v>6</v>
      </c>
      <c r="I23" s="437">
        <v>7</v>
      </c>
      <c r="J23" s="49">
        <v>6.8</v>
      </c>
      <c r="K23" s="49">
        <v>7.5</v>
      </c>
      <c r="L23" s="50">
        <f>SUM((G23*0.1),(H23*0.1),(I23*0.3),(J23*0.3),(K23*0.2))</f>
        <v>6.84</v>
      </c>
      <c r="M23" s="51"/>
      <c r="N23" s="52">
        <v>6.16</v>
      </c>
      <c r="O23" s="53">
        <v>0.4</v>
      </c>
      <c r="P23" s="54">
        <f>N23-O23</f>
        <v>5.76</v>
      </c>
      <c r="Q23" s="55"/>
      <c r="R23" s="56">
        <v>6</v>
      </c>
      <c r="S23" s="56">
        <v>6</v>
      </c>
      <c r="T23" s="56">
        <v>6</v>
      </c>
      <c r="U23" s="56">
        <v>4</v>
      </c>
      <c r="V23" s="56">
        <v>5.5</v>
      </c>
      <c r="W23" s="50">
        <f>SUM((R23*0.25),(S23*0.25),(T23*0.2),(U23*0.2),(V23*0.1))</f>
        <v>5.55</v>
      </c>
      <c r="X23" s="56"/>
      <c r="Y23" s="57">
        <f>W23-X23</f>
        <v>5.55</v>
      </c>
      <c r="Z23" s="58"/>
      <c r="AA23" s="52">
        <v>7.2</v>
      </c>
      <c r="AB23" s="53">
        <v>0.4</v>
      </c>
      <c r="AC23" s="54">
        <f>AA23-AB23</f>
        <v>6.8</v>
      </c>
      <c r="AD23" s="58"/>
      <c r="AE23" s="59">
        <f>L23</f>
        <v>6.84</v>
      </c>
      <c r="AF23" s="59">
        <f>P23</f>
        <v>5.76</v>
      </c>
      <c r="AG23" s="59">
        <f>Y23</f>
        <v>5.55</v>
      </c>
      <c r="AH23" s="59">
        <f>AC23</f>
        <v>6.8</v>
      </c>
      <c r="AI23" s="50">
        <f>SUM((L23*0.25)+(P23*0.25)+(Y23*0.25)+(AC23*0.25))</f>
        <v>6.2374999999999998</v>
      </c>
      <c r="AJ23" s="60"/>
    </row>
    <row r="24" spans="1:36" s="16" customFormat="1" x14ac:dyDescent="0.3">
      <c r="A24" s="37">
        <v>139</v>
      </c>
      <c r="B24" t="s">
        <v>43</v>
      </c>
      <c r="C24" s="39"/>
      <c r="D24" s="39"/>
      <c r="E24" s="39"/>
      <c r="F24" s="40"/>
      <c r="G24" s="40"/>
      <c r="H24" s="40"/>
      <c r="I24" s="40"/>
      <c r="J24" s="40"/>
      <c r="K24" s="40"/>
      <c r="L24" s="41"/>
      <c r="M24" s="41"/>
      <c r="N24" s="42"/>
      <c r="O24" s="42"/>
      <c r="P24" s="42"/>
      <c r="Q24" s="43"/>
      <c r="R24" s="40"/>
      <c r="S24" s="40"/>
      <c r="T24" s="40"/>
      <c r="U24" s="40"/>
      <c r="V24" s="40"/>
      <c r="W24" s="40"/>
      <c r="X24" s="40"/>
      <c r="Y24" s="40"/>
      <c r="Z24" s="44"/>
      <c r="AA24" s="42"/>
      <c r="AB24" s="42"/>
      <c r="AC24" s="42"/>
      <c r="AD24" s="44"/>
      <c r="AE24" s="45"/>
      <c r="AF24" s="45"/>
      <c r="AG24" s="45"/>
      <c r="AH24" s="45"/>
      <c r="AI24" s="46"/>
      <c r="AJ24" s="40"/>
    </row>
    <row r="25" spans="1:36" s="16" customFormat="1" x14ac:dyDescent="0.3">
      <c r="A25" s="47">
        <v>140</v>
      </c>
      <c r="B25" s="61" t="s">
        <v>44</v>
      </c>
      <c r="C25" s="62" t="s">
        <v>63</v>
      </c>
      <c r="D25" s="62" t="s">
        <v>64</v>
      </c>
      <c r="E25" s="62" t="s">
        <v>62</v>
      </c>
      <c r="F25" s="48"/>
      <c r="G25" s="49">
        <v>6.4</v>
      </c>
      <c r="H25" s="49">
        <v>6.5</v>
      </c>
      <c r="I25" s="49">
        <v>6.8</v>
      </c>
      <c r="J25" s="49">
        <v>6.2</v>
      </c>
      <c r="K25" s="437">
        <v>6</v>
      </c>
      <c r="L25" s="50">
        <f>SUM((G25*0.1),(H25*0.1),(I25*0.3),(J25*0.3),(K25*0.2))</f>
        <v>6.39</v>
      </c>
      <c r="M25" s="51"/>
      <c r="N25" s="52">
        <v>7.46</v>
      </c>
      <c r="O25" s="53"/>
      <c r="P25" s="54">
        <f>N25-O25</f>
        <v>7.46</v>
      </c>
      <c r="Q25" s="55"/>
      <c r="R25" s="56">
        <v>5</v>
      </c>
      <c r="S25" s="56">
        <v>5</v>
      </c>
      <c r="T25" s="56">
        <v>5</v>
      </c>
      <c r="U25" s="56">
        <v>5</v>
      </c>
      <c r="V25" s="56">
        <v>5</v>
      </c>
      <c r="W25" s="50">
        <f>SUM((R25*0.25),(S25*0.25),(T25*0.2),(U25*0.2),(V25*0.1))</f>
        <v>5</v>
      </c>
      <c r="X25" s="56">
        <v>1</v>
      </c>
      <c r="Y25" s="57">
        <f>W25-X25</f>
        <v>4</v>
      </c>
      <c r="Z25" s="58"/>
      <c r="AA25" s="52">
        <v>6.6</v>
      </c>
      <c r="AB25" s="53"/>
      <c r="AC25" s="54">
        <f>AA25-AB25</f>
        <v>6.6</v>
      </c>
      <c r="AD25" s="58"/>
      <c r="AE25" s="59">
        <f>L25</f>
        <v>6.39</v>
      </c>
      <c r="AF25" s="59">
        <f>P25</f>
        <v>7.46</v>
      </c>
      <c r="AG25" s="59">
        <f>Y25</f>
        <v>4</v>
      </c>
      <c r="AH25" s="59">
        <f>AC25</f>
        <v>6.6</v>
      </c>
      <c r="AI25" s="50">
        <f>SUM((L25*0.25)+(P25*0.25)+(Y25*0.25)+(AC25*0.25))</f>
        <v>6.1125000000000007</v>
      </c>
      <c r="AJ25" s="60"/>
    </row>
    <row r="26" spans="1:36" s="16" customFormat="1" x14ac:dyDescent="0.3">
      <c r="A26" s="37">
        <v>111</v>
      </c>
      <c r="B26" t="s">
        <v>53</v>
      </c>
      <c r="C26" s="39"/>
      <c r="D26" s="39"/>
      <c r="E26" s="39"/>
      <c r="F26" s="40"/>
      <c r="G26" s="40"/>
      <c r="H26" s="43"/>
      <c r="I26" s="40"/>
      <c r="J26" s="43"/>
      <c r="K26" s="40"/>
      <c r="L26" s="41"/>
      <c r="M26" s="41"/>
      <c r="N26" s="42"/>
      <c r="O26" s="42"/>
      <c r="P26" s="42"/>
      <c r="Q26" s="43"/>
      <c r="R26" s="40"/>
      <c r="S26" s="40"/>
      <c r="T26" s="40"/>
      <c r="U26" s="40"/>
      <c r="V26" s="40"/>
      <c r="W26" s="40"/>
      <c r="X26" s="40"/>
      <c r="Y26" s="40"/>
      <c r="Z26" s="44"/>
      <c r="AA26" s="42"/>
      <c r="AB26" s="42"/>
      <c r="AC26" s="42"/>
      <c r="AD26" s="44"/>
      <c r="AE26" s="45"/>
      <c r="AF26" s="45"/>
      <c r="AG26" s="45"/>
      <c r="AH26" s="45"/>
      <c r="AI26" s="46"/>
      <c r="AJ26" s="40"/>
    </row>
    <row r="27" spans="1:36" s="16" customFormat="1" x14ac:dyDescent="0.3">
      <c r="A27" s="47">
        <v>116</v>
      </c>
      <c r="B27" s="61" t="s">
        <v>54</v>
      </c>
      <c r="C27" s="61" t="s">
        <v>71</v>
      </c>
      <c r="D27" s="61" t="s">
        <v>72</v>
      </c>
      <c r="E27" s="61" t="s">
        <v>73</v>
      </c>
      <c r="F27" s="48"/>
      <c r="G27" s="49">
        <v>6.4</v>
      </c>
      <c r="H27" s="437">
        <v>7</v>
      </c>
      <c r="I27" s="49">
        <v>6.5</v>
      </c>
      <c r="J27" s="437">
        <v>7</v>
      </c>
      <c r="K27" s="49">
        <v>6.2</v>
      </c>
      <c r="L27" s="50">
        <f>SUM((G27*0.1),(H27*0.1),(I27*0.3),(J27*0.3),(K27*0.2))</f>
        <v>6.6300000000000008</v>
      </c>
      <c r="M27" s="51"/>
      <c r="N27" s="52">
        <v>6.1</v>
      </c>
      <c r="O27" s="53">
        <v>0.6</v>
      </c>
      <c r="P27" s="54">
        <f>N27-O27</f>
        <v>5.5</v>
      </c>
      <c r="Q27" s="55"/>
      <c r="R27" s="56">
        <v>5</v>
      </c>
      <c r="S27" s="56">
        <v>4.8</v>
      </c>
      <c r="T27" s="56">
        <v>5</v>
      </c>
      <c r="U27" s="56">
        <v>4.8</v>
      </c>
      <c r="V27" s="56">
        <v>5</v>
      </c>
      <c r="W27" s="50">
        <f>SUM((R27*0.25),(S27*0.25),(T27*0.2),(U27*0.2),(V27*0.1))</f>
        <v>4.91</v>
      </c>
      <c r="X27" s="56"/>
      <c r="Y27" s="57">
        <f>W27-X27</f>
        <v>4.91</v>
      </c>
      <c r="Z27" s="58"/>
      <c r="AA27" s="52">
        <v>7.2</v>
      </c>
      <c r="AB27" s="53">
        <v>0.6</v>
      </c>
      <c r="AC27" s="54">
        <f>AA27-AB27</f>
        <v>6.6000000000000005</v>
      </c>
      <c r="AD27" s="58"/>
      <c r="AE27" s="59">
        <f>L27</f>
        <v>6.6300000000000008</v>
      </c>
      <c r="AF27" s="59">
        <f>P27</f>
        <v>5.5</v>
      </c>
      <c r="AG27" s="59">
        <f>Y27</f>
        <v>4.91</v>
      </c>
      <c r="AH27" s="59">
        <f>AC27</f>
        <v>6.6000000000000005</v>
      </c>
      <c r="AI27" s="50">
        <f>SUM((L27*0.25)+(P27*0.25)+(Y27*0.25)+(AC27*0.25))</f>
        <v>5.91</v>
      </c>
      <c r="AJ27" s="60"/>
    </row>
    <row r="28" spans="1:36" s="16" customFormat="1" x14ac:dyDescent="0.3">
      <c r="A28" s="431">
        <v>137</v>
      </c>
      <c r="B28" s="432" t="s">
        <v>39</v>
      </c>
      <c r="C28" s="39"/>
      <c r="D28" s="39"/>
      <c r="E28" s="39"/>
      <c r="F28" s="40"/>
      <c r="G28" s="40"/>
      <c r="H28" s="40"/>
      <c r="I28" s="40"/>
      <c r="J28" s="40"/>
      <c r="K28" s="40"/>
      <c r="L28" s="41"/>
      <c r="M28" s="41"/>
      <c r="N28" s="42"/>
      <c r="O28" s="42"/>
      <c r="P28" s="42"/>
      <c r="Q28" s="43"/>
      <c r="R28" s="40"/>
      <c r="S28" s="40"/>
      <c r="T28" s="40"/>
      <c r="U28" s="40"/>
      <c r="V28" s="40"/>
      <c r="W28" s="40"/>
      <c r="X28" s="40"/>
      <c r="Y28" s="40"/>
      <c r="Z28" s="44"/>
      <c r="AA28" s="42"/>
      <c r="AB28" s="42"/>
      <c r="AC28" s="42"/>
      <c r="AD28" s="44"/>
      <c r="AE28" s="45"/>
      <c r="AF28" s="45"/>
      <c r="AG28" s="45"/>
      <c r="AH28" s="45"/>
      <c r="AI28" s="46"/>
      <c r="AJ28" s="40"/>
    </row>
    <row r="29" spans="1:36" s="16" customFormat="1" x14ac:dyDescent="0.3">
      <c r="A29" s="433">
        <v>135</v>
      </c>
      <c r="B29" s="348" t="s">
        <v>40</v>
      </c>
      <c r="C29" s="348" t="s">
        <v>57</v>
      </c>
      <c r="D29" s="348" t="s">
        <v>58</v>
      </c>
      <c r="E29" s="348" t="s">
        <v>59</v>
      </c>
      <c r="F29" s="48"/>
      <c r="G29" s="49"/>
      <c r="H29" s="49"/>
      <c r="I29" s="49"/>
      <c r="J29" s="49"/>
      <c r="K29" s="49"/>
      <c r="L29" s="50">
        <f>SUM((G29*0.1),(H29*0.1),(I29*0.3),(J29*0.3),(K29*0.2))</f>
        <v>0</v>
      </c>
      <c r="M29" s="51"/>
      <c r="N29" s="52"/>
      <c r="O29" s="53"/>
      <c r="P29" s="54">
        <f>N29-O29</f>
        <v>0</v>
      </c>
      <c r="Q29" s="55"/>
      <c r="R29" s="56"/>
      <c r="S29" s="56"/>
      <c r="T29" s="56"/>
      <c r="U29" s="56"/>
      <c r="V29" s="56"/>
      <c r="W29" s="50">
        <f>SUM((R29*0.25),(S29*0.25),(T29*0.2),(U29*0.2),(V29*0.1))</f>
        <v>0</v>
      </c>
      <c r="X29" s="56"/>
      <c r="Y29" s="57">
        <f>W29-X29</f>
        <v>0</v>
      </c>
      <c r="Z29" s="58"/>
      <c r="AA29" s="52"/>
      <c r="AB29" s="53"/>
      <c r="AC29" s="54">
        <f>AA29-AB29</f>
        <v>0</v>
      </c>
      <c r="AD29" s="58"/>
      <c r="AE29" s="435">
        <f>L29</f>
        <v>0</v>
      </c>
      <c r="AF29" s="435">
        <f>P29</f>
        <v>0</v>
      </c>
      <c r="AG29" s="435">
        <f>Y29</f>
        <v>0</v>
      </c>
      <c r="AH29" s="435">
        <f>AC29</f>
        <v>0</v>
      </c>
      <c r="AI29" s="436">
        <f>SUM((L29*0.25)+(P29*0.25)+(Y29*0.25)+(AC29*0.25))</f>
        <v>0</v>
      </c>
      <c r="AJ29" s="434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4294967293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9"/>
  <sheetViews>
    <sheetView workbookViewId="0">
      <selection activeCell="C26" sqref="C26"/>
    </sheetView>
  </sheetViews>
  <sheetFormatPr defaultRowHeight="14.4" x14ac:dyDescent="0.3"/>
  <cols>
    <col min="1" max="1" width="7.77734375" customWidth="1"/>
    <col min="2" max="2" width="17.77734375" customWidth="1"/>
    <col min="3" max="3" width="17.5546875" customWidth="1"/>
    <col min="4" max="4" width="16.21875" customWidth="1"/>
    <col min="5" max="5" width="15.88671875" customWidth="1"/>
    <col min="26" max="26" width="4.88671875" customWidth="1"/>
    <col min="30" max="30" width="4.88671875" customWidth="1"/>
    <col min="36" max="36" width="12.5546875" customWidth="1"/>
    <col min="37" max="37" width="12" customWidth="1"/>
  </cols>
  <sheetData>
    <row r="1" spans="1:58" s="7" customFormat="1" ht="15.6" x14ac:dyDescent="0.3">
      <c r="A1" s="68" t="s">
        <v>0</v>
      </c>
      <c r="B1" s="5"/>
      <c r="C1" s="6"/>
      <c r="D1" s="69" t="s">
        <v>2</v>
      </c>
      <c r="E1" s="65" t="s">
        <v>158</v>
      </c>
      <c r="F1" s="64"/>
      <c r="G1" s="64"/>
      <c r="AJ1" s="8">
        <f ca="1">NOW()</f>
        <v>43745.332973495373</v>
      </c>
    </row>
    <row r="2" spans="1:58" s="7" customFormat="1" ht="15.6" x14ac:dyDescent="0.3">
      <c r="A2" s="9"/>
      <c r="B2" s="5"/>
      <c r="C2" s="6"/>
      <c r="E2" s="7" t="s">
        <v>75</v>
      </c>
      <c r="AJ2" s="10">
        <f ca="1">NOW()</f>
        <v>43745.332973495373</v>
      </c>
    </row>
    <row r="3" spans="1:58" s="7" customFormat="1" ht="15.6" x14ac:dyDescent="0.3">
      <c r="A3" s="66" t="s">
        <v>1</v>
      </c>
      <c r="B3" s="67"/>
      <c r="C3" s="6"/>
      <c r="E3" s="7" t="s">
        <v>78</v>
      </c>
      <c r="G3" s="11"/>
      <c r="BF3" s="10"/>
    </row>
    <row r="4" spans="1:58" s="7" customFormat="1" ht="15.6" x14ac:dyDescent="0.3">
      <c r="A4" s="12"/>
      <c r="B4" s="13"/>
      <c r="C4" s="6"/>
      <c r="E4" s="14" t="s">
        <v>140</v>
      </c>
      <c r="BF4" s="10"/>
    </row>
    <row r="5" spans="1:58" s="16" customFormat="1" ht="15.6" x14ac:dyDescent="0.3">
      <c r="A5" s="15" t="s">
        <v>253</v>
      </c>
      <c r="B5" s="15"/>
      <c r="G5" s="17" t="s">
        <v>3</v>
      </c>
      <c r="H5" s="16" t="str">
        <f>E1</f>
        <v>Anna Kull</v>
      </c>
      <c r="M5" s="17"/>
      <c r="N5" s="17" t="s">
        <v>4</v>
      </c>
      <c r="O5" s="16" t="str">
        <f>E2</f>
        <v>Robyn Bruderer</v>
      </c>
      <c r="P5" s="17"/>
      <c r="Q5" s="17"/>
      <c r="R5" s="17" t="s">
        <v>5</v>
      </c>
      <c r="S5" s="16" t="str">
        <f>E3</f>
        <v>Tristyn Lowe</v>
      </c>
      <c r="X5" s="17"/>
      <c r="Y5" s="17"/>
      <c r="AA5" s="17" t="s">
        <v>93</v>
      </c>
      <c r="AB5" s="16" t="str">
        <f>E4</f>
        <v>Jenny Scott</v>
      </c>
      <c r="AC5" s="17"/>
      <c r="AE5" s="14"/>
      <c r="AF5" s="14"/>
      <c r="AG5" s="14"/>
      <c r="AH5" s="14"/>
      <c r="AI5" s="17"/>
    </row>
    <row r="6" spans="1:58" s="16" customFormat="1" ht="15.6" x14ac:dyDescent="0.3">
      <c r="A6" s="18" t="s">
        <v>6</v>
      </c>
      <c r="B6" s="18" t="s">
        <v>254</v>
      </c>
      <c r="Z6" s="19"/>
      <c r="AD6" s="19"/>
      <c r="AE6" s="14"/>
      <c r="AF6" s="14"/>
      <c r="AG6" s="14"/>
      <c r="AH6" s="14"/>
    </row>
    <row r="7" spans="1:58" s="16" customFormat="1" ht="15" customHeight="1" x14ac:dyDescent="0.3">
      <c r="G7" s="17" t="s">
        <v>7</v>
      </c>
      <c r="M7" s="20"/>
      <c r="N7" s="21" t="s">
        <v>8</v>
      </c>
      <c r="O7" s="22"/>
      <c r="P7" s="23" t="s">
        <v>9</v>
      </c>
      <c r="Q7" s="20"/>
      <c r="R7" s="24" t="s">
        <v>10</v>
      </c>
      <c r="Y7" s="24" t="s">
        <v>11</v>
      </c>
      <c r="Z7" s="19"/>
      <c r="AA7" s="21" t="s">
        <v>8</v>
      </c>
      <c r="AB7" s="22"/>
      <c r="AC7" s="23" t="s">
        <v>9</v>
      </c>
      <c r="AD7" s="19"/>
      <c r="AE7" s="25"/>
      <c r="AF7" s="25"/>
      <c r="AG7" s="25"/>
      <c r="AH7" s="25"/>
      <c r="AI7" s="24" t="s">
        <v>12</v>
      </c>
    </row>
    <row r="8" spans="1:58" s="20" customFormat="1" ht="15" customHeight="1" x14ac:dyDescent="0.3">
      <c r="A8" s="26" t="s">
        <v>13</v>
      </c>
      <c r="B8" s="26" t="s">
        <v>14</v>
      </c>
      <c r="C8" s="26" t="s">
        <v>7</v>
      </c>
      <c r="D8" s="26" t="s">
        <v>15</v>
      </c>
      <c r="E8" s="26" t="s">
        <v>16</v>
      </c>
      <c r="F8" s="27"/>
      <c r="G8" s="28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7</v>
      </c>
      <c r="M8" s="29"/>
      <c r="N8" s="30" t="s">
        <v>22</v>
      </c>
      <c r="O8" s="30" t="s">
        <v>23</v>
      </c>
      <c r="P8" s="31" t="s">
        <v>24</v>
      </c>
      <c r="Q8" s="27"/>
      <c r="R8" s="28" t="s">
        <v>25</v>
      </c>
      <c r="S8" s="28" t="s">
        <v>26</v>
      </c>
      <c r="T8" s="28" t="s">
        <v>27</v>
      </c>
      <c r="U8" s="28" t="s">
        <v>28</v>
      </c>
      <c r="V8" s="28" t="s">
        <v>29</v>
      </c>
      <c r="W8" s="28" t="s">
        <v>30</v>
      </c>
      <c r="X8" s="26" t="s">
        <v>31</v>
      </c>
      <c r="Y8" s="32" t="s">
        <v>24</v>
      </c>
      <c r="Z8" s="33"/>
      <c r="AA8" s="30" t="s">
        <v>22</v>
      </c>
      <c r="AB8" s="30" t="s">
        <v>23</v>
      </c>
      <c r="AC8" s="31" t="s">
        <v>24</v>
      </c>
      <c r="AD8" s="33"/>
      <c r="AE8" s="34"/>
      <c r="AF8" s="34"/>
      <c r="AG8" s="34"/>
      <c r="AH8" s="34"/>
      <c r="AI8" s="32" t="s">
        <v>32</v>
      </c>
      <c r="AJ8" s="26" t="s">
        <v>33</v>
      </c>
    </row>
    <row r="9" spans="1:58" s="20" customFormat="1" ht="15" customHeight="1" x14ac:dyDescent="0.3">
      <c r="F9" s="35"/>
      <c r="G9" s="22"/>
      <c r="H9" s="22"/>
      <c r="I9" s="22"/>
      <c r="J9" s="22"/>
      <c r="K9" s="22"/>
      <c r="L9" s="22"/>
      <c r="M9" s="29"/>
      <c r="N9" s="36"/>
      <c r="O9" s="36"/>
      <c r="P9" s="36"/>
      <c r="Q9" s="35"/>
      <c r="R9" s="22"/>
      <c r="S9" s="22"/>
      <c r="T9" s="22"/>
      <c r="U9" s="22"/>
      <c r="V9" s="22"/>
      <c r="W9" s="22"/>
      <c r="Z9" s="33"/>
      <c r="AA9" s="36"/>
      <c r="AB9" s="36"/>
      <c r="AC9" s="36"/>
      <c r="AD9" s="33"/>
      <c r="AE9" s="25" t="s">
        <v>34</v>
      </c>
      <c r="AF9" s="25" t="s">
        <v>35</v>
      </c>
      <c r="AG9" s="25" t="s">
        <v>36</v>
      </c>
      <c r="AH9" s="25" t="s">
        <v>108</v>
      </c>
      <c r="AI9" s="24"/>
    </row>
    <row r="10" spans="1:58" s="16" customFormat="1" x14ac:dyDescent="0.3">
      <c r="A10" s="37">
        <v>101</v>
      </c>
      <c r="B10" t="s">
        <v>137</v>
      </c>
      <c r="C10" s="39"/>
      <c r="D10" s="39"/>
      <c r="E10" s="39"/>
      <c r="F10" s="40"/>
      <c r="G10" s="43"/>
      <c r="H10" s="40"/>
      <c r="I10" s="40"/>
      <c r="J10" s="40"/>
      <c r="K10" s="40"/>
      <c r="L10" s="41"/>
      <c r="M10" s="41"/>
      <c r="N10" s="42"/>
      <c r="O10" s="42"/>
      <c r="P10" s="42"/>
      <c r="Q10" s="43"/>
      <c r="R10" s="40"/>
      <c r="S10" s="40"/>
      <c r="T10" s="40"/>
      <c r="U10" s="40"/>
      <c r="V10" s="40"/>
      <c r="W10" s="40"/>
      <c r="X10" s="40"/>
      <c r="Y10" s="40"/>
      <c r="Z10" s="44"/>
      <c r="AA10" s="42"/>
      <c r="AB10" s="42"/>
      <c r="AC10" s="42"/>
      <c r="AD10" s="44"/>
      <c r="AE10" s="45"/>
      <c r="AF10" s="45"/>
      <c r="AG10" s="45"/>
      <c r="AH10" s="45"/>
      <c r="AI10" s="46"/>
      <c r="AJ10" s="40"/>
    </row>
    <row r="11" spans="1:58" s="16" customFormat="1" x14ac:dyDescent="0.3">
      <c r="A11" s="47">
        <v>99</v>
      </c>
      <c r="B11" s="61" t="s">
        <v>167</v>
      </c>
      <c r="C11" s="541" t="s">
        <v>282</v>
      </c>
      <c r="D11" s="541" t="s">
        <v>259</v>
      </c>
      <c r="E11" s="61" t="s">
        <v>139</v>
      </c>
      <c r="F11" s="48"/>
      <c r="G11" s="437">
        <v>5</v>
      </c>
      <c r="H11" s="49">
        <v>5.8</v>
      </c>
      <c r="I11" s="49">
        <v>6.5</v>
      </c>
      <c r="J11" s="49">
        <v>7.5</v>
      </c>
      <c r="K11" s="49">
        <v>8.5</v>
      </c>
      <c r="L11" s="50">
        <f>SUM((G11*0.1),(H11*0.1),(I11*0.3),(J11*0.3),(K11*0.2))</f>
        <v>6.98</v>
      </c>
      <c r="M11" s="51"/>
      <c r="N11" s="52">
        <v>6.83</v>
      </c>
      <c r="O11" s="53"/>
      <c r="P11" s="54">
        <f>N11-O11</f>
        <v>6.83</v>
      </c>
      <c r="Q11" s="55"/>
      <c r="R11" s="56">
        <v>6</v>
      </c>
      <c r="S11" s="56">
        <v>6.2</v>
      </c>
      <c r="T11" s="56">
        <v>6</v>
      </c>
      <c r="U11" s="56">
        <v>2.5</v>
      </c>
      <c r="V11" s="56">
        <v>4.3</v>
      </c>
      <c r="W11" s="50">
        <f>SUM((R11*0.25),(S11*0.25),(T11*0.2),(U11*0.2),(V11*0.1))</f>
        <v>5.18</v>
      </c>
      <c r="X11" s="56"/>
      <c r="Y11" s="57">
        <f>W11-X11</f>
        <v>5.18</v>
      </c>
      <c r="Z11" s="58"/>
      <c r="AA11" s="52">
        <v>6.91</v>
      </c>
      <c r="AB11" s="53"/>
      <c r="AC11" s="54">
        <f>AA11-AB11</f>
        <v>6.91</v>
      </c>
      <c r="AD11" s="58"/>
      <c r="AE11" s="59">
        <f>L11</f>
        <v>6.98</v>
      </c>
      <c r="AF11" s="59">
        <f>P11</f>
        <v>6.83</v>
      </c>
      <c r="AG11" s="59">
        <f>Y11</f>
        <v>5.18</v>
      </c>
      <c r="AH11" s="59">
        <f>AC11</f>
        <v>6.91</v>
      </c>
      <c r="AI11" s="50">
        <f>SUM((L11*0.25)+(P11*0.25)+(Y11*0.25)+(AC11*0.25))</f>
        <v>6.4750000000000005</v>
      </c>
      <c r="AJ11" s="60">
        <v>1</v>
      </c>
    </row>
    <row r="12" spans="1:58" s="16" customFormat="1" x14ac:dyDescent="0.3">
      <c r="A12" s="37">
        <v>106</v>
      </c>
      <c r="B12" t="s">
        <v>164</v>
      </c>
      <c r="C12" s="39"/>
      <c r="D12" s="39"/>
      <c r="E12" s="39"/>
      <c r="F12" s="40"/>
      <c r="G12" s="43"/>
      <c r="H12" s="40"/>
      <c r="I12" s="40"/>
      <c r="J12" s="40"/>
      <c r="K12" s="40"/>
      <c r="L12" s="41"/>
      <c r="M12" s="41"/>
      <c r="N12" s="42"/>
      <c r="O12" s="42"/>
      <c r="P12" s="42"/>
      <c r="Q12" s="43"/>
      <c r="R12" s="40"/>
      <c r="S12" s="40"/>
      <c r="T12" s="40"/>
      <c r="U12" s="40"/>
      <c r="V12" s="40"/>
      <c r="W12" s="40"/>
      <c r="X12" s="40"/>
      <c r="Y12" s="40"/>
      <c r="Z12" s="44"/>
      <c r="AA12" s="42"/>
      <c r="AB12" s="42"/>
      <c r="AC12" s="42"/>
      <c r="AD12" s="44"/>
      <c r="AE12" s="45"/>
      <c r="AF12" s="45"/>
      <c r="AG12" s="45"/>
      <c r="AH12" s="45"/>
      <c r="AI12" s="46"/>
      <c r="AJ12" s="40"/>
    </row>
    <row r="13" spans="1:58" s="16" customFormat="1" x14ac:dyDescent="0.3">
      <c r="A13" s="47">
        <v>104</v>
      </c>
      <c r="B13" s="61" t="s">
        <v>230</v>
      </c>
      <c r="C13" s="541" t="s">
        <v>282</v>
      </c>
      <c r="D13" s="541" t="s">
        <v>259</v>
      </c>
      <c r="E13" s="61" t="s">
        <v>139</v>
      </c>
      <c r="F13" s="48"/>
      <c r="G13" s="437">
        <v>5</v>
      </c>
      <c r="H13" s="49">
        <v>5.8</v>
      </c>
      <c r="I13" s="49">
        <v>6.5</v>
      </c>
      <c r="J13" s="49">
        <v>7.5</v>
      </c>
      <c r="K13" s="49">
        <v>8.5</v>
      </c>
      <c r="L13" s="50">
        <f>SUM((G13*0.1),(H13*0.1),(I13*0.3),(J13*0.3),(K13*0.2))</f>
        <v>6.98</v>
      </c>
      <c r="M13" s="51"/>
      <c r="N13" s="52">
        <v>6.46</v>
      </c>
      <c r="O13" s="53"/>
      <c r="P13" s="54">
        <f>N13-O13</f>
        <v>6.46</v>
      </c>
      <c r="Q13" s="55"/>
      <c r="R13" s="56">
        <v>6</v>
      </c>
      <c r="S13" s="56">
        <v>5.5</v>
      </c>
      <c r="T13" s="56">
        <v>4.5</v>
      </c>
      <c r="U13" s="56">
        <v>2.5</v>
      </c>
      <c r="V13" s="56">
        <v>5</v>
      </c>
      <c r="W13" s="50">
        <f>SUM((R13*0.25),(S13*0.25),(T13*0.2),(U13*0.2),(V13*0.1))</f>
        <v>4.7750000000000004</v>
      </c>
      <c r="X13" s="56"/>
      <c r="Y13" s="57">
        <f>W13-X13</f>
        <v>4.7750000000000004</v>
      </c>
      <c r="Z13" s="58"/>
      <c r="AA13" s="52">
        <v>7.1</v>
      </c>
      <c r="AB13" s="53"/>
      <c r="AC13" s="54">
        <f>AA13-AB13</f>
        <v>7.1</v>
      </c>
      <c r="AD13" s="58"/>
      <c r="AE13" s="59">
        <f>L13</f>
        <v>6.98</v>
      </c>
      <c r="AF13" s="59">
        <f>P13</f>
        <v>6.46</v>
      </c>
      <c r="AG13" s="59">
        <f>Y13</f>
        <v>4.7750000000000004</v>
      </c>
      <c r="AH13" s="59">
        <f>AC13</f>
        <v>7.1</v>
      </c>
      <c r="AI13" s="50">
        <f>SUM((L13*0.25)+(P13*0.25)+(Y13*0.25)+(AC13*0.25))</f>
        <v>6.3287500000000012</v>
      </c>
      <c r="AJ13" s="60">
        <v>2</v>
      </c>
    </row>
    <row r="14" spans="1:58" s="16" customFormat="1" x14ac:dyDescent="0.3">
      <c r="A14" s="37">
        <v>129</v>
      </c>
      <c r="B14" t="s">
        <v>227</v>
      </c>
      <c r="C14" s="39"/>
      <c r="D14" s="39"/>
      <c r="E14" s="39"/>
      <c r="F14" s="40"/>
      <c r="G14" s="43"/>
      <c r="H14" s="40"/>
      <c r="I14" s="40"/>
      <c r="J14" s="40"/>
      <c r="K14" s="40"/>
      <c r="L14" s="41"/>
      <c r="M14" s="41"/>
      <c r="N14" s="42"/>
      <c r="O14" s="42"/>
      <c r="P14" s="42"/>
      <c r="Q14" s="43"/>
      <c r="R14" s="40"/>
      <c r="S14" s="40"/>
      <c r="T14" s="40"/>
      <c r="U14" s="40"/>
      <c r="V14" s="40"/>
      <c r="W14" s="40"/>
      <c r="X14" s="40"/>
      <c r="Y14" s="40"/>
      <c r="Z14" s="44"/>
      <c r="AA14" s="42"/>
      <c r="AB14" s="42"/>
      <c r="AC14" s="42"/>
      <c r="AD14" s="44"/>
      <c r="AE14" s="45"/>
      <c r="AF14" s="45"/>
      <c r="AG14" s="45"/>
      <c r="AH14" s="45"/>
      <c r="AI14" s="46"/>
      <c r="AJ14" s="40"/>
    </row>
    <row r="15" spans="1:58" s="16" customFormat="1" x14ac:dyDescent="0.3">
      <c r="A15" s="47">
        <v>127</v>
      </c>
      <c r="B15" s="61" t="s">
        <v>272</v>
      </c>
      <c r="C15" s="61" t="s">
        <v>60</v>
      </c>
      <c r="D15" s="61" t="s">
        <v>61</v>
      </c>
      <c r="E15" s="61" t="s">
        <v>133</v>
      </c>
      <c r="F15" s="48"/>
      <c r="G15" s="437">
        <v>6</v>
      </c>
      <c r="H15" s="437">
        <v>6</v>
      </c>
      <c r="I15" s="437">
        <v>5</v>
      </c>
      <c r="J15" s="49">
        <v>7.5</v>
      </c>
      <c r="K15" s="49">
        <v>6.8</v>
      </c>
      <c r="L15" s="50">
        <f>SUM((G15*0.1),(H15*0.1),(I15*0.3),(J15*0.3),(K15*0.2))</f>
        <v>6.3100000000000005</v>
      </c>
      <c r="M15" s="51"/>
      <c r="N15" s="52">
        <v>5.8</v>
      </c>
      <c r="O15" s="53"/>
      <c r="P15" s="54">
        <f>N15-O15</f>
        <v>5.8</v>
      </c>
      <c r="Q15" s="55"/>
      <c r="R15" s="56">
        <v>6.2</v>
      </c>
      <c r="S15" s="56">
        <v>6</v>
      </c>
      <c r="T15" s="56">
        <v>6.2</v>
      </c>
      <c r="U15" s="56">
        <v>2.5</v>
      </c>
      <c r="V15" s="56">
        <v>4.2</v>
      </c>
      <c r="W15" s="50">
        <f>SUM((R15*0.25),(S15*0.25),(T15*0.2),(U15*0.2),(V15*0.1))</f>
        <v>5.21</v>
      </c>
      <c r="X15" s="56"/>
      <c r="Y15" s="57">
        <f>W15-X15</f>
        <v>5.21</v>
      </c>
      <c r="Z15" s="58"/>
      <c r="AA15" s="52">
        <v>7.25</v>
      </c>
      <c r="AB15" s="53"/>
      <c r="AC15" s="54">
        <f>AA15-AB15</f>
        <v>7.25</v>
      </c>
      <c r="AD15" s="58"/>
      <c r="AE15" s="59">
        <f>L15</f>
        <v>6.3100000000000005</v>
      </c>
      <c r="AF15" s="59">
        <f>P15</f>
        <v>5.8</v>
      </c>
      <c r="AG15" s="59">
        <f>Y15</f>
        <v>5.21</v>
      </c>
      <c r="AH15" s="59">
        <f>AC15</f>
        <v>7.25</v>
      </c>
      <c r="AI15" s="50">
        <f>SUM((L15*0.25)+(P15*0.25)+(Y15*0.25)+(AC15*0.25))</f>
        <v>6.1425000000000001</v>
      </c>
      <c r="AJ15" s="60">
        <v>3</v>
      </c>
    </row>
    <row r="16" spans="1:58" s="16" customFormat="1" x14ac:dyDescent="0.3">
      <c r="A16" s="37">
        <v>126</v>
      </c>
      <c r="B16" t="s">
        <v>130</v>
      </c>
      <c r="C16" s="39"/>
      <c r="D16" s="39"/>
      <c r="E16" s="39"/>
      <c r="F16" s="40"/>
      <c r="G16" s="40"/>
      <c r="H16" s="40"/>
      <c r="I16" s="40"/>
      <c r="J16" s="40"/>
      <c r="K16" s="40"/>
      <c r="L16" s="41"/>
      <c r="M16" s="41"/>
      <c r="N16" s="42"/>
      <c r="O16" s="42"/>
      <c r="P16" s="42"/>
      <c r="Q16" s="43"/>
      <c r="R16" s="40"/>
      <c r="S16" s="40"/>
      <c r="T16" s="40"/>
      <c r="U16" s="40"/>
      <c r="V16" s="40"/>
      <c r="W16" s="40"/>
      <c r="X16" s="40"/>
      <c r="Y16" s="40"/>
      <c r="Z16" s="44"/>
      <c r="AA16" s="42"/>
      <c r="AB16" s="42"/>
      <c r="AC16" s="42"/>
      <c r="AD16" s="44"/>
      <c r="AE16" s="45"/>
      <c r="AF16" s="45"/>
      <c r="AG16" s="45"/>
      <c r="AH16" s="45"/>
      <c r="AI16" s="46"/>
      <c r="AJ16" s="40"/>
    </row>
    <row r="17" spans="1:36" s="16" customFormat="1" x14ac:dyDescent="0.3">
      <c r="A17" s="47">
        <v>128</v>
      </c>
      <c r="B17" s="61" t="s">
        <v>226</v>
      </c>
      <c r="C17" s="61" t="s">
        <v>60</v>
      </c>
      <c r="D17" s="61" t="s">
        <v>61</v>
      </c>
      <c r="E17" s="61" t="s">
        <v>133</v>
      </c>
      <c r="F17" s="48"/>
      <c r="G17" s="437">
        <v>6</v>
      </c>
      <c r="H17" s="49">
        <v>5.5</v>
      </c>
      <c r="I17" s="437">
        <v>5</v>
      </c>
      <c r="J17" s="49">
        <v>7.5</v>
      </c>
      <c r="K17" s="49">
        <v>6.8</v>
      </c>
      <c r="L17" s="50">
        <f>SUM((G17*0.1),(H17*0.1),(I17*0.3),(J17*0.3),(K17*0.2))</f>
        <v>6.2600000000000007</v>
      </c>
      <c r="M17" s="51"/>
      <c r="N17" s="52">
        <v>5.83</v>
      </c>
      <c r="O17" s="53"/>
      <c r="P17" s="54">
        <f>N17-O17</f>
        <v>5.83</v>
      </c>
      <c r="Q17" s="55"/>
      <c r="R17" s="56">
        <v>5.5</v>
      </c>
      <c r="S17" s="56">
        <v>5</v>
      </c>
      <c r="T17" s="56">
        <v>6.2</v>
      </c>
      <c r="U17" s="56">
        <v>2.5</v>
      </c>
      <c r="V17" s="56">
        <v>4.5</v>
      </c>
      <c r="W17" s="50">
        <f>SUM((R17*0.25),(S17*0.25),(T17*0.2),(U17*0.2),(V17*0.1))</f>
        <v>4.8150000000000004</v>
      </c>
      <c r="X17" s="56"/>
      <c r="Y17" s="57">
        <f>W17-X17</f>
        <v>4.8150000000000004</v>
      </c>
      <c r="Z17" s="58"/>
      <c r="AA17" s="52">
        <v>6.72</v>
      </c>
      <c r="AB17" s="53"/>
      <c r="AC17" s="54">
        <f>AA17-AB17</f>
        <v>6.72</v>
      </c>
      <c r="AD17" s="58"/>
      <c r="AE17" s="59">
        <f>L17</f>
        <v>6.2600000000000007</v>
      </c>
      <c r="AF17" s="59">
        <f>P17</f>
        <v>5.83</v>
      </c>
      <c r="AG17" s="59">
        <f>Y17</f>
        <v>4.8150000000000004</v>
      </c>
      <c r="AH17" s="59">
        <f>AC17</f>
        <v>6.72</v>
      </c>
      <c r="AI17" s="50">
        <f>SUM((L17*0.25)+(P17*0.25)+(Y17*0.25)+(AC17*0.25))</f>
        <v>5.90625</v>
      </c>
      <c r="AJ17" s="60">
        <v>4</v>
      </c>
    </row>
    <row r="18" spans="1:36" s="16" customFormat="1" x14ac:dyDescent="0.3">
      <c r="A18" s="37">
        <v>130</v>
      </c>
      <c r="B18" t="s">
        <v>134</v>
      </c>
      <c r="C18" s="39"/>
      <c r="D18" s="39"/>
      <c r="E18" s="39"/>
      <c r="F18" s="40"/>
      <c r="G18" s="43"/>
      <c r="H18" s="40"/>
      <c r="I18" s="43"/>
      <c r="J18" s="40"/>
      <c r="K18" s="40"/>
      <c r="L18" s="41"/>
      <c r="M18" s="41"/>
      <c r="N18" s="42"/>
      <c r="O18" s="42"/>
      <c r="P18" s="42"/>
      <c r="Q18" s="43"/>
      <c r="R18" s="40"/>
      <c r="S18" s="40"/>
      <c r="T18" s="40"/>
      <c r="U18" s="40"/>
      <c r="V18" s="40"/>
      <c r="W18" s="40"/>
      <c r="X18" s="40"/>
      <c r="Y18" s="40"/>
      <c r="Z18" s="44"/>
      <c r="AA18" s="42"/>
      <c r="AB18" s="42"/>
      <c r="AC18" s="42"/>
      <c r="AD18" s="44"/>
      <c r="AE18" s="45"/>
      <c r="AF18" s="45"/>
      <c r="AG18" s="45"/>
      <c r="AH18" s="45"/>
      <c r="AI18" s="46"/>
      <c r="AJ18" s="40"/>
    </row>
    <row r="19" spans="1:36" s="16" customFormat="1" x14ac:dyDescent="0.3">
      <c r="A19" s="47">
        <v>125</v>
      </c>
      <c r="B19" s="61" t="s">
        <v>135</v>
      </c>
      <c r="C19" s="61" t="s">
        <v>60</v>
      </c>
      <c r="D19" s="61" t="s">
        <v>61</v>
      </c>
      <c r="E19" s="61" t="s">
        <v>133</v>
      </c>
      <c r="F19" s="48"/>
      <c r="G19" s="437">
        <v>6</v>
      </c>
      <c r="H19" s="49">
        <v>5.5</v>
      </c>
      <c r="I19" s="437">
        <v>5</v>
      </c>
      <c r="J19" s="49">
        <v>7.5</v>
      </c>
      <c r="K19" s="49">
        <v>6.8</v>
      </c>
      <c r="L19" s="50">
        <f>SUM((G19*0.1),(H19*0.1),(I19*0.3),(J19*0.3),(K19*0.2))</f>
        <v>6.2600000000000007</v>
      </c>
      <c r="M19" s="51"/>
      <c r="N19" s="52">
        <v>4.3600000000000003</v>
      </c>
      <c r="O19" s="53"/>
      <c r="P19" s="54">
        <f>N19-O19</f>
        <v>4.3600000000000003</v>
      </c>
      <c r="Q19" s="55"/>
      <c r="R19" s="56">
        <v>5.2</v>
      </c>
      <c r="S19" s="56">
        <v>5</v>
      </c>
      <c r="T19" s="56">
        <v>5.8</v>
      </c>
      <c r="U19" s="56">
        <v>2.5</v>
      </c>
      <c r="V19" s="56">
        <v>4</v>
      </c>
      <c r="W19" s="50">
        <f>SUM((R19*0.25),(S19*0.25),(T19*0.2),(U19*0.2),(V19*0.1))</f>
        <v>4.6100000000000003</v>
      </c>
      <c r="X19" s="56"/>
      <c r="Y19" s="57">
        <f>W19-X19</f>
        <v>4.6100000000000003</v>
      </c>
      <c r="Z19" s="58"/>
      <c r="AA19" s="52">
        <v>6.23</v>
      </c>
      <c r="AB19" s="53"/>
      <c r="AC19" s="54">
        <f>AA19-AB19</f>
        <v>6.23</v>
      </c>
      <c r="AD19" s="58"/>
      <c r="AE19" s="59">
        <f>L19</f>
        <v>6.2600000000000007</v>
      </c>
      <c r="AF19" s="59">
        <f>P19</f>
        <v>4.3600000000000003</v>
      </c>
      <c r="AG19" s="59">
        <f>Y19</f>
        <v>4.6100000000000003</v>
      </c>
      <c r="AH19" s="59">
        <f>AC19</f>
        <v>6.23</v>
      </c>
      <c r="AI19" s="50">
        <f>SUM((L19*0.25)+(P19*0.25)+(Y19*0.25)+(AC19*0.25))</f>
        <v>5.3650000000000002</v>
      </c>
      <c r="AJ19" s="60">
        <v>5</v>
      </c>
    </row>
    <row r="20" spans="1:36" s="16" customFormat="1" x14ac:dyDescent="0.3">
      <c r="A20" s="37">
        <v>143</v>
      </c>
      <c r="B20" t="s">
        <v>150</v>
      </c>
      <c r="C20" s="39"/>
      <c r="D20" s="39"/>
      <c r="E20" s="39"/>
      <c r="F20" s="40"/>
      <c r="G20" s="43"/>
      <c r="H20" s="40"/>
      <c r="I20" s="43"/>
      <c r="J20" s="40"/>
      <c r="K20" s="40"/>
      <c r="L20" s="41"/>
      <c r="M20" s="41"/>
      <c r="N20" s="42"/>
      <c r="O20" s="42"/>
      <c r="P20" s="42"/>
      <c r="Q20" s="43"/>
      <c r="R20" s="40"/>
      <c r="S20" s="40"/>
      <c r="T20" s="40"/>
      <c r="U20" s="40"/>
      <c r="V20" s="40"/>
      <c r="W20" s="40"/>
      <c r="X20" s="40"/>
      <c r="Y20" s="40"/>
      <c r="Z20" s="44"/>
      <c r="AA20" s="42"/>
      <c r="AB20" s="42"/>
      <c r="AC20" s="42"/>
      <c r="AD20" s="44"/>
      <c r="AE20" s="45"/>
      <c r="AF20" s="45"/>
      <c r="AG20" s="45"/>
      <c r="AH20" s="45"/>
      <c r="AI20" s="46"/>
      <c r="AJ20" s="40"/>
    </row>
    <row r="21" spans="1:36" s="16" customFormat="1" x14ac:dyDescent="0.3">
      <c r="A21" s="47">
        <v>142</v>
      </c>
      <c r="B21" s="61" t="s">
        <v>149</v>
      </c>
      <c r="C21" s="61" t="s">
        <v>60</v>
      </c>
      <c r="D21" s="61" t="s">
        <v>61</v>
      </c>
      <c r="E21" s="61" t="s">
        <v>62</v>
      </c>
      <c r="F21" s="48"/>
      <c r="G21" s="437">
        <v>6</v>
      </c>
      <c r="H21" s="49">
        <v>6</v>
      </c>
      <c r="I21" s="437">
        <v>5</v>
      </c>
      <c r="J21" s="49">
        <v>7.5</v>
      </c>
      <c r="K21" s="49">
        <v>6.8</v>
      </c>
      <c r="L21" s="50">
        <f>SUM((G21*0.1),(H21*0.1),(I21*0.3),(J21*0.3),(K21*0.2))</f>
        <v>6.3100000000000005</v>
      </c>
      <c r="M21" s="51"/>
      <c r="N21" s="52">
        <v>4.16</v>
      </c>
      <c r="O21" s="53">
        <v>0.4</v>
      </c>
      <c r="P21" s="54">
        <f>N21-O21</f>
        <v>3.7600000000000002</v>
      </c>
      <c r="Q21" s="55"/>
      <c r="R21" s="56">
        <v>6</v>
      </c>
      <c r="S21" s="56">
        <v>5.8</v>
      </c>
      <c r="T21" s="56">
        <v>5.8</v>
      </c>
      <c r="U21" s="56">
        <v>4</v>
      </c>
      <c r="V21" s="56">
        <v>5.4</v>
      </c>
      <c r="W21" s="50">
        <f>SUM((R21*0.25),(S21*0.25),(T21*0.2),(U21*0.2),(V21*0.1))</f>
        <v>5.45</v>
      </c>
      <c r="X21" s="56">
        <v>1</v>
      </c>
      <c r="Y21" s="57">
        <f>W21-X21</f>
        <v>4.45</v>
      </c>
      <c r="Z21" s="58"/>
      <c r="AA21" s="52">
        <v>6.53</v>
      </c>
      <c r="AB21" s="53">
        <v>0.4</v>
      </c>
      <c r="AC21" s="54">
        <f>AA21-AB21</f>
        <v>6.13</v>
      </c>
      <c r="AD21" s="58"/>
      <c r="AE21" s="59">
        <f>L21</f>
        <v>6.3100000000000005</v>
      </c>
      <c r="AF21" s="59">
        <f>P21</f>
        <v>3.7600000000000002</v>
      </c>
      <c r="AG21" s="59">
        <f>Y21</f>
        <v>4.45</v>
      </c>
      <c r="AH21" s="59">
        <f>AC21</f>
        <v>6.13</v>
      </c>
      <c r="AI21" s="50">
        <f>SUM((L21*0.25)+(P21*0.25)+(Y21*0.25)+(AC21*0.25))</f>
        <v>5.1624999999999996</v>
      </c>
      <c r="AJ21" s="60">
        <v>6</v>
      </c>
    </row>
    <row r="24" spans="1:36" x14ac:dyDescent="0.3">
      <c r="B24" s="428"/>
      <c r="C24" s="428"/>
      <c r="D24" s="428"/>
    </row>
    <row r="25" spans="1:36" x14ac:dyDescent="0.3">
      <c r="B25" s="428"/>
      <c r="C25" s="428"/>
      <c r="D25" s="428"/>
    </row>
    <row r="26" spans="1:36" x14ac:dyDescent="0.3">
      <c r="B26" s="428"/>
      <c r="C26" s="428"/>
      <c r="D26" s="428"/>
    </row>
    <row r="27" spans="1:36" x14ac:dyDescent="0.3">
      <c r="B27" s="428"/>
      <c r="C27" s="428"/>
      <c r="D27" s="428"/>
    </row>
    <row r="29" spans="1:36" ht="15.6" x14ac:dyDescent="0.3">
      <c r="J29" s="63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4294967293" verticalDpi="0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"/>
  <sheetViews>
    <sheetView workbookViewId="0">
      <selection activeCell="AK13" sqref="AK13"/>
    </sheetView>
  </sheetViews>
  <sheetFormatPr defaultRowHeight="14.4" x14ac:dyDescent="0.3"/>
  <cols>
    <col min="1" max="1" width="7.77734375" customWidth="1"/>
    <col min="2" max="2" width="21.21875" customWidth="1"/>
    <col min="3" max="3" width="17.5546875" customWidth="1"/>
    <col min="4" max="4" width="16.21875" customWidth="1"/>
    <col min="5" max="5" width="18.88671875" customWidth="1"/>
    <col min="26" max="26" width="4.88671875" customWidth="1"/>
    <col min="30" max="30" width="4.88671875" customWidth="1"/>
    <col min="36" max="36" width="12.5546875" customWidth="1"/>
    <col min="37" max="37" width="12" customWidth="1"/>
  </cols>
  <sheetData>
    <row r="1" spans="1:58" s="7" customFormat="1" ht="15.6" x14ac:dyDescent="0.3">
      <c r="A1" s="68" t="s">
        <v>0</v>
      </c>
      <c r="B1" s="5"/>
      <c r="C1" s="6"/>
      <c r="D1" s="69" t="s">
        <v>2</v>
      </c>
      <c r="E1" s="65" t="s">
        <v>158</v>
      </c>
      <c r="F1" s="64"/>
      <c r="G1" s="64"/>
      <c r="AJ1" s="8">
        <f ca="1">NOW()</f>
        <v>43745.332973495373</v>
      </c>
    </row>
    <row r="2" spans="1:58" s="7" customFormat="1" ht="15.6" x14ac:dyDescent="0.3">
      <c r="A2" s="9"/>
      <c r="B2" s="5"/>
      <c r="C2" s="6"/>
      <c r="E2" s="7" t="s">
        <v>75</v>
      </c>
      <c r="AJ2" s="10">
        <f ca="1">NOW()</f>
        <v>43745.332973495373</v>
      </c>
    </row>
    <row r="3" spans="1:58" s="7" customFormat="1" ht="15.6" x14ac:dyDescent="0.3">
      <c r="A3" s="66" t="s">
        <v>1</v>
      </c>
      <c r="B3" s="67"/>
      <c r="C3" s="6"/>
      <c r="E3" s="7" t="s">
        <v>78</v>
      </c>
      <c r="G3" s="11"/>
      <c r="BF3" s="10"/>
    </row>
    <row r="4" spans="1:58" s="7" customFormat="1" ht="15.6" x14ac:dyDescent="0.3">
      <c r="A4" s="12"/>
      <c r="B4" s="13"/>
      <c r="C4" s="6"/>
      <c r="E4" s="14" t="s">
        <v>140</v>
      </c>
      <c r="BF4" s="10"/>
    </row>
    <row r="5" spans="1:58" s="16" customFormat="1" ht="15.6" x14ac:dyDescent="0.3">
      <c r="A5" s="15" t="s">
        <v>253</v>
      </c>
      <c r="B5" s="15"/>
      <c r="G5" s="17" t="s">
        <v>3</v>
      </c>
      <c r="H5" s="16" t="str">
        <f>E1</f>
        <v>Anna Kull</v>
      </c>
      <c r="M5" s="17"/>
      <c r="N5" s="17" t="s">
        <v>4</v>
      </c>
      <c r="O5" s="16" t="str">
        <f>E2</f>
        <v>Robyn Bruderer</v>
      </c>
      <c r="P5" s="17"/>
      <c r="Q5" s="17"/>
      <c r="R5" s="17" t="s">
        <v>5</v>
      </c>
      <c r="S5" s="16" t="str">
        <f>E3</f>
        <v>Tristyn Lowe</v>
      </c>
      <c r="X5" s="17"/>
      <c r="Y5" s="17"/>
      <c r="AA5" s="17" t="s">
        <v>93</v>
      </c>
      <c r="AB5" s="16" t="str">
        <f>E4</f>
        <v>Jenny Scott</v>
      </c>
      <c r="AC5" s="17"/>
      <c r="AE5" s="14"/>
      <c r="AF5" s="14"/>
      <c r="AG5" s="14"/>
      <c r="AH5" s="14"/>
      <c r="AI5" s="17"/>
    </row>
    <row r="6" spans="1:58" s="16" customFormat="1" ht="15.6" x14ac:dyDescent="0.3">
      <c r="A6" s="18" t="s">
        <v>6</v>
      </c>
      <c r="B6" s="18" t="s">
        <v>254</v>
      </c>
      <c r="Z6" s="19"/>
      <c r="AD6" s="19"/>
      <c r="AE6" s="14"/>
      <c r="AF6" s="14"/>
      <c r="AG6" s="14"/>
      <c r="AH6" s="14"/>
    </row>
    <row r="7" spans="1:58" s="16" customFormat="1" ht="15" customHeight="1" x14ac:dyDescent="0.3">
      <c r="G7" s="17" t="s">
        <v>7</v>
      </c>
      <c r="M7" s="20"/>
      <c r="N7" s="21" t="s">
        <v>8</v>
      </c>
      <c r="O7" s="22"/>
      <c r="P7" s="23" t="s">
        <v>9</v>
      </c>
      <c r="Q7" s="20"/>
      <c r="R7" s="24" t="s">
        <v>10</v>
      </c>
      <c r="Y7" s="24" t="s">
        <v>11</v>
      </c>
      <c r="Z7" s="19"/>
      <c r="AA7" s="21" t="s">
        <v>8</v>
      </c>
      <c r="AB7" s="22"/>
      <c r="AC7" s="23" t="s">
        <v>9</v>
      </c>
      <c r="AD7" s="19"/>
      <c r="AE7" s="25"/>
      <c r="AF7" s="25"/>
      <c r="AG7" s="25"/>
      <c r="AH7" s="25"/>
      <c r="AI7" s="24" t="s">
        <v>12</v>
      </c>
    </row>
    <row r="8" spans="1:58" s="20" customFormat="1" ht="15" customHeight="1" x14ac:dyDescent="0.3">
      <c r="A8" s="26" t="s">
        <v>13</v>
      </c>
      <c r="B8" s="417" t="s">
        <v>14</v>
      </c>
      <c r="C8" s="417" t="s">
        <v>7</v>
      </c>
      <c r="D8" s="417" t="s">
        <v>15</v>
      </c>
      <c r="E8" s="417" t="s">
        <v>16</v>
      </c>
      <c r="F8" s="27"/>
      <c r="G8" s="28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7</v>
      </c>
      <c r="M8" s="29"/>
      <c r="N8" s="30" t="s">
        <v>22</v>
      </c>
      <c r="O8" s="30" t="s">
        <v>23</v>
      </c>
      <c r="P8" s="31" t="s">
        <v>24</v>
      </c>
      <c r="Q8" s="27"/>
      <c r="R8" s="28" t="s">
        <v>25</v>
      </c>
      <c r="S8" s="28" t="s">
        <v>26</v>
      </c>
      <c r="T8" s="28" t="s">
        <v>27</v>
      </c>
      <c r="U8" s="28" t="s">
        <v>28</v>
      </c>
      <c r="V8" s="28" t="s">
        <v>29</v>
      </c>
      <c r="W8" s="28" t="s">
        <v>30</v>
      </c>
      <c r="X8" s="26" t="s">
        <v>31</v>
      </c>
      <c r="Y8" s="32" t="s">
        <v>24</v>
      </c>
      <c r="Z8" s="33"/>
      <c r="AA8" s="30" t="s">
        <v>22</v>
      </c>
      <c r="AB8" s="30" t="s">
        <v>23</v>
      </c>
      <c r="AC8" s="31" t="s">
        <v>24</v>
      </c>
      <c r="AD8" s="33"/>
      <c r="AE8" s="34"/>
      <c r="AF8" s="34"/>
      <c r="AG8" s="34"/>
      <c r="AH8" s="34"/>
      <c r="AI8" s="32" t="s">
        <v>32</v>
      </c>
      <c r="AJ8" s="26" t="s">
        <v>33</v>
      </c>
    </row>
    <row r="9" spans="1:58" s="20" customFormat="1" ht="15" customHeight="1" x14ac:dyDescent="0.3">
      <c r="F9" s="35"/>
      <c r="G9" s="22"/>
      <c r="H9" s="22"/>
      <c r="I9" s="22"/>
      <c r="J9" s="22"/>
      <c r="K9" s="22"/>
      <c r="L9" s="22"/>
      <c r="M9" s="29"/>
      <c r="N9" s="36"/>
      <c r="O9" s="36"/>
      <c r="P9" s="36"/>
      <c r="Q9" s="35"/>
      <c r="R9" s="22"/>
      <c r="S9" s="22"/>
      <c r="T9" s="22"/>
      <c r="U9" s="22"/>
      <c r="V9" s="22"/>
      <c r="W9" s="22"/>
      <c r="Z9" s="33"/>
      <c r="AA9" s="36"/>
      <c r="AB9" s="36"/>
      <c r="AC9" s="36"/>
      <c r="AD9" s="33"/>
      <c r="AE9" s="25" t="s">
        <v>34</v>
      </c>
      <c r="AF9" s="25" t="s">
        <v>35</v>
      </c>
      <c r="AG9" s="25" t="s">
        <v>36</v>
      </c>
      <c r="AH9" s="25" t="s">
        <v>108</v>
      </c>
      <c r="AI9" s="24"/>
    </row>
    <row r="10" spans="1:58" s="16" customFormat="1" x14ac:dyDescent="0.3">
      <c r="A10" s="37">
        <v>96</v>
      </c>
      <c r="B10" t="s">
        <v>127</v>
      </c>
      <c r="C10" s="39"/>
      <c r="D10" s="39"/>
      <c r="E10" s="39"/>
      <c r="F10" s="40"/>
      <c r="G10" s="40"/>
      <c r="H10" s="40"/>
      <c r="I10" s="40"/>
      <c r="J10" s="40"/>
      <c r="K10" s="40"/>
      <c r="L10" s="41"/>
      <c r="M10" s="41"/>
      <c r="N10" s="42"/>
      <c r="O10" s="42"/>
      <c r="P10" s="42"/>
      <c r="Q10" s="43"/>
      <c r="R10" s="40"/>
      <c r="S10" s="40"/>
      <c r="T10" s="40"/>
      <c r="U10" s="40"/>
      <c r="V10" s="40"/>
      <c r="W10" s="40"/>
      <c r="X10" s="40"/>
      <c r="Y10" s="40"/>
      <c r="Z10" s="44"/>
      <c r="AA10" s="42"/>
      <c r="AB10" s="42"/>
      <c r="AC10" s="42"/>
      <c r="AD10" s="44"/>
      <c r="AE10" s="45"/>
      <c r="AF10" s="45"/>
      <c r="AG10" s="45"/>
      <c r="AH10" s="45"/>
      <c r="AI10" s="46"/>
      <c r="AJ10" s="40"/>
    </row>
    <row r="11" spans="1:58" s="16" customFormat="1" x14ac:dyDescent="0.3">
      <c r="A11" s="47">
        <v>95</v>
      </c>
      <c r="B11" s="61" t="s">
        <v>129</v>
      </c>
      <c r="C11" s="61" t="s">
        <v>60</v>
      </c>
      <c r="D11" s="61" t="s">
        <v>61</v>
      </c>
      <c r="E11" s="61" t="s">
        <v>128</v>
      </c>
      <c r="F11" s="48"/>
      <c r="G11" s="437">
        <v>6</v>
      </c>
      <c r="H11" s="437">
        <v>6</v>
      </c>
      <c r="I11" s="437">
        <v>5</v>
      </c>
      <c r="J11" s="49">
        <v>7.5</v>
      </c>
      <c r="K11" s="49">
        <v>6.8</v>
      </c>
      <c r="L11" s="50">
        <f>SUM((G11*0.1),(H11*0.1),(I11*0.3),(J11*0.3),(K11*0.2))</f>
        <v>6.3100000000000005</v>
      </c>
      <c r="M11" s="51"/>
      <c r="N11" s="52">
        <v>6.4</v>
      </c>
      <c r="O11" s="53"/>
      <c r="P11" s="54">
        <f>N11-O11</f>
        <v>6.4</v>
      </c>
      <c r="Q11" s="55"/>
      <c r="R11" s="56">
        <v>5.8</v>
      </c>
      <c r="S11" s="56">
        <v>5</v>
      </c>
      <c r="T11" s="56">
        <v>5.8</v>
      </c>
      <c r="U11" s="56">
        <v>3</v>
      </c>
      <c r="V11" s="56">
        <v>5</v>
      </c>
      <c r="W11" s="50">
        <f>SUM((R11*0.25),(S11*0.25),(T11*0.2),(U11*0.2),(V11*0.1))</f>
        <v>4.9600000000000009</v>
      </c>
      <c r="X11" s="56"/>
      <c r="Y11" s="57">
        <f>W11-X11</f>
        <v>4.9600000000000009</v>
      </c>
      <c r="Z11" s="58"/>
      <c r="AA11" s="52">
        <v>6.53</v>
      </c>
      <c r="AB11" s="53"/>
      <c r="AC11" s="54">
        <f>AA11-AB11</f>
        <v>6.53</v>
      </c>
      <c r="AD11" s="58"/>
      <c r="AE11" s="59">
        <f>L11</f>
        <v>6.3100000000000005</v>
      </c>
      <c r="AF11" s="59">
        <f>P11</f>
        <v>6.4</v>
      </c>
      <c r="AG11" s="59">
        <f>Y11</f>
        <v>4.9600000000000009</v>
      </c>
      <c r="AH11" s="59">
        <f>AC11</f>
        <v>6.53</v>
      </c>
      <c r="AI11" s="50">
        <f>SUM((L11*0.25)+(P11*0.25)+(Y11*0.25)+(AC11*0.25))</f>
        <v>6.0500000000000007</v>
      </c>
      <c r="AJ11" s="60">
        <v>1</v>
      </c>
    </row>
    <row r="12" spans="1:58" s="16" customFormat="1" x14ac:dyDescent="0.3">
      <c r="A12" s="37">
        <v>81</v>
      </c>
      <c r="B12" t="s">
        <v>171</v>
      </c>
      <c r="C12" s="39"/>
      <c r="D12" s="39"/>
      <c r="E12" s="39"/>
      <c r="F12" s="40"/>
      <c r="G12" s="40"/>
      <c r="H12" s="40"/>
      <c r="I12" s="40"/>
      <c r="J12" s="40"/>
      <c r="K12" s="40"/>
      <c r="L12" s="41"/>
      <c r="M12" s="41"/>
      <c r="N12" s="42"/>
      <c r="O12" s="42"/>
      <c r="P12" s="42"/>
      <c r="Q12" s="43"/>
      <c r="R12" s="40"/>
      <c r="S12" s="40"/>
      <c r="T12" s="40"/>
      <c r="U12" s="40"/>
      <c r="V12" s="40"/>
      <c r="W12" s="40"/>
      <c r="X12" s="40"/>
      <c r="Y12" s="40"/>
      <c r="Z12" s="44"/>
      <c r="AA12" s="42"/>
      <c r="AB12" s="42"/>
      <c r="AC12" s="42"/>
      <c r="AD12" s="44"/>
      <c r="AE12" s="45"/>
      <c r="AF12" s="45"/>
      <c r="AG12" s="45"/>
      <c r="AH12" s="45"/>
      <c r="AI12" s="46"/>
      <c r="AJ12" s="40"/>
    </row>
    <row r="13" spans="1:58" s="16" customFormat="1" x14ac:dyDescent="0.3">
      <c r="A13" s="47">
        <v>82</v>
      </c>
      <c r="B13" s="61" t="s">
        <v>271</v>
      </c>
      <c r="C13" s="61" t="s">
        <v>172</v>
      </c>
      <c r="D13" s="61" t="s">
        <v>173</v>
      </c>
      <c r="E13" s="61" t="s">
        <v>184</v>
      </c>
      <c r="F13" s="48"/>
      <c r="G13" s="49">
        <v>7</v>
      </c>
      <c r="H13" s="49">
        <v>8</v>
      </c>
      <c r="I13" s="49">
        <v>6</v>
      </c>
      <c r="J13" s="49">
        <v>6.8</v>
      </c>
      <c r="K13" s="49">
        <v>8</v>
      </c>
      <c r="L13" s="50">
        <f>SUM((G13*0.1),(H13*0.1),(I13*0.3),(J13*0.3),(K13*0.2))</f>
        <v>6.9399999999999995</v>
      </c>
      <c r="M13" s="51"/>
      <c r="N13" s="52">
        <v>5.73</v>
      </c>
      <c r="O13" s="53">
        <v>0.4</v>
      </c>
      <c r="P13" s="54">
        <f>N13-O13</f>
        <v>5.33</v>
      </c>
      <c r="Q13" s="55"/>
      <c r="R13" s="56">
        <v>5</v>
      </c>
      <c r="S13" s="56">
        <v>5</v>
      </c>
      <c r="T13" s="56">
        <v>5.8</v>
      </c>
      <c r="U13" s="56">
        <v>2.5</v>
      </c>
      <c r="V13" s="56">
        <v>4</v>
      </c>
      <c r="W13" s="50">
        <f>SUM((R13*0.25),(S13*0.25),(T13*0.2),(U13*0.2),(V13*0.1))</f>
        <v>4.5600000000000005</v>
      </c>
      <c r="X13" s="56"/>
      <c r="Y13" s="57">
        <f>W13-X13</f>
        <v>4.5600000000000005</v>
      </c>
      <c r="Z13" s="58"/>
      <c r="AA13" s="52">
        <v>7</v>
      </c>
      <c r="AB13" s="53">
        <v>0.4</v>
      </c>
      <c r="AC13" s="54">
        <f>AA13-AB13</f>
        <v>6.6</v>
      </c>
      <c r="AD13" s="58"/>
      <c r="AE13" s="59">
        <f>L13</f>
        <v>6.9399999999999995</v>
      </c>
      <c r="AF13" s="59">
        <f>P13</f>
        <v>5.33</v>
      </c>
      <c r="AG13" s="59">
        <f>Y13</f>
        <v>4.5600000000000005</v>
      </c>
      <c r="AH13" s="59">
        <f>AC13</f>
        <v>6.6</v>
      </c>
      <c r="AI13" s="50">
        <f>SUM((L13*0.25)+(P13*0.25)+(Y13*0.25)+(AC13*0.25))</f>
        <v>5.8574999999999999</v>
      </c>
      <c r="AJ13" s="60">
        <v>2</v>
      </c>
    </row>
    <row r="21" spans="10:10" ht="15.6" x14ac:dyDescent="0.3">
      <c r="J21" s="63"/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4294967293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94"/>
  <sheetViews>
    <sheetView workbookViewId="0">
      <selection activeCell="C20" sqref="C20:E20"/>
    </sheetView>
  </sheetViews>
  <sheetFormatPr defaultColWidth="8.88671875" defaultRowHeight="13.2" x14ac:dyDescent="0.25"/>
  <cols>
    <col min="1" max="1" width="5.44140625" style="299" customWidth="1"/>
    <col min="2" max="2" width="19.33203125" style="299" customWidth="1"/>
    <col min="3" max="3" width="13.88671875" style="299" customWidth="1"/>
    <col min="4" max="4" width="15.44140625" style="299" customWidth="1"/>
    <col min="5" max="5" width="14.21875" style="299" customWidth="1"/>
    <col min="6" max="6" width="3.33203125" style="299" customWidth="1"/>
    <col min="7" max="11" width="7.6640625" style="299" customWidth="1"/>
    <col min="12" max="12" width="7.44140625" style="299" customWidth="1"/>
    <col min="13" max="13" width="3.109375" style="299" customWidth="1"/>
    <col min="14" max="21" width="7.6640625" style="299" customWidth="1"/>
    <col min="22" max="22" width="9.6640625" style="299" customWidth="1"/>
    <col min="23" max="23" width="6.44140625" style="299" customWidth="1"/>
    <col min="24" max="24" width="3.109375" style="299" customWidth="1"/>
    <col min="25" max="32" width="7.6640625" style="299" customWidth="1"/>
    <col min="33" max="33" width="10.88671875" style="299" customWidth="1"/>
    <col min="34" max="34" width="6.44140625" style="299" customWidth="1"/>
    <col min="35" max="35" width="3.109375" style="299" customWidth="1"/>
    <col min="36" max="43" width="7.6640625" style="299" customWidth="1"/>
    <col min="44" max="44" width="9.6640625" style="299" customWidth="1"/>
    <col min="45" max="45" width="6.44140625" style="299" customWidth="1"/>
    <col min="46" max="46" width="3.109375" style="299" customWidth="1"/>
    <col min="47" max="47" width="13.88671875" style="299" customWidth="1"/>
    <col min="48" max="48" width="2.88671875" style="299" customWidth="1"/>
    <col min="49" max="54" width="7.6640625" style="299" customWidth="1"/>
    <col min="55" max="55" width="3.33203125" style="299" customWidth="1"/>
    <col min="56" max="60" width="8.88671875" style="299"/>
    <col min="61" max="61" width="3.44140625" style="299" customWidth="1"/>
    <col min="62" max="67" width="8.88671875" style="299"/>
    <col min="68" max="68" width="3.33203125" style="299" customWidth="1"/>
    <col min="69" max="73" width="8.88671875" style="299"/>
    <col min="74" max="74" width="2.88671875" style="299" customWidth="1"/>
    <col min="75" max="75" width="8.88671875" style="299"/>
    <col min="76" max="76" width="2.88671875" style="299" customWidth="1"/>
    <col min="77" max="81" width="8.88671875" style="299"/>
    <col min="82" max="82" width="3.109375" style="299" customWidth="1"/>
    <col min="83" max="86" width="8.88671875" style="299"/>
    <col min="87" max="87" width="3.6640625" style="299" customWidth="1"/>
    <col min="88" max="88" width="8.88671875" style="299"/>
    <col min="89" max="89" width="3" style="299" customWidth="1"/>
    <col min="90" max="90" width="8.88671875" style="299"/>
    <col min="91" max="91" width="3.109375" style="299" customWidth="1"/>
    <col min="92" max="92" width="8.88671875" style="299"/>
    <col min="93" max="93" width="2.6640625" style="299" customWidth="1"/>
    <col min="94" max="94" width="11.44140625" style="299" customWidth="1"/>
    <col min="95" max="16384" width="8.88671875" style="299"/>
  </cols>
  <sheetData>
    <row r="1" spans="1:94" ht="15.6" x14ac:dyDescent="0.3">
      <c r="A1" s="135" t="s">
        <v>0</v>
      </c>
      <c r="B1" s="135"/>
      <c r="C1" s="6"/>
      <c r="D1" s="299" t="s">
        <v>307</v>
      </c>
    </row>
    <row r="2" spans="1:94" s="14" customFormat="1" ht="15.6" x14ac:dyDescent="0.3">
      <c r="A2" s="135"/>
      <c r="B2" s="135"/>
      <c r="C2" s="6"/>
      <c r="D2" s="65" t="s">
        <v>243</v>
      </c>
      <c r="E2" s="318" t="s">
        <v>77</v>
      </c>
      <c r="F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CJ2" s="7"/>
      <c r="CK2" s="7"/>
      <c r="CL2" s="7"/>
      <c r="CM2" s="7"/>
      <c r="CN2" s="7"/>
      <c r="CO2" s="7"/>
      <c r="CP2" s="301">
        <f ca="1">NOW()</f>
        <v>43745.332973495373</v>
      </c>
    </row>
    <row r="3" spans="1:94" s="14" customFormat="1" ht="15.6" x14ac:dyDescent="0.3">
      <c r="A3" s="66" t="s">
        <v>1</v>
      </c>
      <c r="B3" s="66"/>
      <c r="C3" s="6"/>
      <c r="D3" s="7" t="s">
        <v>77</v>
      </c>
      <c r="E3" s="319" t="s">
        <v>159</v>
      </c>
      <c r="F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CJ3" s="7"/>
      <c r="CK3" s="7"/>
      <c r="CL3" s="7"/>
      <c r="CM3" s="7"/>
      <c r="CN3" s="7"/>
      <c r="CO3" s="7"/>
      <c r="CP3" s="301"/>
    </row>
    <row r="4" spans="1:94" s="14" customFormat="1" ht="14.4" x14ac:dyDescent="0.3">
      <c r="D4" s="7" t="s">
        <v>159</v>
      </c>
      <c r="E4" s="319" t="s">
        <v>160</v>
      </c>
      <c r="F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CJ4" s="7"/>
      <c r="CK4" s="7"/>
      <c r="CL4" s="7"/>
      <c r="CM4" s="7"/>
      <c r="CN4" s="7"/>
      <c r="CO4" s="7"/>
      <c r="CP4" s="301"/>
    </row>
    <row r="5" spans="1:94" s="14" customFormat="1" ht="15.6" x14ac:dyDescent="0.3">
      <c r="A5" s="15" t="s">
        <v>235</v>
      </c>
      <c r="B5" s="9"/>
      <c r="C5" s="6"/>
      <c r="D5" s="7" t="s">
        <v>160</v>
      </c>
      <c r="E5" s="318" t="s">
        <v>243</v>
      </c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02"/>
      <c r="V5" s="7"/>
      <c r="W5" s="7"/>
      <c r="X5" s="302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302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CJ5" s="7"/>
      <c r="CK5" s="7"/>
      <c r="CL5" s="7"/>
      <c r="CM5" s="7"/>
      <c r="CN5" s="7"/>
      <c r="CO5" s="7"/>
      <c r="CP5" s="303">
        <f ca="1">NOW()</f>
        <v>43745.332973495373</v>
      </c>
    </row>
    <row r="6" spans="1:94" s="14" customFormat="1" ht="15.6" x14ac:dyDescent="0.3">
      <c r="A6" s="18" t="s">
        <v>236</v>
      </c>
      <c r="C6" s="6"/>
      <c r="D6" s="198"/>
      <c r="E6" s="7"/>
      <c r="F6" s="2"/>
      <c r="G6" s="100" t="s">
        <v>92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87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87"/>
      <c r="AU6" s="187"/>
      <c r="AV6" s="7"/>
      <c r="AW6" s="194" t="s">
        <v>112</v>
      </c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304"/>
      <c r="BU6" s="304"/>
      <c r="BV6" s="194"/>
      <c r="BW6" s="194"/>
      <c r="BX6" s="7"/>
      <c r="CJ6" s="7"/>
      <c r="CK6" s="7"/>
      <c r="CL6" s="7"/>
      <c r="CM6" s="7"/>
      <c r="CN6" s="7"/>
      <c r="CO6" s="7"/>
    </row>
    <row r="7" spans="1:94" s="14" customFormat="1" ht="15.6" x14ac:dyDescent="0.3">
      <c r="A7" s="12"/>
      <c r="B7" s="13"/>
      <c r="C7" s="6"/>
      <c r="D7" s="19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CJ7" s="7"/>
      <c r="CK7" s="7"/>
      <c r="CL7" s="7"/>
      <c r="CM7" s="7"/>
      <c r="CN7" s="7"/>
      <c r="CO7" s="7"/>
    </row>
    <row r="8" spans="1:94" s="14" customFormat="1" ht="15.6" x14ac:dyDescent="0.3">
      <c r="A8" s="18"/>
      <c r="B8" s="70"/>
      <c r="C8" s="198"/>
      <c r="D8" s="198"/>
      <c r="E8" s="7"/>
      <c r="F8" s="7"/>
      <c r="G8" s="302" t="s">
        <v>3</v>
      </c>
      <c r="H8" s="7" t="str">
        <f>D2</f>
        <v xml:space="preserve">Anna Kull   </v>
      </c>
      <c r="I8" s="302"/>
      <c r="J8" s="302"/>
      <c r="K8" s="302"/>
      <c r="L8" s="302"/>
      <c r="M8" s="302"/>
      <c r="N8" s="302" t="s">
        <v>4</v>
      </c>
      <c r="O8" s="7" t="str">
        <f>D5</f>
        <v>Jesica Dalesio</v>
      </c>
      <c r="P8" s="7"/>
      <c r="Q8" s="7"/>
      <c r="R8" s="302"/>
      <c r="S8" s="7"/>
      <c r="T8" s="302"/>
      <c r="U8" s="7"/>
      <c r="V8" s="7"/>
      <c r="W8" s="7"/>
      <c r="X8" s="7"/>
      <c r="Y8" s="302" t="s">
        <v>5</v>
      </c>
      <c r="Z8" s="7" t="str">
        <f>E3</f>
        <v>Carina Ingelsson</v>
      </c>
      <c r="AA8" s="7"/>
      <c r="AB8" s="7"/>
      <c r="AC8" s="7"/>
      <c r="AD8" s="7"/>
      <c r="AE8" s="7"/>
      <c r="AF8" s="7"/>
      <c r="AG8" s="7"/>
      <c r="AH8" s="7"/>
      <c r="AI8" s="302"/>
      <c r="AJ8" s="302" t="s">
        <v>93</v>
      </c>
      <c r="AK8" s="7" t="str">
        <f>E4</f>
        <v>Jesica Dalesio</v>
      </c>
      <c r="AL8" s="7"/>
      <c r="AM8" s="7"/>
      <c r="AN8" s="302"/>
      <c r="AO8" s="7"/>
      <c r="AP8" s="302"/>
      <c r="AQ8" s="7"/>
      <c r="AR8" s="7"/>
      <c r="AS8" s="7"/>
      <c r="AT8" s="7"/>
      <c r="AU8" s="7"/>
      <c r="AV8" s="7"/>
      <c r="AW8" s="302" t="s">
        <v>3</v>
      </c>
      <c r="AX8" s="7" t="str">
        <f>E2</f>
        <v>Angie Deeks</v>
      </c>
      <c r="AY8" s="302"/>
      <c r="AZ8" s="302"/>
      <c r="BA8" s="302"/>
      <c r="BB8" s="302"/>
      <c r="BC8" s="302"/>
      <c r="BD8" s="302" t="s">
        <v>4</v>
      </c>
      <c r="BE8" s="7" t="str">
        <f>E3</f>
        <v>Carina Ingelsson</v>
      </c>
      <c r="BF8" s="7"/>
      <c r="BG8" s="7"/>
      <c r="BH8" s="7"/>
      <c r="BI8" s="7"/>
      <c r="BJ8" s="302" t="s">
        <v>5</v>
      </c>
      <c r="BK8" s="7" t="str">
        <f>E4</f>
        <v>Jesica Dalesio</v>
      </c>
      <c r="BL8" s="7"/>
      <c r="BM8" s="7"/>
      <c r="BN8" s="7"/>
      <c r="BO8" s="7"/>
      <c r="BP8" s="302"/>
      <c r="BQ8" s="302" t="s">
        <v>93</v>
      </c>
      <c r="BR8" s="7" t="str">
        <f>D2</f>
        <v xml:space="preserve">Anna Kull   </v>
      </c>
      <c r="BS8" s="7"/>
      <c r="BT8" s="7"/>
      <c r="BU8" s="7"/>
      <c r="BV8" s="7"/>
      <c r="BW8" s="7"/>
      <c r="BX8" s="7"/>
      <c r="CJ8" s="7"/>
      <c r="CK8" s="7"/>
      <c r="CL8" s="7"/>
      <c r="CM8" s="7"/>
      <c r="CN8" s="7"/>
      <c r="CO8" s="7"/>
    </row>
    <row r="9" spans="1:94" s="14" customFormat="1" ht="15.6" x14ac:dyDescent="0.3">
      <c r="A9" s="15"/>
      <c r="B9" s="76"/>
      <c r="C9" s="198"/>
      <c r="D9" s="19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CJ9" s="7"/>
      <c r="CK9" s="7"/>
      <c r="CL9" s="7"/>
      <c r="CM9" s="7"/>
      <c r="CN9" s="7"/>
      <c r="CO9" s="7"/>
      <c r="CP9" s="6"/>
    </row>
    <row r="10" spans="1:94" s="14" customFormat="1" ht="15.6" x14ac:dyDescent="0.3">
      <c r="A10" s="18"/>
      <c r="B10" s="77"/>
      <c r="C10" s="198"/>
      <c r="D10" s="19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82" t="s">
        <v>95</v>
      </c>
      <c r="X10" s="282"/>
      <c r="Y10" s="7"/>
      <c r="Z10" s="7"/>
      <c r="AA10" s="7"/>
      <c r="AB10" s="7"/>
      <c r="AC10" s="7"/>
      <c r="AD10" s="7"/>
      <c r="AE10" s="7"/>
      <c r="AF10" s="7"/>
      <c r="AG10" s="7"/>
      <c r="AH10" s="282" t="s">
        <v>95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282" t="s">
        <v>95</v>
      </c>
      <c r="AT10" s="305"/>
      <c r="AU10" s="306" t="s">
        <v>96</v>
      </c>
      <c r="AV10" s="45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307"/>
      <c r="BW10" s="302" t="s">
        <v>115</v>
      </c>
      <c r="BX10" s="458"/>
      <c r="CD10" s="307"/>
      <c r="CI10" s="307"/>
      <c r="CJ10" s="306" t="s">
        <v>190</v>
      </c>
      <c r="CK10" s="306"/>
      <c r="CL10" s="306" t="s">
        <v>287</v>
      </c>
      <c r="CM10" s="306"/>
      <c r="CN10" s="306" t="s">
        <v>210</v>
      </c>
      <c r="CO10" s="306"/>
      <c r="CP10" s="6"/>
    </row>
    <row r="11" spans="1:94" s="14" customFormat="1" ht="15.6" x14ac:dyDescent="0.3">
      <c r="A11" s="18"/>
      <c r="B11" s="77"/>
      <c r="C11" s="198"/>
      <c r="D11" s="19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82"/>
      <c r="X11" s="282"/>
      <c r="Y11" s="7"/>
      <c r="Z11" s="7"/>
      <c r="AA11" s="7"/>
      <c r="AB11" s="7"/>
      <c r="AC11" s="7"/>
      <c r="AD11" s="7"/>
      <c r="AE11" s="7"/>
      <c r="AF11" s="7"/>
      <c r="AG11" s="7"/>
      <c r="AH11" s="282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282"/>
      <c r="AT11" s="305"/>
      <c r="AU11" s="306"/>
      <c r="AV11" s="45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307"/>
      <c r="BW11" s="302"/>
      <c r="BX11" s="458"/>
      <c r="BY11" s="555" t="str">
        <f>G6</f>
        <v>COMPULSORIES</v>
      </c>
      <c r="BZ11" s="555"/>
      <c r="CA11" s="555"/>
      <c r="CB11" s="555"/>
      <c r="CC11" s="199" t="s">
        <v>190</v>
      </c>
      <c r="CD11" s="307"/>
      <c r="CE11" s="555" t="str">
        <f>AW6</f>
        <v>FREESTYLE</v>
      </c>
      <c r="CF11" s="555"/>
      <c r="CG11" s="555"/>
      <c r="CH11" s="555"/>
      <c r="CI11" s="307"/>
      <c r="CJ11" s="306"/>
      <c r="CK11" s="306"/>
      <c r="CL11" s="306"/>
      <c r="CM11" s="306"/>
      <c r="CN11" s="306"/>
      <c r="CO11" s="306"/>
      <c r="CP11" s="456"/>
    </row>
    <row r="12" spans="1:94" s="14" customFormat="1" ht="14.4" x14ac:dyDescent="0.3">
      <c r="A12" s="282" t="s">
        <v>13</v>
      </c>
      <c r="B12" s="319" t="s">
        <v>14</v>
      </c>
      <c r="C12" s="319" t="s">
        <v>7</v>
      </c>
      <c r="D12" s="319" t="s">
        <v>15</v>
      </c>
      <c r="E12" s="319" t="s">
        <v>97</v>
      </c>
      <c r="F12" s="308"/>
      <c r="G12" s="282" t="s">
        <v>7</v>
      </c>
      <c r="H12" s="282"/>
      <c r="I12" s="282"/>
      <c r="J12" s="282"/>
      <c r="K12" s="282"/>
      <c r="L12" s="282"/>
      <c r="M12" s="308"/>
      <c r="N12" s="282" t="s">
        <v>98</v>
      </c>
      <c r="O12" s="282" t="s">
        <v>99</v>
      </c>
      <c r="P12" s="282" t="s">
        <v>100</v>
      </c>
      <c r="Q12" s="282" t="s">
        <v>237</v>
      </c>
      <c r="R12" s="282" t="s">
        <v>238</v>
      </c>
      <c r="S12" s="282" t="s">
        <v>239</v>
      </c>
      <c r="T12" s="282" t="s">
        <v>101</v>
      </c>
      <c r="U12" s="282" t="s">
        <v>240</v>
      </c>
      <c r="V12" s="282" t="s">
        <v>105</v>
      </c>
      <c r="W12" s="282" t="s">
        <v>106</v>
      </c>
      <c r="X12" s="305"/>
      <c r="Y12" s="282" t="s">
        <v>98</v>
      </c>
      <c r="Z12" s="282" t="s">
        <v>99</v>
      </c>
      <c r="AA12" s="282" t="s">
        <v>100</v>
      </c>
      <c r="AB12" s="282" t="s">
        <v>237</v>
      </c>
      <c r="AC12" s="282" t="s">
        <v>238</v>
      </c>
      <c r="AD12" s="282" t="s">
        <v>239</v>
      </c>
      <c r="AE12" s="282" t="s">
        <v>101</v>
      </c>
      <c r="AF12" s="282" t="s">
        <v>240</v>
      </c>
      <c r="AG12" s="282" t="s">
        <v>105</v>
      </c>
      <c r="AH12" s="282" t="s">
        <v>106</v>
      </c>
      <c r="AI12" s="308"/>
      <c r="AJ12" s="282" t="s">
        <v>98</v>
      </c>
      <c r="AK12" s="282" t="s">
        <v>99</v>
      </c>
      <c r="AL12" s="282" t="s">
        <v>100</v>
      </c>
      <c r="AM12" s="282" t="s">
        <v>237</v>
      </c>
      <c r="AN12" s="282" t="s">
        <v>238</v>
      </c>
      <c r="AO12" s="282" t="s">
        <v>239</v>
      </c>
      <c r="AP12" s="282" t="s">
        <v>101</v>
      </c>
      <c r="AQ12" s="282" t="s">
        <v>240</v>
      </c>
      <c r="AR12" s="282" t="s">
        <v>105</v>
      </c>
      <c r="AS12" s="282" t="s">
        <v>106</v>
      </c>
      <c r="AT12" s="305"/>
      <c r="AU12" s="306" t="s">
        <v>83</v>
      </c>
      <c r="AV12" s="457"/>
      <c r="AW12" s="282" t="s">
        <v>7</v>
      </c>
      <c r="AX12" s="282"/>
      <c r="AY12" s="282"/>
      <c r="AZ12" s="282"/>
      <c r="BA12" s="282"/>
      <c r="BB12" s="282"/>
      <c r="BC12" s="308"/>
      <c r="BD12" s="309" t="s">
        <v>8</v>
      </c>
      <c r="BE12" s="309"/>
      <c r="BF12" s="309"/>
      <c r="BG12" s="309"/>
      <c r="BH12" s="282"/>
      <c r="BI12" s="308"/>
      <c r="BJ12" s="558" t="s">
        <v>10</v>
      </c>
      <c r="BK12" s="558"/>
      <c r="BL12" s="7"/>
      <c r="BM12" s="7"/>
      <c r="BN12" s="7"/>
      <c r="BO12" s="7"/>
      <c r="BP12" s="308"/>
      <c r="BQ12" s="309" t="s">
        <v>8</v>
      </c>
      <c r="BR12" s="309"/>
      <c r="BS12" s="309"/>
      <c r="BT12" s="309"/>
      <c r="BU12" s="282"/>
      <c r="BV12" s="307"/>
      <c r="BW12" s="459" t="s">
        <v>83</v>
      </c>
      <c r="BX12" s="457"/>
      <c r="BY12" s="14" t="s">
        <v>3</v>
      </c>
      <c r="BZ12" s="14" t="s">
        <v>4</v>
      </c>
      <c r="CA12" s="14" t="s">
        <v>5</v>
      </c>
      <c r="CB12" s="14" t="s">
        <v>93</v>
      </c>
      <c r="CC12" s="199" t="s">
        <v>32</v>
      </c>
      <c r="CD12" s="307"/>
      <c r="CE12" s="14" t="str">
        <f>AW8</f>
        <v>Judge A</v>
      </c>
      <c r="CF12" s="14" t="str">
        <f>BD8</f>
        <v>Judge B</v>
      </c>
      <c r="CG12" s="14" t="str">
        <f>BJ8</f>
        <v>Judge C</v>
      </c>
      <c r="CH12" s="14" t="str">
        <f>BQ8</f>
        <v>Judge D</v>
      </c>
      <c r="CI12" s="307"/>
      <c r="CJ12" s="306" t="s">
        <v>32</v>
      </c>
      <c r="CK12" s="306"/>
      <c r="CL12" s="306" t="s">
        <v>32</v>
      </c>
      <c r="CM12" s="306"/>
      <c r="CN12" s="306" t="s">
        <v>32</v>
      </c>
      <c r="CO12" s="306"/>
      <c r="CP12" s="106" t="s">
        <v>241</v>
      </c>
    </row>
    <row r="13" spans="1:94" s="14" customFormat="1" ht="14.4" x14ac:dyDescent="0.3">
      <c r="A13" s="7"/>
      <c r="B13" s="7"/>
      <c r="C13" s="7"/>
      <c r="D13" s="7"/>
      <c r="E13" s="7"/>
      <c r="F13" s="310"/>
      <c r="G13" s="460" t="s">
        <v>17</v>
      </c>
      <c r="H13" s="460" t="s">
        <v>18</v>
      </c>
      <c r="I13" s="460" t="s">
        <v>19</v>
      </c>
      <c r="J13" s="460" t="s">
        <v>20</v>
      </c>
      <c r="K13" s="460" t="s">
        <v>21</v>
      </c>
      <c r="L13" s="460" t="s">
        <v>7</v>
      </c>
      <c r="M13" s="310"/>
      <c r="N13" s="7"/>
      <c r="O13" s="7"/>
      <c r="P13" s="7"/>
      <c r="Q13" s="7"/>
      <c r="R13" s="7"/>
      <c r="S13" s="7"/>
      <c r="T13" s="7"/>
      <c r="U13" s="7"/>
      <c r="V13" s="7"/>
      <c r="W13" s="7"/>
      <c r="X13" s="311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311"/>
      <c r="AU13" s="7"/>
      <c r="AV13" s="458"/>
      <c r="AW13" s="460" t="s">
        <v>17</v>
      </c>
      <c r="AX13" s="460" t="s">
        <v>18</v>
      </c>
      <c r="AY13" s="460" t="s">
        <v>19</v>
      </c>
      <c r="AZ13" s="460" t="s">
        <v>20</v>
      </c>
      <c r="BA13" s="460" t="s">
        <v>21</v>
      </c>
      <c r="BB13" s="460" t="s">
        <v>7</v>
      </c>
      <c r="BC13" s="310"/>
      <c r="BD13" s="461" t="s">
        <v>22</v>
      </c>
      <c r="BE13" s="461" t="s">
        <v>23</v>
      </c>
      <c r="BF13" s="461" t="s">
        <v>242</v>
      </c>
      <c r="BG13" s="461" t="s">
        <v>206</v>
      </c>
      <c r="BH13" s="461" t="s">
        <v>8</v>
      </c>
      <c r="BI13" s="310"/>
      <c r="BJ13" s="460" t="s">
        <v>25</v>
      </c>
      <c r="BK13" s="460" t="s">
        <v>26</v>
      </c>
      <c r="BL13" s="460" t="s">
        <v>27</v>
      </c>
      <c r="BM13" s="460" t="s">
        <v>28</v>
      </c>
      <c r="BN13" s="460" t="s">
        <v>29</v>
      </c>
      <c r="BO13" s="460" t="s">
        <v>30</v>
      </c>
      <c r="BP13" s="310"/>
      <c r="BQ13" s="461" t="s">
        <v>22</v>
      </c>
      <c r="BR13" s="461" t="s">
        <v>23</v>
      </c>
      <c r="BS13" s="461" t="s">
        <v>242</v>
      </c>
      <c r="BT13" s="461" t="s">
        <v>206</v>
      </c>
      <c r="BU13" s="461" t="s">
        <v>8</v>
      </c>
      <c r="BV13" s="312"/>
      <c r="BW13" s="459"/>
      <c r="BX13" s="458"/>
      <c r="CD13" s="307"/>
      <c r="CI13" s="307"/>
      <c r="CJ13" s="7"/>
      <c r="CK13" s="7"/>
      <c r="CL13" s="7"/>
      <c r="CM13" s="7"/>
      <c r="CN13" s="7"/>
      <c r="CO13" s="7"/>
      <c r="CP13" s="7"/>
    </row>
    <row r="14" spans="1:94" s="14" customFormat="1" ht="14.4" x14ac:dyDescent="0.3">
      <c r="A14" s="133"/>
      <c r="B14" t="s">
        <v>244</v>
      </c>
      <c r="C14" s="454"/>
      <c r="D14" s="313"/>
      <c r="E14" s="313"/>
      <c r="F14" s="310"/>
      <c r="G14" s="313"/>
      <c r="H14" s="313"/>
      <c r="I14" s="313"/>
      <c r="J14" s="313"/>
      <c r="K14" s="313"/>
      <c r="L14" s="314"/>
      <c r="M14" s="310"/>
      <c r="N14" s="290">
        <v>4.8</v>
      </c>
      <c r="O14" s="290">
        <v>7</v>
      </c>
      <c r="P14" s="290">
        <v>6.3</v>
      </c>
      <c r="Q14" s="290">
        <v>6.8</v>
      </c>
      <c r="R14" s="290">
        <v>5</v>
      </c>
      <c r="S14" s="315">
        <v>5.5</v>
      </c>
      <c r="T14" s="290">
        <v>6</v>
      </c>
      <c r="U14" s="290">
        <v>4.5</v>
      </c>
      <c r="V14" s="291">
        <f t="shared" ref="V14:V19" si="0">SUM(N14:U14)</f>
        <v>45.900000000000006</v>
      </c>
      <c r="W14" s="316"/>
      <c r="X14" s="311"/>
      <c r="Y14" s="290">
        <v>5</v>
      </c>
      <c r="Z14" s="290">
        <v>6.5</v>
      </c>
      <c r="AA14" s="290">
        <v>6.8</v>
      </c>
      <c r="AB14" s="290">
        <v>6</v>
      </c>
      <c r="AC14" s="290">
        <v>7</v>
      </c>
      <c r="AD14" s="290">
        <v>5.5</v>
      </c>
      <c r="AE14" s="290">
        <v>5.8</v>
      </c>
      <c r="AF14" s="290">
        <v>6.4</v>
      </c>
      <c r="AG14" s="291">
        <f t="shared" ref="AG14:AG19" si="1">SUM(Y14:AF14)</f>
        <v>48.999999999999993</v>
      </c>
      <c r="AH14" s="316"/>
      <c r="AI14" s="310"/>
      <c r="AJ14" s="290">
        <v>6</v>
      </c>
      <c r="AK14" s="290">
        <v>5</v>
      </c>
      <c r="AL14" s="290">
        <v>6</v>
      </c>
      <c r="AM14" s="290">
        <v>5</v>
      </c>
      <c r="AN14" s="290">
        <v>5.5</v>
      </c>
      <c r="AO14" s="315">
        <v>5.5</v>
      </c>
      <c r="AP14" s="290">
        <v>6.2</v>
      </c>
      <c r="AQ14" s="290">
        <v>6</v>
      </c>
      <c r="AR14" s="291">
        <f t="shared" ref="AR14:AR19" si="2">SUM(AJ14:AQ14)</f>
        <v>45.2</v>
      </c>
      <c r="AS14" s="316"/>
      <c r="AT14" s="311"/>
      <c r="AU14" s="314"/>
      <c r="AV14" s="462"/>
      <c r="AW14" s="313"/>
      <c r="AX14" s="313"/>
      <c r="AY14" s="313"/>
      <c r="AZ14" s="313"/>
      <c r="BA14" s="313"/>
      <c r="BB14" s="313"/>
      <c r="BC14" s="310"/>
      <c r="BD14" s="463"/>
      <c r="BE14" s="463"/>
      <c r="BF14" s="463"/>
      <c r="BG14" s="464"/>
      <c r="BH14" s="463"/>
      <c r="BI14" s="465"/>
      <c r="BJ14" s="463"/>
      <c r="BK14" s="463"/>
      <c r="BL14" s="463"/>
      <c r="BM14" s="463"/>
      <c r="BN14" s="463"/>
      <c r="BO14" s="316"/>
      <c r="BP14" s="310"/>
      <c r="BQ14" s="463"/>
      <c r="BR14" s="463"/>
      <c r="BS14" s="463"/>
      <c r="BT14" s="464"/>
      <c r="BU14" s="463"/>
      <c r="BV14" s="466"/>
      <c r="BW14" s="463"/>
      <c r="BX14" s="458"/>
      <c r="BY14" s="463"/>
      <c r="BZ14" s="463"/>
      <c r="CA14" s="463"/>
      <c r="CB14" s="463"/>
      <c r="CC14" s="463"/>
      <c r="CD14" s="307"/>
      <c r="CE14" s="463"/>
      <c r="CF14" s="463"/>
      <c r="CG14" s="463"/>
      <c r="CH14" s="463"/>
      <c r="CI14" s="307"/>
      <c r="CJ14" s="316"/>
      <c r="CK14" s="317"/>
      <c r="CL14" s="316"/>
      <c r="CM14" s="317"/>
      <c r="CN14" s="316"/>
      <c r="CO14" s="316"/>
      <c r="CP14" s="313"/>
    </row>
    <row r="15" spans="1:94" s="14" customFormat="1" ht="14.4" x14ac:dyDescent="0.3">
      <c r="A15" s="133"/>
      <c r="B15" t="s">
        <v>245</v>
      </c>
      <c r="C15" s="313"/>
      <c r="D15" s="313"/>
      <c r="E15" s="313"/>
      <c r="F15" s="310"/>
      <c r="G15" s="313"/>
      <c r="H15" s="313"/>
      <c r="I15" s="313"/>
      <c r="J15" s="313"/>
      <c r="K15" s="313"/>
      <c r="L15" s="313"/>
      <c r="M15" s="310"/>
      <c r="N15" s="290">
        <v>5.5</v>
      </c>
      <c r="O15" s="290">
        <v>6</v>
      </c>
      <c r="P15" s="290">
        <v>6.8</v>
      </c>
      <c r="Q15" s="290">
        <v>6.5</v>
      </c>
      <c r="R15" s="290">
        <v>4.8</v>
      </c>
      <c r="S15" s="290">
        <v>4.8</v>
      </c>
      <c r="T15" s="290">
        <v>6</v>
      </c>
      <c r="U15" s="290">
        <v>5.5</v>
      </c>
      <c r="V15" s="291">
        <f t="shared" si="0"/>
        <v>45.9</v>
      </c>
      <c r="W15" s="316"/>
      <c r="X15" s="311"/>
      <c r="Y15" s="290">
        <v>4.8</v>
      </c>
      <c r="Z15" s="290">
        <v>6.5</v>
      </c>
      <c r="AA15" s="290">
        <v>4.5</v>
      </c>
      <c r="AB15" s="290">
        <v>5</v>
      </c>
      <c r="AC15" s="290">
        <v>6</v>
      </c>
      <c r="AD15" s="290">
        <v>5.8</v>
      </c>
      <c r="AE15" s="290">
        <v>6.4</v>
      </c>
      <c r="AF15" s="290">
        <v>6</v>
      </c>
      <c r="AG15" s="291">
        <f t="shared" si="1"/>
        <v>45</v>
      </c>
      <c r="AH15" s="316"/>
      <c r="AI15" s="310"/>
      <c r="AJ15" s="290">
        <v>5.5</v>
      </c>
      <c r="AK15" s="290">
        <v>6</v>
      </c>
      <c r="AL15" s="290">
        <v>6.2</v>
      </c>
      <c r="AM15" s="290">
        <v>4.8</v>
      </c>
      <c r="AN15" s="290">
        <v>5.5</v>
      </c>
      <c r="AO15" s="290">
        <v>5.2</v>
      </c>
      <c r="AP15" s="290">
        <v>6.5</v>
      </c>
      <c r="AQ15" s="290">
        <v>5.8</v>
      </c>
      <c r="AR15" s="291">
        <f t="shared" si="2"/>
        <v>45.5</v>
      </c>
      <c r="AS15" s="316"/>
      <c r="AT15" s="311"/>
      <c r="AU15" s="314"/>
      <c r="AV15" s="458"/>
      <c r="AW15" s="313"/>
      <c r="AX15" s="313"/>
      <c r="AY15" s="313"/>
      <c r="AZ15" s="313"/>
      <c r="BA15" s="313"/>
      <c r="BB15" s="313"/>
      <c r="BC15" s="310"/>
      <c r="BD15" s="313"/>
      <c r="BE15" s="313"/>
      <c r="BF15" s="313"/>
      <c r="BG15" s="314"/>
      <c r="BH15" s="313"/>
      <c r="BI15" s="310"/>
      <c r="BJ15" s="313"/>
      <c r="BK15" s="313"/>
      <c r="BL15" s="313"/>
      <c r="BM15" s="313"/>
      <c r="BN15" s="313"/>
      <c r="BO15" s="313"/>
      <c r="BP15" s="310"/>
      <c r="BQ15" s="313"/>
      <c r="BR15" s="313"/>
      <c r="BS15" s="313"/>
      <c r="BT15" s="314"/>
      <c r="BU15" s="313"/>
      <c r="BV15" s="311"/>
      <c r="BW15" s="313"/>
      <c r="BX15" s="458"/>
      <c r="BY15" s="463"/>
      <c r="BZ15" s="463"/>
      <c r="CA15" s="463"/>
      <c r="CB15" s="463"/>
      <c r="CC15" s="463"/>
      <c r="CD15" s="307"/>
      <c r="CE15" s="463"/>
      <c r="CF15" s="463"/>
      <c r="CG15" s="463"/>
      <c r="CH15" s="463"/>
      <c r="CI15" s="307"/>
      <c r="CJ15" s="313"/>
      <c r="CK15" s="314"/>
      <c r="CL15" s="313"/>
      <c r="CM15" s="314"/>
      <c r="CN15" s="313"/>
      <c r="CO15" s="313"/>
      <c r="CP15" s="313"/>
    </row>
    <row r="16" spans="1:94" s="14" customFormat="1" ht="14.4" x14ac:dyDescent="0.3">
      <c r="A16" s="133"/>
      <c r="B16" t="s">
        <v>246</v>
      </c>
      <c r="C16" s="313"/>
      <c r="D16" s="313"/>
      <c r="E16" s="313"/>
      <c r="F16" s="310"/>
      <c r="G16" s="313"/>
      <c r="H16" s="313"/>
      <c r="I16" s="313"/>
      <c r="J16" s="313"/>
      <c r="K16" s="313"/>
      <c r="L16" s="313"/>
      <c r="M16" s="310"/>
      <c r="N16" s="290">
        <v>5.3</v>
      </c>
      <c r="O16" s="290">
        <v>6.5</v>
      </c>
      <c r="P16" s="290">
        <v>6</v>
      </c>
      <c r="Q16" s="290">
        <v>5</v>
      </c>
      <c r="R16" s="290">
        <v>5</v>
      </c>
      <c r="S16" s="290">
        <v>5.3</v>
      </c>
      <c r="T16" s="290">
        <v>5.5</v>
      </c>
      <c r="U16" s="290">
        <v>5.3</v>
      </c>
      <c r="V16" s="291">
        <f t="shared" si="0"/>
        <v>43.9</v>
      </c>
      <c r="W16" s="316"/>
      <c r="X16" s="311"/>
      <c r="Y16" s="290">
        <v>4</v>
      </c>
      <c r="Z16" s="290">
        <v>6</v>
      </c>
      <c r="AA16" s="290">
        <v>5</v>
      </c>
      <c r="AB16" s="290">
        <v>3</v>
      </c>
      <c r="AC16" s="290">
        <v>5.8</v>
      </c>
      <c r="AD16" s="290">
        <v>5.8</v>
      </c>
      <c r="AE16" s="290">
        <v>5.5</v>
      </c>
      <c r="AF16" s="290">
        <v>5.5</v>
      </c>
      <c r="AG16" s="291">
        <f t="shared" si="1"/>
        <v>40.6</v>
      </c>
      <c r="AH16" s="316"/>
      <c r="AI16" s="310"/>
      <c r="AJ16" s="290">
        <v>5</v>
      </c>
      <c r="AK16" s="290">
        <v>5.5</v>
      </c>
      <c r="AL16" s="290">
        <v>5.5</v>
      </c>
      <c r="AM16" s="290">
        <v>5</v>
      </c>
      <c r="AN16" s="290">
        <v>5.2</v>
      </c>
      <c r="AO16" s="290">
        <v>5</v>
      </c>
      <c r="AP16" s="290">
        <v>6.2</v>
      </c>
      <c r="AQ16" s="290">
        <v>5.8</v>
      </c>
      <c r="AR16" s="291">
        <f t="shared" si="2"/>
        <v>43.199999999999996</v>
      </c>
      <c r="AS16" s="316"/>
      <c r="AT16" s="311"/>
      <c r="AU16" s="314"/>
      <c r="AV16" s="458"/>
      <c r="AW16" s="313"/>
      <c r="AX16" s="313"/>
      <c r="AY16" s="313"/>
      <c r="AZ16" s="313"/>
      <c r="BA16" s="313"/>
      <c r="BB16" s="313"/>
      <c r="BC16" s="310"/>
      <c r="BD16" s="313"/>
      <c r="BE16" s="313"/>
      <c r="BF16" s="313"/>
      <c r="BG16" s="314"/>
      <c r="BH16" s="313"/>
      <c r="BI16" s="310"/>
      <c r="BJ16" s="313"/>
      <c r="BK16" s="313"/>
      <c r="BL16" s="313"/>
      <c r="BM16" s="313"/>
      <c r="BN16" s="313"/>
      <c r="BO16" s="313"/>
      <c r="BP16" s="310"/>
      <c r="BQ16" s="313"/>
      <c r="BR16" s="313"/>
      <c r="BS16" s="313"/>
      <c r="BT16" s="314"/>
      <c r="BU16" s="313"/>
      <c r="BV16" s="311"/>
      <c r="BW16" s="313"/>
      <c r="BX16" s="458"/>
      <c r="BY16" s="463"/>
      <c r="BZ16" s="463"/>
      <c r="CA16" s="463"/>
      <c r="CB16" s="463"/>
      <c r="CC16" s="463"/>
      <c r="CD16" s="307"/>
      <c r="CE16" s="463"/>
      <c r="CF16" s="463"/>
      <c r="CG16" s="463"/>
      <c r="CH16" s="463"/>
      <c r="CI16" s="307"/>
      <c r="CJ16" s="313"/>
      <c r="CK16" s="314"/>
      <c r="CL16" s="313"/>
      <c r="CM16" s="314"/>
      <c r="CN16" s="313"/>
      <c r="CO16" s="313"/>
      <c r="CP16" s="313"/>
    </row>
    <row r="17" spans="1:94" s="14" customFormat="1" ht="14.4" x14ac:dyDescent="0.3">
      <c r="A17" s="133"/>
      <c r="B17" t="s">
        <v>247</v>
      </c>
      <c r="C17" s="313"/>
      <c r="D17" s="313"/>
      <c r="E17" s="313"/>
      <c r="F17" s="310"/>
      <c r="G17" s="313"/>
      <c r="H17" s="313"/>
      <c r="I17" s="313"/>
      <c r="J17" s="313"/>
      <c r="K17" s="313"/>
      <c r="L17" s="313"/>
      <c r="M17" s="310"/>
      <c r="N17" s="290">
        <v>5.5</v>
      </c>
      <c r="O17" s="290">
        <v>6.5</v>
      </c>
      <c r="P17" s="290">
        <v>6.8</v>
      </c>
      <c r="Q17" s="290">
        <v>5.5</v>
      </c>
      <c r="R17" s="290">
        <v>5.5</v>
      </c>
      <c r="S17" s="290">
        <v>5.3</v>
      </c>
      <c r="T17" s="290">
        <v>6.5</v>
      </c>
      <c r="U17" s="290">
        <v>6</v>
      </c>
      <c r="V17" s="291">
        <f t="shared" si="0"/>
        <v>47.6</v>
      </c>
      <c r="W17" s="316"/>
      <c r="X17" s="311"/>
      <c r="Y17" s="290">
        <v>5</v>
      </c>
      <c r="Z17" s="290">
        <v>6.5</v>
      </c>
      <c r="AA17" s="290">
        <v>7</v>
      </c>
      <c r="AB17" s="290">
        <v>6.3</v>
      </c>
      <c r="AC17" s="290">
        <v>6.5</v>
      </c>
      <c r="AD17" s="290">
        <v>5.8</v>
      </c>
      <c r="AE17" s="290">
        <v>6.8</v>
      </c>
      <c r="AF17" s="290">
        <v>6</v>
      </c>
      <c r="AG17" s="291">
        <f t="shared" si="1"/>
        <v>49.9</v>
      </c>
      <c r="AH17" s="316"/>
      <c r="AI17" s="310"/>
      <c r="AJ17" s="290">
        <v>5.5</v>
      </c>
      <c r="AK17" s="290">
        <v>6</v>
      </c>
      <c r="AL17" s="290">
        <v>6.2</v>
      </c>
      <c r="AM17" s="290">
        <v>4.8</v>
      </c>
      <c r="AN17" s="290">
        <v>5.5</v>
      </c>
      <c r="AO17" s="290">
        <v>5.5</v>
      </c>
      <c r="AP17" s="290">
        <v>7</v>
      </c>
      <c r="AQ17" s="290">
        <v>6.8</v>
      </c>
      <c r="AR17" s="291">
        <f t="shared" si="2"/>
        <v>47.3</v>
      </c>
      <c r="AS17" s="316"/>
      <c r="AT17" s="311"/>
      <c r="AU17" s="314"/>
      <c r="AV17" s="458"/>
      <c r="AW17" s="313"/>
      <c r="AX17" s="313"/>
      <c r="AY17" s="313"/>
      <c r="AZ17" s="313"/>
      <c r="BA17" s="313"/>
      <c r="BB17" s="313"/>
      <c r="BC17" s="310"/>
      <c r="BD17" s="313"/>
      <c r="BE17" s="313"/>
      <c r="BF17" s="313"/>
      <c r="BG17" s="314"/>
      <c r="BH17" s="313"/>
      <c r="BI17" s="310"/>
      <c r="BJ17" s="313"/>
      <c r="BK17" s="313"/>
      <c r="BL17" s="313"/>
      <c r="BM17" s="313"/>
      <c r="BN17" s="313"/>
      <c r="BO17" s="313"/>
      <c r="BP17" s="310"/>
      <c r="BQ17" s="313"/>
      <c r="BR17" s="313"/>
      <c r="BS17" s="313"/>
      <c r="BT17" s="314"/>
      <c r="BU17" s="313"/>
      <c r="BV17" s="311"/>
      <c r="BW17" s="313"/>
      <c r="BX17" s="458"/>
      <c r="BY17" s="463"/>
      <c r="BZ17" s="463"/>
      <c r="CA17" s="463"/>
      <c r="CB17" s="463"/>
      <c r="CC17" s="463"/>
      <c r="CD17" s="307"/>
      <c r="CE17" s="463"/>
      <c r="CF17" s="463"/>
      <c r="CG17" s="463"/>
      <c r="CH17" s="463"/>
      <c r="CI17" s="307"/>
      <c r="CJ17" s="313"/>
      <c r="CK17" s="314"/>
      <c r="CL17" s="313"/>
      <c r="CM17" s="314"/>
      <c r="CN17" s="313"/>
      <c r="CO17" s="313"/>
      <c r="CP17" s="313"/>
    </row>
    <row r="18" spans="1:94" s="14" customFormat="1" ht="14.4" x14ac:dyDescent="0.3">
      <c r="A18" s="133"/>
      <c r="B18" t="s">
        <v>248</v>
      </c>
      <c r="C18" s="313"/>
      <c r="D18" s="313"/>
      <c r="E18" s="313"/>
      <c r="F18" s="310"/>
      <c r="G18" s="313"/>
      <c r="H18" s="313"/>
      <c r="I18" s="313"/>
      <c r="J18" s="313"/>
      <c r="K18" s="313"/>
      <c r="L18" s="313"/>
      <c r="M18" s="310"/>
      <c r="N18" s="290">
        <v>4.8</v>
      </c>
      <c r="O18" s="290">
        <v>6.5</v>
      </c>
      <c r="P18" s="290">
        <v>5.2</v>
      </c>
      <c r="Q18" s="290">
        <v>6.5</v>
      </c>
      <c r="R18" s="290">
        <v>5</v>
      </c>
      <c r="S18" s="290">
        <v>5</v>
      </c>
      <c r="T18" s="290">
        <v>5</v>
      </c>
      <c r="U18" s="290">
        <v>5.3</v>
      </c>
      <c r="V18" s="291">
        <f t="shared" si="0"/>
        <v>43.3</v>
      </c>
      <c r="W18" s="316"/>
      <c r="X18" s="311"/>
      <c r="Y18" s="290">
        <v>4</v>
      </c>
      <c r="Z18" s="290">
        <v>6</v>
      </c>
      <c r="AA18" s="290">
        <v>5</v>
      </c>
      <c r="AB18" s="290">
        <v>5.5</v>
      </c>
      <c r="AC18" s="290">
        <v>5.8</v>
      </c>
      <c r="AD18" s="290">
        <v>5.5</v>
      </c>
      <c r="AE18" s="290">
        <v>4</v>
      </c>
      <c r="AF18" s="290">
        <v>6</v>
      </c>
      <c r="AG18" s="291">
        <f t="shared" si="1"/>
        <v>41.8</v>
      </c>
      <c r="AH18" s="316"/>
      <c r="AI18" s="310"/>
      <c r="AJ18" s="290">
        <v>4.8</v>
      </c>
      <c r="AK18" s="290">
        <v>5.5</v>
      </c>
      <c r="AL18" s="290">
        <v>4.8</v>
      </c>
      <c r="AM18" s="290">
        <v>5.8</v>
      </c>
      <c r="AN18" s="290">
        <v>5.5</v>
      </c>
      <c r="AO18" s="290">
        <v>5</v>
      </c>
      <c r="AP18" s="290">
        <v>6</v>
      </c>
      <c r="AQ18" s="290">
        <v>6.2</v>
      </c>
      <c r="AR18" s="291">
        <f t="shared" si="2"/>
        <v>43.600000000000009</v>
      </c>
      <c r="AS18" s="316"/>
      <c r="AT18" s="311"/>
      <c r="AU18" s="314"/>
      <c r="AV18" s="458"/>
      <c r="AW18" s="313"/>
      <c r="AX18" s="313"/>
      <c r="AY18" s="313"/>
      <c r="AZ18" s="313"/>
      <c r="BA18" s="313"/>
      <c r="BB18" s="313"/>
      <c r="BC18" s="310"/>
      <c r="BD18" s="313"/>
      <c r="BE18" s="313"/>
      <c r="BF18" s="313"/>
      <c r="BG18" s="314"/>
      <c r="BH18" s="313"/>
      <c r="BI18" s="310"/>
      <c r="BJ18" s="313"/>
      <c r="BK18" s="313"/>
      <c r="BL18" s="313"/>
      <c r="BM18" s="313"/>
      <c r="BN18" s="313"/>
      <c r="BO18" s="313"/>
      <c r="BP18" s="310"/>
      <c r="BQ18" s="313"/>
      <c r="BR18" s="313"/>
      <c r="BS18" s="313"/>
      <c r="BT18" s="314"/>
      <c r="BU18" s="313"/>
      <c r="BV18" s="311"/>
      <c r="BW18" s="313"/>
      <c r="BX18" s="458"/>
      <c r="BY18" s="463"/>
      <c r="BZ18" s="463"/>
      <c r="CA18" s="463"/>
      <c r="CB18" s="463"/>
      <c r="CC18" s="463"/>
      <c r="CD18" s="307"/>
      <c r="CE18" s="463"/>
      <c r="CF18" s="463"/>
      <c r="CG18" s="463"/>
      <c r="CH18" s="463"/>
      <c r="CI18" s="307"/>
      <c r="CJ18" s="313"/>
      <c r="CK18" s="314"/>
      <c r="CL18" s="313"/>
      <c r="CM18" s="314"/>
      <c r="CN18" s="313"/>
      <c r="CO18" s="313"/>
      <c r="CP18" s="313"/>
    </row>
    <row r="19" spans="1:94" s="14" customFormat="1" ht="14.4" x14ac:dyDescent="0.3">
      <c r="A19" s="133"/>
      <c r="B19" t="s">
        <v>249</v>
      </c>
      <c r="C19" s="313"/>
      <c r="D19" s="313"/>
      <c r="E19" s="313"/>
      <c r="F19" s="310"/>
      <c r="G19" s="313"/>
      <c r="H19" s="313"/>
      <c r="I19" s="313"/>
      <c r="J19" s="313"/>
      <c r="K19" s="313"/>
      <c r="L19" s="313"/>
      <c r="M19" s="310"/>
      <c r="N19" s="290">
        <v>5</v>
      </c>
      <c r="O19" s="290">
        <v>6.5</v>
      </c>
      <c r="P19" s="290">
        <v>4</v>
      </c>
      <c r="Q19" s="290">
        <v>5.3</v>
      </c>
      <c r="R19" s="290">
        <v>4</v>
      </c>
      <c r="S19" s="290">
        <v>5.2</v>
      </c>
      <c r="T19" s="290">
        <v>5.8</v>
      </c>
      <c r="U19" s="290">
        <v>5.3</v>
      </c>
      <c r="V19" s="291">
        <f t="shared" si="0"/>
        <v>41.099999999999994</v>
      </c>
      <c r="W19" s="316"/>
      <c r="X19" s="311"/>
      <c r="Y19" s="290">
        <v>3</v>
      </c>
      <c r="Z19" s="290">
        <v>6</v>
      </c>
      <c r="AA19" s="290">
        <v>4</v>
      </c>
      <c r="AB19" s="290">
        <v>4</v>
      </c>
      <c r="AC19" s="290">
        <v>4.8</v>
      </c>
      <c r="AD19" s="290">
        <v>5.5</v>
      </c>
      <c r="AE19" s="290">
        <v>5</v>
      </c>
      <c r="AF19" s="290">
        <v>6</v>
      </c>
      <c r="AG19" s="291">
        <f t="shared" si="1"/>
        <v>38.299999999999997</v>
      </c>
      <c r="AH19" s="316"/>
      <c r="AI19" s="310"/>
      <c r="AJ19" s="290">
        <v>4.2</v>
      </c>
      <c r="AK19" s="290">
        <v>5</v>
      </c>
      <c r="AL19" s="290">
        <v>4.2</v>
      </c>
      <c r="AM19" s="290">
        <v>4.2</v>
      </c>
      <c r="AN19" s="290">
        <v>4.5</v>
      </c>
      <c r="AO19" s="290">
        <v>5</v>
      </c>
      <c r="AP19" s="290">
        <v>6.5</v>
      </c>
      <c r="AQ19" s="290">
        <v>4.8</v>
      </c>
      <c r="AR19" s="291">
        <f t="shared" si="2"/>
        <v>38.399999999999991</v>
      </c>
      <c r="AS19" s="316"/>
      <c r="AT19" s="311"/>
      <c r="AU19" s="314"/>
      <c r="AV19" s="458"/>
      <c r="AW19" s="313"/>
      <c r="AX19" s="313"/>
      <c r="AY19" s="313"/>
      <c r="AZ19" s="313"/>
      <c r="BA19" s="313"/>
      <c r="BB19" s="313"/>
      <c r="BC19" s="310"/>
      <c r="BD19" s="313"/>
      <c r="BE19" s="313"/>
      <c r="BF19" s="313"/>
      <c r="BG19" s="314"/>
      <c r="BH19" s="313"/>
      <c r="BI19" s="310"/>
      <c r="BJ19" s="313"/>
      <c r="BK19" s="313"/>
      <c r="BL19" s="313"/>
      <c r="BM19" s="313"/>
      <c r="BN19" s="313"/>
      <c r="BO19" s="313"/>
      <c r="BP19" s="310"/>
      <c r="BQ19" s="313"/>
      <c r="BR19" s="313"/>
      <c r="BS19" s="313"/>
      <c r="BT19" s="314"/>
      <c r="BU19" s="313"/>
      <c r="BV19" s="311"/>
      <c r="BW19" s="313"/>
      <c r="BX19" s="458"/>
      <c r="BY19" s="463"/>
      <c r="BZ19" s="463"/>
      <c r="CA19" s="463"/>
      <c r="CB19" s="463"/>
      <c r="CC19" s="463"/>
      <c r="CD19" s="307"/>
      <c r="CE19" s="463"/>
      <c r="CF19" s="463"/>
      <c r="CG19" s="463"/>
      <c r="CH19" s="463"/>
      <c r="CI19" s="307"/>
      <c r="CJ19" s="313"/>
      <c r="CK19" s="314"/>
      <c r="CL19" s="313"/>
      <c r="CM19" s="314"/>
      <c r="CN19" s="313"/>
      <c r="CO19" s="313"/>
      <c r="CP19" s="313"/>
    </row>
    <row r="20" spans="1:94" s="14" customFormat="1" ht="14.4" x14ac:dyDescent="0.3">
      <c r="A20" s="467"/>
      <c r="B20" s="468"/>
      <c r="C20" s="61" t="s">
        <v>250</v>
      </c>
      <c r="D20" s="61" t="s">
        <v>251</v>
      </c>
      <c r="E20" s="61" t="s">
        <v>252</v>
      </c>
      <c r="F20" s="469"/>
      <c r="G20" s="470">
        <v>5.5</v>
      </c>
      <c r="H20" s="470">
        <v>5.5</v>
      </c>
      <c r="I20" s="482">
        <v>7</v>
      </c>
      <c r="J20" s="482">
        <v>9</v>
      </c>
      <c r="K20" s="482">
        <v>7</v>
      </c>
      <c r="L20" s="471">
        <f>SUM((G20*0.3),(H20*0.25),(I20*0.25),(J20*0.15),(K20*0.05))</f>
        <v>6.4749999999999996</v>
      </c>
      <c r="M20" s="472"/>
      <c r="N20" s="473"/>
      <c r="O20" s="473"/>
      <c r="P20" s="473"/>
      <c r="Q20" s="473"/>
      <c r="R20" s="473"/>
      <c r="S20" s="473"/>
      <c r="T20" s="559" t="s">
        <v>107</v>
      </c>
      <c r="U20" s="559"/>
      <c r="V20" s="474">
        <f>SUM(V14:V19)</f>
        <v>267.70000000000005</v>
      </c>
      <c r="W20" s="474">
        <f>(V20/6)/8</f>
        <v>5.5770833333333343</v>
      </c>
      <c r="X20" s="475"/>
      <c r="Y20" s="473"/>
      <c r="Z20" s="473"/>
      <c r="AA20" s="473"/>
      <c r="AB20" s="473"/>
      <c r="AC20" s="473"/>
      <c r="AD20" s="473"/>
      <c r="AE20" s="559" t="s">
        <v>107</v>
      </c>
      <c r="AF20" s="559"/>
      <c r="AG20" s="474">
        <f>SUM(AG14:AG19)</f>
        <v>264.60000000000002</v>
      </c>
      <c r="AH20" s="474">
        <f>(AG20/6)/8</f>
        <v>5.5125000000000002</v>
      </c>
      <c r="AI20" s="472"/>
      <c r="AJ20" s="473"/>
      <c r="AK20" s="473"/>
      <c r="AL20" s="473"/>
      <c r="AM20" s="473"/>
      <c r="AN20" s="473"/>
      <c r="AO20" s="473"/>
      <c r="AP20" s="559" t="s">
        <v>107</v>
      </c>
      <c r="AQ20" s="559"/>
      <c r="AR20" s="474">
        <f>SUM(AR14:AR19)</f>
        <v>263.2</v>
      </c>
      <c r="AS20" s="474">
        <f>(AR20/6)/8</f>
        <v>5.4833333333333334</v>
      </c>
      <c r="AT20" s="475"/>
      <c r="AU20" s="474">
        <f>SUM((L20*0.25)+(W20*0.25)+(AH20*0.25)+(AS20*0.25))</f>
        <v>5.7619791666666673</v>
      </c>
      <c r="AV20" s="476"/>
      <c r="AW20" s="470">
        <v>6.2</v>
      </c>
      <c r="AX20" s="482">
        <v>7</v>
      </c>
      <c r="AY20" s="470">
        <v>6.7</v>
      </c>
      <c r="AZ20" s="482">
        <v>7</v>
      </c>
      <c r="BA20" s="470">
        <v>6.5</v>
      </c>
      <c r="BB20" s="471">
        <f>SUM((AW20*0.3),(AX20*0.25),(AY20*0.25),(AZ20*0.15),(BA20*0.05))</f>
        <v>6.66</v>
      </c>
      <c r="BC20" s="472"/>
      <c r="BD20" s="477">
        <v>7.625</v>
      </c>
      <c r="BE20" s="477">
        <v>0.3</v>
      </c>
      <c r="BF20" s="471">
        <f>BD20-BE20</f>
        <v>7.3250000000000002</v>
      </c>
      <c r="BG20" s="478">
        <v>6.8</v>
      </c>
      <c r="BH20" s="474">
        <f>SUM((BF20*0.7),(BG20*0.3))</f>
        <v>7.1674999999999995</v>
      </c>
      <c r="BI20" s="479"/>
      <c r="BJ20" s="477">
        <v>6.5</v>
      </c>
      <c r="BK20" s="477">
        <v>7</v>
      </c>
      <c r="BL20" s="477">
        <v>6.5</v>
      </c>
      <c r="BM20" s="477">
        <v>7.5</v>
      </c>
      <c r="BN20" s="477">
        <v>5.5</v>
      </c>
      <c r="BO20" s="474">
        <f>SUM((BJ20*0.25),(BK20*0.25),(BL20*0.2),(BM20*0.2),(BN20*0.1))</f>
        <v>6.7249999999999996</v>
      </c>
      <c r="BP20" s="472"/>
      <c r="BQ20" s="477">
        <v>7.65</v>
      </c>
      <c r="BR20" s="477">
        <v>0.3</v>
      </c>
      <c r="BS20" s="471">
        <f>BQ20-BR20</f>
        <v>7.3500000000000005</v>
      </c>
      <c r="BT20" s="478">
        <v>7.2</v>
      </c>
      <c r="BU20" s="474">
        <f>SUM((BS20*0.7),(BT20*0.3))</f>
        <v>7.3050000000000006</v>
      </c>
      <c r="BV20" s="480"/>
      <c r="BW20" s="474">
        <f>SUM(BB20*0.25)+(BH20*0.25)+(BO20*0.25)+(BU20*0.25)</f>
        <v>6.9643750000000004</v>
      </c>
      <c r="BX20" s="476"/>
      <c r="BY20" s="474">
        <f>L20</f>
        <v>6.4749999999999996</v>
      </c>
      <c r="BZ20" s="474">
        <f>W20</f>
        <v>5.5770833333333343</v>
      </c>
      <c r="CA20" s="474">
        <f>AH20</f>
        <v>5.5125000000000002</v>
      </c>
      <c r="CB20" s="474">
        <f>AS20</f>
        <v>5.4833333333333334</v>
      </c>
      <c r="CC20" s="474">
        <f>CJ20</f>
        <v>5.7619791666666673</v>
      </c>
      <c r="CD20" s="307"/>
      <c r="CE20" s="474">
        <f>BB20</f>
        <v>6.66</v>
      </c>
      <c r="CF20" s="474">
        <f>BH20</f>
        <v>7.1674999999999995</v>
      </c>
      <c r="CG20" s="474">
        <f>BO20</f>
        <v>6.7249999999999996</v>
      </c>
      <c r="CH20" s="474">
        <f>BU20</f>
        <v>7.3050000000000006</v>
      </c>
      <c r="CI20" s="307"/>
      <c r="CJ20" s="474">
        <f>AU20</f>
        <v>5.7619791666666673</v>
      </c>
      <c r="CK20" s="474"/>
      <c r="CL20" s="474">
        <f>BW20</f>
        <v>6.9643750000000004</v>
      </c>
      <c r="CM20" s="474"/>
      <c r="CN20" s="474">
        <f>AVERAGE(CJ20:CL20)</f>
        <v>6.3631770833333334</v>
      </c>
      <c r="CO20" s="474"/>
      <c r="CP20" s="481">
        <v>1</v>
      </c>
    </row>
    <row r="21" spans="1:94" s="14" customFormat="1" ht="14.4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CJ21" s="7"/>
      <c r="CK21" s="7"/>
      <c r="CL21" s="7"/>
      <c r="CM21" s="7"/>
      <c r="CN21" s="7"/>
      <c r="CO21" s="7"/>
      <c r="CP21" s="7"/>
    </row>
    <row r="22" spans="1:94" s="14" customFormat="1" ht="14.4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CJ22" s="7"/>
      <c r="CK22" s="7"/>
      <c r="CL22" s="7"/>
      <c r="CM22" s="7"/>
      <c r="CN22" s="7"/>
      <c r="CO22" s="7"/>
      <c r="CP22" s="7"/>
    </row>
    <row r="23" spans="1:94" s="14" customFormat="1" ht="14.4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CJ23" s="7"/>
      <c r="CK23" s="7"/>
      <c r="CL23" s="7"/>
      <c r="CM23" s="7"/>
      <c r="CN23" s="7"/>
      <c r="CO23" s="7"/>
      <c r="CP23" s="7"/>
    </row>
    <row r="24" spans="1:94" s="14" customFormat="1" ht="14.4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CJ24" s="7"/>
      <c r="CK24" s="7"/>
      <c r="CL24" s="7"/>
      <c r="CM24" s="7"/>
      <c r="CN24" s="7"/>
      <c r="CO24" s="7"/>
      <c r="CP24" s="7"/>
    </row>
    <row r="25" spans="1:94" s="14" customFormat="1" ht="14.4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CJ25" s="7"/>
      <c r="CK25" s="7"/>
      <c r="CL25" s="7"/>
      <c r="CM25" s="7"/>
      <c r="CN25" s="7"/>
      <c r="CO25" s="7"/>
      <c r="CP25" s="7"/>
    </row>
    <row r="26" spans="1:94" s="14" customFormat="1" ht="14.4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CJ26" s="7"/>
      <c r="CK26" s="7"/>
      <c r="CL26" s="7"/>
      <c r="CM26" s="7"/>
      <c r="CN26" s="7"/>
      <c r="CO26" s="7"/>
      <c r="CP26" s="7"/>
    </row>
    <row r="27" spans="1:94" s="14" customFormat="1" ht="14.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CJ27" s="7"/>
      <c r="CK27" s="7"/>
      <c r="CL27" s="7"/>
      <c r="CM27" s="7"/>
      <c r="CN27" s="7"/>
      <c r="CO27" s="7"/>
      <c r="CP27" s="7"/>
    </row>
    <row r="28" spans="1:94" s="14" customFormat="1" ht="14.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CJ28" s="7"/>
      <c r="CK28" s="7"/>
      <c r="CL28" s="7"/>
      <c r="CM28" s="7"/>
      <c r="CN28" s="7"/>
      <c r="CO28" s="7"/>
      <c r="CP28" s="7"/>
    </row>
    <row r="29" spans="1:94" s="14" customFormat="1" ht="14.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CJ29" s="7"/>
      <c r="CK29" s="7"/>
      <c r="CL29" s="7"/>
      <c r="CM29" s="7"/>
      <c r="CN29" s="7"/>
      <c r="CO29" s="7"/>
      <c r="CP29" s="7"/>
    </row>
    <row r="30" spans="1:94" s="14" customFormat="1" ht="14.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CJ30" s="7"/>
      <c r="CK30" s="7"/>
      <c r="CL30" s="7"/>
      <c r="CM30" s="7"/>
      <c r="CN30" s="7"/>
      <c r="CO30" s="7"/>
      <c r="CP30" s="7"/>
    </row>
    <row r="31" spans="1:94" s="14" customFormat="1" ht="14.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CJ31" s="7"/>
      <c r="CK31" s="7"/>
      <c r="CL31" s="7"/>
      <c r="CM31" s="7"/>
      <c r="CN31" s="7"/>
      <c r="CO31" s="7"/>
      <c r="CP31" s="7"/>
    </row>
    <row r="32" spans="1:94" s="14" customFormat="1" ht="14.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CJ32" s="7"/>
      <c r="CK32" s="7"/>
      <c r="CL32" s="7"/>
      <c r="CM32" s="7"/>
      <c r="CN32" s="7"/>
      <c r="CO32" s="7"/>
      <c r="CP32" s="7"/>
    </row>
    <row r="33" spans="1:94" s="14" customFormat="1" ht="14.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CJ33" s="7"/>
      <c r="CK33" s="7"/>
      <c r="CL33" s="7"/>
      <c r="CM33" s="7"/>
      <c r="CN33" s="7"/>
      <c r="CO33" s="7"/>
      <c r="CP33" s="7"/>
    </row>
    <row r="34" spans="1:94" s="14" customFormat="1" ht="14.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CJ34" s="7"/>
      <c r="CK34" s="7"/>
      <c r="CL34" s="7"/>
      <c r="CM34" s="7"/>
      <c r="CN34" s="7"/>
      <c r="CO34" s="7"/>
      <c r="CP34" s="7"/>
    </row>
    <row r="35" spans="1:94" s="14" customFormat="1" ht="14.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CJ35" s="7"/>
      <c r="CK35" s="7"/>
      <c r="CL35" s="7"/>
      <c r="CM35" s="7"/>
      <c r="CN35" s="7"/>
      <c r="CO35" s="7"/>
      <c r="CP35" s="7"/>
    </row>
    <row r="36" spans="1:94" s="14" customFormat="1" ht="14.4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CJ36" s="7"/>
      <c r="CK36" s="7"/>
      <c r="CL36" s="7"/>
      <c r="CM36" s="7"/>
      <c r="CN36" s="7"/>
      <c r="CO36" s="7"/>
      <c r="CP36" s="7"/>
    </row>
    <row r="37" spans="1:94" s="14" customFormat="1" ht="14.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CJ37" s="7"/>
      <c r="CK37" s="7"/>
      <c r="CL37" s="7"/>
      <c r="CM37" s="7"/>
      <c r="CN37" s="7"/>
      <c r="CO37" s="7"/>
      <c r="CP37" s="7"/>
    </row>
    <row r="38" spans="1:94" s="14" customFormat="1" ht="14.4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J38" s="7"/>
      <c r="CK38" s="7"/>
      <c r="CL38" s="7"/>
      <c r="CM38" s="7"/>
      <c r="CN38" s="7"/>
      <c r="CO38" s="7"/>
      <c r="CP38" s="7"/>
    </row>
    <row r="39" spans="1:94" s="14" customFormat="1" ht="14.4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CJ39" s="7"/>
      <c r="CK39" s="7"/>
      <c r="CL39" s="7"/>
      <c r="CM39" s="7"/>
      <c r="CN39" s="7"/>
      <c r="CO39" s="7"/>
      <c r="CP39" s="7"/>
    </row>
    <row r="40" spans="1:94" s="14" customFormat="1" ht="14.4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CJ40" s="7"/>
      <c r="CK40" s="7"/>
      <c r="CL40" s="7"/>
      <c r="CM40" s="7"/>
      <c r="CN40" s="7"/>
      <c r="CO40" s="7"/>
      <c r="CP40" s="7"/>
    </row>
    <row r="41" spans="1:94" s="14" customFormat="1" ht="14.4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CJ41" s="7"/>
      <c r="CK41" s="7"/>
      <c r="CL41" s="7"/>
      <c r="CM41" s="7"/>
      <c r="CN41" s="7"/>
      <c r="CO41" s="7"/>
      <c r="CP41" s="7"/>
    </row>
    <row r="42" spans="1:94" s="14" customFormat="1" ht="14.4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CJ42" s="7"/>
      <c r="CK42" s="7"/>
      <c r="CL42" s="7"/>
      <c r="CM42" s="7"/>
      <c r="CN42" s="7"/>
      <c r="CO42" s="7"/>
      <c r="CP42" s="7"/>
    </row>
    <row r="43" spans="1:94" s="14" customFormat="1" ht="14.4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CJ43" s="7"/>
      <c r="CK43" s="7"/>
      <c r="CL43" s="7"/>
      <c r="CM43" s="7"/>
      <c r="CN43" s="7"/>
      <c r="CO43" s="7"/>
      <c r="CP43" s="7"/>
    </row>
    <row r="44" spans="1:94" s="14" customFormat="1" ht="14.4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CJ44" s="7"/>
      <c r="CK44" s="7"/>
      <c r="CL44" s="7"/>
      <c r="CM44" s="7"/>
      <c r="CN44" s="7"/>
      <c r="CO44" s="7"/>
      <c r="CP44" s="7"/>
    </row>
    <row r="45" spans="1:94" s="14" customFormat="1" ht="14.4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CJ45" s="7"/>
      <c r="CK45" s="7"/>
      <c r="CL45" s="7"/>
      <c r="CM45" s="7"/>
      <c r="CN45" s="7"/>
      <c r="CO45" s="7"/>
      <c r="CP45" s="7"/>
    </row>
    <row r="46" spans="1:94" s="14" customFormat="1" ht="14.4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CJ46" s="7"/>
      <c r="CK46" s="7"/>
      <c r="CL46" s="7"/>
      <c r="CM46" s="7"/>
      <c r="CN46" s="7"/>
      <c r="CO46" s="7"/>
      <c r="CP46" s="7"/>
    </row>
    <row r="47" spans="1:94" s="14" customFormat="1" ht="14.4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CJ47" s="7"/>
      <c r="CK47" s="7"/>
      <c r="CL47" s="7"/>
      <c r="CM47" s="7"/>
      <c r="CN47" s="7"/>
      <c r="CO47" s="7"/>
      <c r="CP47" s="7"/>
    </row>
    <row r="48" spans="1:94" s="14" customFormat="1" ht="14.4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CJ48" s="7"/>
      <c r="CK48" s="7"/>
      <c r="CL48" s="7"/>
      <c r="CM48" s="7"/>
      <c r="CN48" s="7"/>
      <c r="CO48" s="7"/>
      <c r="CP48" s="7"/>
    </row>
    <row r="49" spans="1:94" s="14" customFormat="1" ht="14.4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CJ49" s="7"/>
      <c r="CK49" s="7"/>
      <c r="CL49" s="7"/>
      <c r="CM49" s="7"/>
      <c r="CN49" s="7"/>
      <c r="CO49" s="7"/>
      <c r="CP49" s="7"/>
    </row>
    <row r="50" spans="1:94" s="14" customFormat="1" ht="14.4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CJ50" s="7"/>
      <c r="CK50" s="7"/>
      <c r="CL50" s="7"/>
      <c r="CM50" s="7"/>
      <c r="CN50" s="7"/>
      <c r="CO50" s="7"/>
      <c r="CP50" s="7"/>
    </row>
    <row r="51" spans="1:94" s="14" customFormat="1" ht="14.4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CJ51" s="7"/>
      <c r="CK51" s="7"/>
      <c r="CL51" s="7"/>
      <c r="CM51" s="7"/>
      <c r="CN51" s="7"/>
      <c r="CO51" s="7"/>
      <c r="CP51" s="7"/>
    </row>
    <row r="52" spans="1:94" s="14" customFormat="1" ht="14.4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CJ52" s="7"/>
      <c r="CK52" s="7"/>
      <c r="CL52" s="7"/>
      <c r="CM52" s="7"/>
      <c r="CN52" s="7"/>
      <c r="CO52" s="7"/>
      <c r="CP52" s="7"/>
    </row>
    <row r="53" spans="1:94" s="14" customFormat="1" ht="14.4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CJ53" s="7"/>
      <c r="CK53" s="7"/>
      <c r="CL53" s="7"/>
      <c r="CM53" s="7"/>
      <c r="CN53" s="7"/>
      <c r="CO53" s="7"/>
      <c r="CP53" s="7"/>
    </row>
    <row r="54" spans="1:94" s="14" customFormat="1" ht="14.4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CJ54" s="7"/>
      <c r="CK54" s="7"/>
      <c r="CL54" s="7"/>
      <c r="CM54" s="7"/>
      <c r="CN54" s="7"/>
      <c r="CO54" s="7"/>
      <c r="CP54" s="7"/>
    </row>
    <row r="55" spans="1:94" s="14" customFormat="1" ht="14.4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CJ55" s="7"/>
      <c r="CK55" s="7"/>
      <c r="CL55" s="7"/>
      <c r="CM55" s="7"/>
      <c r="CN55" s="7"/>
      <c r="CO55" s="7"/>
      <c r="CP55" s="7"/>
    </row>
    <row r="56" spans="1:94" s="14" customFormat="1" ht="14.4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CJ56" s="7"/>
      <c r="CK56" s="7"/>
      <c r="CL56" s="7"/>
      <c r="CM56" s="7"/>
      <c r="CN56" s="7"/>
      <c r="CO56" s="7"/>
      <c r="CP56" s="7"/>
    </row>
    <row r="57" spans="1:94" s="14" customFormat="1" ht="14.4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CJ57" s="7"/>
      <c r="CK57" s="7"/>
      <c r="CL57" s="7"/>
      <c r="CM57" s="7"/>
      <c r="CN57" s="7"/>
      <c r="CO57" s="7"/>
      <c r="CP57" s="7"/>
    </row>
    <row r="58" spans="1:94" s="14" customFormat="1" ht="14.4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CJ58" s="7"/>
      <c r="CK58" s="7"/>
      <c r="CL58" s="7"/>
      <c r="CM58" s="7"/>
      <c r="CN58" s="7"/>
      <c r="CO58" s="7"/>
      <c r="CP58" s="7"/>
    </row>
    <row r="59" spans="1:94" s="14" customFormat="1" ht="14.4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CJ59" s="7"/>
      <c r="CK59" s="7"/>
      <c r="CL59" s="7"/>
      <c r="CM59" s="7"/>
      <c r="CN59" s="7"/>
      <c r="CO59" s="7"/>
      <c r="CP59" s="7"/>
    </row>
    <row r="60" spans="1:94" s="14" customFormat="1" ht="14.4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CJ60" s="7"/>
      <c r="CK60" s="7"/>
      <c r="CL60" s="7"/>
      <c r="CM60" s="7"/>
      <c r="CN60" s="7"/>
      <c r="CO60" s="7"/>
      <c r="CP60" s="7"/>
    </row>
    <row r="61" spans="1:94" s="14" customFormat="1" ht="14.4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CJ61" s="7"/>
      <c r="CK61" s="7"/>
      <c r="CL61" s="7"/>
      <c r="CM61" s="7"/>
      <c r="CN61" s="7"/>
      <c r="CO61" s="7"/>
      <c r="CP61" s="7"/>
    </row>
    <row r="62" spans="1:94" s="14" customFormat="1" ht="14.4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CJ62" s="7"/>
      <c r="CK62" s="7"/>
      <c r="CL62" s="7"/>
      <c r="CM62" s="7"/>
      <c r="CN62" s="7"/>
      <c r="CO62" s="7"/>
      <c r="CP62" s="7"/>
    </row>
    <row r="63" spans="1:94" s="14" customFormat="1" ht="14.4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CJ63" s="7"/>
      <c r="CK63" s="7"/>
      <c r="CL63" s="7"/>
      <c r="CM63" s="7"/>
      <c r="CN63" s="7"/>
      <c r="CO63" s="7"/>
      <c r="CP63" s="7"/>
    </row>
    <row r="64" spans="1:94" s="14" customFormat="1" ht="14.4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CJ64" s="7"/>
      <c r="CK64" s="7"/>
      <c r="CL64" s="7"/>
      <c r="CM64" s="7"/>
      <c r="CN64" s="7"/>
      <c r="CO64" s="7"/>
      <c r="CP64" s="7"/>
    </row>
    <row r="65" spans="1:94" s="14" customFormat="1" ht="14.4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CJ65" s="7"/>
      <c r="CK65" s="7"/>
      <c r="CL65" s="7"/>
      <c r="CM65" s="7"/>
      <c r="CN65" s="7"/>
      <c r="CO65" s="7"/>
      <c r="CP65" s="7"/>
    </row>
    <row r="66" spans="1:94" s="14" customFormat="1" ht="14.4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CJ66" s="7"/>
      <c r="CK66" s="7"/>
      <c r="CL66" s="7"/>
      <c r="CM66" s="7"/>
      <c r="CN66" s="7"/>
      <c r="CO66" s="7"/>
      <c r="CP66" s="7"/>
    </row>
    <row r="67" spans="1:94" s="14" customFormat="1" ht="14.4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CJ67" s="7"/>
      <c r="CK67" s="7"/>
      <c r="CL67" s="7"/>
      <c r="CM67" s="7"/>
      <c r="CN67" s="7"/>
      <c r="CO67" s="7"/>
      <c r="CP67" s="7"/>
    </row>
    <row r="68" spans="1:94" s="14" customFormat="1" ht="14.4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CJ68" s="7"/>
      <c r="CK68" s="7"/>
      <c r="CL68" s="7"/>
      <c r="CM68" s="7"/>
      <c r="CN68" s="7"/>
      <c r="CO68" s="7"/>
      <c r="CP68" s="7"/>
    </row>
    <row r="69" spans="1:94" s="14" customFormat="1" ht="14.4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W69" s="7"/>
      <c r="BX69" s="7"/>
      <c r="CJ69" s="7"/>
      <c r="CK69" s="7"/>
      <c r="CL69" s="7"/>
      <c r="CM69" s="7"/>
      <c r="CN69" s="7"/>
      <c r="CO69" s="7"/>
      <c r="CP69" s="7"/>
    </row>
    <row r="70" spans="1:94" s="14" customFormat="1" ht="14.4" x14ac:dyDescent="0.3">
      <c r="BW70" s="7"/>
      <c r="BX70" s="7"/>
      <c r="CJ70" s="7"/>
      <c r="CK70" s="7"/>
      <c r="CL70" s="7"/>
      <c r="CM70" s="7"/>
      <c r="CN70" s="7"/>
      <c r="CO70" s="7"/>
      <c r="CP70" s="7"/>
    </row>
    <row r="71" spans="1:94" s="14" customFormat="1" ht="14.4" x14ac:dyDescent="0.3">
      <c r="BW71" s="7"/>
      <c r="BX71" s="7"/>
      <c r="CJ71" s="7"/>
      <c r="CK71" s="7"/>
      <c r="CL71" s="7"/>
      <c r="CM71" s="7"/>
      <c r="CN71" s="7"/>
      <c r="CO71" s="7"/>
      <c r="CP71" s="7"/>
    </row>
    <row r="72" spans="1:94" s="14" customFormat="1" ht="14.4" x14ac:dyDescent="0.3">
      <c r="BW72" s="7"/>
      <c r="BX72" s="7"/>
      <c r="CJ72" s="7"/>
      <c r="CK72" s="7"/>
      <c r="CL72" s="7"/>
      <c r="CM72" s="7"/>
      <c r="CN72" s="7"/>
      <c r="CO72" s="7"/>
      <c r="CP72" s="7"/>
    </row>
    <row r="73" spans="1:94" s="14" customFormat="1" ht="14.4" x14ac:dyDescent="0.3">
      <c r="BW73" s="7"/>
      <c r="BX73" s="7"/>
      <c r="CJ73" s="7"/>
      <c r="CK73" s="7"/>
      <c r="CL73" s="7"/>
      <c r="CM73" s="7"/>
      <c r="CN73" s="7"/>
      <c r="CO73" s="7"/>
      <c r="CP73" s="7"/>
    </row>
    <row r="74" spans="1:94" s="14" customFormat="1" ht="14.4" x14ac:dyDescent="0.3">
      <c r="BW74" s="7"/>
      <c r="BX74" s="7"/>
      <c r="CJ74" s="7"/>
      <c r="CK74" s="7"/>
      <c r="CL74" s="7"/>
      <c r="CM74" s="7"/>
      <c r="CN74" s="7"/>
      <c r="CO74" s="7"/>
      <c r="CP74" s="7"/>
    </row>
    <row r="75" spans="1:94" s="14" customFormat="1" ht="14.4" x14ac:dyDescent="0.3">
      <c r="BW75" s="7"/>
      <c r="BX75" s="7"/>
      <c r="CJ75" s="7"/>
      <c r="CK75" s="7"/>
      <c r="CL75" s="7"/>
      <c r="CM75" s="7"/>
      <c r="CN75" s="7"/>
      <c r="CO75" s="7"/>
      <c r="CP75" s="7"/>
    </row>
    <row r="76" spans="1:94" s="14" customFormat="1" ht="14.4" x14ac:dyDescent="0.3">
      <c r="BW76" s="7"/>
      <c r="BX76" s="7"/>
      <c r="CJ76" s="7"/>
      <c r="CK76" s="7"/>
      <c r="CL76" s="7"/>
      <c r="CM76" s="7"/>
      <c r="CN76" s="7"/>
      <c r="CO76" s="7"/>
      <c r="CP76" s="7"/>
    </row>
    <row r="77" spans="1:94" s="14" customFormat="1" ht="14.4" x14ac:dyDescent="0.3">
      <c r="BW77" s="7"/>
      <c r="BX77" s="7"/>
      <c r="CJ77" s="7"/>
      <c r="CK77" s="7"/>
      <c r="CL77" s="7"/>
      <c r="CM77" s="7"/>
      <c r="CN77" s="7"/>
      <c r="CO77" s="7"/>
      <c r="CP77" s="7"/>
    </row>
    <row r="78" spans="1:94" s="14" customFormat="1" ht="14.4" x14ac:dyDescent="0.3">
      <c r="BW78" s="7"/>
      <c r="BX78" s="7"/>
      <c r="CJ78" s="7"/>
      <c r="CK78" s="7"/>
      <c r="CL78" s="7"/>
      <c r="CM78" s="7"/>
      <c r="CN78" s="7"/>
      <c r="CO78" s="7"/>
      <c r="CP78" s="7"/>
    </row>
    <row r="79" spans="1:94" s="14" customFormat="1" ht="14.4" x14ac:dyDescent="0.3">
      <c r="BW79" s="7"/>
      <c r="BX79" s="7"/>
      <c r="CJ79" s="7"/>
      <c r="CK79" s="7"/>
      <c r="CL79" s="7"/>
      <c r="CM79" s="7"/>
      <c r="CN79" s="7"/>
      <c r="CO79" s="7"/>
      <c r="CP79" s="7"/>
    </row>
    <row r="80" spans="1:94" s="14" customFormat="1" ht="14.4" x14ac:dyDescent="0.3">
      <c r="BW80" s="7"/>
      <c r="BX80" s="7"/>
      <c r="CJ80" s="7"/>
      <c r="CK80" s="7"/>
      <c r="CL80" s="7"/>
      <c r="CM80" s="7"/>
      <c r="CN80" s="7"/>
      <c r="CO80" s="7"/>
      <c r="CP80" s="7"/>
    </row>
    <row r="81" spans="74:94" s="14" customFormat="1" ht="14.4" x14ac:dyDescent="0.3">
      <c r="BV81" s="299"/>
      <c r="BW81" s="7"/>
      <c r="BX81" s="7"/>
      <c r="CJ81" s="7"/>
      <c r="CK81" s="7"/>
      <c r="CL81" s="7"/>
      <c r="CM81" s="7"/>
      <c r="CN81" s="7"/>
      <c r="CO81" s="7"/>
      <c r="CP81" s="7"/>
    </row>
    <row r="82" spans="74:94" ht="14.4" x14ac:dyDescent="0.3">
      <c r="BW82" s="7"/>
      <c r="BX82" s="7"/>
      <c r="CJ82" s="7"/>
      <c r="CK82" s="7"/>
      <c r="CL82" s="7"/>
      <c r="CM82" s="7"/>
      <c r="CN82" s="7"/>
      <c r="CO82" s="7"/>
      <c r="CP82" s="7"/>
    </row>
    <row r="83" spans="74:94" ht="14.4" x14ac:dyDescent="0.3">
      <c r="BW83" s="14"/>
      <c r="BX83" s="14"/>
      <c r="CJ83" s="14"/>
      <c r="CK83" s="14"/>
      <c r="CL83" s="14"/>
      <c r="CM83" s="14"/>
      <c r="CN83" s="14"/>
      <c r="CO83" s="14"/>
      <c r="CP83" s="14"/>
    </row>
    <row r="84" spans="74:94" ht="14.4" x14ac:dyDescent="0.3">
      <c r="BW84" s="14"/>
      <c r="BX84" s="14"/>
      <c r="CJ84" s="14"/>
      <c r="CK84" s="14"/>
      <c r="CL84" s="14"/>
      <c r="CM84" s="14"/>
      <c r="CN84" s="14"/>
      <c r="CO84" s="14"/>
      <c r="CP84" s="14"/>
    </row>
    <row r="85" spans="74:94" ht="14.4" x14ac:dyDescent="0.3">
      <c r="BW85" s="14"/>
      <c r="BX85" s="14"/>
      <c r="CJ85" s="14"/>
      <c r="CK85" s="14"/>
      <c r="CL85" s="14"/>
      <c r="CM85" s="14"/>
      <c r="CN85" s="14"/>
      <c r="CO85" s="14"/>
      <c r="CP85" s="14"/>
    </row>
    <row r="86" spans="74:94" ht="14.4" x14ac:dyDescent="0.3">
      <c r="BW86" s="14"/>
      <c r="BX86" s="14"/>
      <c r="CJ86" s="14"/>
      <c r="CK86" s="14"/>
      <c r="CL86" s="14"/>
      <c r="CM86" s="14"/>
      <c r="CN86" s="14"/>
      <c r="CO86" s="14"/>
      <c r="CP86" s="14"/>
    </row>
    <row r="87" spans="74:94" ht="14.4" x14ac:dyDescent="0.3">
      <c r="BW87" s="14"/>
      <c r="BX87" s="14"/>
      <c r="CJ87" s="14"/>
      <c r="CK87" s="14"/>
      <c r="CL87" s="14"/>
      <c r="CM87" s="14"/>
      <c r="CN87" s="14"/>
      <c r="CO87" s="14"/>
      <c r="CP87" s="14"/>
    </row>
    <row r="88" spans="74:94" ht="14.4" x14ac:dyDescent="0.3">
      <c r="BW88" s="14"/>
      <c r="BX88" s="14"/>
      <c r="CJ88" s="14"/>
      <c r="CK88" s="14"/>
      <c r="CL88" s="14"/>
      <c r="CM88" s="14"/>
      <c r="CN88" s="14"/>
      <c r="CO88" s="14"/>
      <c r="CP88" s="14"/>
    </row>
    <row r="89" spans="74:94" ht="14.4" x14ac:dyDescent="0.3">
      <c r="BW89" s="14"/>
      <c r="BX89" s="14"/>
      <c r="CJ89" s="14"/>
      <c r="CK89" s="14"/>
      <c r="CL89" s="14"/>
      <c r="CM89" s="14"/>
      <c r="CN89" s="14"/>
      <c r="CO89" s="14"/>
      <c r="CP89" s="14"/>
    </row>
    <row r="90" spans="74:94" ht="14.4" x14ac:dyDescent="0.3">
      <c r="BW90" s="14"/>
      <c r="BX90" s="14"/>
      <c r="CJ90" s="14"/>
      <c r="CK90" s="14"/>
      <c r="CL90" s="14"/>
      <c r="CM90" s="14"/>
      <c r="CN90" s="14"/>
      <c r="CO90" s="14"/>
      <c r="CP90" s="14"/>
    </row>
    <row r="91" spans="74:94" ht="14.4" x14ac:dyDescent="0.3">
      <c r="BW91" s="14"/>
      <c r="BX91" s="14"/>
      <c r="CJ91" s="14"/>
      <c r="CK91" s="14"/>
      <c r="CL91" s="14"/>
      <c r="CM91" s="14"/>
      <c r="CN91" s="14"/>
      <c r="CO91" s="14"/>
      <c r="CP91" s="14"/>
    </row>
    <row r="92" spans="74:94" ht="14.4" x14ac:dyDescent="0.3">
      <c r="BW92" s="14"/>
      <c r="BX92" s="14"/>
      <c r="CJ92" s="14"/>
      <c r="CK92" s="14"/>
      <c r="CL92" s="14"/>
      <c r="CM92" s="14"/>
      <c r="CN92" s="14"/>
      <c r="CO92" s="14"/>
      <c r="CP92" s="14"/>
    </row>
    <row r="93" spans="74:94" ht="14.4" x14ac:dyDescent="0.3">
      <c r="BW93" s="14"/>
      <c r="BX93" s="14"/>
      <c r="CJ93" s="14"/>
      <c r="CK93" s="14"/>
      <c r="CL93" s="14"/>
      <c r="CM93" s="14"/>
      <c r="CN93" s="14"/>
      <c r="CO93" s="14"/>
      <c r="CP93" s="14"/>
    </row>
    <row r="94" spans="74:94" ht="14.4" x14ac:dyDescent="0.3">
      <c r="BW94" s="14"/>
      <c r="BX94" s="14"/>
      <c r="CJ94" s="14"/>
      <c r="CK94" s="14"/>
      <c r="CL94" s="14"/>
      <c r="CM94" s="14"/>
      <c r="CN94" s="14"/>
      <c r="CO94" s="14"/>
      <c r="CP94" s="14"/>
    </row>
  </sheetData>
  <mergeCells count="6">
    <mergeCell ref="BY11:CB11"/>
    <mergeCell ref="CE11:CH11"/>
    <mergeCell ref="BJ12:BK12"/>
    <mergeCell ref="T20:U20"/>
    <mergeCell ref="AE20:AF20"/>
    <mergeCell ref="AP20:AQ20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20"/>
  <sheetViews>
    <sheetView workbookViewId="0">
      <selection activeCell="H26" sqref="H26"/>
    </sheetView>
  </sheetViews>
  <sheetFormatPr defaultColWidth="8.88671875" defaultRowHeight="14.4" x14ac:dyDescent="0.3"/>
  <cols>
    <col min="1" max="1" width="5.44140625" customWidth="1"/>
    <col min="2" max="2" width="21.33203125" customWidth="1"/>
    <col min="3" max="3" width="18" customWidth="1"/>
    <col min="4" max="4" width="14.6640625" customWidth="1"/>
    <col min="5" max="5" width="14.88671875" customWidth="1"/>
    <col min="6" max="6" width="3.5546875" customWidth="1"/>
    <col min="7" max="11" width="7.6640625" customWidth="1"/>
    <col min="12" max="12" width="7.44140625" customWidth="1"/>
    <col min="13" max="13" width="3.33203125" customWidth="1"/>
    <col min="14" max="22" width="7.6640625" customWidth="1"/>
    <col min="23" max="23" width="3.109375" customWidth="1"/>
    <col min="24" max="32" width="7.6640625" customWidth="1"/>
    <col min="33" max="33" width="3.109375" customWidth="1"/>
    <col min="34" max="42" width="7.6640625" customWidth="1"/>
    <col min="43" max="43" width="8.109375" customWidth="1"/>
    <col min="44" max="44" width="7.5546875" customWidth="1"/>
    <col min="45" max="46" width="6.109375" customWidth="1"/>
    <col min="47" max="47" width="3.44140625" customWidth="1"/>
    <col min="48" max="48" width="13.88671875" customWidth="1"/>
    <col min="49" max="49" width="3" customWidth="1"/>
    <col min="50" max="55" width="7.6640625" customWidth="1"/>
    <col min="56" max="56" width="2.88671875" customWidth="1"/>
    <col min="60" max="60" width="2.88671875" customWidth="1"/>
    <col min="67" max="67" width="2.88671875" customWidth="1"/>
    <col min="71" max="71" width="2.88671875" customWidth="1"/>
    <col min="72" max="72" width="7.109375" customWidth="1"/>
    <col min="73" max="73" width="8" customWidth="1"/>
    <col min="74" max="75" width="7" customWidth="1"/>
    <col min="76" max="76" width="3.6640625" customWidth="1"/>
    <col min="77" max="77" width="7" customWidth="1"/>
    <col min="79" max="79" width="2.6640625" customWidth="1"/>
    <col min="81" max="81" width="11.109375" customWidth="1"/>
  </cols>
  <sheetData>
    <row r="1" spans="1:83" s="95" customFormat="1" ht="15.6" x14ac:dyDescent="0.3">
      <c r="A1" s="135" t="s">
        <v>0</v>
      </c>
      <c r="B1" s="135"/>
      <c r="D1" s="138" t="s">
        <v>91</v>
      </c>
      <c r="E1" s="65" t="s">
        <v>110</v>
      </c>
      <c r="F1" s="3"/>
      <c r="G1" s="563"/>
      <c r="H1" s="563"/>
      <c r="I1" s="56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36"/>
      <c r="AY1" s="136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72">
        <f ca="1">NOW()</f>
        <v>43745.332973495373</v>
      </c>
      <c r="CD1" s="3"/>
      <c r="CE1" s="3"/>
    </row>
    <row r="2" spans="1:83" s="95" customFormat="1" ht="15.6" x14ac:dyDescent="0.3">
      <c r="A2" s="9"/>
      <c r="B2" s="9"/>
      <c r="C2" s="18"/>
      <c r="D2" s="136"/>
      <c r="E2" s="136" t="s">
        <v>75</v>
      </c>
      <c r="F2" s="136"/>
      <c r="G2" s="563"/>
      <c r="H2" s="563"/>
      <c r="I2" s="56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36"/>
      <c r="AY2" s="136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73">
        <f ca="1">NOW()</f>
        <v>43745.332973495373</v>
      </c>
      <c r="CD2" s="3"/>
      <c r="CE2" s="3"/>
    </row>
    <row r="3" spans="1:83" s="95" customFormat="1" ht="15.6" x14ac:dyDescent="0.3">
      <c r="A3" s="66" t="s">
        <v>1</v>
      </c>
      <c r="B3" s="66"/>
      <c r="C3" s="97"/>
      <c r="D3" s="136"/>
      <c r="E3" s="136" t="s">
        <v>78</v>
      </c>
      <c r="F3" s="136"/>
      <c r="G3" s="563"/>
      <c r="H3" s="563"/>
      <c r="I3" s="56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136"/>
      <c r="AY3" s="136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3"/>
      <c r="CD3" s="3"/>
      <c r="CE3" s="3"/>
    </row>
    <row r="4" spans="1:83" s="95" customFormat="1" ht="15.6" x14ac:dyDescent="0.3">
      <c r="A4" s="68"/>
      <c r="B4" s="98"/>
      <c r="C4" s="99"/>
      <c r="D4" s="3"/>
      <c r="E4" s="3" t="s">
        <v>76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3"/>
    </row>
    <row r="5" spans="1:83" s="95" customFormat="1" x14ac:dyDescent="0.3">
      <c r="C5" s="3"/>
      <c r="D5" s="3"/>
      <c r="E5" s="3"/>
      <c r="F5" s="2"/>
      <c r="G5" s="100" t="s">
        <v>92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3"/>
      <c r="AX5" s="177" t="s">
        <v>112</v>
      </c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8"/>
      <c r="BZ5" s="178"/>
      <c r="CA5" s="178"/>
      <c r="CB5" s="178"/>
      <c r="CC5" s="3"/>
    </row>
    <row r="6" spans="1:83" s="95" customFormat="1" ht="15.6" x14ac:dyDescent="0.3">
      <c r="A6" s="4"/>
      <c r="B6" s="10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9"/>
      <c r="AG6" s="9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3"/>
    </row>
    <row r="7" spans="1:83" s="95" customFormat="1" ht="15.6" x14ac:dyDescent="0.3">
      <c r="A7" s="562" t="s">
        <v>300</v>
      </c>
      <c r="B7" s="562"/>
      <c r="C7" s="562"/>
      <c r="D7" s="3"/>
      <c r="E7" s="3"/>
      <c r="F7" s="3"/>
      <c r="G7" s="96" t="s">
        <v>3</v>
      </c>
      <c r="H7" s="3" t="str">
        <f>E1</f>
        <v xml:space="preserve"> Jenny Scott</v>
      </c>
      <c r="I7" s="96"/>
      <c r="J7" s="96"/>
      <c r="K7" s="96"/>
      <c r="L7" s="96"/>
      <c r="M7" s="96"/>
      <c r="N7" s="96" t="s">
        <v>4</v>
      </c>
      <c r="O7" s="3" t="str">
        <f>E2</f>
        <v>Robyn Bruderer</v>
      </c>
      <c r="P7" s="3"/>
      <c r="Q7" s="3"/>
      <c r="R7" s="96"/>
      <c r="S7" s="3"/>
      <c r="T7" s="96"/>
      <c r="U7" s="3"/>
      <c r="V7" s="3"/>
      <c r="W7" s="3"/>
      <c r="X7" s="96" t="s">
        <v>5</v>
      </c>
      <c r="Y7" s="3" t="str">
        <f>E3</f>
        <v>Tristyn Lowe</v>
      </c>
      <c r="Z7" s="3"/>
      <c r="AA7" s="3"/>
      <c r="AB7" s="3"/>
      <c r="AC7" s="3"/>
      <c r="AD7" s="3"/>
      <c r="AE7" s="3"/>
      <c r="AF7" s="3"/>
      <c r="AG7" s="3"/>
      <c r="AH7" s="96" t="s">
        <v>93</v>
      </c>
      <c r="AI7" s="3" t="str">
        <f>E4</f>
        <v>Nina Fritzell</v>
      </c>
      <c r="AJ7" s="3"/>
      <c r="AK7" s="3"/>
      <c r="AL7" s="96"/>
      <c r="AM7" s="3"/>
      <c r="AN7" s="96"/>
      <c r="AO7" s="3"/>
      <c r="AP7" s="3"/>
      <c r="AQ7" s="96"/>
      <c r="AR7" s="96"/>
      <c r="AS7" s="96"/>
      <c r="AT7" s="96"/>
      <c r="AU7" s="96"/>
      <c r="AV7" s="3"/>
      <c r="AW7" s="3"/>
      <c r="AX7" s="96" t="s">
        <v>3</v>
      </c>
      <c r="AY7" s="430" t="s">
        <v>78</v>
      </c>
      <c r="AZ7" s="96"/>
      <c r="BA7" s="96"/>
      <c r="BB7" s="96"/>
      <c r="BC7" s="96"/>
      <c r="BD7" s="96"/>
      <c r="BE7" s="96" t="s">
        <v>4</v>
      </c>
      <c r="BF7" s="430" t="s">
        <v>75</v>
      </c>
      <c r="BG7" s="430"/>
      <c r="BH7" s="430"/>
      <c r="BI7" s="96" t="s">
        <v>5</v>
      </c>
      <c r="BJ7" s="430" t="s">
        <v>76</v>
      </c>
      <c r="BK7" s="430"/>
      <c r="BL7" s="430"/>
      <c r="BM7" s="430"/>
      <c r="BN7" s="430"/>
      <c r="BO7" s="96"/>
      <c r="BP7" s="96" t="s">
        <v>93</v>
      </c>
      <c r="BQ7" s="430" t="s">
        <v>140</v>
      </c>
      <c r="BR7" s="430"/>
      <c r="BS7" s="430"/>
      <c r="BT7" s="96"/>
      <c r="BU7" s="96"/>
      <c r="BV7" s="96"/>
      <c r="BW7" s="96"/>
      <c r="BX7" s="96"/>
      <c r="BY7" s="96"/>
      <c r="BZ7" s="430"/>
      <c r="CA7" s="430"/>
      <c r="CB7" s="430"/>
      <c r="CC7" s="3"/>
    </row>
    <row r="8" spans="1:83" s="95" customFormat="1" ht="15.6" x14ac:dyDescent="0.3">
      <c r="A8" s="4" t="s">
        <v>94</v>
      </c>
      <c r="B8" s="4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3"/>
    </row>
    <row r="9" spans="1:83" s="95" customForma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02" t="s">
        <v>95</v>
      </c>
      <c r="W9" s="103"/>
      <c r="X9" s="3"/>
      <c r="Y9" s="3"/>
      <c r="Z9" s="3"/>
      <c r="AA9" s="3"/>
      <c r="AB9" s="3"/>
      <c r="AC9" s="3"/>
      <c r="AD9" s="3"/>
      <c r="AE9" s="3"/>
      <c r="AF9" s="102" t="s">
        <v>95</v>
      </c>
      <c r="AG9" s="103"/>
      <c r="AH9" s="3"/>
      <c r="AI9" s="3"/>
      <c r="AJ9" s="3"/>
      <c r="AK9" s="3"/>
      <c r="AL9" s="3"/>
      <c r="AM9" s="3"/>
      <c r="AN9" s="3"/>
      <c r="AO9" s="3"/>
      <c r="AP9" s="102" t="s">
        <v>95</v>
      </c>
      <c r="AQ9" s="104"/>
      <c r="AR9" s="3"/>
      <c r="AS9" s="3"/>
      <c r="AT9" s="3"/>
      <c r="AU9" s="105"/>
      <c r="AV9" s="106" t="s">
        <v>96</v>
      </c>
      <c r="AW9" s="103"/>
      <c r="AX9" s="430"/>
      <c r="AY9" s="430"/>
      <c r="AZ9" s="430"/>
      <c r="BA9" s="430"/>
      <c r="BB9" s="430"/>
      <c r="BC9" s="430"/>
      <c r="BD9" s="105"/>
      <c r="BE9" s="96" t="s">
        <v>8</v>
      </c>
      <c r="BF9" s="430"/>
      <c r="BG9" s="179" t="s">
        <v>8</v>
      </c>
      <c r="BH9" s="105"/>
      <c r="BI9" s="96" t="s">
        <v>10</v>
      </c>
      <c r="BJ9" s="430"/>
      <c r="BK9" s="430"/>
      <c r="BL9" s="430"/>
      <c r="BM9" s="430"/>
      <c r="BN9" s="430"/>
      <c r="BO9" s="105"/>
      <c r="BP9" s="96" t="s">
        <v>8</v>
      </c>
      <c r="BQ9" s="430"/>
      <c r="BR9" s="179" t="s">
        <v>8</v>
      </c>
      <c r="BS9" s="105"/>
      <c r="BT9" s="561" t="s">
        <v>287</v>
      </c>
      <c r="BU9" s="561"/>
      <c r="BV9" s="561"/>
      <c r="BW9" s="561"/>
      <c r="BX9" s="105"/>
      <c r="BY9" s="102"/>
      <c r="BZ9" s="96"/>
      <c r="CA9" s="105"/>
      <c r="CB9" s="96"/>
      <c r="CC9" s="3"/>
    </row>
    <row r="10" spans="1:83" s="95" customFormat="1" x14ac:dyDescent="0.3">
      <c r="A10" s="102" t="s">
        <v>13</v>
      </c>
      <c r="B10" s="137" t="s">
        <v>14</v>
      </c>
      <c r="C10" s="137" t="s">
        <v>7</v>
      </c>
      <c r="D10" s="137" t="s">
        <v>15</v>
      </c>
      <c r="E10" s="137" t="s">
        <v>97</v>
      </c>
      <c r="F10" s="103"/>
      <c r="G10" s="102" t="s">
        <v>7</v>
      </c>
      <c r="H10" s="102"/>
      <c r="I10" s="102"/>
      <c r="J10" s="102"/>
      <c r="K10" s="102"/>
      <c r="L10" s="102"/>
      <c r="M10" s="103"/>
      <c r="N10" s="102" t="s">
        <v>98</v>
      </c>
      <c r="O10" s="102" t="s">
        <v>99</v>
      </c>
      <c r="P10" s="102" t="s">
        <v>100</v>
      </c>
      <c r="Q10" s="102" t="s">
        <v>101</v>
      </c>
      <c r="R10" s="102" t="s">
        <v>102</v>
      </c>
      <c r="S10" s="102" t="s">
        <v>103</v>
      </c>
      <c r="T10" s="102" t="s">
        <v>104</v>
      </c>
      <c r="U10" s="102" t="s">
        <v>105</v>
      </c>
      <c r="V10" s="102" t="s">
        <v>106</v>
      </c>
      <c r="W10" s="103"/>
      <c r="X10" s="102" t="s">
        <v>98</v>
      </c>
      <c r="Y10" s="102" t="s">
        <v>99</v>
      </c>
      <c r="Z10" s="102" t="s">
        <v>100</v>
      </c>
      <c r="AA10" s="102" t="s">
        <v>101</v>
      </c>
      <c r="AB10" s="102" t="s">
        <v>102</v>
      </c>
      <c r="AC10" s="102" t="s">
        <v>103</v>
      </c>
      <c r="AD10" s="102" t="s">
        <v>104</v>
      </c>
      <c r="AE10" s="102" t="s">
        <v>105</v>
      </c>
      <c r="AF10" s="102" t="s">
        <v>106</v>
      </c>
      <c r="AG10" s="103"/>
      <c r="AH10" s="102" t="s">
        <v>98</v>
      </c>
      <c r="AI10" s="102" t="s">
        <v>99</v>
      </c>
      <c r="AJ10" s="102" t="s">
        <v>100</v>
      </c>
      <c r="AK10" s="102" t="s">
        <v>101</v>
      </c>
      <c r="AL10" s="102" t="s">
        <v>102</v>
      </c>
      <c r="AM10" s="102" t="s">
        <v>103</v>
      </c>
      <c r="AN10" s="102" t="s">
        <v>104</v>
      </c>
      <c r="AO10" s="102" t="s">
        <v>105</v>
      </c>
      <c r="AP10" s="102" t="s">
        <v>106</v>
      </c>
      <c r="AQ10" s="107" t="s">
        <v>34</v>
      </c>
      <c r="AR10" s="102" t="s">
        <v>35</v>
      </c>
      <c r="AS10" s="102" t="s">
        <v>36</v>
      </c>
      <c r="AT10" s="102" t="s">
        <v>108</v>
      </c>
      <c r="AU10" s="103"/>
      <c r="AV10" s="106" t="s">
        <v>83</v>
      </c>
      <c r="AW10" s="103"/>
      <c r="AX10" s="102" t="s">
        <v>7</v>
      </c>
      <c r="AY10" s="102"/>
      <c r="AZ10" s="102"/>
      <c r="BA10" s="102"/>
      <c r="BB10" s="102"/>
      <c r="BC10" s="102"/>
      <c r="BD10" s="103"/>
      <c r="BE10" s="180" t="s">
        <v>22</v>
      </c>
      <c r="BF10" s="181" t="s">
        <v>31</v>
      </c>
      <c r="BG10" s="179" t="s">
        <v>24</v>
      </c>
      <c r="BH10" s="103"/>
      <c r="BI10" s="560"/>
      <c r="BJ10" s="560"/>
      <c r="BK10" s="430"/>
      <c r="BL10" s="430"/>
      <c r="BM10" s="430"/>
      <c r="BN10" s="430"/>
      <c r="BO10" s="103"/>
      <c r="BP10" s="180" t="s">
        <v>22</v>
      </c>
      <c r="BQ10" s="181" t="s">
        <v>31</v>
      </c>
      <c r="BR10" s="179" t="s">
        <v>24</v>
      </c>
      <c r="BS10" s="103"/>
      <c r="BT10" s="102"/>
      <c r="BU10" s="102"/>
      <c r="BV10" s="102"/>
      <c r="BW10" s="102"/>
      <c r="BX10" s="105"/>
      <c r="BY10" s="106" t="s">
        <v>190</v>
      </c>
      <c r="BZ10" s="179" t="s">
        <v>287</v>
      </c>
      <c r="CA10" s="105"/>
      <c r="CB10" s="179" t="s">
        <v>210</v>
      </c>
      <c r="CC10" s="106" t="s">
        <v>33</v>
      </c>
    </row>
    <row r="11" spans="1:83" s="95" customFormat="1" x14ac:dyDescent="0.3">
      <c r="A11" s="3"/>
      <c r="B11" s="3"/>
      <c r="C11" s="3"/>
      <c r="D11" s="3"/>
      <c r="E11" s="3"/>
      <c r="F11" s="105"/>
      <c r="G11" s="108" t="s">
        <v>17</v>
      </c>
      <c r="H11" s="108" t="s">
        <v>18</v>
      </c>
      <c r="I11" s="108" t="s">
        <v>19</v>
      </c>
      <c r="J11" s="108" t="s">
        <v>20</v>
      </c>
      <c r="K11" s="108" t="s">
        <v>21</v>
      </c>
      <c r="L11" s="108" t="s">
        <v>7</v>
      </c>
      <c r="M11" s="105"/>
      <c r="N11" s="3"/>
      <c r="O11" s="3"/>
      <c r="P11" s="3"/>
      <c r="Q11" s="3"/>
      <c r="R11" s="3"/>
      <c r="S11" s="3"/>
      <c r="T11" s="3"/>
      <c r="U11" s="3"/>
      <c r="V11" s="3"/>
      <c r="W11" s="105"/>
      <c r="X11" s="3"/>
      <c r="Y11" s="3"/>
      <c r="Z11" s="3"/>
      <c r="AA11" s="3"/>
      <c r="AB11" s="3"/>
      <c r="AC11" s="3"/>
      <c r="AD11" s="3"/>
      <c r="AE11" s="3"/>
      <c r="AF11" s="3"/>
      <c r="AG11" s="105"/>
      <c r="AH11" s="3"/>
      <c r="AI11" s="3"/>
      <c r="AJ11" s="3"/>
      <c r="AK11" s="3"/>
      <c r="AL11" s="3"/>
      <c r="AM11" s="3"/>
      <c r="AN11" s="3"/>
      <c r="AO11" s="3"/>
      <c r="AP11" s="3"/>
      <c r="AQ11" s="104"/>
      <c r="AR11" s="3"/>
      <c r="AS11" s="3"/>
      <c r="AT11" s="3"/>
      <c r="AU11" s="105"/>
      <c r="AV11" s="3"/>
      <c r="AW11" s="105"/>
      <c r="AX11" s="108" t="s">
        <v>17</v>
      </c>
      <c r="AY11" s="108" t="s">
        <v>18</v>
      </c>
      <c r="AZ11" s="108" t="s">
        <v>19</v>
      </c>
      <c r="BA11" s="108" t="s">
        <v>20</v>
      </c>
      <c r="BB11" s="108" t="s">
        <v>21</v>
      </c>
      <c r="BC11" s="108" t="s">
        <v>7</v>
      </c>
      <c r="BD11" s="105"/>
      <c r="BE11" s="182"/>
      <c r="BF11" s="108" t="s">
        <v>124</v>
      </c>
      <c r="BG11" s="122"/>
      <c r="BH11" s="105"/>
      <c r="BI11" s="108" t="s">
        <v>25</v>
      </c>
      <c r="BJ11" s="108" t="s">
        <v>26</v>
      </c>
      <c r="BK11" s="108" t="s">
        <v>27</v>
      </c>
      <c r="BL11" s="108" t="s">
        <v>28</v>
      </c>
      <c r="BM11" s="108" t="s">
        <v>29</v>
      </c>
      <c r="BN11" s="108" t="s">
        <v>30</v>
      </c>
      <c r="BO11" s="105"/>
      <c r="BP11" s="182"/>
      <c r="BQ11" s="108" t="s">
        <v>124</v>
      </c>
      <c r="BR11" s="122"/>
      <c r="BS11" s="105"/>
      <c r="BT11" s="418" t="s">
        <v>34</v>
      </c>
      <c r="BU11" s="418" t="s">
        <v>35</v>
      </c>
      <c r="BV11" s="418" t="s">
        <v>36</v>
      </c>
      <c r="BW11" s="418" t="s">
        <v>108</v>
      </c>
      <c r="BX11" s="105"/>
      <c r="BY11" s="418"/>
      <c r="BZ11" s="179"/>
      <c r="CA11" s="105"/>
      <c r="CB11" s="179"/>
      <c r="CC11" s="3"/>
    </row>
    <row r="12" spans="1:83" s="95" customFormat="1" x14ac:dyDescent="0.3">
      <c r="A12" s="109">
        <v>1</v>
      </c>
      <c r="B12" t="s">
        <v>286</v>
      </c>
      <c r="C12" s="111"/>
      <c r="D12" s="111"/>
      <c r="E12" s="111"/>
      <c r="F12" s="105"/>
      <c r="G12" s="112"/>
      <c r="H12" s="112"/>
      <c r="I12" s="112"/>
      <c r="J12" s="112"/>
      <c r="K12" s="112"/>
      <c r="L12" s="41"/>
      <c r="M12" s="105"/>
      <c r="N12" s="113">
        <v>6</v>
      </c>
      <c r="O12" s="113">
        <v>7.5</v>
      </c>
      <c r="P12" s="113">
        <v>7</v>
      </c>
      <c r="Q12" s="113">
        <v>8</v>
      </c>
      <c r="R12" s="113">
        <v>6.8</v>
      </c>
      <c r="S12" s="113">
        <v>6.7</v>
      </c>
      <c r="T12" s="113">
        <v>6.8</v>
      </c>
      <c r="U12" s="114">
        <f t="shared" ref="U12:U17" si="0">SUM(N12:T12)</f>
        <v>48.8</v>
      </c>
      <c r="V12" s="115"/>
      <c r="W12" s="105"/>
      <c r="X12" s="113">
        <v>6.2</v>
      </c>
      <c r="Y12" s="113">
        <v>5.2</v>
      </c>
      <c r="Z12" s="113">
        <v>7.4</v>
      </c>
      <c r="AA12" s="113">
        <v>8.5</v>
      </c>
      <c r="AB12" s="113">
        <v>6</v>
      </c>
      <c r="AC12" s="113">
        <v>7.2</v>
      </c>
      <c r="AD12" s="113">
        <v>5.8</v>
      </c>
      <c r="AE12" s="114">
        <f t="shared" ref="AE12:AE17" si="1">SUM(X12:AD12)</f>
        <v>46.3</v>
      </c>
      <c r="AF12" s="115"/>
      <c r="AG12" s="116"/>
      <c r="AH12" s="113">
        <v>5</v>
      </c>
      <c r="AI12" s="113">
        <v>6</v>
      </c>
      <c r="AJ12" s="113">
        <v>6</v>
      </c>
      <c r="AK12" s="113">
        <v>7.5</v>
      </c>
      <c r="AL12" s="113">
        <v>6.5</v>
      </c>
      <c r="AM12" s="113">
        <v>5.5</v>
      </c>
      <c r="AN12" s="113">
        <v>6.5</v>
      </c>
      <c r="AO12" s="114">
        <f t="shared" ref="AO12:AO17" si="2">SUM(AH12:AN12)</f>
        <v>43</v>
      </c>
      <c r="AP12" s="115"/>
      <c r="AQ12" s="117"/>
      <c r="AR12" s="118"/>
      <c r="AS12" s="118"/>
      <c r="AT12" s="118"/>
      <c r="AU12" s="119"/>
      <c r="AV12" s="41"/>
      <c r="AW12" s="120"/>
      <c r="AX12" s="112"/>
      <c r="AY12" s="112"/>
      <c r="AZ12" s="112"/>
      <c r="BA12" s="112"/>
      <c r="BB12" s="112"/>
      <c r="BC12" s="112"/>
      <c r="BD12" s="105"/>
      <c r="BE12" s="183"/>
      <c r="BF12" s="183"/>
      <c r="BG12" s="183"/>
      <c r="BH12" s="120"/>
      <c r="BI12" s="183"/>
      <c r="BJ12" s="183"/>
      <c r="BK12" s="183"/>
      <c r="BL12" s="183"/>
      <c r="BM12" s="183"/>
      <c r="BN12" s="115"/>
      <c r="BO12" s="105"/>
      <c r="BP12" s="183"/>
      <c r="BQ12" s="183"/>
      <c r="BR12" s="183"/>
      <c r="BS12" s="120"/>
      <c r="BT12" s="41"/>
      <c r="BU12" s="41"/>
      <c r="BV12" s="41"/>
      <c r="BW12" s="41"/>
      <c r="BX12" s="105"/>
      <c r="BY12" s="41"/>
      <c r="BZ12" s="183"/>
      <c r="CA12" s="105"/>
      <c r="CB12" s="183"/>
      <c r="CC12" s="112"/>
    </row>
    <row r="13" spans="1:83" s="95" customFormat="1" x14ac:dyDescent="0.3">
      <c r="A13" s="109">
        <v>2</v>
      </c>
      <c r="B13" t="s">
        <v>109</v>
      </c>
      <c r="C13" s="111"/>
      <c r="D13" s="111"/>
      <c r="E13" s="111"/>
      <c r="F13" s="105"/>
      <c r="G13" s="112"/>
      <c r="H13" s="112"/>
      <c r="I13" s="112"/>
      <c r="J13" s="112"/>
      <c r="K13" s="112"/>
      <c r="L13" s="112"/>
      <c r="M13" s="105"/>
      <c r="N13" s="113">
        <v>5.2</v>
      </c>
      <c r="O13" s="113">
        <v>5.8</v>
      </c>
      <c r="P13" s="113">
        <v>4</v>
      </c>
      <c r="Q13" s="113">
        <v>5</v>
      </c>
      <c r="R13" s="113">
        <v>5</v>
      </c>
      <c r="S13" s="113">
        <v>0</v>
      </c>
      <c r="T13" s="113">
        <v>5.3</v>
      </c>
      <c r="U13" s="114">
        <f t="shared" si="0"/>
        <v>30.3</v>
      </c>
      <c r="V13" s="115"/>
      <c r="W13" s="105"/>
      <c r="X13" s="113">
        <v>4.2</v>
      </c>
      <c r="Y13" s="113">
        <v>5</v>
      </c>
      <c r="Z13" s="113">
        <v>5.5</v>
      </c>
      <c r="AA13" s="113">
        <v>5.8</v>
      </c>
      <c r="AB13" s="113">
        <v>5.2</v>
      </c>
      <c r="AC13" s="113">
        <v>0</v>
      </c>
      <c r="AD13" s="113">
        <v>5.2</v>
      </c>
      <c r="AE13" s="114">
        <f t="shared" si="1"/>
        <v>30.9</v>
      </c>
      <c r="AF13" s="115"/>
      <c r="AG13" s="116"/>
      <c r="AH13" s="113">
        <v>5</v>
      </c>
      <c r="AI13" s="113">
        <v>4</v>
      </c>
      <c r="AJ13" s="113">
        <v>4.5</v>
      </c>
      <c r="AK13" s="113">
        <v>5</v>
      </c>
      <c r="AL13" s="113">
        <v>5</v>
      </c>
      <c r="AM13" s="113">
        <v>4.5</v>
      </c>
      <c r="AN13" s="113">
        <v>4.8</v>
      </c>
      <c r="AO13" s="114">
        <f t="shared" si="2"/>
        <v>32.799999999999997</v>
      </c>
      <c r="AP13" s="115"/>
      <c r="AQ13" s="117"/>
      <c r="AR13" s="118"/>
      <c r="AS13" s="118"/>
      <c r="AT13" s="118"/>
      <c r="AU13" s="119"/>
      <c r="AV13" s="41"/>
      <c r="AW13" s="105"/>
      <c r="AX13" s="112"/>
      <c r="AY13" s="112"/>
      <c r="AZ13" s="112"/>
      <c r="BA13" s="112"/>
      <c r="BB13" s="112"/>
      <c r="BC13" s="112"/>
      <c r="BD13" s="105"/>
      <c r="BE13" s="112"/>
      <c r="BF13" s="112"/>
      <c r="BG13" s="112"/>
      <c r="BH13" s="105"/>
      <c r="BI13" s="112"/>
      <c r="BJ13" s="112"/>
      <c r="BK13" s="112"/>
      <c r="BL13" s="112"/>
      <c r="BM13" s="112"/>
      <c r="BN13" s="112"/>
      <c r="BO13" s="105"/>
      <c r="BP13" s="112"/>
      <c r="BQ13" s="112"/>
      <c r="BR13" s="112"/>
      <c r="BS13" s="105"/>
      <c r="BT13" s="41"/>
      <c r="BU13" s="41"/>
      <c r="BV13" s="41"/>
      <c r="BW13" s="41"/>
      <c r="BX13" s="105"/>
      <c r="BY13" s="41"/>
      <c r="BZ13" s="112"/>
      <c r="CA13" s="105"/>
      <c r="CB13" s="112"/>
      <c r="CC13" s="112"/>
    </row>
    <row r="14" spans="1:83" s="95" customFormat="1" x14ac:dyDescent="0.3">
      <c r="A14" s="109">
        <v>3</v>
      </c>
      <c r="B14" t="s">
        <v>58</v>
      </c>
      <c r="C14" s="111"/>
      <c r="D14" s="111"/>
      <c r="E14" s="111"/>
      <c r="F14" s="105"/>
      <c r="G14" s="112"/>
      <c r="H14" s="112"/>
      <c r="I14" s="112"/>
      <c r="J14" s="112"/>
      <c r="K14" s="112"/>
      <c r="L14" s="112"/>
      <c r="M14" s="105"/>
      <c r="N14" s="113">
        <v>6.2</v>
      </c>
      <c r="O14" s="113">
        <v>7.5</v>
      </c>
      <c r="P14" s="113">
        <v>6.8</v>
      </c>
      <c r="Q14" s="113">
        <v>7.5</v>
      </c>
      <c r="R14" s="113">
        <v>6.8</v>
      </c>
      <c r="S14" s="113">
        <v>6.5</v>
      </c>
      <c r="T14" s="113">
        <v>6.5</v>
      </c>
      <c r="U14" s="114">
        <f t="shared" si="0"/>
        <v>47.8</v>
      </c>
      <c r="V14" s="115"/>
      <c r="W14" s="105"/>
      <c r="X14" s="113">
        <v>5</v>
      </c>
      <c r="Y14" s="113">
        <v>7</v>
      </c>
      <c r="Z14" s="113">
        <v>8</v>
      </c>
      <c r="AA14" s="113">
        <v>7.5</v>
      </c>
      <c r="AB14" s="113">
        <v>5.8</v>
      </c>
      <c r="AC14" s="113">
        <v>7.5</v>
      </c>
      <c r="AD14" s="113">
        <v>6.5</v>
      </c>
      <c r="AE14" s="114">
        <f t="shared" si="1"/>
        <v>47.3</v>
      </c>
      <c r="AF14" s="115"/>
      <c r="AG14" s="116"/>
      <c r="AH14" s="113">
        <v>5.8</v>
      </c>
      <c r="AI14" s="113">
        <v>6</v>
      </c>
      <c r="AJ14" s="113">
        <v>5</v>
      </c>
      <c r="AK14" s="113">
        <v>6.5</v>
      </c>
      <c r="AL14" s="113">
        <v>6</v>
      </c>
      <c r="AM14" s="113">
        <v>5.5</v>
      </c>
      <c r="AN14" s="113">
        <v>6.8</v>
      </c>
      <c r="AO14" s="114">
        <f t="shared" si="2"/>
        <v>41.599999999999994</v>
      </c>
      <c r="AP14" s="115"/>
      <c r="AQ14" s="117"/>
      <c r="AR14" s="118"/>
      <c r="AS14" s="118"/>
      <c r="AT14" s="118"/>
      <c r="AU14" s="119"/>
      <c r="AV14" s="41"/>
      <c r="AW14" s="105"/>
      <c r="AX14" s="112"/>
      <c r="AY14" s="112"/>
      <c r="AZ14" s="112"/>
      <c r="BA14" s="112"/>
      <c r="BB14" s="112"/>
      <c r="BC14" s="112"/>
      <c r="BD14" s="105"/>
      <c r="BE14" s="112"/>
      <c r="BF14" s="112"/>
      <c r="BG14" s="112"/>
      <c r="BH14" s="105"/>
      <c r="BI14" s="112"/>
      <c r="BJ14" s="112"/>
      <c r="BK14" s="112"/>
      <c r="BL14" s="112"/>
      <c r="BM14" s="112"/>
      <c r="BN14" s="112"/>
      <c r="BO14" s="105"/>
      <c r="BP14" s="112"/>
      <c r="BQ14" s="112"/>
      <c r="BR14" s="112"/>
      <c r="BS14" s="105"/>
      <c r="BT14" s="41"/>
      <c r="BU14" s="41"/>
      <c r="BV14" s="41"/>
      <c r="BW14" s="41"/>
      <c r="BX14" s="105"/>
      <c r="BY14" s="41"/>
      <c r="BZ14" s="112"/>
      <c r="CA14" s="105"/>
      <c r="CB14" s="112"/>
      <c r="CC14" s="112"/>
    </row>
    <row r="15" spans="1:83" s="95" customFormat="1" x14ac:dyDescent="0.3">
      <c r="A15" s="109">
        <v>4</v>
      </c>
      <c r="B15" t="s">
        <v>39</v>
      </c>
      <c r="C15" s="111"/>
      <c r="D15" s="111"/>
      <c r="E15" s="111"/>
      <c r="F15" s="105"/>
      <c r="G15" s="112"/>
      <c r="H15" s="112"/>
      <c r="I15" s="112"/>
      <c r="J15" s="112"/>
      <c r="K15" s="112"/>
      <c r="L15" s="112"/>
      <c r="M15" s="105"/>
      <c r="N15" s="113">
        <v>5.2</v>
      </c>
      <c r="O15" s="113">
        <v>6</v>
      </c>
      <c r="P15" s="113">
        <v>6</v>
      </c>
      <c r="Q15" s="113">
        <v>5.7</v>
      </c>
      <c r="R15" s="113">
        <v>4</v>
      </c>
      <c r="S15" s="113">
        <v>5</v>
      </c>
      <c r="T15" s="113">
        <v>5.5</v>
      </c>
      <c r="U15" s="114">
        <f t="shared" si="0"/>
        <v>37.4</v>
      </c>
      <c r="V15" s="115"/>
      <c r="W15" s="105"/>
      <c r="X15" s="113">
        <v>5</v>
      </c>
      <c r="Y15" s="113">
        <v>5.4</v>
      </c>
      <c r="Z15" s="113">
        <v>5.8</v>
      </c>
      <c r="AA15" s="113">
        <v>6</v>
      </c>
      <c r="AB15" s="113">
        <v>6.2</v>
      </c>
      <c r="AC15" s="113">
        <v>5.2</v>
      </c>
      <c r="AD15" s="113">
        <v>5.4</v>
      </c>
      <c r="AE15" s="114">
        <f t="shared" si="1"/>
        <v>39</v>
      </c>
      <c r="AF15" s="115"/>
      <c r="AG15" s="116"/>
      <c r="AH15" s="113">
        <v>5.8</v>
      </c>
      <c r="AI15" s="113">
        <v>6</v>
      </c>
      <c r="AJ15" s="113">
        <v>5</v>
      </c>
      <c r="AK15" s="113">
        <v>6</v>
      </c>
      <c r="AL15" s="113">
        <v>4.5</v>
      </c>
      <c r="AM15" s="113">
        <v>4.8</v>
      </c>
      <c r="AN15" s="113">
        <v>5</v>
      </c>
      <c r="AO15" s="114">
        <f t="shared" si="2"/>
        <v>37.1</v>
      </c>
      <c r="AP15" s="115"/>
      <c r="AQ15" s="117"/>
      <c r="AR15" s="118"/>
      <c r="AS15" s="118"/>
      <c r="AT15" s="118"/>
      <c r="AU15" s="119"/>
      <c r="AV15" s="41"/>
      <c r="AW15" s="105"/>
      <c r="AX15" s="112"/>
      <c r="AY15" s="112"/>
      <c r="AZ15" s="112"/>
      <c r="BA15" s="112"/>
      <c r="BB15" s="112"/>
      <c r="BC15" s="112"/>
      <c r="BD15" s="105"/>
      <c r="BE15" s="112"/>
      <c r="BF15" s="112"/>
      <c r="BG15" s="112"/>
      <c r="BH15" s="105"/>
      <c r="BI15" s="112"/>
      <c r="BJ15" s="112"/>
      <c r="BK15" s="112"/>
      <c r="BL15" s="112"/>
      <c r="BM15" s="112"/>
      <c r="BN15" s="112"/>
      <c r="BO15" s="105"/>
      <c r="BP15" s="112"/>
      <c r="BQ15" s="112"/>
      <c r="BR15" s="112"/>
      <c r="BS15" s="105"/>
      <c r="BT15" s="41"/>
      <c r="BU15" s="41"/>
      <c r="BV15" s="41"/>
      <c r="BW15" s="41"/>
      <c r="BX15" s="105"/>
      <c r="BY15" s="41"/>
      <c r="BZ15" s="112"/>
      <c r="CA15" s="105"/>
      <c r="CB15" s="112"/>
      <c r="CC15" s="112"/>
    </row>
    <row r="16" spans="1:83" s="95" customFormat="1" x14ac:dyDescent="0.3">
      <c r="A16" s="109">
        <v>5</v>
      </c>
      <c r="B16" t="s">
        <v>37</v>
      </c>
      <c r="C16" s="111"/>
      <c r="D16" s="111"/>
      <c r="E16" s="111"/>
      <c r="F16" s="105"/>
      <c r="G16" s="112"/>
      <c r="H16" s="112"/>
      <c r="I16" s="112"/>
      <c r="J16" s="112"/>
      <c r="K16" s="112"/>
      <c r="L16" s="112"/>
      <c r="M16" s="105"/>
      <c r="N16" s="113">
        <v>5.8</v>
      </c>
      <c r="O16" s="113">
        <v>7</v>
      </c>
      <c r="P16" s="113">
        <v>7.3</v>
      </c>
      <c r="Q16" s="113">
        <v>7.2</v>
      </c>
      <c r="R16" s="113">
        <v>6.5</v>
      </c>
      <c r="S16" s="113">
        <v>6.5</v>
      </c>
      <c r="T16" s="113">
        <v>6.8</v>
      </c>
      <c r="U16" s="114">
        <f t="shared" si="0"/>
        <v>47.099999999999994</v>
      </c>
      <c r="V16" s="115"/>
      <c r="W16" s="105"/>
      <c r="X16" s="113">
        <v>5.4</v>
      </c>
      <c r="Y16" s="113">
        <v>6.5</v>
      </c>
      <c r="Z16" s="113">
        <v>8.5</v>
      </c>
      <c r="AA16" s="113">
        <v>8.5</v>
      </c>
      <c r="AB16" s="113">
        <v>6</v>
      </c>
      <c r="AC16" s="113">
        <v>4.8</v>
      </c>
      <c r="AD16" s="113">
        <v>6.2</v>
      </c>
      <c r="AE16" s="114">
        <f t="shared" si="1"/>
        <v>45.9</v>
      </c>
      <c r="AF16" s="115"/>
      <c r="AG16" s="116"/>
      <c r="AH16" s="113">
        <v>5.5</v>
      </c>
      <c r="AI16" s="113">
        <v>5.5</v>
      </c>
      <c r="AJ16" s="113">
        <v>6</v>
      </c>
      <c r="AK16" s="113">
        <v>6.8</v>
      </c>
      <c r="AL16" s="113">
        <v>7</v>
      </c>
      <c r="AM16" s="113">
        <v>6.2</v>
      </c>
      <c r="AN16" s="113">
        <v>6.2</v>
      </c>
      <c r="AO16" s="114">
        <f t="shared" si="2"/>
        <v>43.2</v>
      </c>
      <c r="AP16" s="115"/>
      <c r="AQ16" s="117"/>
      <c r="AR16" s="118"/>
      <c r="AS16" s="118"/>
      <c r="AT16" s="118"/>
      <c r="AU16" s="119"/>
      <c r="AV16" s="41"/>
      <c r="AW16" s="105"/>
      <c r="AX16" s="112"/>
      <c r="AY16" s="112"/>
      <c r="AZ16" s="112"/>
      <c r="BA16" s="112"/>
      <c r="BB16" s="112"/>
      <c r="BC16" s="112"/>
      <c r="BD16" s="105"/>
      <c r="BE16" s="112"/>
      <c r="BF16" s="112"/>
      <c r="BG16" s="112"/>
      <c r="BH16" s="105"/>
      <c r="BI16" s="112"/>
      <c r="BJ16" s="112"/>
      <c r="BK16" s="112"/>
      <c r="BL16" s="112"/>
      <c r="BM16" s="112"/>
      <c r="BN16" s="112"/>
      <c r="BO16" s="105"/>
      <c r="BP16" s="112"/>
      <c r="BQ16" s="112"/>
      <c r="BR16" s="112"/>
      <c r="BS16" s="105"/>
      <c r="BT16" s="41"/>
      <c r="BU16" s="41"/>
      <c r="BV16" s="41"/>
      <c r="BW16" s="41"/>
      <c r="BX16" s="105"/>
      <c r="BY16" s="41"/>
      <c r="BZ16" s="112"/>
      <c r="CA16" s="105"/>
      <c r="CB16" s="112"/>
      <c r="CC16" s="112"/>
    </row>
    <row r="17" spans="1:81" s="95" customFormat="1" x14ac:dyDescent="0.3">
      <c r="A17" s="109">
        <v>6</v>
      </c>
      <c r="B17" t="s">
        <v>38</v>
      </c>
      <c r="C17" s="111"/>
      <c r="D17" s="111"/>
      <c r="E17" s="111"/>
      <c r="F17" s="105"/>
      <c r="G17" s="112"/>
      <c r="H17" s="112"/>
      <c r="I17" s="112"/>
      <c r="J17" s="112"/>
      <c r="K17" s="112"/>
      <c r="L17" s="112"/>
      <c r="M17" s="105"/>
      <c r="N17" s="113">
        <v>6</v>
      </c>
      <c r="O17" s="113">
        <v>7</v>
      </c>
      <c r="P17" s="113">
        <v>4.5</v>
      </c>
      <c r="Q17" s="113">
        <v>6.2</v>
      </c>
      <c r="R17" s="113">
        <v>5.3</v>
      </c>
      <c r="S17" s="113">
        <v>5.5</v>
      </c>
      <c r="T17" s="113">
        <v>6</v>
      </c>
      <c r="U17" s="114">
        <f t="shared" si="0"/>
        <v>40.5</v>
      </c>
      <c r="V17" s="115"/>
      <c r="W17" s="105"/>
      <c r="X17" s="113">
        <v>4.8</v>
      </c>
      <c r="Y17" s="113">
        <v>5.5</v>
      </c>
      <c r="Z17" s="113">
        <v>5.8</v>
      </c>
      <c r="AA17" s="113">
        <v>7.2</v>
      </c>
      <c r="AB17" s="113">
        <v>5.2</v>
      </c>
      <c r="AC17" s="113">
        <v>6</v>
      </c>
      <c r="AD17" s="113">
        <v>5.5</v>
      </c>
      <c r="AE17" s="114">
        <f t="shared" si="1"/>
        <v>40</v>
      </c>
      <c r="AF17" s="115"/>
      <c r="AG17" s="116"/>
      <c r="AH17" s="113">
        <v>5.5</v>
      </c>
      <c r="AI17" s="113">
        <v>5.2</v>
      </c>
      <c r="AJ17" s="113">
        <v>5</v>
      </c>
      <c r="AK17" s="113">
        <v>6</v>
      </c>
      <c r="AL17" s="113">
        <v>5.5</v>
      </c>
      <c r="AM17" s="113">
        <v>5.5</v>
      </c>
      <c r="AN17" s="113">
        <v>5.8</v>
      </c>
      <c r="AO17" s="114">
        <f t="shared" si="2"/>
        <v>38.5</v>
      </c>
      <c r="AP17" s="115"/>
      <c r="AQ17" s="117"/>
      <c r="AR17" s="118"/>
      <c r="AS17" s="118"/>
      <c r="AT17" s="118"/>
      <c r="AU17" s="119"/>
      <c r="AV17" s="41"/>
      <c r="AW17" s="105"/>
      <c r="AX17" s="112"/>
      <c r="AY17" s="112"/>
      <c r="AZ17" s="112"/>
      <c r="BA17" s="112"/>
      <c r="BB17" s="112"/>
      <c r="BC17" s="112"/>
      <c r="BD17" s="105"/>
      <c r="BE17" s="112"/>
      <c r="BF17" s="112"/>
      <c r="BG17" s="112"/>
      <c r="BH17" s="105"/>
      <c r="BI17" s="112"/>
      <c r="BJ17" s="112"/>
      <c r="BK17" s="112"/>
      <c r="BL17" s="112"/>
      <c r="BM17" s="112"/>
      <c r="BN17" s="112"/>
      <c r="BO17" s="105"/>
      <c r="BP17" s="112"/>
      <c r="BQ17" s="112"/>
      <c r="BR17" s="112"/>
      <c r="BS17" s="105"/>
      <c r="BT17" s="41"/>
      <c r="BU17" s="41"/>
      <c r="BV17" s="41"/>
      <c r="BW17" s="41"/>
      <c r="BX17" s="105"/>
      <c r="BY17" s="41"/>
      <c r="BZ17" s="112"/>
      <c r="CA17" s="105"/>
      <c r="CB17" s="112"/>
      <c r="CC17" s="112"/>
    </row>
    <row r="18" spans="1:81" s="95" customFormat="1" x14ac:dyDescent="0.3">
      <c r="A18" s="121"/>
      <c r="B18" s="122"/>
      <c r="C18" s="61" t="s">
        <v>57</v>
      </c>
      <c r="D18" s="61" t="s">
        <v>70</v>
      </c>
      <c r="E18" s="61" t="s">
        <v>59</v>
      </c>
      <c r="F18" s="124"/>
      <c r="G18" s="125">
        <v>6.5</v>
      </c>
      <c r="H18" s="438">
        <v>6</v>
      </c>
      <c r="I18" s="438">
        <v>8</v>
      </c>
      <c r="J18" s="438">
        <v>7</v>
      </c>
      <c r="K18" s="438">
        <v>8</v>
      </c>
      <c r="L18" s="57">
        <f>SUM((G18*0.3),(H18*0.25),(I18*0.25),(J18*0.15),(K18*0.05))</f>
        <v>6.9</v>
      </c>
      <c r="M18" s="126"/>
      <c r="N18" s="127"/>
      <c r="O18" s="127"/>
      <c r="P18" s="127"/>
      <c r="Q18" s="127"/>
      <c r="R18" s="127"/>
      <c r="S18" s="127"/>
      <c r="T18" s="127" t="s">
        <v>107</v>
      </c>
      <c r="U18" s="50">
        <f>SUM(U12:U17)</f>
        <v>251.89999999999998</v>
      </c>
      <c r="V18" s="50">
        <f>(U18/6)/7</f>
        <v>5.9976190476190467</v>
      </c>
      <c r="W18" s="128"/>
      <c r="X18" s="127"/>
      <c r="Y18" s="127"/>
      <c r="Z18" s="127"/>
      <c r="AA18" s="127"/>
      <c r="AB18" s="127"/>
      <c r="AC18" s="127"/>
      <c r="AD18" s="127" t="s">
        <v>107</v>
      </c>
      <c r="AE18" s="50">
        <f>SUM(AE12:AE17)</f>
        <v>249.4</v>
      </c>
      <c r="AF18" s="50">
        <f>(AE18/6)/7</f>
        <v>5.9380952380952383</v>
      </c>
      <c r="AG18" s="129"/>
      <c r="AH18" s="127"/>
      <c r="AI18" s="127"/>
      <c r="AJ18" s="127"/>
      <c r="AK18" s="127"/>
      <c r="AL18" s="127"/>
      <c r="AM18" s="127"/>
      <c r="AN18" s="127" t="s">
        <v>107</v>
      </c>
      <c r="AO18" s="50">
        <f>SUM(AO12:AO17)</f>
        <v>236.2</v>
      </c>
      <c r="AP18" s="50">
        <f>(AO18/6)/7</f>
        <v>5.6238095238095243</v>
      </c>
      <c r="AQ18" s="130">
        <f>L18</f>
        <v>6.9</v>
      </c>
      <c r="AR18" s="131">
        <f>V18</f>
        <v>5.9976190476190467</v>
      </c>
      <c r="AS18" s="131">
        <f>AF18</f>
        <v>5.9380952380952383</v>
      </c>
      <c r="AT18" s="131">
        <f>AP18</f>
        <v>5.6238095238095243</v>
      </c>
      <c r="AU18" s="126"/>
      <c r="AV18" s="50">
        <f>SUM((L18*0.25)+(V18*0.25)+(AF18*0.25)+(AP18*0.25))</f>
        <v>6.1148809523809522</v>
      </c>
      <c r="AW18" s="128"/>
      <c r="AX18" s="125">
        <v>7.6</v>
      </c>
      <c r="AY18" s="438">
        <v>8</v>
      </c>
      <c r="AZ18" s="125">
        <v>7.5</v>
      </c>
      <c r="BA18" s="125">
        <v>7.5</v>
      </c>
      <c r="BB18" s="125">
        <v>7.8</v>
      </c>
      <c r="BC18" s="57">
        <f>SUM((AX18*0.1),(AY18*0.1),(AZ18*0.3),(BA18*0.3),(BB18*0.2))</f>
        <v>7.620000000000001</v>
      </c>
      <c r="BD18" s="126"/>
      <c r="BE18" s="185">
        <v>7.93</v>
      </c>
      <c r="BF18" s="185"/>
      <c r="BG18" s="50">
        <f>BE18-BF18</f>
        <v>7.93</v>
      </c>
      <c r="BH18" s="186"/>
      <c r="BI18" s="185">
        <v>8</v>
      </c>
      <c r="BJ18" s="185">
        <v>6</v>
      </c>
      <c r="BK18" s="185">
        <v>5</v>
      </c>
      <c r="BL18" s="185">
        <v>5.5</v>
      </c>
      <c r="BM18" s="185">
        <v>6</v>
      </c>
      <c r="BN18" s="50">
        <f>SUM((BI18*0.25),(BJ18*0.25),(BK18*0.2),(BL18*0.2),(BM18*0.1))</f>
        <v>6.1999999999999993</v>
      </c>
      <c r="BO18" s="126"/>
      <c r="BP18" s="185">
        <v>7.17</v>
      </c>
      <c r="BQ18" s="185"/>
      <c r="BR18" s="50">
        <f>BP18-BQ18</f>
        <v>7.17</v>
      </c>
      <c r="BS18" s="186"/>
      <c r="BT18" s="131">
        <f>BC18</f>
        <v>7.620000000000001</v>
      </c>
      <c r="BU18" s="131">
        <f>BG18</f>
        <v>7.93</v>
      </c>
      <c r="BV18" s="131">
        <f>BN18</f>
        <v>6.1999999999999993</v>
      </c>
      <c r="BW18" s="131">
        <f>BR18</f>
        <v>7.17</v>
      </c>
      <c r="BX18" s="105"/>
      <c r="BY18" s="131">
        <f>AV18</f>
        <v>6.1148809523809522</v>
      </c>
      <c r="BZ18" s="50">
        <f>SUM((BC18*0.25)+(BG18*0.25)+(BN18*0.25)+(BR18*0.25))</f>
        <v>7.23</v>
      </c>
      <c r="CA18" s="105"/>
      <c r="CB18" s="50">
        <f>(BY18+BZ18)/2</f>
        <v>6.6724404761904763</v>
      </c>
      <c r="CC18" s="132">
        <v>1</v>
      </c>
    </row>
    <row r="19" spans="1:81" s="95" customFormat="1" x14ac:dyDescent="0.3">
      <c r="A19" s="133"/>
      <c r="B1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3"/>
    </row>
    <row r="20" spans="1:81" s="95" customFormat="1" x14ac:dyDescent="0.3">
      <c r="A20" s="133"/>
      <c r="B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3"/>
    </row>
    <row r="21" spans="1:81" s="95" customFormat="1" x14ac:dyDescent="0.3">
      <c r="A21" s="133"/>
      <c r="B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3"/>
    </row>
    <row r="22" spans="1:81" s="95" customFormat="1" x14ac:dyDescent="0.3">
      <c r="A22" s="133"/>
      <c r="B2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3"/>
    </row>
    <row r="23" spans="1:81" s="95" customFormat="1" ht="15" customHeight="1" x14ac:dyDescent="0.3">
      <c r="A23" s="133"/>
      <c r="B2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0"/>
      <c r="CC23" s="3"/>
    </row>
    <row r="24" spans="1:81" s="95" customFormat="1" x14ac:dyDescent="0.3">
      <c r="A24" s="133"/>
      <c r="B24"/>
      <c r="C24"/>
      <c r="D24"/>
      <c r="E2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430"/>
      <c r="AY24" s="430"/>
      <c r="AZ24" s="430"/>
      <c r="BA24" s="430"/>
      <c r="BB24" s="430"/>
      <c r="BC24" s="430"/>
      <c r="BD24" s="430"/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0"/>
      <c r="CC24" s="3"/>
    </row>
    <row r="25" spans="1:81" s="95" customFormat="1" x14ac:dyDescent="0.3">
      <c r="A25" s="133"/>
      <c r="B2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3"/>
    </row>
    <row r="26" spans="1:81" s="95" customFormat="1" x14ac:dyDescent="0.3">
      <c r="A26" s="133"/>
      <c r="B2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3"/>
    </row>
    <row r="27" spans="1:81" s="95" customFormat="1" x14ac:dyDescent="0.3">
      <c r="A27" s="133"/>
      <c r="B2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3"/>
    </row>
    <row r="28" spans="1:81" s="95" customFormat="1" x14ac:dyDescent="0.3">
      <c r="A28" s="133"/>
      <c r="B2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3"/>
    </row>
    <row r="29" spans="1:81" s="95" customFormat="1" x14ac:dyDescent="0.3">
      <c r="A29" s="133"/>
      <c r="B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3"/>
    </row>
    <row r="30" spans="1:81" s="95" customFormat="1" x14ac:dyDescent="0.3">
      <c r="A30" s="133"/>
      <c r="B3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3"/>
    </row>
    <row r="31" spans="1:81" s="95" customFormat="1" x14ac:dyDescent="0.3">
      <c r="A31" s="3"/>
      <c r="B31" s="3"/>
      <c r="C31"/>
      <c r="D31"/>
      <c r="E3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0"/>
      <c r="CC31" s="3"/>
    </row>
    <row r="32" spans="1:81" s="95" customForma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0"/>
      <c r="BU32" s="430"/>
      <c r="BV32" s="430"/>
      <c r="BW32" s="430"/>
      <c r="BX32" s="430"/>
      <c r="BY32" s="430"/>
      <c r="BZ32" s="430"/>
      <c r="CA32" s="430"/>
      <c r="CB32" s="430"/>
      <c r="CC32" s="3"/>
    </row>
    <row r="33" spans="1:81" s="95" customForma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W33" s="430"/>
      <c r="BX33" s="430"/>
      <c r="BY33" s="430"/>
      <c r="BZ33" s="430"/>
      <c r="CA33" s="430"/>
      <c r="CB33" s="430"/>
      <c r="CC33" s="3"/>
    </row>
    <row r="34" spans="1:81" s="95" customForma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430"/>
      <c r="BW34" s="430"/>
      <c r="BX34" s="430"/>
      <c r="BY34" s="430"/>
      <c r="BZ34" s="430"/>
      <c r="CA34" s="430"/>
      <c r="CB34" s="430"/>
      <c r="CC34" s="3"/>
    </row>
    <row r="35" spans="1:81" s="95" customForma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30"/>
      <c r="BK35" s="430"/>
      <c r="BL35" s="430"/>
      <c r="BM35" s="430"/>
      <c r="BN35" s="430"/>
      <c r="BO35" s="430"/>
      <c r="BP35" s="430"/>
      <c r="BQ35" s="430"/>
      <c r="BR35" s="430"/>
      <c r="BS35" s="430"/>
      <c r="BT35" s="430"/>
      <c r="BU35" s="430"/>
      <c r="BV35" s="430"/>
      <c r="BW35" s="430"/>
      <c r="BX35" s="430"/>
      <c r="BY35" s="430"/>
      <c r="BZ35" s="430"/>
      <c r="CA35" s="430"/>
      <c r="CB35" s="430"/>
      <c r="CC35" s="3"/>
    </row>
    <row r="36" spans="1:81" s="95" customForma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  <c r="CB36" s="430"/>
      <c r="CC36" s="3"/>
    </row>
    <row r="37" spans="1:81" s="95" customForma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430"/>
      <c r="CC37" s="3"/>
    </row>
    <row r="38" spans="1:81" s="95" customForma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3"/>
    </row>
    <row r="39" spans="1:81" s="95" customForma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3"/>
    </row>
    <row r="40" spans="1:81" s="95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0"/>
      <c r="BI40" s="430"/>
      <c r="BJ40" s="430"/>
      <c r="BK40" s="430"/>
      <c r="BL40" s="430"/>
      <c r="BM40" s="430"/>
      <c r="BN40" s="430"/>
      <c r="BO40" s="430"/>
      <c r="BP40" s="430"/>
      <c r="BQ40" s="430"/>
      <c r="BR40" s="430"/>
      <c r="BS40" s="430"/>
      <c r="BT40" s="430"/>
      <c r="BU40" s="430"/>
      <c r="BV40" s="430"/>
      <c r="BW40" s="430"/>
      <c r="BX40" s="430"/>
      <c r="BY40" s="430"/>
      <c r="BZ40" s="430"/>
      <c r="CA40" s="430"/>
      <c r="CB40" s="430"/>
      <c r="CC40" s="3"/>
    </row>
    <row r="41" spans="1:81" s="95" customForma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3"/>
    </row>
    <row r="42" spans="1:81" s="95" customForma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  <c r="CB42" s="430"/>
      <c r="CC42" s="3"/>
    </row>
    <row r="43" spans="1:81" s="95" customForma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0"/>
      <c r="CA43" s="430"/>
      <c r="CB43" s="430"/>
      <c r="CC43" s="3"/>
    </row>
    <row r="44" spans="1:81" s="95" customForma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430"/>
      <c r="AY44" s="430"/>
      <c r="AZ44" s="430"/>
      <c r="BA44" s="430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0"/>
      <c r="BM44" s="430"/>
      <c r="BN44" s="430"/>
      <c r="BO44" s="430"/>
      <c r="BP44" s="430"/>
      <c r="BQ44" s="430"/>
      <c r="BR44" s="430"/>
      <c r="BS44" s="430"/>
      <c r="BT44" s="430"/>
      <c r="BU44" s="430"/>
      <c r="BV44" s="430"/>
      <c r="BW44" s="430"/>
      <c r="BX44" s="430"/>
      <c r="BY44" s="430"/>
      <c r="BZ44" s="430"/>
      <c r="CA44" s="430"/>
      <c r="CB44" s="430"/>
      <c r="CC44" s="3"/>
    </row>
    <row r="45" spans="1:81" s="95" customForma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430"/>
      <c r="BJ45" s="430"/>
      <c r="BK45" s="430"/>
      <c r="BL45" s="430"/>
      <c r="BM45" s="430"/>
      <c r="BN45" s="430"/>
      <c r="BO45" s="430"/>
      <c r="BP45" s="430"/>
      <c r="BQ45" s="430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3"/>
    </row>
    <row r="46" spans="1:81" s="95" customForma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30"/>
      <c r="AY46" s="430"/>
      <c r="AZ46" s="430"/>
      <c r="BA46" s="430"/>
      <c r="BB46" s="430"/>
      <c r="BC46" s="430"/>
      <c r="BD46" s="430"/>
      <c r="BE46" s="430"/>
      <c r="BF46" s="430"/>
      <c r="BG46" s="430"/>
      <c r="BH46" s="430"/>
      <c r="BI46" s="430"/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3"/>
    </row>
    <row r="47" spans="1:81" s="95" customForma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430"/>
      <c r="BY47" s="430"/>
      <c r="BZ47" s="430"/>
      <c r="CA47" s="430"/>
      <c r="CB47" s="430"/>
      <c r="CC47" s="3"/>
    </row>
    <row r="48" spans="1:81" s="95" customForma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430"/>
      <c r="AY48" s="430"/>
      <c r="AZ48" s="430"/>
      <c r="BA48" s="430"/>
      <c r="BB48" s="430"/>
      <c r="BC48" s="430"/>
      <c r="BD48" s="430"/>
      <c r="BE48" s="430"/>
      <c r="BF48" s="430"/>
      <c r="BG48" s="430"/>
      <c r="BH48" s="430"/>
      <c r="BI48" s="430"/>
      <c r="BJ48" s="430"/>
      <c r="BK48" s="430"/>
      <c r="BL48" s="430"/>
      <c r="BM48" s="430"/>
      <c r="BN48" s="430"/>
      <c r="BO48" s="430"/>
      <c r="BP48" s="430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0"/>
      <c r="CC48" s="3"/>
    </row>
    <row r="49" spans="1:81" s="95" customForma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0"/>
      <c r="CC49" s="3"/>
    </row>
    <row r="50" spans="1:81" s="95" customForma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30"/>
      <c r="AY50" s="430"/>
      <c r="AZ50" s="430"/>
      <c r="BA50" s="430"/>
      <c r="BB50" s="430"/>
      <c r="BC50" s="430"/>
      <c r="BD50" s="430"/>
      <c r="BE50" s="430"/>
      <c r="BF50" s="430"/>
      <c r="BG50" s="430"/>
      <c r="BH50" s="430"/>
      <c r="BI50" s="430"/>
      <c r="BJ50" s="430"/>
      <c r="BK50" s="430"/>
      <c r="BL50" s="430"/>
      <c r="BM50" s="430"/>
      <c r="BN50" s="430"/>
      <c r="BO50" s="430"/>
      <c r="BP50" s="430"/>
      <c r="BQ50" s="430"/>
      <c r="BR50" s="430"/>
      <c r="BS50" s="430"/>
      <c r="BT50" s="430"/>
      <c r="BU50" s="430"/>
      <c r="BV50" s="430"/>
      <c r="BW50" s="430"/>
      <c r="BX50" s="430"/>
      <c r="BY50" s="430"/>
      <c r="BZ50" s="430"/>
      <c r="CA50" s="430"/>
      <c r="CB50" s="430"/>
      <c r="CC50" s="3"/>
    </row>
    <row r="51" spans="1:81" s="95" customForma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3"/>
    </row>
    <row r="52" spans="1:81" s="95" customForma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0"/>
      <c r="BW52" s="430"/>
      <c r="BX52" s="430"/>
      <c r="BY52" s="430"/>
      <c r="BZ52" s="430"/>
      <c r="CA52" s="430"/>
      <c r="CB52" s="430"/>
      <c r="CC52" s="3"/>
    </row>
    <row r="53" spans="1:81" s="95" customForma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3"/>
    </row>
    <row r="54" spans="1:81" s="95" customForma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0"/>
      <c r="BI54" s="430"/>
      <c r="BJ54" s="430"/>
      <c r="BK54" s="430"/>
      <c r="BL54" s="430"/>
      <c r="BM54" s="430"/>
      <c r="BN54" s="430"/>
      <c r="BO54" s="430"/>
      <c r="BP54" s="430"/>
      <c r="BQ54" s="430"/>
      <c r="BR54" s="430"/>
      <c r="BS54" s="430"/>
      <c r="BT54" s="430"/>
      <c r="BU54" s="430"/>
      <c r="BV54" s="430"/>
      <c r="BW54" s="430"/>
      <c r="BX54" s="430"/>
      <c r="BY54" s="430"/>
      <c r="BZ54" s="430"/>
      <c r="CA54" s="430"/>
      <c r="CB54" s="430"/>
      <c r="CC54" s="3"/>
    </row>
    <row r="55" spans="1:81" s="95" customForma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30"/>
      <c r="BO55" s="430"/>
      <c r="BP55" s="430"/>
      <c r="BQ55" s="430"/>
      <c r="BR55" s="430"/>
      <c r="BS55" s="430"/>
      <c r="BT55" s="430"/>
      <c r="BU55" s="430"/>
      <c r="BV55" s="430"/>
      <c r="BW55" s="430"/>
      <c r="BX55" s="430"/>
      <c r="BY55" s="430"/>
      <c r="BZ55" s="430"/>
      <c r="CA55" s="430"/>
      <c r="CB55" s="430"/>
      <c r="CC55" s="3"/>
    </row>
    <row r="56" spans="1:81" s="95" customForma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30"/>
      <c r="AY56" s="430"/>
      <c r="AZ56" s="430"/>
      <c r="BA56" s="430"/>
      <c r="BB56" s="430"/>
      <c r="BC56" s="430"/>
      <c r="BD56" s="430"/>
      <c r="BE56" s="430"/>
      <c r="BF56" s="430"/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Q56" s="430"/>
      <c r="BR56" s="430"/>
      <c r="BS56" s="430"/>
      <c r="BT56" s="430"/>
      <c r="BU56" s="430"/>
      <c r="BV56" s="430"/>
      <c r="BW56" s="430"/>
      <c r="BX56" s="430"/>
      <c r="BY56" s="430"/>
      <c r="BZ56" s="430"/>
      <c r="CA56" s="430"/>
      <c r="CB56" s="430"/>
      <c r="CC56" s="3"/>
    </row>
    <row r="57" spans="1:81" s="95" customForma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  <c r="BQ57" s="430"/>
      <c r="BR57" s="430"/>
      <c r="BS57" s="430"/>
      <c r="BT57" s="430"/>
      <c r="BU57" s="430"/>
      <c r="BV57" s="430"/>
      <c r="BW57" s="430"/>
      <c r="BX57" s="430"/>
      <c r="BY57" s="430"/>
      <c r="BZ57" s="430"/>
      <c r="CA57" s="430"/>
      <c r="CB57" s="430"/>
      <c r="CC57" s="3"/>
    </row>
    <row r="58" spans="1:81" s="95" customForma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430"/>
      <c r="AY58" s="430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0"/>
      <c r="BT58" s="430"/>
      <c r="BU58" s="430"/>
      <c r="BV58" s="430"/>
      <c r="BW58" s="430"/>
      <c r="BX58" s="430"/>
      <c r="BY58" s="430"/>
      <c r="BZ58" s="430"/>
      <c r="CA58" s="430"/>
      <c r="CB58" s="430"/>
      <c r="CC58" s="3"/>
    </row>
    <row r="59" spans="1:81" s="95" customForma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30"/>
      <c r="AY59" s="430"/>
      <c r="AZ59" s="430"/>
      <c r="BA59" s="430"/>
      <c r="BB59" s="430"/>
      <c r="BC59" s="430"/>
      <c r="BD59" s="430"/>
      <c r="BE59" s="430"/>
      <c r="BF59" s="430"/>
      <c r="BG59" s="430"/>
      <c r="BH59" s="430"/>
      <c r="BI59" s="430"/>
      <c r="BJ59" s="430"/>
      <c r="BK59" s="430"/>
      <c r="BL59" s="430"/>
      <c r="BM59" s="430"/>
      <c r="BN59" s="430"/>
      <c r="BO59" s="430"/>
      <c r="BP59" s="430"/>
      <c r="BQ59" s="430"/>
      <c r="BR59" s="430"/>
      <c r="BS59" s="430"/>
      <c r="BT59" s="430"/>
      <c r="BU59" s="430"/>
      <c r="BV59" s="430"/>
      <c r="BW59" s="430"/>
      <c r="BX59" s="430"/>
      <c r="BY59" s="430"/>
      <c r="BZ59" s="430"/>
      <c r="CA59" s="430"/>
      <c r="CB59" s="430"/>
      <c r="CC59" s="3"/>
    </row>
    <row r="60" spans="1:81" s="95" customForma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30"/>
      <c r="AY60" s="430"/>
      <c r="AZ60" s="430"/>
      <c r="BA60" s="430"/>
      <c r="BB60" s="430"/>
      <c r="BC60" s="430"/>
      <c r="BD60" s="430"/>
      <c r="BE60" s="430"/>
      <c r="BF60" s="430"/>
      <c r="BG60" s="430"/>
      <c r="BH60" s="430"/>
      <c r="BI60" s="430"/>
      <c r="BJ60" s="430"/>
      <c r="BK60" s="430"/>
      <c r="BL60" s="430"/>
      <c r="BM60" s="430"/>
      <c r="BN60" s="430"/>
      <c r="BO60" s="430"/>
      <c r="BP60" s="430"/>
      <c r="BQ60" s="430"/>
      <c r="BR60" s="430"/>
      <c r="BS60" s="430"/>
      <c r="BT60" s="430"/>
      <c r="BU60" s="430"/>
      <c r="BV60" s="430"/>
      <c r="BW60" s="430"/>
      <c r="BX60" s="430"/>
      <c r="BY60" s="430"/>
      <c r="BZ60" s="430"/>
      <c r="CA60" s="430"/>
      <c r="CB60" s="430"/>
      <c r="CC60" s="3"/>
    </row>
    <row r="61" spans="1:81" s="95" customForma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30"/>
      <c r="AY61" s="430"/>
      <c r="AZ61" s="430"/>
      <c r="BA61" s="430"/>
      <c r="BB61" s="430"/>
      <c r="BC61" s="430"/>
      <c r="BD61" s="430"/>
      <c r="BE61" s="430"/>
      <c r="BF61" s="430"/>
      <c r="BG61" s="430"/>
      <c r="BH61" s="430"/>
      <c r="BI61" s="430"/>
      <c r="BJ61" s="430"/>
      <c r="BK61" s="430"/>
      <c r="BL61" s="430"/>
      <c r="BM61" s="430"/>
      <c r="BN61" s="430"/>
      <c r="BO61" s="430"/>
      <c r="BP61" s="430"/>
      <c r="BQ61" s="430"/>
      <c r="BR61" s="430"/>
      <c r="BS61" s="430"/>
      <c r="BT61" s="430"/>
      <c r="BU61" s="430"/>
      <c r="BV61" s="430"/>
      <c r="BW61" s="430"/>
      <c r="BX61" s="430"/>
      <c r="BY61" s="430"/>
      <c r="BZ61" s="430"/>
      <c r="CA61" s="430"/>
      <c r="CB61" s="430"/>
      <c r="CC61" s="3"/>
    </row>
    <row r="62" spans="1:81" s="95" customForma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430"/>
      <c r="AY62" s="430"/>
      <c r="AZ62" s="430"/>
      <c r="BA62" s="430"/>
      <c r="BB62" s="430"/>
      <c r="BC62" s="430"/>
      <c r="BD62" s="430"/>
      <c r="BE62" s="430"/>
      <c r="BF62" s="430"/>
      <c r="BG62" s="430"/>
      <c r="BH62" s="430"/>
      <c r="BI62" s="430"/>
      <c r="BJ62" s="430"/>
      <c r="BK62" s="430"/>
      <c r="BL62" s="430"/>
      <c r="BM62" s="430"/>
      <c r="BN62" s="430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3"/>
    </row>
    <row r="63" spans="1:81" s="95" customForma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3"/>
    </row>
    <row r="64" spans="1:81" s="95" customForma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30"/>
      <c r="AY64" s="430"/>
      <c r="AZ64" s="430"/>
      <c r="BA64" s="430"/>
      <c r="BB64" s="430"/>
      <c r="BC64" s="430"/>
      <c r="BD64" s="430"/>
      <c r="BE64" s="430"/>
      <c r="BF64" s="430"/>
      <c r="BG64" s="430"/>
      <c r="BH64" s="430"/>
      <c r="BI64" s="430"/>
      <c r="BJ64" s="430"/>
      <c r="BK64" s="430"/>
      <c r="BL64" s="430"/>
      <c r="BM64" s="430"/>
      <c r="BN64" s="430"/>
      <c r="BO64" s="430"/>
      <c r="BP64" s="430"/>
      <c r="BQ64" s="430"/>
      <c r="BR64" s="430"/>
      <c r="BS64" s="430"/>
      <c r="BT64" s="430"/>
      <c r="BU64" s="430"/>
      <c r="BV64" s="430"/>
      <c r="BW64" s="430"/>
      <c r="BX64" s="430"/>
      <c r="BY64" s="430"/>
      <c r="BZ64" s="430"/>
      <c r="CA64" s="430"/>
      <c r="CB64" s="430"/>
      <c r="CC64" s="3"/>
    </row>
    <row r="65" spans="1:81" s="95" customForma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30"/>
      <c r="BO65" s="430"/>
      <c r="BP65" s="430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0"/>
      <c r="CC65" s="3"/>
    </row>
    <row r="66" spans="1:81" s="95" customForma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430"/>
      <c r="AY66" s="430"/>
      <c r="AZ66" s="430"/>
      <c r="BA66" s="430"/>
      <c r="BB66" s="430"/>
      <c r="BC66" s="430"/>
      <c r="BD66" s="430"/>
      <c r="BE66" s="430"/>
      <c r="BF66" s="430"/>
      <c r="BG66" s="430"/>
      <c r="BH66" s="430"/>
      <c r="BI66" s="430"/>
      <c r="BJ66" s="430"/>
      <c r="BK66" s="430"/>
      <c r="BL66" s="430"/>
      <c r="BM66" s="430"/>
      <c r="BN66" s="430"/>
      <c r="BO66" s="430"/>
      <c r="BP66" s="430"/>
      <c r="BQ66" s="430"/>
      <c r="BR66" s="430"/>
      <c r="BS66" s="430"/>
      <c r="BT66" s="430"/>
      <c r="BU66" s="430"/>
      <c r="BV66" s="430"/>
      <c r="BW66" s="430"/>
      <c r="BX66" s="430"/>
      <c r="BY66" s="430"/>
      <c r="BZ66" s="430"/>
      <c r="CA66" s="430"/>
      <c r="CB66" s="430"/>
      <c r="CC66" s="3"/>
    </row>
    <row r="67" spans="1:81" s="95" customForma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0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3"/>
    </row>
    <row r="68" spans="1:81" s="95" customForma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30"/>
      <c r="AY68" s="430"/>
      <c r="AZ68" s="430"/>
      <c r="BA68" s="430"/>
      <c r="BB68" s="430"/>
      <c r="BC68" s="430"/>
      <c r="BD68" s="430"/>
      <c r="BE68" s="430"/>
      <c r="BF68" s="430"/>
      <c r="BG68" s="430"/>
      <c r="BH68" s="430"/>
      <c r="BI68" s="430"/>
      <c r="BJ68" s="430"/>
      <c r="BK68" s="430"/>
      <c r="BL68" s="430"/>
      <c r="BM68" s="430"/>
      <c r="BN68" s="430"/>
      <c r="BO68" s="430"/>
      <c r="BP68" s="430"/>
      <c r="BQ68" s="430"/>
      <c r="BR68" s="430"/>
      <c r="BS68" s="430"/>
      <c r="BT68" s="430"/>
      <c r="BU68" s="430"/>
      <c r="BV68" s="430"/>
      <c r="BW68" s="430"/>
      <c r="BX68" s="430"/>
      <c r="BY68" s="430"/>
      <c r="BZ68" s="430"/>
      <c r="CA68" s="430"/>
      <c r="CB68" s="430"/>
      <c r="CC68" s="3"/>
    </row>
    <row r="69" spans="1:81" s="95" customForma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430"/>
      <c r="AY69" s="430"/>
      <c r="AZ69" s="430"/>
      <c r="BA69" s="430"/>
      <c r="BB69" s="430"/>
      <c r="BC69" s="430"/>
      <c r="BD69" s="430"/>
      <c r="BE69" s="430"/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30"/>
      <c r="BS69" s="430"/>
      <c r="BT69" s="430"/>
      <c r="BU69" s="430"/>
      <c r="BV69" s="430"/>
      <c r="BW69" s="430"/>
      <c r="BX69" s="430"/>
      <c r="BY69" s="430"/>
      <c r="BZ69" s="430"/>
      <c r="CA69" s="430"/>
      <c r="CB69" s="430"/>
      <c r="CC69" s="3"/>
    </row>
    <row r="70" spans="1:81" s="95" customForma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30"/>
      <c r="AY70" s="430"/>
      <c r="AZ70" s="430"/>
      <c r="BA70" s="430"/>
      <c r="BB70" s="430"/>
      <c r="BC70" s="430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430"/>
      <c r="CB70" s="430"/>
      <c r="CC70" s="3"/>
    </row>
    <row r="71" spans="1:81" s="95" customForma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430"/>
      <c r="AY71" s="430"/>
      <c r="AZ71" s="430"/>
      <c r="BA71" s="430"/>
      <c r="BB71" s="430"/>
      <c r="BC71" s="43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430"/>
      <c r="CB71" s="430"/>
      <c r="CC71" s="3"/>
    </row>
    <row r="72" spans="1:81" s="95" customForma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430"/>
      <c r="AY72" s="430"/>
      <c r="AZ72" s="430"/>
      <c r="BA72" s="430"/>
      <c r="BB72" s="430"/>
      <c r="BC72" s="430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0"/>
      <c r="BW72" s="430"/>
      <c r="BX72" s="430"/>
      <c r="BY72" s="430"/>
      <c r="BZ72" s="430"/>
      <c r="CA72" s="430"/>
      <c r="CB72" s="430"/>
      <c r="CC72" s="3"/>
    </row>
    <row r="73" spans="1:81" s="95" customForma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430"/>
      <c r="AY73" s="430"/>
      <c r="AZ73" s="430"/>
      <c r="BA73" s="430"/>
      <c r="BB73" s="430"/>
      <c r="BC73" s="43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430"/>
      <c r="CB73" s="430"/>
      <c r="CC73" s="3"/>
    </row>
    <row r="74" spans="1:81" s="95" customForma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30"/>
      <c r="AY74" s="430"/>
      <c r="AZ74" s="430"/>
      <c r="BA74" s="430"/>
      <c r="BB74" s="430"/>
      <c r="BC74" s="430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430"/>
      <c r="CB74" s="430"/>
      <c r="CC74" s="3"/>
    </row>
    <row r="75" spans="1:81" s="95" customForma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30"/>
      <c r="AY75" s="430"/>
      <c r="AZ75" s="430"/>
      <c r="BA75" s="430"/>
      <c r="BB75" s="430"/>
      <c r="BC75" s="430"/>
      <c r="BD75" s="430"/>
      <c r="BE75" s="430"/>
      <c r="BF75" s="430"/>
      <c r="BG75" s="430"/>
      <c r="BH75" s="430"/>
      <c r="BI75" s="430"/>
      <c r="BJ75" s="430"/>
      <c r="BK75" s="430"/>
      <c r="BL75" s="430"/>
      <c r="BM75" s="430"/>
      <c r="BN75" s="430"/>
      <c r="BO75" s="430"/>
      <c r="BP75" s="430"/>
      <c r="BQ75" s="430"/>
      <c r="BR75" s="430"/>
      <c r="BS75" s="430"/>
      <c r="BT75" s="430"/>
      <c r="BU75" s="430"/>
      <c r="BV75" s="430"/>
      <c r="BW75" s="430"/>
      <c r="BX75" s="430"/>
      <c r="BY75" s="430"/>
      <c r="BZ75" s="430"/>
      <c r="CA75" s="430"/>
      <c r="CB75" s="430"/>
      <c r="CC75" s="3"/>
    </row>
    <row r="76" spans="1:81" s="95" customForma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30"/>
      <c r="AY76" s="430"/>
      <c r="AZ76" s="430"/>
      <c r="BA76" s="430"/>
      <c r="BB76" s="430"/>
      <c r="BC76" s="430"/>
      <c r="BD76" s="430"/>
      <c r="BE76" s="430"/>
      <c r="BF76" s="430"/>
      <c r="BG76" s="430"/>
      <c r="BH76" s="430"/>
      <c r="BI76" s="430"/>
      <c r="BJ76" s="430"/>
      <c r="BK76" s="430"/>
      <c r="BL76" s="430"/>
      <c r="BM76" s="430"/>
      <c r="BN76" s="430"/>
      <c r="BO76" s="430"/>
      <c r="BP76" s="430"/>
      <c r="BQ76" s="430"/>
      <c r="BR76" s="430"/>
      <c r="BS76" s="430"/>
      <c r="BT76" s="430"/>
      <c r="BU76" s="430"/>
      <c r="BV76" s="430"/>
      <c r="BW76" s="430"/>
      <c r="BX76" s="430"/>
      <c r="BY76" s="430"/>
      <c r="BZ76" s="430"/>
      <c r="CA76" s="430"/>
      <c r="CB76" s="430"/>
      <c r="CC76" s="3"/>
    </row>
    <row r="77" spans="1:81" s="95" customForma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430"/>
      <c r="AY77" s="430"/>
      <c r="AZ77" s="430"/>
      <c r="BA77" s="430"/>
      <c r="BB77" s="430"/>
      <c r="BC77" s="430"/>
      <c r="BD77" s="430"/>
      <c r="BE77" s="430"/>
      <c r="BF77" s="430"/>
      <c r="BG77" s="430"/>
      <c r="BH77" s="430"/>
      <c r="BI77" s="430"/>
      <c r="BJ77" s="430"/>
      <c r="BK77" s="430"/>
      <c r="BL77" s="430"/>
      <c r="BM77" s="430"/>
      <c r="BN77" s="430"/>
      <c r="BO77" s="430"/>
      <c r="BP77" s="430"/>
      <c r="BQ77" s="430"/>
      <c r="BR77" s="430"/>
      <c r="BS77" s="430"/>
      <c r="BT77" s="430"/>
      <c r="BU77" s="430"/>
      <c r="BV77" s="430"/>
      <c r="BW77" s="430"/>
      <c r="BX77" s="430"/>
      <c r="BY77" s="430"/>
      <c r="BZ77" s="430"/>
      <c r="CA77" s="430"/>
      <c r="CB77" s="430"/>
      <c r="CC77" s="3"/>
    </row>
    <row r="78" spans="1:81" s="95" customForma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430"/>
      <c r="AY78" s="430"/>
      <c r="AZ78" s="430"/>
      <c r="BA78" s="430"/>
      <c r="BB78" s="430"/>
      <c r="BC78" s="430"/>
      <c r="BD78" s="430"/>
      <c r="BE78" s="430"/>
      <c r="BF78" s="430"/>
      <c r="BG78" s="430"/>
      <c r="BH78" s="430"/>
      <c r="BI78" s="430"/>
      <c r="BJ78" s="430"/>
      <c r="BK78" s="430"/>
      <c r="BL78" s="430"/>
      <c r="BM78" s="430"/>
      <c r="BN78" s="430"/>
      <c r="BO78" s="430"/>
      <c r="BP78" s="430"/>
      <c r="BQ78" s="430"/>
      <c r="BR78" s="430"/>
      <c r="BS78" s="430"/>
      <c r="BT78" s="430"/>
      <c r="BU78" s="430"/>
      <c r="BV78" s="430"/>
      <c r="BW78" s="430"/>
      <c r="BX78" s="430"/>
      <c r="BY78" s="430"/>
      <c r="BZ78" s="430"/>
      <c r="CA78" s="430"/>
      <c r="CB78" s="430"/>
      <c r="CC78" s="3"/>
    </row>
    <row r="79" spans="1:81" s="95" customForma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30"/>
      <c r="AY79" s="430"/>
      <c r="AZ79" s="430"/>
      <c r="BA79" s="430"/>
      <c r="BB79" s="430"/>
      <c r="BC79" s="430"/>
      <c r="BD79" s="430"/>
      <c r="BE79" s="430"/>
      <c r="BF79" s="430"/>
      <c r="BG79" s="430"/>
      <c r="BH79" s="430"/>
      <c r="BI79" s="430"/>
      <c r="BJ79" s="430"/>
      <c r="BK79" s="430"/>
      <c r="BL79" s="430"/>
      <c r="BM79" s="430"/>
      <c r="BN79" s="430"/>
      <c r="BO79" s="430"/>
      <c r="BP79" s="430"/>
      <c r="BQ79" s="430"/>
      <c r="BR79" s="430"/>
      <c r="BS79" s="430"/>
      <c r="BT79" s="430"/>
      <c r="BU79" s="430"/>
      <c r="BV79" s="430"/>
      <c r="BW79" s="430"/>
      <c r="BX79" s="430"/>
      <c r="BY79" s="430"/>
      <c r="BZ79" s="430"/>
      <c r="CA79" s="430"/>
      <c r="CB79" s="430"/>
      <c r="CC79" s="3"/>
    </row>
    <row r="80" spans="1:81" s="95" customForma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430"/>
      <c r="AY80" s="430"/>
      <c r="AZ80" s="430"/>
      <c r="BA80" s="430"/>
      <c r="BB80" s="430"/>
      <c r="BC80" s="430"/>
      <c r="BD80" s="430"/>
      <c r="BE80" s="430"/>
      <c r="BF80" s="430"/>
      <c r="BG80" s="430"/>
      <c r="BH80" s="430"/>
      <c r="BI80" s="430"/>
      <c r="BJ80" s="430"/>
      <c r="BK80" s="430"/>
      <c r="BL80" s="430"/>
      <c r="BM80" s="430"/>
      <c r="BN80" s="430"/>
      <c r="BO80" s="430"/>
      <c r="BP80" s="430"/>
      <c r="BQ80" s="430"/>
      <c r="BR80" s="430"/>
      <c r="BS80" s="430"/>
      <c r="BT80" s="430"/>
      <c r="BU80" s="430"/>
      <c r="BV80" s="430"/>
      <c r="BW80" s="430"/>
      <c r="BX80" s="430"/>
      <c r="BY80" s="430"/>
      <c r="BZ80" s="430"/>
      <c r="CA80" s="430"/>
      <c r="CB80" s="430"/>
      <c r="CC80" s="3"/>
    </row>
    <row r="81" spans="1:81" s="95" customForma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430"/>
      <c r="AY81" s="430"/>
      <c r="AZ81" s="430"/>
      <c r="BA81" s="430"/>
      <c r="BB81" s="430"/>
      <c r="BC81" s="430"/>
      <c r="BD81" s="430"/>
      <c r="BE81" s="430"/>
      <c r="BF81" s="430"/>
      <c r="BG81" s="430"/>
      <c r="BH81" s="430"/>
      <c r="BI81" s="430"/>
      <c r="BJ81" s="430"/>
      <c r="BK81" s="430"/>
      <c r="BL81" s="430"/>
      <c r="BM81" s="430"/>
      <c r="BN81" s="430"/>
      <c r="BO81" s="430"/>
      <c r="BP81" s="430"/>
      <c r="BQ81" s="430"/>
      <c r="BR81" s="430"/>
      <c r="BS81" s="430"/>
      <c r="BT81" s="430"/>
      <c r="BU81" s="430"/>
      <c r="BV81" s="430"/>
      <c r="BW81" s="430"/>
      <c r="BX81" s="430"/>
      <c r="BY81" s="430"/>
      <c r="BZ81" s="430"/>
      <c r="CA81" s="430"/>
      <c r="CB81" s="430"/>
      <c r="CC81" s="3"/>
    </row>
    <row r="82" spans="1:81" s="95" customForma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30"/>
      <c r="AY82" s="430"/>
      <c r="AZ82" s="430"/>
      <c r="BA82" s="430"/>
      <c r="BB82" s="430"/>
      <c r="BC82" s="430"/>
      <c r="BD82" s="430"/>
      <c r="BE82" s="430"/>
      <c r="BF82" s="430"/>
      <c r="BG82" s="430"/>
      <c r="BH82" s="430"/>
      <c r="BI82" s="430"/>
      <c r="BJ82" s="430"/>
      <c r="BK82" s="430"/>
      <c r="BL82" s="430"/>
      <c r="BM82" s="430"/>
      <c r="BN82" s="430"/>
      <c r="BO82" s="430"/>
      <c r="BP82" s="430"/>
      <c r="BQ82" s="430"/>
      <c r="BR82" s="430"/>
      <c r="BS82" s="430"/>
      <c r="BT82" s="430"/>
      <c r="BU82" s="430"/>
      <c r="BV82" s="430"/>
      <c r="BW82" s="430"/>
      <c r="BX82" s="430"/>
      <c r="BY82" s="430"/>
      <c r="BZ82" s="430"/>
      <c r="CA82" s="430"/>
      <c r="CB82" s="430"/>
      <c r="CC82" s="3"/>
    </row>
    <row r="83" spans="1:81" s="95" customForma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430"/>
      <c r="AY83" s="430"/>
      <c r="AZ83" s="430"/>
      <c r="BA83" s="430"/>
      <c r="BB83" s="430"/>
      <c r="BC83" s="430"/>
      <c r="BD83" s="430"/>
      <c r="BE83" s="430"/>
      <c r="BF83" s="430"/>
      <c r="BG83" s="430"/>
      <c r="BH83" s="430"/>
      <c r="BI83" s="430"/>
      <c r="BJ83" s="430"/>
      <c r="BK83" s="430"/>
      <c r="BL83" s="430"/>
      <c r="BM83" s="430"/>
      <c r="BN83" s="430"/>
      <c r="BO83" s="430"/>
      <c r="BP83" s="430"/>
      <c r="BQ83" s="430"/>
      <c r="BR83" s="430"/>
      <c r="BS83" s="430"/>
      <c r="BT83" s="430"/>
      <c r="BU83" s="430"/>
      <c r="BV83" s="430"/>
      <c r="BW83" s="430"/>
      <c r="BX83" s="430"/>
      <c r="BY83" s="430"/>
      <c r="BZ83" s="430"/>
      <c r="CA83" s="430"/>
      <c r="CB83" s="430"/>
      <c r="CC83" s="3"/>
    </row>
    <row r="84" spans="1:81" s="95" customForma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30"/>
      <c r="AY84" s="430"/>
      <c r="AZ84" s="430"/>
      <c r="BA84" s="430"/>
      <c r="BB84" s="430"/>
      <c r="BC84" s="430"/>
      <c r="BD84" s="430"/>
      <c r="BE84" s="430"/>
      <c r="BF84" s="430"/>
      <c r="BG84" s="430"/>
      <c r="BH84" s="430"/>
      <c r="BI84" s="430"/>
      <c r="BJ84" s="430"/>
      <c r="BK84" s="430"/>
      <c r="BL84" s="430"/>
      <c r="BM84" s="430"/>
      <c r="BN84" s="430"/>
      <c r="BO84" s="430"/>
      <c r="BP84" s="430"/>
      <c r="BQ84" s="430"/>
      <c r="BR84" s="430"/>
      <c r="BS84" s="430"/>
      <c r="BT84" s="430"/>
      <c r="BU84" s="430"/>
      <c r="BV84" s="430"/>
      <c r="BW84" s="430"/>
      <c r="BX84" s="430"/>
      <c r="BY84" s="430"/>
      <c r="BZ84" s="430"/>
      <c r="CA84" s="430"/>
      <c r="CB84" s="430"/>
      <c r="CC84" s="3"/>
    </row>
    <row r="85" spans="1:81" s="95" customForma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30"/>
      <c r="AY85" s="430"/>
      <c r="AZ85" s="430"/>
      <c r="BA85" s="430"/>
      <c r="BB85" s="430"/>
      <c r="BC85" s="430"/>
      <c r="BD85" s="430"/>
      <c r="BE85" s="430"/>
      <c r="BF85" s="430"/>
      <c r="BG85" s="430"/>
      <c r="BH85" s="430"/>
      <c r="BI85" s="430"/>
      <c r="BJ85" s="430"/>
      <c r="BK85" s="430"/>
      <c r="BL85" s="430"/>
      <c r="BM85" s="430"/>
      <c r="BN85" s="430"/>
      <c r="BO85" s="430"/>
      <c r="BP85" s="430"/>
      <c r="BQ85" s="430"/>
      <c r="BR85" s="430"/>
      <c r="BS85" s="430"/>
      <c r="BT85" s="430"/>
      <c r="BU85" s="430"/>
      <c r="BV85" s="430"/>
      <c r="BW85" s="430"/>
      <c r="BX85" s="430"/>
      <c r="BY85" s="430"/>
      <c r="BZ85" s="430"/>
      <c r="CA85" s="430"/>
      <c r="CB85" s="430"/>
      <c r="CC85" s="3"/>
    </row>
    <row r="86" spans="1:81" s="95" customForma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430"/>
      <c r="AY86" s="430"/>
      <c r="AZ86" s="430"/>
      <c r="BA86" s="430"/>
      <c r="BB86" s="430"/>
      <c r="BC86" s="430"/>
      <c r="BD86" s="430"/>
      <c r="BE86" s="430"/>
      <c r="BF86" s="430"/>
      <c r="BG86" s="430"/>
      <c r="BH86" s="430"/>
      <c r="BI86" s="430"/>
      <c r="BJ86" s="430"/>
      <c r="BK86" s="430"/>
      <c r="BL86" s="430"/>
      <c r="BM86" s="430"/>
      <c r="BN86" s="430"/>
      <c r="BO86" s="430"/>
      <c r="BP86" s="430"/>
      <c r="BQ86" s="430"/>
      <c r="BR86" s="430"/>
      <c r="BS86" s="430"/>
      <c r="BT86" s="430"/>
      <c r="BU86" s="430"/>
      <c r="BV86" s="430"/>
      <c r="BW86" s="430"/>
      <c r="BX86" s="430"/>
      <c r="BY86" s="430"/>
      <c r="BZ86" s="430"/>
      <c r="CA86" s="430"/>
      <c r="CB86" s="430"/>
      <c r="CC86" s="3"/>
    </row>
    <row r="87" spans="1:81" s="95" customForma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430"/>
      <c r="AY87" s="430"/>
      <c r="AZ87" s="430"/>
      <c r="BA87" s="430"/>
      <c r="BB87" s="430"/>
      <c r="BC87" s="430"/>
      <c r="BD87" s="430"/>
      <c r="BE87" s="430"/>
      <c r="BF87" s="430"/>
      <c r="BG87" s="430"/>
      <c r="BH87" s="430"/>
      <c r="BI87" s="430"/>
      <c r="BJ87" s="430"/>
      <c r="BK87" s="430"/>
      <c r="BL87" s="430"/>
      <c r="BM87" s="430"/>
      <c r="BN87" s="430"/>
      <c r="BO87" s="430"/>
      <c r="BP87" s="430"/>
      <c r="BQ87" s="430"/>
      <c r="BR87" s="430"/>
      <c r="BS87" s="430"/>
      <c r="BT87" s="430"/>
      <c r="BU87" s="430"/>
      <c r="BV87" s="430"/>
      <c r="BW87" s="430"/>
      <c r="BX87" s="430"/>
      <c r="BY87" s="430"/>
      <c r="BZ87" s="430"/>
      <c r="CA87" s="430"/>
      <c r="CB87" s="430"/>
      <c r="CC87" s="3"/>
    </row>
    <row r="88" spans="1:81" s="95" customForma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430"/>
      <c r="AY88" s="430"/>
      <c r="AZ88" s="430"/>
      <c r="BA88" s="430"/>
      <c r="BB88" s="430"/>
      <c r="BC88" s="430"/>
      <c r="BD88" s="430"/>
      <c r="BE88" s="430"/>
      <c r="BF88" s="430"/>
      <c r="BG88" s="430"/>
      <c r="BH88" s="430"/>
      <c r="BI88" s="430"/>
      <c r="BJ88" s="430"/>
      <c r="BK88" s="430"/>
      <c r="BL88" s="430"/>
      <c r="BM88" s="430"/>
      <c r="BN88" s="430"/>
      <c r="BO88" s="430"/>
      <c r="BP88" s="430"/>
      <c r="BQ88" s="430"/>
      <c r="BR88" s="430"/>
      <c r="BS88" s="430"/>
      <c r="BT88" s="430"/>
      <c r="BU88" s="430"/>
      <c r="BV88" s="430"/>
      <c r="BW88" s="430"/>
      <c r="BX88" s="430"/>
      <c r="BY88" s="430"/>
      <c r="BZ88" s="430"/>
      <c r="CA88" s="430"/>
      <c r="CB88" s="430"/>
      <c r="CC88" s="3"/>
    </row>
    <row r="89" spans="1:81" s="95" customForma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430"/>
      <c r="AY89" s="430"/>
      <c r="AZ89" s="430"/>
      <c r="BA89" s="430"/>
      <c r="BB89" s="430"/>
      <c r="BC89" s="430"/>
      <c r="BD89" s="430"/>
      <c r="BE89" s="430"/>
      <c r="BF89" s="430"/>
      <c r="BG89" s="430"/>
      <c r="BH89" s="430"/>
      <c r="BI89" s="430"/>
      <c r="BJ89" s="430"/>
      <c r="BK89" s="430"/>
      <c r="BL89" s="430"/>
      <c r="BM89" s="430"/>
      <c r="BN89" s="430"/>
      <c r="BO89" s="430"/>
      <c r="BP89" s="430"/>
      <c r="BQ89" s="430"/>
      <c r="BR89" s="430"/>
      <c r="BS89" s="430"/>
      <c r="BT89" s="430"/>
      <c r="BU89" s="430"/>
      <c r="BV89" s="430"/>
      <c r="BW89" s="430"/>
      <c r="BX89" s="430"/>
      <c r="BY89" s="430"/>
      <c r="BZ89" s="430"/>
      <c r="CA89" s="430"/>
      <c r="CB89" s="430"/>
      <c r="CC89" s="3"/>
    </row>
    <row r="90" spans="1:81" s="95" customForma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30"/>
      <c r="AY90" s="430"/>
      <c r="AZ90" s="430"/>
      <c r="BA90" s="430"/>
      <c r="BB90" s="430"/>
      <c r="BC90" s="430"/>
      <c r="BD90" s="430"/>
      <c r="BE90" s="430"/>
      <c r="BF90" s="430"/>
      <c r="BG90" s="430"/>
      <c r="BH90" s="430"/>
      <c r="BI90" s="430"/>
      <c r="BJ90" s="430"/>
      <c r="BK90" s="430"/>
      <c r="BL90" s="430"/>
      <c r="BM90" s="430"/>
      <c r="BN90" s="430"/>
      <c r="BO90" s="430"/>
      <c r="BP90" s="430"/>
      <c r="BQ90" s="430"/>
      <c r="BR90" s="430"/>
      <c r="BS90" s="430"/>
      <c r="BT90" s="430"/>
      <c r="BU90" s="430"/>
      <c r="BV90" s="430"/>
      <c r="BW90" s="430"/>
      <c r="BX90" s="430"/>
      <c r="BY90" s="430"/>
      <c r="BZ90" s="430"/>
      <c r="CA90" s="430"/>
      <c r="CB90" s="430"/>
      <c r="CC90" s="3"/>
    </row>
    <row r="91" spans="1:81" s="95" customForma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30"/>
      <c r="BI91" s="430"/>
      <c r="BJ91" s="430"/>
      <c r="BK91" s="430"/>
      <c r="BL91" s="430"/>
      <c r="BM91" s="430"/>
      <c r="BN91" s="430"/>
      <c r="BO91" s="430"/>
      <c r="BP91" s="430"/>
      <c r="BQ91" s="430"/>
      <c r="BR91" s="430"/>
      <c r="BS91" s="430"/>
      <c r="BT91" s="430"/>
      <c r="BU91" s="430"/>
      <c r="BV91" s="430"/>
      <c r="BW91" s="430"/>
      <c r="BX91" s="430"/>
      <c r="BY91" s="430"/>
      <c r="BZ91" s="430"/>
      <c r="CA91" s="430"/>
      <c r="CB91" s="430"/>
      <c r="CC91" s="3"/>
    </row>
    <row r="92" spans="1:81" s="95" customForma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430"/>
      <c r="AY92" s="430"/>
      <c r="AZ92" s="430"/>
      <c r="BA92" s="430"/>
      <c r="BB92" s="430"/>
      <c r="BC92" s="430"/>
      <c r="BD92" s="430"/>
      <c r="BE92" s="430"/>
      <c r="BF92" s="430"/>
      <c r="BG92" s="430"/>
      <c r="BH92" s="430"/>
      <c r="BI92" s="430"/>
      <c r="BJ92" s="430"/>
      <c r="BK92" s="430"/>
      <c r="BL92" s="430"/>
      <c r="BM92" s="430"/>
      <c r="BN92" s="430"/>
      <c r="BO92" s="430"/>
      <c r="BP92" s="430"/>
      <c r="BQ92" s="430"/>
      <c r="BR92" s="430"/>
      <c r="BS92" s="430"/>
      <c r="BT92" s="430"/>
      <c r="BU92" s="430"/>
      <c r="BV92" s="430"/>
      <c r="BW92" s="430"/>
      <c r="BX92" s="430"/>
      <c r="BY92" s="430"/>
      <c r="BZ92" s="430"/>
      <c r="CA92" s="430"/>
      <c r="CB92" s="430"/>
      <c r="CC92" s="3"/>
    </row>
    <row r="93" spans="1:81" s="95" customForma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430"/>
      <c r="AY93" s="430"/>
      <c r="AZ93" s="430"/>
      <c r="BA93" s="430"/>
      <c r="BB93" s="430"/>
      <c r="BC93" s="430"/>
      <c r="BD93" s="430"/>
      <c r="BE93" s="430"/>
      <c r="BF93" s="430"/>
      <c r="BG93" s="430"/>
      <c r="BH93" s="430"/>
      <c r="BI93" s="430"/>
      <c r="BJ93" s="430"/>
      <c r="BK93" s="430"/>
      <c r="BL93" s="430"/>
      <c r="BM93" s="430"/>
      <c r="BN93" s="430"/>
      <c r="BO93" s="430"/>
      <c r="BP93" s="430"/>
      <c r="BQ93" s="430"/>
      <c r="BR93" s="430"/>
      <c r="BS93" s="430"/>
      <c r="BT93" s="430"/>
      <c r="BU93" s="430"/>
      <c r="BV93" s="430"/>
      <c r="BW93" s="430"/>
      <c r="BX93" s="430"/>
      <c r="BY93" s="430"/>
      <c r="BZ93" s="430"/>
      <c r="CA93" s="430"/>
      <c r="CB93" s="430"/>
      <c r="CC93" s="3"/>
    </row>
    <row r="94" spans="1:81" s="95" customForma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430"/>
      <c r="AY94" s="430"/>
      <c r="AZ94" s="430"/>
      <c r="BA94" s="430"/>
      <c r="BB94" s="430"/>
      <c r="BC94" s="430"/>
      <c r="BD94" s="430"/>
      <c r="BE94" s="430"/>
      <c r="BF94" s="430"/>
      <c r="BG94" s="430"/>
      <c r="BH94" s="430"/>
      <c r="BI94" s="430"/>
      <c r="BJ94" s="430"/>
      <c r="BK94" s="430"/>
      <c r="BL94" s="430"/>
      <c r="BM94" s="430"/>
      <c r="BN94" s="430"/>
      <c r="BO94" s="430"/>
      <c r="BP94" s="430"/>
      <c r="BQ94" s="430"/>
      <c r="BR94" s="430"/>
      <c r="BS94" s="430"/>
      <c r="BT94" s="430"/>
      <c r="BU94" s="430"/>
      <c r="BV94" s="430"/>
      <c r="BW94" s="430"/>
      <c r="BX94" s="430"/>
      <c r="BY94" s="430"/>
      <c r="BZ94" s="430"/>
      <c r="CA94" s="430"/>
      <c r="CB94" s="430"/>
      <c r="CC94" s="3"/>
    </row>
    <row r="95" spans="1:81" s="95" customForma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430"/>
      <c r="AY95" s="430"/>
      <c r="AZ95" s="430"/>
      <c r="BA95" s="430"/>
      <c r="BB95" s="430"/>
      <c r="BC95" s="430"/>
      <c r="BD95" s="430"/>
      <c r="BE95" s="430"/>
      <c r="BF95" s="430"/>
      <c r="BG95" s="430"/>
      <c r="BH95" s="430"/>
      <c r="BI95" s="430"/>
      <c r="BJ95" s="430"/>
      <c r="BK95" s="430"/>
      <c r="BL95" s="430"/>
      <c r="BM95" s="430"/>
      <c r="BN95" s="430"/>
      <c r="BO95" s="430"/>
      <c r="BP95" s="430"/>
      <c r="BQ95" s="430"/>
      <c r="BR95" s="430"/>
      <c r="BS95" s="430"/>
      <c r="BT95" s="430"/>
      <c r="BU95" s="430"/>
      <c r="BV95" s="430"/>
      <c r="BW95" s="430"/>
      <c r="BX95" s="430"/>
      <c r="BY95" s="430"/>
      <c r="BZ95" s="430"/>
      <c r="CA95" s="430"/>
      <c r="CB95" s="430"/>
      <c r="CC95" s="3"/>
    </row>
    <row r="96" spans="1:81" s="95" customForma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430"/>
      <c r="AY96" s="430"/>
      <c r="AZ96" s="430"/>
      <c r="BA96" s="430"/>
      <c r="BB96" s="430"/>
      <c r="BC96" s="430"/>
      <c r="BD96" s="430"/>
      <c r="BE96" s="430"/>
      <c r="BF96" s="430"/>
      <c r="BG96" s="430"/>
      <c r="BH96" s="430"/>
      <c r="BI96" s="430"/>
      <c r="BJ96" s="430"/>
      <c r="BK96" s="430"/>
      <c r="BL96" s="430"/>
      <c r="BM96" s="430"/>
      <c r="BN96" s="430"/>
      <c r="BO96" s="430"/>
      <c r="BP96" s="430"/>
      <c r="BQ96" s="430"/>
      <c r="BR96" s="430"/>
      <c r="BS96" s="430"/>
      <c r="BT96" s="430"/>
      <c r="BU96" s="430"/>
      <c r="BV96" s="430"/>
      <c r="BW96" s="430"/>
      <c r="BX96" s="430"/>
      <c r="BY96" s="430"/>
      <c r="BZ96" s="430"/>
      <c r="CA96" s="430"/>
      <c r="CB96" s="430"/>
      <c r="CC96" s="3"/>
    </row>
    <row r="97" spans="1:81" s="95" customForma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430"/>
      <c r="AY97" s="430"/>
      <c r="AZ97" s="430"/>
      <c r="BA97" s="430"/>
      <c r="BB97" s="430"/>
      <c r="BC97" s="430"/>
      <c r="BD97" s="430"/>
      <c r="BE97" s="430"/>
      <c r="BF97" s="430"/>
      <c r="BG97" s="430"/>
      <c r="BH97" s="430"/>
      <c r="BI97" s="430"/>
      <c r="BJ97" s="430"/>
      <c r="BK97" s="430"/>
      <c r="BL97" s="430"/>
      <c r="BM97" s="430"/>
      <c r="BN97" s="430"/>
      <c r="BO97" s="430"/>
      <c r="BP97" s="430"/>
      <c r="BQ97" s="430"/>
      <c r="BR97" s="430"/>
      <c r="BS97" s="430"/>
      <c r="BT97" s="430"/>
      <c r="BU97" s="430"/>
      <c r="BV97" s="430"/>
      <c r="BW97" s="430"/>
      <c r="BX97" s="430"/>
      <c r="BY97" s="430"/>
      <c r="BZ97" s="430"/>
      <c r="CA97" s="430"/>
      <c r="CB97" s="430"/>
      <c r="CC97" s="3"/>
    </row>
    <row r="98" spans="1:81" s="95" customForma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430"/>
      <c r="AY98" s="430"/>
      <c r="AZ98" s="430"/>
      <c r="BA98" s="430"/>
      <c r="BB98" s="430"/>
      <c r="BC98" s="430"/>
      <c r="BD98" s="430"/>
      <c r="BE98" s="430"/>
      <c r="BF98" s="430"/>
      <c r="BG98" s="430"/>
      <c r="BH98" s="430"/>
      <c r="BI98" s="430"/>
      <c r="BJ98" s="430"/>
      <c r="BK98" s="430"/>
      <c r="BL98" s="430"/>
      <c r="BM98" s="430"/>
      <c r="BN98" s="430"/>
      <c r="BO98" s="430"/>
      <c r="BP98" s="430"/>
      <c r="BQ98" s="430"/>
      <c r="BR98" s="430"/>
      <c r="BS98" s="430"/>
      <c r="BT98" s="430"/>
      <c r="BU98" s="430"/>
      <c r="BV98" s="430"/>
      <c r="BW98" s="430"/>
      <c r="BX98" s="430"/>
      <c r="BY98" s="430"/>
      <c r="BZ98" s="430"/>
      <c r="CA98" s="430"/>
      <c r="CB98" s="430"/>
      <c r="CC98" s="3"/>
    </row>
    <row r="99" spans="1:81" s="95" customForma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430"/>
      <c r="AY99" s="430"/>
      <c r="AZ99" s="430"/>
      <c r="BA99" s="430"/>
      <c r="BB99" s="430"/>
      <c r="BC99" s="430"/>
      <c r="BD99" s="430"/>
      <c r="BE99" s="430"/>
      <c r="BF99" s="430"/>
      <c r="BG99" s="430"/>
      <c r="BH99" s="430"/>
      <c r="BI99" s="430"/>
      <c r="BJ99" s="430"/>
      <c r="BK99" s="430"/>
      <c r="BL99" s="430"/>
      <c r="BM99" s="430"/>
      <c r="BN99" s="430"/>
      <c r="BO99" s="430"/>
      <c r="BP99" s="430"/>
      <c r="BQ99" s="430"/>
      <c r="BR99" s="430"/>
      <c r="BS99" s="430"/>
      <c r="BT99" s="430"/>
      <c r="BU99" s="430"/>
      <c r="BV99" s="430"/>
      <c r="BW99" s="430"/>
      <c r="BX99" s="430"/>
      <c r="BY99" s="430"/>
      <c r="BZ99" s="430"/>
      <c r="CA99" s="430"/>
      <c r="CB99" s="430"/>
      <c r="CC99" s="3"/>
    </row>
    <row r="100" spans="1:81" s="95" customForma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430"/>
      <c r="AY100" s="430"/>
      <c r="AZ100" s="430"/>
      <c r="BA100" s="430"/>
      <c r="BB100" s="430"/>
      <c r="BC100" s="430"/>
      <c r="BD100" s="430"/>
      <c r="BE100" s="430"/>
      <c r="BF100" s="430"/>
      <c r="BG100" s="430"/>
      <c r="BH100" s="430"/>
      <c r="BI100" s="430"/>
      <c r="BJ100" s="430"/>
      <c r="BK100" s="430"/>
      <c r="BL100" s="430"/>
      <c r="BM100" s="430"/>
      <c r="BN100" s="430"/>
      <c r="BO100" s="430"/>
      <c r="BP100" s="430"/>
      <c r="BQ100" s="430"/>
      <c r="BR100" s="430"/>
      <c r="BS100" s="430"/>
      <c r="BT100" s="430"/>
      <c r="BU100" s="430"/>
      <c r="BV100" s="430"/>
      <c r="BW100" s="430"/>
      <c r="BX100" s="430"/>
      <c r="BY100" s="430"/>
      <c r="BZ100" s="430"/>
      <c r="CA100" s="430"/>
      <c r="CB100" s="430"/>
      <c r="CC100" s="3"/>
    </row>
    <row r="101" spans="1:81" s="95" customForma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430"/>
      <c r="AY101" s="430"/>
      <c r="AZ101" s="430"/>
      <c r="BA101" s="430"/>
      <c r="BB101" s="430"/>
      <c r="BC101" s="430"/>
      <c r="BD101" s="430"/>
      <c r="BE101" s="430"/>
      <c r="BF101" s="430"/>
      <c r="BG101" s="430"/>
      <c r="BH101" s="430"/>
      <c r="BI101" s="430"/>
      <c r="BJ101" s="430"/>
      <c r="BK101" s="430"/>
      <c r="BL101" s="430"/>
      <c r="BM101" s="430"/>
      <c r="BN101" s="430"/>
      <c r="BO101" s="430"/>
      <c r="BP101" s="430"/>
      <c r="BQ101" s="430"/>
      <c r="BR101" s="430"/>
      <c r="BS101" s="430"/>
      <c r="BT101" s="430"/>
      <c r="BU101" s="430"/>
      <c r="BV101" s="430"/>
      <c r="BW101" s="430"/>
      <c r="BX101" s="430"/>
      <c r="BY101" s="430"/>
      <c r="BZ101" s="430"/>
      <c r="CA101" s="430"/>
      <c r="CB101" s="430"/>
      <c r="CC101" s="3"/>
    </row>
    <row r="102" spans="1:81" s="95" customForma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430"/>
      <c r="AY102" s="430"/>
      <c r="AZ102" s="430"/>
      <c r="BA102" s="430"/>
      <c r="BB102" s="430"/>
      <c r="BC102" s="430"/>
      <c r="BD102" s="430"/>
      <c r="BE102" s="430"/>
      <c r="BF102" s="430"/>
      <c r="BG102" s="430"/>
      <c r="BH102" s="430"/>
      <c r="BI102" s="430"/>
      <c r="BJ102" s="430"/>
      <c r="BK102" s="430"/>
      <c r="BL102" s="430"/>
      <c r="BM102" s="430"/>
      <c r="BN102" s="430"/>
      <c r="BO102" s="430"/>
      <c r="BP102" s="430"/>
      <c r="BQ102" s="430"/>
      <c r="BR102" s="430"/>
      <c r="BS102" s="430"/>
      <c r="BT102" s="430"/>
      <c r="BU102" s="430"/>
      <c r="BV102" s="430"/>
      <c r="BW102" s="430"/>
      <c r="BX102" s="430"/>
      <c r="BY102" s="430"/>
      <c r="BZ102" s="430"/>
      <c r="CA102" s="430"/>
      <c r="CB102" s="430"/>
      <c r="CC102" s="3"/>
    </row>
    <row r="103" spans="1:81" s="95" customForma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430"/>
      <c r="AY103" s="430"/>
      <c r="AZ103" s="430"/>
      <c r="BA103" s="430"/>
      <c r="BB103" s="430"/>
      <c r="BC103" s="430"/>
      <c r="BD103" s="430"/>
      <c r="BE103" s="430"/>
      <c r="BF103" s="430"/>
      <c r="BG103" s="430"/>
      <c r="BH103" s="430"/>
      <c r="BI103" s="430"/>
      <c r="BJ103" s="430"/>
      <c r="BK103" s="430"/>
      <c r="BL103" s="430"/>
      <c r="BM103" s="430"/>
      <c r="BN103" s="430"/>
      <c r="BO103" s="430"/>
      <c r="BP103" s="430"/>
      <c r="BQ103" s="430"/>
      <c r="BR103" s="430"/>
      <c r="BS103" s="430"/>
      <c r="BT103" s="430"/>
      <c r="BU103" s="430"/>
      <c r="BV103" s="430"/>
      <c r="BW103" s="430"/>
      <c r="BX103" s="430"/>
      <c r="BY103" s="430"/>
      <c r="BZ103" s="430"/>
      <c r="CA103" s="430"/>
      <c r="CB103" s="430"/>
      <c r="CC103" s="3"/>
    </row>
    <row r="104" spans="1:81" s="95" customForma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430"/>
      <c r="AY104" s="430"/>
      <c r="AZ104" s="430"/>
      <c r="BA104" s="430"/>
      <c r="BB104" s="430"/>
      <c r="BC104" s="430"/>
      <c r="BD104" s="430"/>
      <c r="BE104" s="430"/>
      <c r="BF104" s="430"/>
      <c r="BG104" s="430"/>
      <c r="BH104" s="430"/>
      <c r="BI104" s="430"/>
      <c r="BJ104" s="430"/>
      <c r="BK104" s="430"/>
      <c r="BL104" s="430"/>
      <c r="BM104" s="430"/>
      <c r="BN104" s="430"/>
      <c r="BO104" s="430"/>
      <c r="BP104" s="430"/>
      <c r="BQ104" s="430"/>
      <c r="BR104" s="430"/>
      <c r="BS104" s="430"/>
      <c r="BT104" s="430"/>
      <c r="BU104" s="430"/>
      <c r="BV104" s="430"/>
      <c r="BW104" s="430"/>
      <c r="BX104" s="430"/>
      <c r="BY104" s="430"/>
      <c r="BZ104" s="430"/>
      <c r="CA104" s="430"/>
      <c r="CB104" s="430"/>
      <c r="CC104" s="3"/>
    </row>
    <row r="105" spans="1:81" s="95" customForma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430"/>
      <c r="AY105" s="430"/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  <c r="BK105" s="430"/>
      <c r="BL105" s="430"/>
      <c r="BM105" s="430"/>
      <c r="BN105" s="430"/>
      <c r="BO105" s="430"/>
      <c r="BP105" s="430"/>
      <c r="BQ105" s="430"/>
      <c r="BR105" s="430"/>
      <c r="BS105" s="430"/>
      <c r="BT105" s="430"/>
      <c r="BU105" s="430"/>
      <c r="BV105" s="430"/>
      <c r="BW105" s="430"/>
      <c r="BX105" s="430"/>
      <c r="BY105" s="430"/>
      <c r="BZ105" s="430"/>
      <c r="CA105" s="430"/>
      <c r="CB105" s="430"/>
      <c r="CC105" s="3"/>
    </row>
    <row r="106" spans="1:81" s="95" customForma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430"/>
      <c r="AY106" s="430"/>
      <c r="AZ106" s="430"/>
      <c r="BA106" s="430"/>
      <c r="BB106" s="430"/>
      <c r="BC106" s="430"/>
      <c r="BD106" s="430"/>
      <c r="BE106" s="430"/>
      <c r="BF106" s="430"/>
      <c r="BG106" s="430"/>
      <c r="BH106" s="430"/>
      <c r="BI106" s="430"/>
      <c r="BJ106" s="430"/>
      <c r="BK106" s="430"/>
      <c r="BL106" s="430"/>
      <c r="BM106" s="430"/>
      <c r="BN106" s="430"/>
      <c r="BO106" s="430"/>
      <c r="BP106" s="430"/>
      <c r="BQ106" s="430"/>
      <c r="BR106" s="430"/>
      <c r="BS106" s="430"/>
      <c r="BT106" s="430"/>
      <c r="BU106" s="430"/>
      <c r="BV106" s="430"/>
      <c r="BW106" s="430"/>
      <c r="BX106" s="430"/>
      <c r="BY106" s="430"/>
      <c r="BZ106" s="430"/>
      <c r="CA106" s="430"/>
      <c r="CB106" s="430"/>
      <c r="CC106" s="3"/>
    </row>
    <row r="107" spans="1:81" s="95" customForma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430"/>
      <c r="AY107" s="430"/>
      <c r="AZ107" s="430"/>
      <c r="BA107" s="430"/>
      <c r="BB107" s="430"/>
      <c r="BC107" s="430"/>
      <c r="BD107" s="430"/>
      <c r="BE107" s="430"/>
      <c r="BF107" s="430"/>
      <c r="BG107" s="430"/>
      <c r="BH107" s="430"/>
      <c r="BI107" s="430"/>
      <c r="BJ107" s="430"/>
      <c r="BK107" s="430"/>
      <c r="BL107" s="430"/>
      <c r="BM107" s="430"/>
      <c r="BN107" s="430"/>
      <c r="BO107" s="430"/>
      <c r="BP107" s="430"/>
      <c r="BQ107" s="430"/>
      <c r="BR107" s="430"/>
      <c r="BS107" s="430"/>
      <c r="BT107" s="430"/>
      <c r="BU107" s="430"/>
      <c r="BV107" s="430"/>
      <c r="BW107" s="430"/>
      <c r="BX107" s="430"/>
      <c r="BY107" s="430"/>
      <c r="BZ107" s="430"/>
      <c r="CA107" s="430"/>
      <c r="CB107" s="430"/>
      <c r="CC107" s="3"/>
    </row>
    <row r="108" spans="1:81" s="95" customForma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430"/>
      <c r="AY108" s="430"/>
      <c r="AZ108" s="430"/>
      <c r="BA108" s="430"/>
      <c r="BB108" s="430"/>
      <c r="BC108" s="430"/>
      <c r="BD108" s="430"/>
      <c r="BE108" s="430"/>
      <c r="BF108" s="430"/>
      <c r="BG108" s="430"/>
      <c r="BH108" s="430"/>
      <c r="BI108" s="430"/>
      <c r="BJ108" s="430"/>
      <c r="BK108" s="430"/>
      <c r="BL108" s="430"/>
      <c r="BM108" s="430"/>
      <c r="BN108" s="430"/>
      <c r="BO108" s="430"/>
      <c r="BP108" s="430"/>
      <c r="BQ108" s="430"/>
      <c r="BR108" s="430"/>
      <c r="BS108" s="430"/>
      <c r="BT108" s="430"/>
      <c r="BU108" s="430"/>
      <c r="BV108" s="430"/>
      <c r="BW108" s="430"/>
      <c r="BX108" s="430"/>
      <c r="BY108" s="430"/>
      <c r="BZ108" s="430"/>
      <c r="CA108" s="430"/>
      <c r="CB108" s="430"/>
      <c r="CC108" s="3"/>
    </row>
    <row r="109" spans="1:81" s="95" customFormat="1" x14ac:dyDescent="0.3"/>
    <row r="110" spans="1:81" s="95" customFormat="1" x14ac:dyDescent="0.3"/>
    <row r="111" spans="1:81" s="95" customFormat="1" x14ac:dyDescent="0.3"/>
    <row r="112" spans="1:81" s="95" customFormat="1" x14ac:dyDescent="0.3"/>
    <row r="113" spans="1:81" s="95" customFormat="1" x14ac:dyDescent="0.3"/>
    <row r="114" spans="1:81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1:81" x14ac:dyDescent="0.3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1:81" x14ac:dyDescent="0.3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1:81" x14ac:dyDescent="0.3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1:81" x14ac:dyDescent="0.3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1:81" x14ac:dyDescent="0.3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1:81" x14ac:dyDescent="0.3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</sheetData>
  <mergeCells count="6">
    <mergeCell ref="BI10:BJ10"/>
    <mergeCell ref="BT9:BW9"/>
    <mergeCell ref="A7:C7"/>
    <mergeCell ref="G1:I1"/>
    <mergeCell ref="G2:I2"/>
    <mergeCell ref="G3:I3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9"/>
  <sheetViews>
    <sheetView topLeftCell="AW1" workbookViewId="0">
      <selection activeCell="CE27" sqref="CE27"/>
    </sheetView>
  </sheetViews>
  <sheetFormatPr defaultColWidth="8.88671875" defaultRowHeight="14.4" x14ac:dyDescent="0.3"/>
  <cols>
    <col min="2" max="2" width="18.33203125" customWidth="1"/>
    <col min="3" max="3" width="17.109375" customWidth="1"/>
    <col min="4" max="4" width="15.44140625" customWidth="1"/>
    <col min="5" max="5" width="16.6640625" customWidth="1"/>
    <col min="6" max="6" width="3.5546875" customWidth="1"/>
    <col min="13" max="13" width="2.6640625" customWidth="1"/>
    <col min="24" max="24" width="3" customWidth="1"/>
    <col min="35" max="35" width="3" customWidth="1"/>
    <col min="46" max="46" width="3" customWidth="1"/>
    <col min="47" max="51" width="7.6640625" customWidth="1"/>
    <col min="52" max="52" width="7.44140625" customWidth="1"/>
    <col min="53" max="53" width="3.33203125" customWidth="1"/>
    <col min="54" max="55" width="7.6640625" customWidth="1"/>
    <col min="56" max="56" width="9.109375" customWidth="1"/>
    <col min="57" max="62" width="7.6640625" customWidth="1"/>
    <col min="63" max="63" width="6.44140625" customWidth="1"/>
    <col min="64" max="64" width="3.109375" customWidth="1"/>
    <col min="65" max="67" width="7.6640625" customWidth="1"/>
    <col min="68" max="68" width="3.33203125" customWidth="1"/>
    <col min="69" max="69" width="9.88671875" customWidth="1"/>
    <col min="70" max="70" width="10.88671875" customWidth="1"/>
    <col min="71" max="72" width="8" customWidth="1"/>
    <col min="74" max="74" width="2.6640625" customWidth="1"/>
    <col min="75" max="75" width="9.88671875" customWidth="1"/>
    <col min="76" max="76" width="10.88671875" customWidth="1"/>
    <col min="77" max="78" width="8" customWidth="1"/>
    <col min="79" max="79" width="9.88671875" customWidth="1"/>
    <col min="80" max="80" width="2.6640625" customWidth="1"/>
    <col min="81" max="81" width="11.109375" style="429" customWidth="1"/>
    <col min="82" max="82" width="2.88671875" customWidth="1"/>
    <col min="83" max="83" width="11.77734375" customWidth="1"/>
  </cols>
  <sheetData>
    <row r="1" spans="1:83" x14ac:dyDescent="0.3">
      <c r="D1" t="s">
        <v>307</v>
      </c>
    </row>
    <row r="2" spans="1:83" ht="15.6" x14ac:dyDescent="0.3">
      <c r="A2" s="135" t="s">
        <v>0</v>
      </c>
      <c r="B2" s="135"/>
      <c r="C2" s="6"/>
      <c r="D2" s="65" t="s">
        <v>78</v>
      </c>
      <c r="E2" s="65" t="s">
        <v>270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3"/>
      <c r="BR2" s="3"/>
      <c r="BS2" s="3"/>
      <c r="BT2" s="3"/>
      <c r="BU2" s="3"/>
      <c r="BV2" s="3"/>
      <c r="BW2" s="456"/>
      <c r="BX2" s="456"/>
      <c r="BY2" s="456"/>
      <c r="BZ2" s="456"/>
      <c r="CA2" s="456"/>
      <c r="CB2" s="456"/>
      <c r="CC2" s="484"/>
      <c r="CD2" s="3"/>
      <c r="CE2" s="72">
        <f ca="1">NOW()</f>
        <v>43745.332973495373</v>
      </c>
    </row>
    <row r="3" spans="1:83" ht="15.6" x14ac:dyDescent="0.3">
      <c r="A3" s="9"/>
      <c r="B3" s="9"/>
      <c r="C3" s="6"/>
      <c r="D3" s="136" t="s">
        <v>75</v>
      </c>
      <c r="E3" s="456" t="s">
        <v>76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6"/>
      <c r="V3" s="3"/>
      <c r="W3" s="3"/>
      <c r="X3" s="96"/>
      <c r="Y3" s="3"/>
      <c r="Z3" s="3"/>
      <c r="AA3" s="3"/>
      <c r="AB3" s="3"/>
      <c r="AC3" s="3"/>
      <c r="AD3" s="3"/>
      <c r="AE3" s="3"/>
      <c r="AF3" s="3"/>
      <c r="AG3" s="3"/>
      <c r="AH3" s="3"/>
      <c r="AI3" s="96"/>
      <c r="AJ3" s="3"/>
      <c r="AK3" s="3"/>
      <c r="AL3" s="3"/>
      <c r="AM3" s="3"/>
      <c r="AN3" s="3"/>
      <c r="AO3" s="3"/>
      <c r="AP3" s="3"/>
      <c r="AQ3" s="3"/>
      <c r="AR3" s="3"/>
      <c r="AS3" s="3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96"/>
      <c r="BJ3" s="96"/>
      <c r="BK3" s="456"/>
      <c r="BL3" s="96"/>
      <c r="BM3" s="456"/>
      <c r="BN3" s="456"/>
      <c r="BO3" s="456"/>
      <c r="BP3" s="456"/>
      <c r="BQ3" s="3"/>
      <c r="BR3" s="3"/>
      <c r="BS3" s="3"/>
      <c r="BT3" s="3"/>
      <c r="BU3" s="3"/>
      <c r="BV3" s="3"/>
      <c r="BW3" s="456"/>
      <c r="BX3" s="456"/>
      <c r="BY3" s="456"/>
      <c r="BZ3" s="456"/>
      <c r="CA3" s="456"/>
      <c r="CB3" s="456"/>
      <c r="CC3" s="484"/>
      <c r="CD3" s="3"/>
      <c r="CE3" s="73">
        <f ca="1">NOW()</f>
        <v>43745.332973495373</v>
      </c>
    </row>
    <row r="4" spans="1:83" ht="15.6" x14ac:dyDescent="0.3">
      <c r="A4" s="556" t="s">
        <v>1</v>
      </c>
      <c r="B4" s="556"/>
      <c r="C4" s="6"/>
      <c r="D4" s="136" t="s">
        <v>76</v>
      </c>
      <c r="E4" s="456" t="s">
        <v>140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6"/>
      <c r="V4" s="3"/>
      <c r="W4" s="3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96"/>
      <c r="AJ4" s="3"/>
      <c r="AK4" s="3"/>
      <c r="AL4" s="3"/>
      <c r="AM4" s="3"/>
      <c r="AN4" s="3"/>
      <c r="AO4" s="3"/>
      <c r="AP4" s="3"/>
      <c r="AQ4" s="3"/>
      <c r="AR4" s="3"/>
      <c r="AS4" s="3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96"/>
      <c r="BJ4" s="96"/>
      <c r="BK4" s="456"/>
      <c r="BL4" s="96"/>
      <c r="BM4" s="456"/>
      <c r="BN4" s="456"/>
      <c r="BO4" s="456"/>
      <c r="BP4" s="456"/>
      <c r="BQ4" s="3"/>
      <c r="BR4" s="3"/>
      <c r="BS4" s="3"/>
      <c r="BT4" s="3"/>
      <c r="BU4" s="3"/>
      <c r="BV4" s="3"/>
      <c r="BW4" s="456"/>
      <c r="BX4" s="456"/>
      <c r="BY4" s="456"/>
      <c r="BZ4" s="456"/>
      <c r="CA4" s="456"/>
      <c r="CB4" s="456"/>
      <c r="CC4" s="484"/>
      <c r="CD4" s="3"/>
      <c r="CE4" s="3"/>
    </row>
    <row r="5" spans="1:83" ht="15.6" x14ac:dyDescent="0.3">
      <c r="A5" s="18"/>
      <c r="B5" s="70"/>
      <c r="C5" s="6"/>
      <c r="D5" s="3" t="s">
        <v>140</v>
      </c>
      <c r="E5" s="456" t="s">
        <v>75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96"/>
      <c r="Y5" s="3"/>
      <c r="Z5" s="3"/>
      <c r="AA5" s="3"/>
      <c r="AB5" s="3"/>
      <c r="AC5" s="3"/>
      <c r="AD5" s="3"/>
      <c r="AE5" s="3"/>
      <c r="AF5" s="3"/>
      <c r="AG5" s="3"/>
      <c r="AH5" s="3"/>
      <c r="AI5" s="96"/>
      <c r="AJ5" s="3"/>
      <c r="AK5" s="3"/>
      <c r="AL5" s="3"/>
      <c r="AM5" s="3"/>
      <c r="AN5" s="3"/>
      <c r="AO5" s="3"/>
      <c r="AP5" s="3"/>
      <c r="AQ5" s="3"/>
      <c r="AR5" s="3"/>
      <c r="AS5" s="3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96"/>
      <c r="BJ5" s="96"/>
      <c r="BK5" s="456"/>
      <c r="BL5" s="96"/>
      <c r="BM5" s="456"/>
      <c r="BN5" s="456"/>
      <c r="BO5" s="456"/>
      <c r="BP5" s="456"/>
      <c r="BQ5" s="3"/>
      <c r="BR5" s="3"/>
      <c r="BS5" s="3"/>
      <c r="BT5" s="3"/>
      <c r="BU5" s="3"/>
      <c r="BV5" s="3"/>
      <c r="BW5" s="456"/>
      <c r="BX5" s="456"/>
      <c r="BY5" s="144"/>
      <c r="BZ5" s="456"/>
      <c r="CA5" s="456"/>
      <c r="CB5" s="456"/>
      <c r="CC5" s="484"/>
      <c r="CD5" s="3"/>
      <c r="CE5" s="3"/>
    </row>
    <row r="6" spans="1:83" ht="15.6" x14ac:dyDescent="0.3">
      <c r="A6" s="4" t="s">
        <v>144</v>
      </c>
      <c r="B6" s="4"/>
      <c r="C6" s="95"/>
      <c r="D6" s="3"/>
      <c r="E6" s="3"/>
      <c r="F6" s="2"/>
      <c r="G6" s="100" t="s">
        <v>92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87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87"/>
      <c r="AT6" s="188"/>
      <c r="AU6" s="177" t="s">
        <v>112</v>
      </c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2"/>
      <c r="BR6" s="2"/>
      <c r="BS6" s="2"/>
      <c r="BT6" s="2"/>
      <c r="BU6" s="188"/>
      <c r="BV6" s="2"/>
      <c r="BW6" s="456"/>
      <c r="BX6" s="456"/>
      <c r="BY6" s="144"/>
      <c r="BZ6" s="456"/>
      <c r="CA6" s="178"/>
      <c r="CB6" s="178"/>
      <c r="CC6" s="178"/>
      <c r="CD6" s="3"/>
      <c r="CE6" s="3"/>
    </row>
    <row r="7" spans="1:83" ht="15.6" x14ac:dyDescent="0.3">
      <c r="A7" s="4" t="s">
        <v>94</v>
      </c>
      <c r="B7" s="4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99"/>
      <c r="AI7" s="3"/>
      <c r="AJ7" s="3"/>
      <c r="AK7" s="3"/>
      <c r="AL7" s="3"/>
      <c r="AM7" s="3"/>
      <c r="AN7" s="3"/>
      <c r="AO7" s="3"/>
      <c r="AP7" s="3"/>
      <c r="AQ7" s="3"/>
      <c r="AR7" s="3"/>
      <c r="AS7" s="99"/>
      <c r="AT7" s="99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3"/>
      <c r="BR7" s="3"/>
      <c r="BS7" s="3"/>
      <c r="BT7" s="3"/>
      <c r="BU7" s="3"/>
      <c r="BV7" s="3"/>
      <c r="BW7" s="96"/>
      <c r="BX7" s="96"/>
      <c r="BY7" s="96"/>
      <c r="BZ7" s="96"/>
      <c r="CA7" s="456"/>
      <c r="CB7" s="456"/>
      <c r="CC7" s="484"/>
      <c r="CD7" s="3"/>
      <c r="CE7" s="3"/>
    </row>
    <row r="8" spans="1:83" x14ac:dyDescent="0.3">
      <c r="A8" s="95"/>
      <c r="B8" s="95"/>
      <c r="C8" s="3"/>
      <c r="D8" s="3"/>
      <c r="E8" s="3"/>
      <c r="F8" s="3"/>
      <c r="G8" s="96" t="s">
        <v>3</v>
      </c>
      <c r="H8" s="3" t="str">
        <f>D2</f>
        <v>Tristyn Lowe</v>
      </c>
      <c r="I8" s="96"/>
      <c r="J8" s="96"/>
      <c r="K8" s="96"/>
      <c r="L8" s="96"/>
      <c r="M8" s="96"/>
      <c r="N8" s="96" t="s">
        <v>4</v>
      </c>
      <c r="O8" s="3" t="str">
        <f>D3</f>
        <v>Robyn Bruderer</v>
      </c>
      <c r="P8" s="3"/>
      <c r="Q8" s="3"/>
      <c r="R8" s="96"/>
      <c r="S8" s="3"/>
      <c r="T8" s="96"/>
      <c r="U8" s="3"/>
      <c r="V8" s="3"/>
      <c r="W8" s="3"/>
      <c r="X8" s="3"/>
      <c r="Y8" s="96" t="s">
        <v>5</v>
      </c>
      <c r="Z8" s="3" t="str">
        <f>D4</f>
        <v>Nina Fritzell</v>
      </c>
      <c r="AA8" s="3"/>
      <c r="AB8" s="3"/>
      <c r="AC8" s="3"/>
      <c r="AD8" s="3"/>
      <c r="AE8" s="3"/>
      <c r="AF8" s="3"/>
      <c r="AG8" s="3"/>
      <c r="AH8" s="3"/>
      <c r="AI8" s="3"/>
      <c r="AJ8" s="96" t="s">
        <v>93</v>
      </c>
      <c r="AK8" s="3" t="str">
        <f>D5</f>
        <v>Jenny Scott</v>
      </c>
      <c r="AL8" s="3"/>
      <c r="AM8" s="3"/>
      <c r="AN8" s="3"/>
      <c r="AO8" s="3"/>
      <c r="AP8" s="3"/>
      <c r="AQ8" s="3"/>
      <c r="AR8" s="3"/>
      <c r="AS8" s="3"/>
      <c r="AT8" s="456"/>
      <c r="AU8" s="96" t="s">
        <v>3</v>
      </c>
      <c r="AV8" s="456" t="str">
        <f>E2</f>
        <v xml:space="preserve">Tristyn Lowe </v>
      </c>
      <c r="AW8" s="96"/>
      <c r="AX8" s="96"/>
      <c r="AY8" s="96"/>
      <c r="AZ8" s="96"/>
      <c r="BA8" s="96"/>
      <c r="BB8" s="96" t="s">
        <v>4</v>
      </c>
      <c r="BC8" s="456" t="str">
        <f>E3</f>
        <v>Nina Fritzell</v>
      </c>
      <c r="BD8" s="456"/>
      <c r="BE8" s="456"/>
      <c r="BF8" s="96" t="s">
        <v>5</v>
      </c>
      <c r="BG8" s="456" t="str">
        <f>E4</f>
        <v>Jenny Scott</v>
      </c>
      <c r="BH8" s="456"/>
      <c r="BI8" s="456"/>
      <c r="BJ8" s="456"/>
      <c r="BK8" s="456"/>
      <c r="BL8" s="456"/>
      <c r="BM8" s="96" t="s">
        <v>93</v>
      </c>
      <c r="BN8" s="456" t="str">
        <f>E5</f>
        <v>Robyn Bruderer</v>
      </c>
      <c r="BO8" s="456"/>
      <c r="BP8" s="96"/>
      <c r="BQ8" s="96"/>
      <c r="BR8" s="96"/>
      <c r="BS8" s="96"/>
      <c r="BT8" s="96"/>
      <c r="BU8" s="3"/>
      <c r="BV8" s="96"/>
      <c r="BW8" s="456"/>
      <c r="BX8" s="456"/>
      <c r="BY8" s="456"/>
      <c r="BZ8" s="456"/>
      <c r="CA8" s="456"/>
      <c r="CB8" s="456"/>
      <c r="CC8" s="484"/>
      <c r="CD8" s="3"/>
      <c r="CE8" s="3"/>
    </row>
    <row r="9" spans="1:83" x14ac:dyDescent="0.3">
      <c r="A9" s="95"/>
      <c r="B9" s="9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3"/>
      <c r="BR9" s="3"/>
      <c r="BS9" s="3"/>
      <c r="BT9" s="3"/>
      <c r="BU9" s="3"/>
      <c r="BV9" s="3"/>
      <c r="BW9" s="95"/>
      <c r="BX9" s="95"/>
      <c r="BY9" s="95"/>
      <c r="BZ9" s="95"/>
      <c r="CA9" s="456"/>
      <c r="CB9" s="456"/>
      <c r="CC9" s="484"/>
      <c r="CD9" s="3"/>
      <c r="CE9" s="3"/>
    </row>
    <row r="10" spans="1:8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2" t="s">
        <v>95</v>
      </c>
      <c r="X10" s="103"/>
      <c r="Y10" s="3"/>
      <c r="Z10" s="3"/>
      <c r="AA10" s="3"/>
      <c r="AB10" s="3"/>
      <c r="AC10" s="3"/>
      <c r="AD10" s="3"/>
      <c r="AE10" s="3"/>
      <c r="AF10" s="3"/>
      <c r="AG10" s="3"/>
      <c r="AH10" s="102" t="s">
        <v>95</v>
      </c>
      <c r="AI10" s="103"/>
      <c r="AJ10" s="3"/>
      <c r="AK10" s="3"/>
      <c r="AL10" s="3"/>
      <c r="AM10" s="3"/>
      <c r="AN10" s="3"/>
      <c r="AO10" s="3"/>
      <c r="AP10" s="3"/>
      <c r="AQ10" s="3"/>
      <c r="AR10" s="3"/>
      <c r="AS10" s="102" t="s">
        <v>95</v>
      </c>
      <c r="AT10" s="358"/>
      <c r="AU10" s="456"/>
      <c r="AV10" s="456"/>
      <c r="AW10" s="456"/>
      <c r="AX10" s="456"/>
      <c r="AY10" s="456"/>
      <c r="AZ10" s="456"/>
      <c r="BA10" s="456"/>
      <c r="BB10" s="96" t="s">
        <v>8</v>
      </c>
      <c r="BC10" s="456"/>
      <c r="BD10" s="179" t="s">
        <v>8</v>
      </c>
      <c r="BE10" s="105"/>
      <c r="BF10" s="456"/>
      <c r="BG10" s="456"/>
      <c r="BH10" s="456"/>
      <c r="BI10" s="456"/>
      <c r="BJ10" s="456"/>
      <c r="BK10" s="456"/>
      <c r="BL10" s="357"/>
      <c r="BM10" s="96" t="s">
        <v>8</v>
      </c>
      <c r="BN10" s="456"/>
      <c r="BO10" s="179" t="s">
        <v>8</v>
      </c>
      <c r="BP10" s="456"/>
      <c r="BQ10" s="104" t="s">
        <v>3</v>
      </c>
      <c r="BR10" s="3" t="s">
        <v>4</v>
      </c>
      <c r="BS10" s="3" t="s">
        <v>5</v>
      </c>
      <c r="BT10" s="3" t="s">
        <v>93</v>
      </c>
      <c r="BU10" s="106" t="s">
        <v>190</v>
      </c>
      <c r="BV10" s="105"/>
      <c r="BW10" s="144" t="s">
        <v>3</v>
      </c>
      <c r="BX10" s="456" t="s">
        <v>4</v>
      </c>
      <c r="BY10" s="456" t="s">
        <v>5</v>
      </c>
      <c r="BZ10" s="456" t="s">
        <v>93</v>
      </c>
      <c r="CA10" s="106" t="s">
        <v>115</v>
      </c>
      <c r="CB10" s="105"/>
      <c r="CC10" s="485" t="s">
        <v>308</v>
      </c>
      <c r="CD10" s="189"/>
      <c r="CE10" s="3"/>
    </row>
    <row r="11" spans="1:83" x14ac:dyDescent="0.3">
      <c r="A11" s="102" t="s">
        <v>13</v>
      </c>
      <c r="B11" s="102" t="s">
        <v>14</v>
      </c>
      <c r="C11" s="102" t="s">
        <v>7</v>
      </c>
      <c r="D11" s="102" t="s">
        <v>15</v>
      </c>
      <c r="E11" s="102" t="s">
        <v>97</v>
      </c>
      <c r="F11" s="103"/>
      <c r="G11" s="102" t="s">
        <v>7</v>
      </c>
      <c r="H11" s="102"/>
      <c r="I11" s="102"/>
      <c r="J11" s="102"/>
      <c r="K11" s="102"/>
      <c r="L11" s="102"/>
      <c r="M11" s="103"/>
      <c r="N11" s="102" t="s">
        <v>98</v>
      </c>
      <c r="O11" s="102" t="s">
        <v>99</v>
      </c>
      <c r="P11" s="102" t="s">
        <v>116</v>
      </c>
      <c r="Q11" s="102" t="s">
        <v>117</v>
      </c>
      <c r="R11" s="102" t="s">
        <v>118</v>
      </c>
      <c r="S11" s="102" t="s">
        <v>145</v>
      </c>
      <c r="T11" s="102" t="s">
        <v>120</v>
      </c>
      <c r="U11" s="102" t="s">
        <v>146</v>
      </c>
      <c r="V11" s="102" t="s">
        <v>105</v>
      </c>
      <c r="W11" s="102" t="s">
        <v>106</v>
      </c>
      <c r="X11" s="103"/>
      <c r="Y11" s="102" t="s">
        <v>98</v>
      </c>
      <c r="Z11" s="102" t="s">
        <v>99</v>
      </c>
      <c r="AA11" s="102" t="s">
        <v>116</v>
      </c>
      <c r="AB11" s="102" t="s">
        <v>117</v>
      </c>
      <c r="AC11" s="102" t="s">
        <v>118</v>
      </c>
      <c r="AD11" s="102" t="s">
        <v>119</v>
      </c>
      <c r="AE11" s="102" t="s">
        <v>120</v>
      </c>
      <c r="AF11" s="102" t="s">
        <v>146</v>
      </c>
      <c r="AG11" s="102" t="s">
        <v>105</v>
      </c>
      <c r="AH11" s="102" t="s">
        <v>106</v>
      </c>
      <c r="AI11" s="103"/>
      <c r="AJ11" s="102" t="s">
        <v>98</v>
      </c>
      <c r="AK11" s="102" t="s">
        <v>99</v>
      </c>
      <c r="AL11" s="102" t="s">
        <v>116</v>
      </c>
      <c r="AM11" s="102" t="s">
        <v>117</v>
      </c>
      <c r="AN11" s="102" t="s">
        <v>118</v>
      </c>
      <c r="AO11" s="102" t="s">
        <v>119</v>
      </c>
      <c r="AP11" s="102" t="s">
        <v>120</v>
      </c>
      <c r="AQ11" s="102" t="s">
        <v>146</v>
      </c>
      <c r="AR11" s="102" t="s">
        <v>105</v>
      </c>
      <c r="AS11" s="102" t="s">
        <v>106</v>
      </c>
      <c r="AT11" s="358"/>
      <c r="AU11" s="455" t="s">
        <v>7</v>
      </c>
      <c r="AV11" s="455"/>
      <c r="AW11" s="455"/>
      <c r="AX11" s="455"/>
      <c r="AY11" s="455"/>
      <c r="AZ11" s="455"/>
      <c r="BA11" s="358"/>
      <c r="BB11" s="180" t="s">
        <v>22</v>
      </c>
      <c r="BC11" s="181" t="s">
        <v>31</v>
      </c>
      <c r="BD11" s="179" t="s">
        <v>24</v>
      </c>
      <c r="BE11" s="103"/>
      <c r="BF11" s="560" t="s">
        <v>10</v>
      </c>
      <c r="BG11" s="560"/>
      <c r="BH11" s="456"/>
      <c r="BI11" s="456"/>
      <c r="BJ11" s="456"/>
      <c r="BK11" s="456"/>
      <c r="BL11" s="357"/>
      <c r="BM11" s="180" t="s">
        <v>22</v>
      </c>
      <c r="BN11" s="181" t="s">
        <v>31</v>
      </c>
      <c r="BO11" s="179" t="s">
        <v>24</v>
      </c>
      <c r="BP11" s="358"/>
      <c r="BQ11" s="107"/>
      <c r="BR11" s="102"/>
      <c r="BS11" s="102"/>
      <c r="BT11" s="102"/>
      <c r="BU11" s="106" t="s">
        <v>83</v>
      </c>
      <c r="BV11" s="103"/>
      <c r="BW11" s="143"/>
      <c r="BX11" s="455"/>
      <c r="BY11" s="455"/>
      <c r="BZ11" s="455"/>
      <c r="CA11" s="179" t="s">
        <v>83</v>
      </c>
      <c r="CB11" s="105"/>
      <c r="CC11" s="485" t="s">
        <v>32</v>
      </c>
      <c r="CD11" s="189"/>
      <c r="CE11" s="106" t="s">
        <v>33</v>
      </c>
    </row>
    <row r="12" spans="1:83" x14ac:dyDescent="0.3">
      <c r="A12" s="3"/>
      <c r="B12" s="3"/>
      <c r="C12" s="3"/>
      <c r="D12" s="3"/>
      <c r="E12" s="3"/>
      <c r="F12" s="105"/>
      <c r="G12" s="108" t="s">
        <v>17</v>
      </c>
      <c r="H12" s="108" t="s">
        <v>18</v>
      </c>
      <c r="I12" s="108" t="s">
        <v>19</v>
      </c>
      <c r="J12" s="108" t="s">
        <v>20</v>
      </c>
      <c r="K12" s="108" t="s">
        <v>21</v>
      </c>
      <c r="L12" s="108" t="s">
        <v>7</v>
      </c>
      <c r="M12" s="105"/>
      <c r="N12" s="3"/>
      <c r="O12" s="3"/>
      <c r="P12" s="3"/>
      <c r="Q12" s="3"/>
      <c r="R12" s="3"/>
      <c r="S12" s="3"/>
      <c r="T12" s="3"/>
      <c r="U12" s="3"/>
      <c r="V12" s="3"/>
      <c r="W12" s="3"/>
      <c r="X12" s="10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58"/>
      <c r="AU12" s="108" t="s">
        <v>17</v>
      </c>
      <c r="AV12" s="108" t="s">
        <v>18</v>
      </c>
      <c r="AW12" s="108" t="s">
        <v>19</v>
      </c>
      <c r="AX12" s="108" t="s">
        <v>20</v>
      </c>
      <c r="AY12" s="108" t="s">
        <v>21</v>
      </c>
      <c r="AZ12" s="108" t="s">
        <v>7</v>
      </c>
      <c r="BA12" s="361"/>
      <c r="BB12" s="182"/>
      <c r="BC12" s="108" t="s">
        <v>124</v>
      </c>
      <c r="BD12" s="122"/>
      <c r="BE12" s="128"/>
      <c r="BF12" s="108" t="s">
        <v>25</v>
      </c>
      <c r="BG12" s="108" t="s">
        <v>26</v>
      </c>
      <c r="BH12" s="108" t="s">
        <v>27</v>
      </c>
      <c r="BI12" s="108" t="s">
        <v>28</v>
      </c>
      <c r="BJ12" s="108" t="s">
        <v>29</v>
      </c>
      <c r="BK12" s="108" t="s">
        <v>30</v>
      </c>
      <c r="BL12" s="362"/>
      <c r="BM12" s="182"/>
      <c r="BN12" s="108" t="s">
        <v>124</v>
      </c>
      <c r="BO12" s="122"/>
      <c r="BP12" s="361"/>
      <c r="BQ12" s="104"/>
      <c r="BR12" s="3"/>
      <c r="BS12" s="3"/>
      <c r="BT12" s="3"/>
      <c r="BU12" s="3"/>
      <c r="BV12" s="105"/>
      <c r="BW12" s="144"/>
      <c r="BX12" s="144"/>
      <c r="BY12" s="144"/>
      <c r="BZ12" s="144"/>
      <c r="CA12" s="483"/>
      <c r="CB12" s="105"/>
      <c r="CC12" s="484"/>
      <c r="CD12" s="105"/>
      <c r="CE12" s="3"/>
    </row>
    <row r="13" spans="1:83" x14ac:dyDescent="0.3">
      <c r="A13" s="109">
        <v>1</v>
      </c>
      <c r="B13" t="s">
        <v>43</v>
      </c>
      <c r="C13" s="111"/>
      <c r="D13" s="111"/>
      <c r="E13" s="111"/>
      <c r="F13" s="105"/>
      <c r="G13" s="112"/>
      <c r="H13" s="112"/>
      <c r="I13" s="112"/>
      <c r="J13" s="112"/>
      <c r="K13" s="112"/>
      <c r="L13" s="41"/>
      <c r="M13" s="105"/>
      <c r="N13" s="113">
        <v>4.5</v>
      </c>
      <c r="O13" s="113">
        <v>5</v>
      </c>
      <c r="P13" s="113">
        <v>4</v>
      </c>
      <c r="Q13" s="113">
        <v>5</v>
      </c>
      <c r="R13" s="113">
        <v>3.8</v>
      </c>
      <c r="S13" s="190">
        <v>3.5</v>
      </c>
      <c r="T13" s="113">
        <v>5.2</v>
      </c>
      <c r="U13" s="113">
        <v>5.3</v>
      </c>
      <c r="V13" s="114">
        <f t="shared" ref="V13:V18" si="0">SUM(N13:U13)</f>
        <v>36.299999999999997</v>
      </c>
      <c r="W13" s="115"/>
      <c r="X13" s="105"/>
      <c r="Y13" s="113">
        <v>4.8</v>
      </c>
      <c r="Z13" s="113">
        <v>4.5</v>
      </c>
      <c r="AA13" s="113">
        <v>4</v>
      </c>
      <c r="AB13" s="113">
        <v>5.5</v>
      </c>
      <c r="AC13" s="113">
        <v>5</v>
      </c>
      <c r="AD13" s="113">
        <v>5</v>
      </c>
      <c r="AE13" s="113">
        <v>4.5</v>
      </c>
      <c r="AF13" s="113">
        <v>4.5</v>
      </c>
      <c r="AG13" s="114">
        <f t="shared" ref="AG13:AG18" si="1">SUM(Y13:AF13)</f>
        <v>37.799999999999997</v>
      </c>
      <c r="AH13" s="115"/>
      <c r="AI13" s="105"/>
      <c r="AJ13" s="113">
        <v>5</v>
      </c>
      <c r="AK13" s="113">
        <v>6</v>
      </c>
      <c r="AL13" s="113">
        <v>4.5</v>
      </c>
      <c r="AM13" s="113">
        <v>6</v>
      </c>
      <c r="AN13" s="113">
        <v>6</v>
      </c>
      <c r="AO13" s="113">
        <v>5.5</v>
      </c>
      <c r="AP13" s="113">
        <v>5.5</v>
      </c>
      <c r="AQ13" s="113">
        <v>4.5</v>
      </c>
      <c r="AR13" s="114">
        <f t="shared" ref="AR13:AR18" si="2">SUM(AJ13:AQ13)</f>
        <v>43</v>
      </c>
      <c r="AS13" s="115"/>
      <c r="AT13" s="358"/>
      <c r="AU13" s="112"/>
      <c r="AV13" s="112"/>
      <c r="AW13" s="112"/>
      <c r="AX13" s="112"/>
      <c r="AY13" s="112"/>
      <c r="AZ13" s="112"/>
      <c r="BA13" s="359"/>
      <c r="BB13" s="183"/>
      <c r="BC13" s="183"/>
      <c r="BD13" s="183"/>
      <c r="BE13" s="120"/>
      <c r="BF13" s="183"/>
      <c r="BG13" s="183"/>
      <c r="BH13" s="183"/>
      <c r="BI13" s="183"/>
      <c r="BJ13" s="183"/>
      <c r="BK13" s="115"/>
      <c r="BL13" s="120"/>
      <c r="BM13" s="183"/>
      <c r="BN13" s="183"/>
      <c r="BO13" s="183"/>
      <c r="BP13" s="359"/>
      <c r="BQ13" s="191"/>
      <c r="BR13" s="41"/>
      <c r="BS13" s="41"/>
      <c r="BT13" s="41"/>
      <c r="BU13" s="41"/>
      <c r="BV13" s="105"/>
      <c r="BW13" s="486"/>
      <c r="BX13" s="41"/>
      <c r="BY13" s="41"/>
      <c r="BZ13" s="41"/>
      <c r="CA13" s="183"/>
      <c r="CB13" s="105"/>
      <c r="CC13" s="486"/>
      <c r="CD13" s="116"/>
      <c r="CE13" s="112"/>
    </row>
    <row r="14" spans="1:83" x14ac:dyDescent="0.3">
      <c r="A14" s="109">
        <v>2</v>
      </c>
      <c r="B14" t="s">
        <v>44</v>
      </c>
      <c r="C14" s="111"/>
      <c r="D14" s="111"/>
      <c r="E14" s="111"/>
      <c r="F14" s="105"/>
      <c r="G14" s="112"/>
      <c r="H14" s="112"/>
      <c r="I14" s="112"/>
      <c r="J14" s="112"/>
      <c r="K14" s="112"/>
      <c r="L14" s="112"/>
      <c r="M14" s="105"/>
      <c r="N14" s="113">
        <v>4.8</v>
      </c>
      <c r="O14" s="113">
        <v>6.8</v>
      </c>
      <c r="P14" s="113">
        <v>6.5</v>
      </c>
      <c r="Q14" s="113">
        <v>6</v>
      </c>
      <c r="R14" s="113">
        <v>6.5</v>
      </c>
      <c r="S14" s="113">
        <v>6.5</v>
      </c>
      <c r="T14" s="113">
        <v>6.8</v>
      </c>
      <c r="U14" s="113">
        <v>6</v>
      </c>
      <c r="V14" s="114">
        <f t="shared" si="0"/>
        <v>49.9</v>
      </c>
      <c r="W14" s="115"/>
      <c r="X14" s="105"/>
      <c r="Y14" s="113">
        <v>5.5</v>
      </c>
      <c r="Z14" s="113">
        <v>5</v>
      </c>
      <c r="AA14" s="113">
        <v>6</v>
      </c>
      <c r="AB14" s="113">
        <v>7</v>
      </c>
      <c r="AC14" s="113">
        <v>7</v>
      </c>
      <c r="AD14" s="113">
        <v>7</v>
      </c>
      <c r="AE14" s="113">
        <v>6.5</v>
      </c>
      <c r="AF14" s="113">
        <v>6</v>
      </c>
      <c r="AG14" s="114">
        <f t="shared" si="1"/>
        <v>50</v>
      </c>
      <c r="AH14" s="115"/>
      <c r="AI14" s="105"/>
      <c r="AJ14" s="113">
        <v>6</v>
      </c>
      <c r="AK14" s="113">
        <v>7</v>
      </c>
      <c r="AL14" s="113">
        <v>6.2</v>
      </c>
      <c r="AM14" s="113">
        <v>7</v>
      </c>
      <c r="AN14" s="113">
        <v>7</v>
      </c>
      <c r="AO14" s="113">
        <v>7</v>
      </c>
      <c r="AP14" s="113">
        <v>6</v>
      </c>
      <c r="AQ14" s="113">
        <v>6</v>
      </c>
      <c r="AR14" s="114">
        <f t="shared" si="2"/>
        <v>52.2</v>
      </c>
      <c r="AS14" s="115"/>
      <c r="AT14" s="358"/>
      <c r="AU14" s="112"/>
      <c r="AV14" s="112"/>
      <c r="AW14" s="112"/>
      <c r="AX14" s="112"/>
      <c r="AY14" s="112"/>
      <c r="AZ14" s="112"/>
      <c r="BA14" s="359"/>
      <c r="BB14" s="112"/>
      <c r="BC14" s="112"/>
      <c r="BD14" s="112"/>
      <c r="BE14" s="105"/>
      <c r="BF14" s="112"/>
      <c r="BG14" s="112"/>
      <c r="BH14" s="112"/>
      <c r="BI14" s="112"/>
      <c r="BJ14" s="112"/>
      <c r="BK14" s="112"/>
      <c r="BL14" s="105"/>
      <c r="BM14" s="112"/>
      <c r="BN14" s="112"/>
      <c r="BO14" s="112"/>
      <c r="BP14" s="359"/>
      <c r="BQ14" s="191"/>
      <c r="BR14" s="41"/>
      <c r="BS14" s="41"/>
      <c r="BT14" s="41"/>
      <c r="BU14" s="41"/>
      <c r="BV14" s="105"/>
      <c r="BW14" s="486"/>
      <c r="BX14" s="41"/>
      <c r="BY14" s="41"/>
      <c r="BZ14" s="41"/>
      <c r="CA14" s="112"/>
      <c r="CB14" s="105"/>
      <c r="CC14" s="486"/>
      <c r="CD14" s="105"/>
      <c r="CE14" s="112"/>
    </row>
    <row r="15" spans="1:83" x14ac:dyDescent="0.3">
      <c r="A15" s="109">
        <v>3</v>
      </c>
      <c r="B15" t="s">
        <v>41</v>
      </c>
      <c r="C15" s="111"/>
      <c r="D15" s="111"/>
      <c r="E15" s="111"/>
      <c r="F15" s="105"/>
      <c r="G15" s="112"/>
      <c r="H15" s="112"/>
      <c r="I15" s="112"/>
      <c r="J15" s="112"/>
      <c r="K15" s="112"/>
      <c r="L15" s="112"/>
      <c r="M15" s="105"/>
      <c r="N15" s="113">
        <v>5.3</v>
      </c>
      <c r="O15" s="113">
        <v>7</v>
      </c>
      <c r="P15" s="113">
        <v>6</v>
      </c>
      <c r="Q15" s="113">
        <v>6</v>
      </c>
      <c r="R15" s="113">
        <v>6.5</v>
      </c>
      <c r="S15" s="113">
        <v>6.5</v>
      </c>
      <c r="T15" s="113">
        <v>7</v>
      </c>
      <c r="U15" s="113">
        <v>6.5</v>
      </c>
      <c r="V15" s="114">
        <f t="shared" si="0"/>
        <v>50.8</v>
      </c>
      <c r="W15" s="115"/>
      <c r="X15" s="105"/>
      <c r="Y15" s="113">
        <v>4.8</v>
      </c>
      <c r="Z15" s="113">
        <v>4.5</v>
      </c>
      <c r="AA15" s="113">
        <v>6</v>
      </c>
      <c r="AB15" s="113">
        <v>6</v>
      </c>
      <c r="AC15" s="113">
        <v>6</v>
      </c>
      <c r="AD15" s="113">
        <v>6.5</v>
      </c>
      <c r="AE15" s="113">
        <v>6.5</v>
      </c>
      <c r="AF15" s="113">
        <v>6</v>
      </c>
      <c r="AG15" s="114">
        <f t="shared" si="1"/>
        <v>46.3</v>
      </c>
      <c r="AH15" s="115"/>
      <c r="AI15" s="105"/>
      <c r="AJ15" s="113">
        <v>6.5</v>
      </c>
      <c r="AK15" s="113">
        <v>6</v>
      </c>
      <c r="AL15" s="113">
        <v>6.5</v>
      </c>
      <c r="AM15" s="113">
        <v>7</v>
      </c>
      <c r="AN15" s="113">
        <v>7</v>
      </c>
      <c r="AO15" s="113">
        <v>7.5</v>
      </c>
      <c r="AP15" s="113">
        <v>6.5</v>
      </c>
      <c r="AQ15" s="113">
        <v>7</v>
      </c>
      <c r="AR15" s="114">
        <f t="shared" si="2"/>
        <v>54</v>
      </c>
      <c r="AS15" s="115"/>
      <c r="AT15" s="358"/>
      <c r="AU15" s="112"/>
      <c r="AV15" s="112"/>
      <c r="AW15" s="112"/>
      <c r="AX15" s="112"/>
      <c r="AY15" s="112"/>
      <c r="AZ15" s="112"/>
      <c r="BA15" s="359"/>
      <c r="BB15" s="112"/>
      <c r="BC15" s="112"/>
      <c r="BD15" s="112"/>
      <c r="BE15" s="105"/>
      <c r="BF15" s="112"/>
      <c r="BG15" s="112"/>
      <c r="BH15" s="112"/>
      <c r="BI15" s="112"/>
      <c r="BJ15" s="112"/>
      <c r="BK15" s="112"/>
      <c r="BL15" s="105"/>
      <c r="BM15" s="112"/>
      <c r="BN15" s="112"/>
      <c r="BO15" s="112"/>
      <c r="BP15" s="359"/>
      <c r="BQ15" s="191"/>
      <c r="BR15" s="41"/>
      <c r="BS15" s="41"/>
      <c r="BT15" s="41"/>
      <c r="BU15" s="41"/>
      <c r="BV15" s="105"/>
      <c r="BW15" s="486"/>
      <c r="BX15" s="41"/>
      <c r="BY15" s="41"/>
      <c r="BZ15" s="41"/>
      <c r="CA15" s="112"/>
      <c r="CB15" s="105"/>
      <c r="CC15" s="486"/>
      <c r="CD15" s="105"/>
      <c r="CE15" s="112"/>
    </row>
    <row r="16" spans="1:83" x14ac:dyDescent="0.3">
      <c r="A16" s="109">
        <v>4</v>
      </c>
      <c r="B16" t="s">
        <v>149</v>
      </c>
      <c r="C16" s="111"/>
      <c r="D16" s="111"/>
      <c r="E16" s="111"/>
      <c r="F16" s="105"/>
      <c r="G16" s="112"/>
      <c r="H16" s="112"/>
      <c r="I16" s="112"/>
      <c r="J16" s="112"/>
      <c r="K16" s="112"/>
      <c r="L16" s="112"/>
      <c r="M16" s="105"/>
      <c r="N16" s="113">
        <v>6</v>
      </c>
      <c r="O16" s="113">
        <v>7.2</v>
      </c>
      <c r="P16" s="113">
        <v>6.5</v>
      </c>
      <c r="Q16" s="113">
        <v>6.5</v>
      </c>
      <c r="R16" s="113">
        <v>6.2</v>
      </c>
      <c r="S16" s="113">
        <v>6.5</v>
      </c>
      <c r="T16" s="113">
        <v>7</v>
      </c>
      <c r="U16" s="113">
        <v>6</v>
      </c>
      <c r="V16" s="114">
        <f t="shared" si="0"/>
        <v>51.9</v>
      </c>
      <c r="W16" s="115"/>
      <c r="X16" s="105"/>
      <c r="Y16" s="113">
        <v>6.5</v>
      </c>
      <c r="Z16" s="113">
        <v>7</v>
      </c>
      <c r="AA16" s="113">
        <v>5.5</v>
      </c>
      <c r="AB16" s="113">
        <v>6</v>
      </c>
      <c r="AC16" s="113">
        <v>6</v>
      </c>
      <c r="AD16" s="113">
        <v>6</v>
      </c>
      <c r="AE16" s="113">
        <v>7.5</v>
      </c>
      <c r="AF16" s="113">
        <v>6.5</v>
      </c>
      <c r="AG16" s="114">
        <f t="shared" si="1"/>
        <v>51</v>
      </c>
      <c r="AH16" s="115"/>
      <c r="AI16" s="105"/>
      <c r="AJ16" s="113">
        <v>7</v>
      </c>
      <c r="AK16" s="113">
        <v>7</v>
      </c>
      <c r="AL16" s="113">
        <v>6.5</v>
      </c>
      <c r="AM16" s="113">
        <v>6.5</v>
      </c>
      <c r="AN16" s="113">
        <v>7</v>
      </c>
      <c r="AO16" s="113">
        <v>6.5</v>
      </c>
      <c r="AP16" s="113">
        <v>8</v>
      </c>
      <c r="AQ16" s="113">
        <v>7.5</v>
      </c>
      <c r="AR16" s="114">
        <f t="shared" si="2"/>
        <v>56</v>
      </c>
      <c r="AS16" s="115"/>
      <c r="AT16" s="358"/>
      <c r="AU16" s="112"/>
      <c r="AV16" s="112"/>
      <c r="AW16" s="112"/>
      <c r="AX16" s="112"/>
      <c r="AY16" s="112"/>
      <c r="AZ16" s="112"/>
      <c r="BA16" s="359"/>
      <c r="BB16" s="112"/>
      <c r="BC16" s="112"/>
      <c r="BD16" s="112"/>
      <c r="BE16" s="105"/>
      <c r="BF16" s="112"/>
      <c r="BG16" s="112"/>
      <c r="BH16" s="112"/>
      <c r="BI16" s="112"/>
      <c r="BJ16" s="112"/>
      <c r="BK16" s="112"/>
      <c r="BL16" s="105"/>
      <c r="BM16" s="112"/>
      <c r="BN16" s="112"/>
      <c r="BO16" s="112"/>
      <c r="BP16" s="359"/>
      <c r="BQ16" s="191"/>
      <c r="BR16" s="41"/>
      <c r="BS16" s="41"/>
      <c r="BT16" s="41"/>
      <c r="BU16" s="41"/>
      <c r="BV16" s="105"/>
      <c r="BW16" s="486"/>
      <c r="BX16" s="41"/>
      <c r="BY16" s="41"/>
      <c r="BZ16" s="41"/>
      <c r="CA16" s="112"/>
      <c r="CB16" s="105"/>
      <c r="CC16" s="486"/>
      <c r="CD16" s="105"/>
      <c r="CE16" s="112"/>
    </row>
    <row r="17" spans="1:83" x14ac:dyDescent="0.3">
      <c r="A17" s="109">
        <v>5</v>
      </c>
      <c r="B17" t="s">
        <v>42</v>
      </c>
      <c r="C17" s="111"/>
      <c r="D17" s="111"/>
      <c r="E17" s="111"/>
      <c r="F17" s="105"/>
      <c r="G17" s="112"/>
      <c r="H17" s="112"/>
      <c r="I17" s="112"/>
      <c r="J17" s="112"/>
      <c r="K17" s="112"/>
      <c r="L17" s="112"/>
      <c r="M17" s="105"/>
      <c r="N17" s="113">
        <v>6.2</v>
      </c>
      <c r="O17" s="113">
        <v>7.2</v>
      </c>
      <c r="P17" s="113">
        <v>6.5</v>
      </c>
      <c r="Q17" s="113">
        <v>6.5</v>
      </c>
      <c r="R17" s="113">
        <v>6.2</v>
      </c>
      <c r="S17" s="113">
        <v>6.5</v>
      </c>
      <c r="T17" s="113">
        <v>6.5</v>
      </c>
      <c r="U17" s="113">
        <v>6</v>
      </c>
      <c r="V17" s="114">
        <f t="shared" si="0"/>
        <v>51.6</v>
      </c>
      <c r="W17" s="115"/>
      <c r="X17" s="105"/>
      <c r="Y17" s="113">
        <v>5</v>
      </c>
      <c r="Z17" s="113">
        <v>6.5</v>
      </c>
      <c r="AA17" s="113">
        <v>7</v>
      </c>
      <c r="AB17" s="113">
        <v>6</v>
      </c>
      <c r="AC17" s="113">
        <v>7</v>
      </c>
      <c r="AD17" s="113">
        <v>7</v>
      </c>
      <c r="AE17" s="113">
        <v>6.5</v>
      </c>
      <c r="AF17" s="113">
        <v>6.5</v>
      </c>
      <c r="AG17" s="114">
        <f t="shared" si="1"/>
        <v>51.5</v>
      </c>
      <c r="AH17" s="115"/>
      <c r="AI17" s="105"/>
      <c r="AJ17" s="113">
        <v>7</v>
      </c>
      <c r="AK17" s="113">
        <v>6.5</v>
      </c>
      <c r="AL17" s="113">
        <v>6</v>
      </c>
      <c r="AM17" s="113">
        <v>7</v>
      </c>
      <c r="AN17" s="113">
        <v>7.5</v>
      </c>
      <c r="AO17" s="113">
        <v>7.5</v>
      </c>
      <c r="AP17" s="113">
        <v>7</v>
      </c>
      <c r="AQ17" s="113">
        <v>6.5</v>
      </c>
      <c r="AR17" s="114">
        <f t="shared" si="2"/>
        <v>55</v>
      </c>
      <c r="AS17" s="115"/>
      <c r="AT17" s="358"/>
      <c r="AU17" s="112"/>
      <c r="AV17" s="112"/>
      <c r="AW17" s="112"/>
      <c r="AX17" s="112"/>
      <c r="AY17" s="112"/>
      <c r="AZ17" s="112"/>
      <c r="BA17" s="359"/>
      <c r="BB17" s="112"/>
      <c r="BC17" s="112"/>
      <c r="BD17" s="112"/>
      <c r="BE17" s="105"/>
      <c r="BF17" s="112"/>
      <c r="BG17" s="112"/>
      <c r="BH17" s="112"/>
      <c r="BI17" s="112"/>
      <c r="BJ17" s="112"/>
      <c r="BK17" s="112"/>
      <c r="BL17" s="105"/>
      <c r="BM17" s="112"/>
      <c r="BN17" s="112"/>
      <c r="BO17" s="112"/>
      <c r="BP17" s="359"/>
      <c r="BQ17" s="191"/>
      <c r="BR17" s="41"/>
      <c r="BS17" s="41"/>
      <c r="BT17" s="41"/>
      <c r="BU17" s="41"/>
      <c r="BV17" s="105"/>
      <c r="BW17" s="486"/>
      <c r="BX17" s="41"/>
      <c r="BY17" s="41"/>
      <c r="BZ17" s="41"/>
      <c r="CA17" s="112"/>
      <c r="CB17" s="105"/>
      <c r="CC17" s="486"/>
      <c r="CD17" s="105"/>
      <c r="CE17" s="112"/>
    </row>
    <row r="18" spans="1:83" x14ac:dyDescent="0.3">
      <c r="A18" s="109">
        <v>6</v>
      </c>
      <c r="B18" t="s">
        <v>150</v>
      </c>
      <c r="C18" s="111"/>
      <c r="D18" s="111"/>
      <c r="E18" s="111"/>
      <c r="F18" s="105"/>
      <c r="G18" s="112"/>
      <c r="H18" s="112"/>
      <c r="I18" s="112"/>
      <c r="J18" s="112"/>
      <c r="K18" s="112"/>
      <c r="L18" s="112"/>
      <c r="M18" s="105"/>
      <c r="N18" s="113">
        <v>6.5</v>
      </c>
      <c r="O18" s="113">
        <v>7.2</v>
      </c>
      <c r="P18" s="113">
        <v>6.8</v>
      </c>
      <c r="Q18" s="113">
        <v>6.2</v>
      </c>
      <c r="R18" s="113">
        <v>6.5</v>
      </c>
      <c r="S18" s="113">
        <v>6.4</v>
      </c>
      <c r="T18" s="113">
        <v>7.5</v>
      </c>
      <c r="U18" s="113">
        <v>6.2</v>
      </c>
      <c r="V18" s="114">
        <f t="shared" si="0"/>
        <v>53.300000000000004</v>
      </c>
      <c r="W18" s="115"/>
      <c r="X18" s="105"/>
      <c r="Y18" s="113">
        <v>6</v>
      </c>
      <c r="Z18" s="113">
        <v>5.5</v>
      </c>
      <c r="AA18" s="113">
        <v>5</v>
      </c>
      <c r="AB18" s="113">
        <v>6</v>
      </c>
      <c r="AC18" s="113">
        <v>5.5</v>
      </c>
      <c r="AD18" s="113">
        <v>5.5</v>
      </c>
      <c r="AE18" s="113">
        <v>5</v>
      </c>
      <c r="AF18" s="113">
        <v>5.5</v>
      </c>
      <c r="AG18" s="114">
        <f t="shared" si="1"/>
        <v>44</v>
      </c>
      <c r="AH18" s="115"/>
      <c r="AI18" s="105"/>
      <c r="AJ18" s="113">
        <v>6</v>
      </c>
      <c r="AK18" s="113">
        <v>6</v>
      </c>
      <c r="AL18" s="113">
        <v>6.2</v>
      </c>
      <c r="AM18" s="113">
        <v>5.5</v>
      </c>
      <c r="AN18" s="113">
        <v>6.5</v>
      </c>
      <c r="AO18" s="113">
        <v>6.2</v>
      </c>
      <c r="AP18" s="113">
        <v>5.5</v>
      </c>
      <c r="AQ18" s="113">
        <v>6.2</v>
      </c>
      <c r="AR18" s="114">
        <f t="shared" si="2"/>
        <v>48.1</v>
      </c>
      <c r="AS18" s="115"/>
      <c r="AT18" s="358"/>
      <c r="AU18" s="112"/>
      <c r="AV18" s="112"/>
      <c r="AW18" s="112"/>
      <c r="AX18" s="112"/>
      <c r="AY18" s="112"/>
      <c r="AZ18" s="112"/>
      <c r="BA18" s="359"/>
      <c r="BB18" s="112"/>
      <c r="BC18" s="112"/>
      <c r="BD18" s="112"/>
      <c r="BE18" s="105"/>
      <c r="BF18" s="112"/>
      <c r="BG18" s="112"/>
      <c r="BH18" s="112"/>
      <c r="BI18" s="112"/>
      <c r="BJ18" s="112"/>
      <c r="BK18" s="112"/>
      <c r="BL18" s="105"/>
      <c r="BM18" s="112"/>
      <c r="BN18" s="112"/>
      <c r="BO18" s="112"/>
      <c r="BP18" s="359"/>
      <c r="BQ18" s="191"/>
      <c r="BR18" s="41"/>
      <c r="BS18" s="41"/>
      <c r="BT18" s="41"/>
      <c r="BU18" s="41"/>
      <c r="BV18" s="105"/>
      <c r="BW18" s="486"/>
      <c r="BX18" s="41"/>
      <c r="BY18" s="41"/>
      <c r="BZ18" s="41"/>
      <c r="CA18" s="112"/>
      <c r="CB18" s="105"/>
      <c r="CC18" s="486"/>
      <c r="CD18" s="105"/>
      <c r="CE18" s="112"/>
    </row>
    <row r="19" spans="1:83" x14ac:dyDescent="0.3">
      <c r="A19" s="184" t="s">
        <v>153</v>
      </c>
      <c r="B19" s="61" t="s">
        <v>151</v>
      </c>
      <c r="C19" s="61" t="s">
        <v>63</v>
      </c>
      <c r="D19" s="61" t="s">
        <v>64</v>
      </c>
      <c r="E19" s="61" t="s">
        <v>152</v>
      </c>
      <c r="F19" s="128"/>
      <c r="G19" s="125">
        <v>6.5</v>
      </c>
      <c r="H19" s="125">
        <v>6.5</v>
      </c>
      <c r="I19" s="125">
        <v>6.5</v>
      </c>
      <c r="J19" s="125">
        <v>6.2</v>
      </c>
      <c r="K19" s="125">
        <v>6.5</v>
      </c>
      <c r="L19" s="57">
        <f>SUM((G19*0.1),(H19*0.1),(I19*0.3),(J19*0.3),(K19*0.2))</f>
        <v>6.4099999999999993</v>
      </c>
      <c r="M19" s="126"/>
      <c r="N19" s="127"/>
      <c r="O19" s="127"/>
      <c r="P19" s="127"/>
      <c r="Q19" s="127"/>
      <c r="R19" s="127"/>
      <c r="S19" s="127"/>
      <c r="T19" s="564" t="s">
        <v>107</v>
      </c>
      <c r="U19" s="564"/>
      <c r="V19" s="50">
        <f>SUM(V13:V18)</f>
        <v>293.8</v>
      </c>
      <c r="W19" s="50">
        <f>(V19/6)/8</f>
        <v>6.1208333333333336</v>
      </c>
      <c r="X19" s="128"/>
      <c r="Y19" s="127"/>
      <c r="Z19" s="127"/>
      <c r="AA19" s="127"/>
      <c r="AB19" s="127"/>
      <c r="AC19" s="127"/>
      <c r="AD19" s="127"/>
      <c r="AE19" s="564" t="s">
        <v>107</v>
      </c>
      <c r="AF19" s="564"/>
      <c r="AG19" s="50">
        <f>SUM(AG13:AG18)</f>
        <v>280.60000000000002</v>
      </c>
      <c r="AH19" s="50">
        <f>(AG19/6)/8</f>
        <v>5.8458333333333341</v>
      </c>
      <c r="AI19" s="128"/>
      <c r="AJ19" s="127"/>
      <c r="AK19" s="127"/>
      <c r="AL19" s="127"/>
      <c r="AM19" s="127"/>
      <c r="AN19" s="127"/>
      <c r="AO19" s="127"/>
      <c r="AP19" s="564" t="s">
        <v>107</v>
      </c>
      <c r="AQ19" s="564"/>
      <c r="AR19" s="50">
        <f>SUM(AR13:AR18)</f>
        <v>308.3</v>
      </c>
      <c r="AS19" s="50">
        <f>(AR19/6)/8</f>
        <v>6.4229166666666666</v>
      </c>
      <c r="AT19" s="358"/>
      <c r="AU19" s="125">
        <v>6.4</v>
      </c>
      <c r="AV19" s="125">
        <v>6.8</v>
      </c>
      <c r="AW19" s="125">
        <v>7</v>
      </c>
      <c r="AX19" s="125">
        <v>6.5</v>
      </c>
      <c r="AY19" s="125">
        <v>6.5</v>
      </c>
      <c r="AZ19" s="57">
        <f>SUM((AU19*0.1),(AV19*0.1),(AW19*0.3),(AX19*0.3),(AY19*0.2))</f>
        <v>6.67</v>
      </c>
      <c r="BA19" s="360"/>
      <c r="BB19" s="185">
        <v>6.8</v>
      </c>
      <c r="BC19" s="185">
        <v>0.1</v>
      </c>
      <c r="BD19" s="50">
        <f>BB19-BC19</f>
        <v>6.7</v>
      </c>
      <c r="BE19" s="186"/>
      <c r="BF19" s="185">
        <v>7</v>
      </c>
      <c r="BG19" s="185">
        <v>6.5</v>
      </c>
      <c r="BH19" s="185">
        <v>6</v>
      </c>
      <c r="BI19" s="185">
        <v>5</v>
      </c>
      <c r="BJ19" s="185">
        <v>5.5</v>
      </c>
      <c r="BK19" s="50">
        <f>SUM((BF19*0.25),(BG19*0.25),(BH19*0.2),(BI19*0.2),(BJ19*0.1))</f>
        <v>6.125</v>
      </c>
      <c r="BL19" s="129"/>
      <c r="BM19" s="185">
        <v>7.42</v>
      </c>
      <c r="BN19" s="185">
        <v>0.5</v>
      </c>
      <c r="BO19" s="50">
        <f>BM19-BN19</f>
        <v>6.92</v>
      </c>
      <c r="BP19" s="360"/>
      <c r="BQ19" s="130">
        <f>L19</f>
        <v>6.4099999999999993</v>
      </c>
      <c r="BR19" s="131">
        <f>W19</f>
        <v>6.1208333333333336</v>
      </c>
      <c r="BS19" s="131">
        <f>AH19</f>
        <v>5.8458333333333341</v>
      </c>
      <c r="BT19" s="131">
        <f>AS19</f>
        <v>6.4229166666666666</v>
      </c>
      <c r="BU19" s="50">
        <f>SUM((L19*0.25)+(W19*0.25)+(AH19*0.25)+(AS19*0.25))</f>
        <v>6.1998958333333336</v>
      </c>
      <c r="BV19" s="126"/>
      <c r="BW19" s="131">
        <f>AZ19</f>
        <v>6.67</v>
      </c>
      <c r="BX19" s="131">
        <f>BD19</f>
        <v>6.7</v>
      </c>
      <c r="BY19" s="131">
        <f>BK19</f>
        <v>6.125</v>
      </c>
      <c r="BZ19" s="131">
        <f>BO19</f>
        <v>6.92</v>
      </c>
      <c r="CA19" s="50">
        <f>SUM((AZ19*0.25)+(BD19*0.25)+(BK19*0.25)+(BO19*0.25))</f>
        <v>6.6037499999999998</v>
      </c>
      <c r="CB19" s="105"/>
      <c r="CC19" s="487">
        <f>SUM(BU19+CA19)/2</f>
        <v>6.4018229166666671</v>
      </c>
      <c r="CD19" s="129"/>
      <c r="CE19" s="132">
        <v>1</v>
      </c>
    </row>
    <row r="20" spans="1:83" x14ac:dyDescent="0.3">
      <c r="A20" s="445"/>
      <c r="B20" s="320"/>
      <c r="C20" s="320"/>
      <c r="D20" s="320"/>
      <c r="E20" s="320"/>
      <c r="F20" s="419"/>
      <c r="G20" s="425"/>
      <c r="H20" s="425"/>
      <c r="I20" s="425"/>
      <c r="J20" s="425"/>
      <c r="K20" s="425"/>
      <c r="L20" s="420"/>
      <c r="M20" s="446"/>
      <c r="N20" s="447"/>
      <c r="O20" s="447"/>
      <c r="P20" s="447"/>
      <c r="Q20" s="447"/>
      <c r="R20" s="447"/>
      <c r="S20" s="447"/>
      <c r="T20" s="447"/>
      <c r="U20" s="447"/>
      <c r="V20" s="146"/>
      <c r="W20" s="146"/>
      <c r="X20" s="419"/>
      <c r="Y20" s="447"/>
      <c r="Z20" s="447"/>
      <c r="AA20" s="447"/>
      <c r="AB20" s="447"/>
      <c r="AC20" s="447"/>
      <c r="AD20" s="447"/>
      <c r="AE20" s="447"/>
      <c r="AF20" s="447"/>
      <c r="AG20" s="146"/>
      <c r="AH20" s="146"/>
      <c r="AI20" s="419"/>
      <c r="AJ20" s="447"/>
      <c r="AK20" s="447"/>
      <c r="AL20" s="447"/>
      <c r="AM20" s="447"/>
      <c r="AN20" s="447"/>
      <c r="AO20" s="447"/>
      <c r="AP20" s="447"/>
      <c r="AQ20" s="447"/>
      <c r="AR20" s="146"/>
      <c r="AS20" s="146"/>
      <c r="AT20" s="358"/>
      <c r="AU20" s="425"/>
      <c r="AV20" s="425"/>
      <c r="AW20" s="425"/>
      <c r="AX20" s="425"/>
      <c r="AY20" s="425"/>
      <c r="AZ20" s="420"/>
      <c r="BA20" s="421"/>
      <c r="BB20" s="426"/>
      <c r="BC20" s="426"/>
      <c r="BD20" s="146"/>
      <c r="BE20" s="422"/>
      <c r="BF20" s="426"/>
      <c r="BG20" s="426"/>
      <c r="BH20" s="426"/>
      <c r="BI20" s="426"/>
      <c r="BJ20" s="426"/>
      <c r="BK20" s="146"/>
      <c r="BL20" s="423"/>
      <c r="BM20" s="426"/>
      <c r="BN20" s="426"/>
      <c r="BO20" s="146"/>
      <c r="BP20" s="421"/>
      <c r="BQ20" s="424"/>
      <c r="BR20" s="142"/>
      <c r="BS20" s="142"/>
      <c r="BT20" s="142"/>
      <c r="BU20" s="146"/>
      <c r="BV20" s="446"/>
      <c r="BW20" s="142"/>
      <c r="BX20" s="142"/>
      <c r="BY20" s="142"/>
      <c r="BZ20" s="142"/>
      <c r="CA20" s="146"/>
      <c r="CB20" s="105"/>
      <c r="CC20" s="484"/>
      <c r="CD20" s="423"/>
      <c r="CE20" s="144"/>
    </row>
    <row r="21" spans="1:83" x14ac:dyDescent="0.3">
      <c r="A21" s="109">
        <v>1</v>
      </c>
      <c r="B21" t="s">
        <v>147</v>
      </c>
      <c r="C21" s="111"/>
      <c r="D21" s="111"/>
      <c r="E21" s="111"/>
      <c r="F21" s="105"/>
      <c r="G21" s="112"/>
      <c r="H21" s="112"/>
      <c r="I21" s="112"/>
      <c r="J21" s="112"/>
      <c r="K21" s="112"/>
      <c r="L21" s="41"/>
      <c r="M21" s="105"/>
      <c r="N21" s="113">
        <v>4.8</v>
      </c>
      <c r="O21" s="113">
        <v>5.5</v>
      </c>
      <c r="P21" s="113">
        <v>4.8</v>
      </c>
      <c r="Q21" s="113">
        <v>5</v>
      </c>
      <c r="R21" s="113">
        <v>4</v>
      </c>
      <c r="S21" s="190">
        <v>4.2</v>
      </c>
      <c r="T21" s="113">
        <v>5.8</v>
      </c>
      <c r="U21" s="113">
        <v>5.2</v>
      </c>
      <c r="V21" s="114">
        <f t="shared" ref="V21:V26" si="3">SUM(N21:U21)</f>
        <v>39.300000000000004</v>
      </c>
      <c r="W21" s="115"/>
      <c r="X21" s="105"/>
      <c r="Y21" s="113">
        <v>5</v>
      </c>
      <c r="Z21" s="113">
        <v>6</v>
      </c>
      <c r="AA21" s="113">
        <v>5</v>
      </c>
      <c r="AB21" s="113">
        <v>6</v>
      </c>
      <c r="AC21" s="113">
        <v>5.5</v>
      </c>
      <c r="AD21" s="113">
        <v>5</v>
      </c>
      <c r="AE21" s="113">
        <v>5.5</v>
      </c>
      <c r="AF21" s="113">
        <v>4.8</v>
      </c>
      <c r="AG21" s="114">
        <f t="shared" ref="AG21:AG26" si="4">SUM(Y21:AF21)</f>
        <v>42.8</v>
      </c>
      <c r="AH21" s="115"/>
      <c r="AI21" s="105"/>
      <c r="AJ21" s="113">
        <v>4.5</v>
      </c>
      <c r="AK21" s="113">
        <v>5</v>
      </c>
      <c r="AL21" s="113">
        <v>6</v>
      </c>
      <c r="AM21" s="113">
        <v>6.5</v>
      </c>
      <c r="AN21" s="113">
        <v>5</v>
      </c>
      <c r="AO21" s="113">
        <v>4.5</v>
      </c>
      <c r="AP21" s="113">
        <v>6.5</v>
      </c>
      <c r="AQ21" s="113">
        <v>6.5</v>
      </c>
      <c r="AR21" s="114">
        <f t="shared" ref="AR21:AR26" si="5">SUM(AJ21:AQ21)</f>
        <v>44.5</v>
      </c>
      <c r="AS21" s="115"/>
      <c r="AT21" s="358"/>
      <c r="AU21" s="112"/>
      <c r="AV21" s="112"/>
      <c r="AW21" s="112"/>
      <c r="AX21" s="112"/>
      <c r="AY21" s="112"/>
      <c r="AZ21" s="112"/>
      <c r="BA21" s="359"/>
      <c r="BB21" s="183"/>
      <c r="BC21" s="183"/>
      <c r="BD21" s="183"/>
      <c r="BE21" s="120"/>
      <c r="BF21" s="183"/>
      <c r="BG21" s="183"/>
      <c r="BH21" s="183"/>
      <c r="BI21" s="183"/>
      <c r="BJ21" s="183"/>
      <c r="BK21" s="115"/>
      <c r="BL21" s="120"/>
      <c r="BM21" s="183"/>
      <c r="BN21" s="183"/>
      <c r="BO21" s="183"/>
      <c r="BP21" s="359"/>
      <c r="BQ21" s="191"/>
      <c r="BR21" s="41"/>
      <c r="BS21" s="41"/>
      <c r="BT21" s="41"/>
      <c r="BU21" s="41"/>
      <c r="BV21" s="105"/>
      <c r="BW21" s="486"/>
      <c r="BX21" s="41"/>
      <c r="BY21" s="41"/>
      <c r="BZ21" s="41"/>
      <c r="CA21" s="183"/>
      <c r="CB21" s="105"/>
      <c r="CC21" s="486"/>
      <c r="CD21" s="116"/>
      <c r="CE21" s="112"/>
    </row>
    <row r="22" spans="1:83" x14ac:dyDescent="0.3">
      <c r="A22" s="109">
        <v>2</v>
      </c>
      <c r="B22" t="s">
        <v>48</v>
      </c>
      <c r="C22" s="111"/>
      <c r="D22" s="111"/>
      <c r="E22" s="111"/>
      <c r="F22" s="105"/>
      <c r="G22" s="112"/>
      <c r="H22" s="112"/>
      <c r="I22" s="112"/>
      <c r="J22" s="112"/>
      <c r="K22" s="112"/>
      <c r="L22" s="112"/>
      <c r="M22" s="105"/>
      <c r="N22" s="113">
        <v>4.8</v>
      </c>
      <c r="O22" s="113">
        <v>5.6</v>
      </c>
      <c r="P22" s="113">
        <v>5.6</v>
      </c>
      <c r="Q22" s="113">
        <v>6</v>
      </c>
      <c r="R22" s="113">
        <v>4.2</v>
      </c>
      <c r="S22" s="113">
        <v>4.5</v>
      </c>
      <c r="T22" s="113">
        <v>6</v>
      </c>
      <c r="U22" s="113">
        <v>5.5</v>
      </c>
      <c r="V22" s="114">
        <f t="shared" si="3"/>
        <v>42.2</v>
      </c>
      <c r="W22" s="115"/>
      <c r="X22" s="105"/>
      <c r="Y22" s="113">
        <v>5</v>
      </c>
      <c r="Z22" s="113">
        <v>4.5</v>
      </c>
      <c r="AA22" s="113">
        <v>5.5</v>
      </c>
      <c r="AB22" s="113">
        <v>6</v>
      </c>
      <c r="AC22" s="113">
        <v>6</v>
      </c>
      <c r="AD22" s="113">
        <v>6</v>
      </c>
      <c r="AE22" s="113">
        <v>6.2</v>
      </c>
      <c r="AF22" s="113">
        <v>5</v>
      </c>
      <c r="AG22" s="114">
        <f t="shared" si="4"/>
        <v>44.2</v>
      </c>
      <c r="AH22" s="115"/>
      <c r="AI22" s="105"/>
      <c r="AJ22" s="113">
        <v>6.2</v>
      </c>
      <c r="AK22" s="113">
        <v>6.5</v>
      </c>
      <c r="AL22" s="113">
        <v>6.5</v>
      </c>
      <c r="AM22" s="113">
        <v>7</v>
      </c>
      <c r="AN22" s="113">
        <v>6.2</v>
      </c>
      <c r="AO22" s="113">
        <v>6.5</v>
      </c>
      <c r="AP22" s="113">
        <v>6</v>
      </c>
      <c r="AQ22" s="113">
        <v>7</v>
      </c>
      <c r="AR22" s="114">
        <f t="shared" si="5"/>
        <v>51.9</v>
      </c>
      <c r="AS22" s="115"/>
      <c r="AT22" s="358"/>
      <c r="AU22" s="112"/>
      <c r="AV22" s="112"/>
      <c r="AW22" s="112"/>
      <c r="AX22" s="112"/>
      <c r="AY22" s="112"/>
      <c r="AZ22" s="112"/>
      <c r="BA22" s="359"/>
      <c r="BB22" s="112"/>
      <c r="BC22" s="112"/>
      <c r="BD22" s="112"/>
      <c r="BE22" s="105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359"/>
      <c r="BQ22" s="191"/>
      <c r="BR22" s="41"/>
      <c r="BS22" s="41"/>
      <c r="BT22" s="41"/>
      <c r="BU22" s="41"/>
      <c r="BV22" s="105"/>
      <c r="BW22" s="486"/>
      <c r="BX22" s="41"/>
      <c r="BY22" s="41"/>
      <c r="BZ22" s="41"/>
      <c r="CA22" s="112"/>
      <c r="CB22" s="105"/>
      <c r="CC22" s="486"/>
      <c r="CD22" s="105"/>
      <c r="CE22" s="112"/>
    </row>
    <row r="23" spans="1:83" x14ac:dyDescent="0.3">
      <c r="A23" s="109">
        <v>3</v>
      </c>
      <c r="B23" t="s">
        <v>50</v>
      </c>
      <c r="C23" s="111"/>
      <c r="D23" s="111"/>
      <c r="E23" s="111"/>
      <c r="F23" s="105"/>
      <c r="G23" s="112"/>
      <c r="H23" s="112"/>
      <c r="I23" s="112"/>
      <c r="J23" s="112"/>
      <c r="K23" s="112"/>
      <c r="L23" s="112"/>
      <c r="M23" s="105"/>
      <c r="N23" s="113">
        <v>4.5</v>
      </c>
      <c r="O23" s="113">
        <v>6</v>
      </c>
      <c r="P23" s="113">
        <v>5.3</v>
      </c>
      <c r="Q23" s="113">
        <v>5.5</v>
      </c>
      <c r="R23" s="113">
        <v>4</v>
      </c>
      <c r="S23" s="113">
        <v>5.2</v>
      </c>
      <c r="T23" s="113">
        <v>6</v>
      </c>
      <c r="U23" s="113">
        <v>5.8</v>
      </c>
      <c r="V23" s="114">
        <f t="shared" si="3"/>
        <v>42.3</v>
      </c>
      <c r="W23" s="115"/>
      <c r="X23" s="105"/>
      <c r="Y23" s="113">
        <v>5</v>
      </c>
      <c r="Z23" s="113">
        <v>6</v>
      </c>
      <c r="AA23" s="113">
        <v>5</v>
      </c>
      <c r="AB23" s="113">
        <v>5.8</v>
      </c>
      <c r="AC23" s="113">
        <v>4.8</v>
      </c>
      <c r="AD23" s="113">
        <v>5.5</v>
      </c>
      <c r="AE23" s="113">
        <v>6</v>
      </c>
      <c r="AF23" s="113">
        <v>5.8</v>
      </c>
      <c r="AG23" s="114">
        <f t="shared" si="4"/>
        <v>43.9</v>
      </c>
      <c r="AH23" s="115"/>
      <c r="AI23" s="105"/>
      <c r="AJ23" s="113">
        <v>4.5</v>
      </c>
      <c r="AK23" s="113">
        <v>6.5</v>
      </c>
      <c r="AL23" s="113">
        <v>4.5</v>
      </c>
      <c r="AM23" s="113">
        <v>6.5</v>
      </c>
      <c r="AN23" s="113">
        <v>4</v>
      </c>
      <c r="AO23" s="113">
        <v>6</v>
      </c>
      <c r="AP23" s="113">
        <v>6.5</v>
      </c>
      <c r="AQ23" s="113">
        <v>7</v>
      </c>
      <c r="AR23" s="114">
        <f t="shared" si="5"/>
        <v>45.5</v>
      </c>
      <c r="AS23" s="115"/>
      <c r="AT23" s="358"/>
      <c r="AU23" s="112"/>
      <c r="AV23" s="112"/>
      <c r="AW23" s="112"/>
      <c r="AX23" s="112"/>
      <c r="AY23" s="112"/>
      <c r="AZ23" s="112"/>
      <c r="BA23" s="359"/>
      <c r="BB23" s="112"/>
      <c r="BC23" s="112"/>
      <c r="BD23" s="112"/>
      <c r="BE23" s="105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359"/>
      <c r="BQ23" s="191"/>
      <c r="BR23" s="41"/>
      <c r="BS23" s="41"/>
      <c r="BT23" s="41"/>
      <c r="BU23" s="41"/>
      <c r="BV23" s="105"/>
      <c r="BW23" s="486"/>
      <c r="BX23" s="41"/>
      <c r="BY23" s="41"/>
      <c r="BZ23" s="41"/>
      <c r="CA23" s="112"/>
      <c r="CB23" s="105"/>
      <c r="CC23" s="486"/>
      <c r="CD23" s="105"/>
      <c r="CE23" s="112"/>
    </row>
    <row r="24" spans="1:83" x14ac:dyDescent="0.3">
      <c r="A24" s="109">
        <v>4</v>
      </c>
      <c r="B24" t="s">
        <v>136</v>
      </c>
      <c r="C24" s="111"/>
      <c r="D24" s="111"/>
      <c r="E24" s="111"/>
      <c r="F24" s="105"/>
      <c r="G24" s="112"/>
      <c r="H24" s="112"/>
      <c r="I24" s="112"/>
      <c r="J24" s="112"/>
      <c r="K24" s="112"/>
      <c r="L24" s="112"/>
      <c r="M24" s="105"/>
      <c r="N24" s="113">
        <v>4.8</v>
      </c>
      <c r="O24" s="113">
        <v>5.5</v>
      </c>
      <c r="P24" s="113">
        <v>4.8</v>
      </c>
      <c r="Q24" s="113">
        <v>5.3</v>
      </c>
      <c r="R24" s="113">
        <v>5.2</v>
      </c>
      <c r="S24" s="113">
        <v>5</v>
      </c>
      <c r="T24" s="113">
        <v>4</v>
      </c>
      <c r="U24" s="113">
        <v>5.2</v>
      </c>
      <c r="V24" s="114">
        <f t="shared" si="3"/>
        <v>39.800000000000004</v>
      </c>
      <c r="W24" s="115"/>
      <c r="X24" s="105"/>
      <c r="Y24" s="113">
        <v>6</v>
      </c>
      <c r="Z24" s="113">
        <v>4</v>
      </c>
      <c r="AA24" s="113">
        <v>5</v>
      </c>
      <c r="AB24" s="113">
        <v>5</v>
      </c>
      <c r="AC24" s="113">
        <v>5</v>
      </c>
      <c r="AD24" s="113">
        <v>5</v>
      </c>
      <c r="AE24" s="113">
        <v>5.8</v>
      </c>
      <c r="AF24" s="113">
        <v>5.5</v>
      </c>
      <c r="AG24" s="114">
        <f t="shared" si="4"/>
        <v>41.3</v>
      </c>
      <c r="AH24" s="115"/>
      <c r="AI24" s="105"/>
      <c r="AJ24" s="113">
        <v>6.5</v>
      </c>
      <c r="AK24" s="113">
        <v>6.5</v>
      </c>
      <c r="AL24" s="113">
        <v>6.2</v>
      </c>
      <c r="AM24" s="113">
        <v>5.5</v>
      </c>
      <c r="AN24" s="113">
        <v>6</v>
      </c>
      <c r="AO24" s="113">
        <v>5.5</v>
      </c>
      <c r="AP24" s="113">
        <v>7</v>
      </c>
      <c r="AQ24" s="113">
        <v>6.5</v>
      </c>
      <c r="AR24" s="114">
        <f t="shared" si="5"/>
        <v>49.7</v>
      </c>
      <c r="AS24" s="115"/>
      <c r="AT24" s="358"/>
      <c r="AU24" s="112"/>
      <c r="AV24" s="112"/>
      <c r="AW24" s="112"/>
      <c r="AX24" s="112"/>
      <c r="AY24" s="112"/>
      <c r="AZ24" s="112"/>
      <c r="BA24" s="359"/>
      <c r="BB24" s="112"/>
      <c r="BC24" s="112"/>
      <c r="BD24" s="112"/>
      <c r="BE24" s="105"/>
      <c r="BF24" s="112"/>
      <c r="BG24" s="112"/>
      <c r="BH24" s="112"/>
      <c r="BI24" s="112"/>
      <c r="BJ24" s="112"/>
      <c r="BK24" s="112"/>
      <c r="BL24" s="105"/>
      <c r="BM24" s="112"/>
      <c r="BN24" s="112"/>
      <c r="BO24" s="112"/>
      <c r="BP24" s="359"/>
      <c r="BQ24" s="191"/>
      <c r="BR24" s="41"/>
      <c r="BS24" s="41"/>
      <c r="BT24" s="41"/>
      <c r="BU24" s="41"/>
      <c r="BV24" s="105"/>
      <c r="BW24" s="486"/>
      <c r="BX24" s="41"/>
      <c r="BY24" s="41"/>
      <c r="BZ24" s="41"/>
      <c r="CA24" s="112"/>
      <c r="CB24" s="105"/>
      <c r="CC24" s="486"/>
      <c r="CD24" s="105"/>
      <c r="CE24" s="112"/>
    </row>
    <row r="25" spans="1:83" x14ac:dyDescent="0.3">
      <c r="A25" s="109">
        <v>5</v>
      </c>
      <c r="B25" t="s">
        <v>148</v>
      </c>
      <c r="C25" s="111"/>
      <c r="D25" s="111"/>
      <c r="E25" s="111"/>
      <c r="F25" s="105"/>
      <c r="G25" s="112"/>
      <c r="H25" s="112"/>
      <c r="I25" s="112"/>
      <c r="J25" s="112"/>
      <c r="K25" s="112"/>
      <c r="L25" s="112"/>
      <c r="M25" s="105"/>
      <c r="N25" s="113">
        <v>5</v>
      </c>
      <c r="O25" s="113">
        <v>5.5</v>
      </c>
      <c r="P25" s="113">
        <v>5</v>
      </c>
      <c r="Q25" s="113">
        <v>6</v>
      </c>
      <c r="R25" s="113">
        <v>6</v>
      </c>
      <c r="S25" s="113">
        <v>6</v>
      </c>
      <c r="T25" s="113">
        <v>6.2</v>
      </c>
      <c r="U25" s="113">
        <v>5.5</v>
      </c>
      <c r="V25" s="114">
        <f t="shared" si="3"/>
        <v>45.2</v>
      </c>
      <c r="W25" s="115"/>
      <c r="X25" s="105"/>
      <c r="Y25" s="113">
        <v>6.8</v>
      </c>
      <c r="Z25" s="113">
        <v>6</v>
      </c>
      <c r="AA25" s="113">
        <v>4.8</v>
      </c>
      <c r="AB25" s="113">
        <v>7</v>
      </c>
      <c r="AC25" s="113">
        <v>6.5</v>
      </c>
      <c r="AD25" s="113">
        <v>6.5</v>
      </c>
      <c r="AE25" s="113">
        <v>7</v>
      </c>
      <c r="AF25" s="113">
        <v>6.5</v>
      </c>
      <c r="AG25" s="114">
        <f t="shared" si="4"/>
        <v>51.1</v>
      </c>
      <c r="AH25" s="115"/>
      <c r="AI25" s="105"/>
      <c r="AJ25" s="113">
        <v>7</v>
      </c>
      <c r="AK25" s="113">
        <v>6.5</v>
      </c>
      <c r="AL25" s="113">
        <v>4.5</v>
      </c>
      <c r="AM25" s="113">
        <v>6</v>
      </c>
      <c r="AN25" s="113">
        <v>6.2</v>
      </c>
      <c r="AO25" s="113">
        <v>6</v>
      </c>
      <c r="AP25" s="113">
        <v>6.5</v>
      </c>
      <c r="AQ25" s="113">
        <v>7</v>
      </c>
      <c r="AR25" s="114">
        <f t="shared" si="5"/>
        <v>49.7</v>
      </c>
      <c r="AS25" s="115"/>
      <c r="AT25" s="358"/>
      <c r="AU25" s="112"/>
      <c r="AV25" s="112"/>
      <c r="AW25" s="112"/>
      <c r="AX25" s="112"/>
      <c r="AY25" s="112"/>
      <c r="AZ25" s="112"/>
      <c r="BA25" s="359"/>
      <c r="BB25" s="112"/>
      <c r="BC25" s="112"/>
      <c r="BD25" s="112"/>
      <c r="BE25" s="105"/>
      <c r="BF25" s="112"/>
      <c r="BG25" s="112"/>
      <c r="BH25" s="112"/>
      <c r="BI25" s="112"/>
      <c r="BJ25" s="112"/>
      <c r="BK25" s="112"/>
      <c r="BL25" s="105"/>
      <c r="BM25" s="112"/>
      <c r="BN25" s="112"/>
      <c r="BO25" s="112"/>
      <c r="BP25" s="359"/>
      <c r="BQ25" s="191"/>
      <c r="BR25" s="41"/>
      <c r="BS25" s="41"/>
      <c r="BT25" s="41"/>
      <c r="BU25" s="41"/>
      <c r="BV25" s="105"/>
      <c r="BW25" s="486"/>
      <c r="BX25" s="41"/>
      <c r="BY25" s="41"/>
      <c r="BZ25" s="41"/>
      <c r="CA25" s="112"/>
      <c r="CB25" s="105"/>
      <c r="CC25" s="486"/>
      <c r="CD25" s="105"/>
      <c r="CE25" s="112"/>
    </row>
    <row r="26" spans="1:83" x14ac:dyDescent="0.3">
      <c r="A26" s="109">
        <v>6</v>
      </c>
      <c r="B26" t="s">
        <v>47</v>
      </c>
      <c r="C26" s="111"/>
      <c r="D26" s="111"/>
      <c r="E26" s="111"/>
      <c r="F26" s="105"/>
      <c r="G26" s="112"/>
      <c r="H26" s="112"/>
      <c r="I26" s="112"/>
      <c r="J26" s="112"/>
      <c r="K26" s="112"/>
      <c r="L26" s="112"/>
      <c r="M26" s="105"/>
      <c r="N26" s="113">
        <v>4.8</v>
      </c>
      <c r="O26" s="113">
        <v>5</v>
      </c>
      <c r="P26" s="113">
        <v>4.5</v>
      </c>
      <c r="Q26" s="113">
        <v>5.8</v>
      </c>
      <c r="R26" s="113">
        <v>4.2</v>
      </c>
      <c r="S26" s="113">
        <v>4.5</v>
      </c>
      <c r="T26" s="113">
        <v>6</v>
      </c>
      <c r="U26" s="113">
        <v>5.5</v>
      </c>
      <c r="V26" s="114">
        <f t="shared" si="3"/>
        <v>40.299999999999997</v>
      </c>
      <c r="W26" s="115"/>
      <c r="X26" s="105"/>
      <c r="Y26" s="113">
        <v>6</v>
      </c>
      <c r="Z26" s="113">
        <v>5.5</v>
      </c>
      <c r="AA26" s="113">
        <v>5.5</v>
      </c>
      <c r="AB26" s="113">
        <v>7</v>
      </c>
      <c r="AC26" s="113">
        <v>5</v>
      </c>
      <c r="AD26" s="113">
        <v>6</v>
      </c>
      <c r="AE26" s="113">
        <v>6</v>
      </c>
      <c r="AF26" s="113">
        <v>6</v>
      </c>
      <c r="AG26" s="114">
        <f t="shared" si="4"/>
        <v>47</v>
      </c>
      <c r="AH26" s="115"/>
      <c r="AI26" s="105"/>
      <c r="AJ26" s="113">
        <v>6.5</v>
      </c>
      <c r="AK26" s="113">
        <v>6.2</v>
      </c>
      <c r="AL26" s="113">
        <v>6</v>
      </c>
      <c r="AM26" s="113">
        <v>7</v>
      </c>
      <c r="AN26" s="113">
        <v>6.5</v>
      </c>
      <c r="AO26" s="113">
        <v>6.2</v>
      </c>
      <c r="AP26" s="113">
        <v>7</v>
      </c>
      <c r="AQ26" s="113">
        <v>6</v>
      </c>
      <c r="AR26" s="114">
        <f t="shared" si="5"/>
        <v>51.400000000000006</v>
      </c>
      <c r="AS26" s="115"/>
      <c r="AT26" s="358"/>
      <c r="AU26" s="112"/>
      <c r="AV26" s="112"/>
      <c r="AW26" s="112"/>
      <c r="AX26" s="112"/>
      <c r="AY26" s="112"/>
      <c r="AZ26" s="112"/>
      <c r="BA26" s="359"/>
      <c r="BB26" s="112"/>
      <c r="BC26" s="112"/>
      <c r="BD26" s="112"/>
      <c r="BE26" s="105"/>
      <c r="BF26" s="112"/>
      <c r="BG26" s="112"/>
      <c r="BH26" s="112"/>
      <c r="BI26" s="112"/>
      <c r="BJ26" s="112"/>
      <c r="BK26" s="112"/>
      <c r="BL26" s="105"/>
      <c r="BM26" s="112"/>
      <c r="BN26" s="112"/>
      <c r="BO26" s="112"/>
      <c r="BP26" s="359"/>
      <c r="BQ26" s="191"/>
      <c r="BR26" s="41"/>
      <c r="BS26" s="41"/>
      <c r="BT26" s="41"/>
      <c r="BU26" s="41"/>
      <c r="BV26" s="105"/>
      <c r="BW26" s="486"/>
      <c r="BX26" s="41"/>
      <c r="BY26" s="41"/>
      <c r="BZ26" s="41"/>
      <c r="CA26" s="112"/>
      <c r="CB26" s="105"/>
      <c r="CC26" s="486"/>
      <c r="CD26" s="105"/>
      <c r="CE26" s="112"/>
    </row>
    <row r="27" spans="1:83" x14ac:dyDescent="0.3">
      <c r="A27" s="184" t="s">
        <v>153</v>
      </c>
      <c r="B27" s="61" t="s">
        <v>49</v>
      </c>
      <c r="C27" s="61" t="s">
        <v>68</v>
      </c>
      <c r="D27" s="61" t="s">
        <v>84</v>
      </c>
      <c r="E27" s="61" t="s">
        <v>74</v>
      </c>
      <c r="F27" s="128"/>
      <c r="G27" s="125">
        <v>6.5</v>
      </c>
      <c r="H27" s="125">
        <v>6.2</v>
      </c>
      <c r="I27" s="125">
        <v>7.2</v>
      </c>
      <c r="J27" s="125">
        <v>7.5</v>
      </c>
      <c r="K27" s="125">
        <v>7.2</v>
      </c>
      <c r="L27" s="57">
        <f>SUM((G27*0.1),(H27*0.1),(I27*0.3),(J27*0.3),(K27*0.2))</f>
        <v>7.12</v>
      </c>
      <c r="M27" s="126"/>
      <c r="N27" s="127"/>
      <c r="O27" s="127"/>
      <c r="P27" s="127"/>
      <c r="Q27" s="127"/>
      <c r="R27" s="127"/>
      <c r="S27" s="127"/>
      <c r="T27" s="564" t="s">
        <v>107</v>
      </c>
      <c r="U27" s="564"/>
      <c r="V27" s="50">
        <f>SUM(V21:V26)</f>
        <v>249.10000000000002</v>
      </c>
      <c r="W27" s="50">
        <f>(V27/6)/8</f>
        <v>5.1895833333333341</v>
      </c>
      <c r="X27" s="128"/>
      <c r="Y27" s="127"/>
      <c r="Z27" s="127"/>
      <c r="AA27" s="127"/>
      <c r="AB27" s="127"/>
      <c r="AC27" s="127"/>
      <c r="AD27" s="127"/>
      <c r="AE27" s="564" t="s">
        <v>107</v>
      </c>
      <c r="AF27" s="564"/>
      <c r="AG27" s="50">
        <f>SUM(AG21:AG26)</f>
        <v>270.29999999999995</v>
      </c>
      <c r="AH27" s="50">
        <f>(AG27/6)/8</f>
        <v>5.6312499999999988</v>
      </c>
      <c r="AI27" s="128"/>
      <c r="AJ27" s="127"/>
      <c r="AK27" s="127"/>
      <c r="AL27" s="127"/>
      <c r="AM27" s="127"/>
      <c r="AN27" s="127"/>
      <c r="AO27" s="127"/>
      <c r="AP27" s="564" t="s">
        <v>107</v>
      </c>
      <c r="AQ27" s="564"/>
      <c r="AR27" s="50">
        <f>SUM(AR21:AR26)</f>
        <v>292.70000000000005</v>
      </c>
      <c r="AS27" s="50">
        <f>(AR27/6)/8</f>
        <v>6.0979166666666673</v>
      </c>
      <c r="AT27" s="358"/>
      <c r="AU27" s="125"/>
      <c r="AV27" s="125"/>
      <c r="AW27" s="125"/>
      <c r="AX27" s="125"/>
      <c r="AY27" s="125"/>
      <c r="AZ27" s="57">
        <f>SUM((AU27*0.1),(AV27*0.1),(AW27*0.3),(AX27*0.3),(AY27*0.2))</f>
        <v>0</v>
      </c>
      <c r="BA27" s="360"/>
      <c r="BB27" s="185"/>
      <c r="BC27" s="185"/>
      <c r="BD27" s="50">
        <f>BB27-BC27</f>
        <v>0</v>
      </c>
      <c r="BE27" s="186"/>
      <c r="BF27" s="185"/>
      <c r="BG27" s="185"/>
      <c r="BH27" s="185"/>
      <c r="BI27" s="185"/>
      <c r="BJ27" s="185"/>
      <c r="BK27" s="50">
        <f>SUM((BF27*0.25),(BG27*0.25),(BH27*0.2),(BI27*0.2),(BJ27*0.1))</f>
        <v>0</v>
      </c>
      <c r="BL27" s="129"/>
      <c r="BM27" s="185"/>
      <c r="BN27" s="185"/>
      <c r="BO27" s="50">
        <f>BM27-BN27</f>
        <v>0</v>
      </c>
      <c r="BP27" s="360"/>
      <c r="BQ27" s="130">
        <f>L27</f>
        <v>7.12</v>
      </c>
      <c r="BR27" s="131">
        <f>W27</f>
        <v>5.1895833333333341</v>
      </c>
      <c r="BS27" s="131">
        <f>AH27</f>
        <v>5.6312499999999988</v>
      </c>
      <c r="BT27" s="131">
        <f>AS27</f>
        <v>6.0979166666666673</v>
      </c>
      <c r="BU27" s="50">
        <f>SUM((L27*0.25)+(W27*0.25)+(AH27*0.25)+(AS27*0.25))</f>
        <v>6.0096875000000001</v>
      </c>
      <c r="BV27" s="126"/>
      <c r="BW27" s="131">
        <f>AZ27</f>
        <v>0</v>
      </c>
      <c r="BX27" s="131">
        <f>BD27</f>
        <v>0</v>
      </c>
      <c r="BY27" s="131">
        <f>BK27</f>
        <v>0</v>
      </c>
      <c r="BZ27" s="131">
        <f>BO27</f>
        <v>0</v>
      </c>
      <c r="CA27" s="50">
        <f>SUM((AZ27*0.25)+(BD27*0.25)+(BK27*0.25)+(BO27*0.25))</f>
        <v>0</v>
      </c>
      <c r="CB27" s="105"/>
      <c r="CC27" s="487">
        <f>SUM(BU27+CA27)/2</f>
        <v>3.00484375</v>
      </c>
      <c r="CD27" s="129"/>
      <c r="CE27" s="506" t="s">
        <v>283</v>
      </c>
    </row>
    <row r="28" spans="1:83" x14ac:dyDescent="0.3"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CA28" s="456"/>
      <c r="CB28" s="456"/>
      <c r="CC28" s="484"/>
    </row>
    <row r="29" spans="1:83" x14ac:dyDescent="0.3">
      <c r="AU29" s="95"/>
      <c r="AW29" s="95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CA29" s="456"/>
      <c r="CB29" s="456"/>
      <c r="CC29" s="484"/>
    </row>
    <row r="30" spans="1:83" x14ac:dyDescent="0.3"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CA30" s="456"/>
      <c r="CB30" s="456"/>
      <c r="CC30" s="484"/>
    </row>
    <row r="31" spans="1:83" x14ac:dyDescent="0.3"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CA31" s="456"/>
      <c r="CB31" s="456"/>
      <c r="CC31" s="484"/>
    </row>
    <row r="32" spans="1:83" x14ac:dyDescent="0.3"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CA32" s="456"/>
      <c r="CB32" s="456"/>
      <c r="CC32" s="484"/>
    </row>
    <row r="33" spans="47:81" x14ac:dyDescent="0.3"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CA33" s="456"/>
      <c r="CB33" s="456"/>
      <c r="CC33" s="484"/>
    </row>
    <row r="34" spans="47:81" x14ac:dyDescent="0.3"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CA34" s="456"/>
      <c r="CB34" s="456"/>
      <c r="CC34" s="484"/>
    </row>
    <row r="35" spans="47:81" x14ac:dyDescent="0.3"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CA35" s="456"/>
      <c r="CB35" s="456"/>
      <c r="CC35" s="484"/>
    </row>
    <row r="36" spans="47:81" x14ac:dyDescent="0.3"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CA36" s="456"/>
      <c r="CB36" s="456"/>
      <c r="CC36" s="484"/>
    </row>
    <row r="37" spans="47:81" x14ac:dyDescent="0.3"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CA37" s="456"/>
      <c r="CB37" s="456"/>
      <c r="CC37" s="484"/>
    </row>
    <row r="38" spans="47:81" x14ac:dyDescent="0.3"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CA38" s="456"/>
      <c r="CB38" s="456"/>
      <c r="CC38" s="484"/>
    </row>
    <row r="39" spans="47:81" x14ac:dyDescent="0.3"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CA39" s="456"/>
      <c r="CB39" s="456"/>
      <c r="CC39" s="484"/>
    </row>
    <row r="40" spans="47:81" x14ac:dyDescent="0.3"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CA40" s="456"/>
      <c r="CB40" s="456"/>
      <c r="CC40" s="484"/>
    </row>
    <row r="41" spans="47:81" x14ac:dyDescent="0.3"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CA41" s="456"/>
      <c r="CB41" s="456"/>
      <c r="CC41" s="484"/>
    </row>
    <row r="42" spans="47:81" x14ac:dyDescent="0.3"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CA42" s="456"/>
      <c r="CB42" s="456"/>
      <c r="CC42" s="484"/>
    </row>
    <row r="43" spans="47:81" x14ac:dyDescent="0.3"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CA43" s="456"/>
      <c r="CB43" s="456"/>
      <c r="CC43" s="484"/>
    </row>
    <row r="44" spans="47:81" x14ac:dyDescent="0.3"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CA44" s="456"/>
      <c r="CB44" s="456"/>
      <c r="CC44" s="484"/>
    </row>
    <row r="45" spans="47:81" x14ac:dyDescent="0.3"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CA45" s="456"/>
      <c r="CB45" s="456"/>
      <c r="CC45" s="484"/>
    </row>
    <row r="46" spans="47:81" x14ac:dyDescent="0.3"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CA46" s="456"/>
      <c r="CB46" s="456"/>
      <c r="CC46" s="484"/>
    </row>
    <row r="47" spans="47:81" x14ac:dyDescent="0.3"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CA47" s="456"/>
      <c r="CB47" s="456"/>
      <c r="CC47" s="484"/>
    </row>
    <row r="48" spans="47:81" x14ac:dyDescent="0.3"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CA48" s="456"/>
      <c r="CB48" s="456"/>
      <c r="CC48" s="484"/>
    </row>
    <row r="49" spans="47:81" x14ac:dyDescent="0.3"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CA49" s="456"/>
      <c r="CB49" s="456"/>
      <c r="CC49" s="484"/>
    </row>
    <row r="50" spans="47:81" x14ac:dyDescent="0.3"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CA50" s="456"/>
      <c r="CB50" s="456"/>
      <c r="CC50" s="484"/>
    </row>
    <row r="51" spans="47:81" x14ac:dyDescent="0.3">
      <c r="AU51" s="456"/>
      <c r="AV51" s="456"/>
      <c r="AW51" s="456"/>
      <c r="AX51" s="456"/>
      <c r="AY51" s="456"/>
      <c r="AZ51" s="456"/>
      <c r="BA51" s="456"/>
      <c r="BB51" s="456"/>
      <c r="BC51" s="456"/>
      <c r="BD51" s="456"/>
      <c r="BE51" s="456"/>
      <c r="BF51" s="456"/>
      <c r="BG51" s="456"/>
      <c r="BH51" s="456"/>
      <c r="BI51" s="456"/>
      <c r="BJ51" s="456"/>
      <c r="BK51" s="456"/>
      <c r="BL51" s="456"/>
      <c r="BM51" s="456"/>
      <c r="BN51" s="456"/>
      <c r="BO51" s="456"/>
      <c r="BP51" s="456"/>
      <c r="CA51" s="456"/>
      <c r="CB51" s="456"/>
      <c r="CC51" s="484"/>
    </row>
    <row r="52" spans="47:81" x14ac:dyDescent="0.3"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CA52" s="456"/>
      <c r="CB52" s="456"/>
      <c r="CC52" s="484"/>
    </row>
    <row r="53" spans="47:81" x14ac:dyDescent="0.3"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CA53" s="456"/>
      <c r="CB53" s="456"/>
      <c r="CC53" s="484"/>
    </row>
    <row r="54" spans="47:81" x14ac:dyDescent="0.3"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CA54" s="456"/>
      <c r="CB54" s="456"/>
      <c r="CC54" s="484"/>
    </row>
    <row r="55" spans="47:81" x14ac:dyDescent="0.3"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CA55" s="456"/>
      <c r="CB55" s="456"/>
      <c r="CC55" s="484"/>
    </row>
    <row r="56" spans="47:81" x14ac:dyDescent="0.3"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CA56" s="456"/>
      <c r="CB56" s="456"/>
      <c r="CC56" s="484"/>
    </row>
    <row r="57" spans="47:81" x14ac:dyDescent="0.3"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CA57" s="456"/>
      <c r="CB57" s="456"/>
      <c r="CC57" s="484"/>
    </row>
    <row r="58" spans="47:81" x14ac:dyDescent="0.3"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CA58" s="456"/>
      <c r="CB58" s="456"/>
      <c r="CC58" s="484"/>
    </row>
    <row r="59" spans="47:81" x14ac:dyDescent="0.3"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CA59" s="456"/>
      <c r="CB59" s="456"/>
      <c r="CC59" s="484"/>
    </row>
    <row r="60" spans="47:81" x14ac:dyDescent="0.3"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CA60" s="456"/>
      <c r="CB60" s="456"/>
      <c r="CC60" s="484"/>
    </row>
    <row r="61" spans="47:81" x14ac:dyDescent="0.3"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CA61" s="456"/>
      <c r="CB61" s="456"/>
      <c r="CC61" s="484"/>
    </row>
    <row r="62" spans="47:81" x14ac:dyDescent="0.3"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CA62" s="456"/>
      <c r="CB62" s="456"/>
      <c r="CC62" s="484"/>
    </row>
    <row r="63" spans="47:81" x14ac:dyDescent="0.3"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CA63" s="456"/>
      <c r="CB63" s="456"/>
      <c r="CC63" s="484"/>
    </row>
    <row r="64" spans="47:81" x14ac:dyDescent="0.3"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CA64" s="456"/>
      <c r="CB64" s="456"/>
      <c r="CC64" s="484"/>
    </row>
    <row r="65" spans="47:81" x14ac:dyDescent="0.3"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CA65" s="456"/>
      <c r="CB65" s="456"/>
      <c r="CC65" s="484"/>
    </row>
    <row r="66" spans="47:81" x14ac:dyDescent="0.3"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CA66" s="456"/>
      <c r="CB66" s="456"/>
      <c r="CC66" s="484"/>
    </row>
    <row r="67" spans="47:81" x14ac:dyDescent="0.3"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CA67" s="456"/>
      <c r="CB67" s="456"/>
      <c r="CC67" s="484"/>
    </row>
    <row r="68" spans="47:81" x14ac:dyDescent="0.3"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CA68" s="456"/>
      <c r="CB68" s="456"/>
      <c r="CC68" s="484"/>
    </row>
    <row r="69" spans="47:81" x14ac:dyDescent="0.3"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CA69" s="456"/>
      <c r="CB69" s="456"/>
      <c r="CC69" s="484"/>
    </row>
    <row r="70" spans="47:81" x14ac:dyDescent="0.3"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CA70" s="456"/>
      <c r="CB70" s="456"/>
      <c r="CC70" s="484"/>
    </row>
    <row r="71" spans="47:81" x14ac:dyDescent="0.3"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CA71" s="456"/>
      <c r="CB71" s="456"/>
      <c r="CC71" s="484"/>
    </row>
    <row r="72" spans="47:81" x14ac:dyDescent="0.3"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CA72" s="456"/>
      <c r="CB72" s="456"/>
      <c r="CC72" s="484"/>
    </row>
    <row r="73" spans="47:81" x14ac:dyDescent="0.3"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CA73" s="456"/>
      <c r="CB73" s="456"/>
      <c r="CC73" s="484"/>
    </row>
    <row r="74" spans="47:81" x14ac:dyDescent="0.3"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/>
      <c r="BN74" s="456"/>
      <c r="BO74" s="456"/>
      <c r="BP74" s="456"/>
      <c r="CA74" s="456"/>
      <c r="CB74" s="456"/>
      <c r="CC74" s="484"/>
    </row>
    <row r="75" spans="47:81" x14ac:dyDescent="0.3">
      <c r="AU75" s="456"/>
      <c r="AV75" s="456"/>
      <c r="AW75" s="456"/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CA75" s="456"/>
      <c r="CB75" s="456"/>
      <c r="CC75" s="484"/>
    </row>
    <row r="76" spans="47:81" x14ac:dyDescent="0.3"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CA76" s="456"/>
      <c r="CB76" s="456"/>
      <c r="CC76" s="484"/>
    </row>
    <row r="77" spans="47:81" x14ac:dyDescent="0.3"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CA77" s="456"/>
      <c r="CB77" s="456"/>
      <c r="CC77" s="484"/>
    </row>
    <row r="78" spans="47:81" x14ac:dyDescent="0.3"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CA78" s="456"/>
      <c r="CB78" s="456"/>
      <c r="CC78" s="484"/>
    </row>
    <row r="79" spans="47:81" x14ac:dyDescent="0.3"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CA79" s="456"/>
      <c r="CB79" s="456"/>
      <c r="CC79" s="484"/>
    </row>
    <row r="80" spans="47:81" x14ac:dyDescent="0.3"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CA80" s="456"/>
      <c r="CB80" s="456"/>
      <c r="CC80" s="484"/>
    </row>
    <row r="81" spans="47:81" x14ac:dyDescent="0.3"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CA81" s="456"/>
      <c r="CB81" s="456"/>
      <c r="CC81" s="484"/>
    </row>
    <row r="82" spans="47:81" x14ac:dyDescent="0.3"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CA82" s="456"/>
      <c r="CB82" s="456"/>
      <c r="CC82" s="484"/>
    </row>
    <row r="83" spans="47:81" x14ac:dyDescent="0.3"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6"/>
      <c r="BJ83" s="456"/>
      <c r="BK83" s="456"/>
      <c r="BL83" s="456"/>
      <c r="BM83" s="456"/>
      <c r="BN83" s="456"/>
      <c r="BO83" s="456"/>
      <c r="BP83" s="456"/>
      <c r="CA83" s="456"/>
      <c r="CB83" s="456"/>
      <c r="CC83" s="484"/>
    </row>
    <row r="84" spans="47:81" x14ac:dyDescent="0.3">
      <c r="AU84" s="456"/>
      <c r="AV84" s="456"/>
      <c r="AW84" s="456"/>
      <c r="AX84" s="456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CA84" s="456"/>
      <c r="CB84" s="456"/>
      <c r="CC84" s="484"/>
    </row>
    <row r="85" spans="47:81" x14ac:dyDescent="0.3"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CA85" s="456"/>
      <c r="CB85" s="456"/>
      <c r="CC85" s="484"/>
    </row>
    <row r="86" spans="47:81" x14ac:dyDescent="0.3"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CA86" s="456"/>
      <c r="CB86" s="456"/>
      <c r="CC86" s="484"/>
    </row>
    <row r="87" spans="47:81" x14ac:dyDescent="0.3"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CA87" s="456"/>
      <c r="CB87" s="456"/>
      <c r="CC87" s="484"/>
    </row>
    <row r="88" spans="47:81" x14ac:dyDescent="0.3"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CA88" s="456"/>
      <c r="CB88" s="456"/>
      <c r="CC88" s="484"/>
    </row>
    <row r="89" spans="47:81" x14ac:dyDescent="0.3"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CA89" s="456"/>
      <c r="CB89" s="456"/>
      <c r="CC89" s="484"/>
    </row>
    <row r="90" spans="47:81" x14ac:dyDescent="0.3"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CA90" s="456"/>
      <c r="CB90" s="456"/>
      <c r="CC90" s="484"/>
    </row>
    <row r="91" spans="47:81" x14ac:dyDescent="0.3"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6"/>
      <c r="BI91" s="456"/>
      <c r="BJ91" s="456"/>
      <c r="BK91" s="456"/>
      <c r="BL91" s="456"/>
      <c r="BM91" s="456"/>
      <c r="BN91" s="456"/>
      <c r="BO91" s="456"/>
      <c r="BP91" s="456"/>
      <c r="CA91" s="456"/>
      <c r="CB91" s="456"/>
      <c r="CC91" s="484"/>
    </row>
    <row r="92" spans="47:81" x14ac:dyDescent="0.3">
      <c r="AU92" s="456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6"/>
      <c r="BI92" s="456"/>
      <c r="BJ92" s="456"/>
      <c r="BK92" s="456"/>
      <c r="BL92" s="456"/>
      <c r="BM92" s="456"/>
      <c r="BN92" s="456"/>
      <c r="BO92" s="456"/>
      <c r="BP92" s="456"/>
      <c r="CA92" s="456"/>
      <c r="CB92" s="456"/>
      <c r="CC92" s="484"/>
    </row>
    <row r="93" spans="47:81" x14ac:dyDescent="0.3">
      <c r="AU93" s="456"/>
      <c r="AV93" s="456"/>
      <c r="AW93" s="456"/>
      <c r="AX93" s="456"/>
      <c r="AY93" s="456"/>
      <c r="AZ93" s="456"/>
      <c r="BA93" s="456"/>
      <c r="BB93" s="456"/>
      <c r="BC93" s="456"/>
      <c r="BD93" s="456"/>
      <c r="BE93" s="456"/>
      <c r="BF93" s="456"/>
      <c r="BG93" s="456"/>
      <c r="BH93" s="456"/>
      <c r="BI93" s="456"/>
      <c r="BJ93" s="456"/>
      <c r="BK93" s="456"/>
      <c r="BL93" s="456"/>
      <c r="BM93" s="456"/>
      <c r="BN93" s="456"/>
      <c r="BO93" s="456"/>
      <c r="BP93" s="456"/>
      <c r="CA93" s="456"/>
      <c r="CB93" s="456"/>
      <c r="CC93" s="484"/>
    </row>
    <row r="94" spans="47:81" x14ac:dyDescent="0.3">
      <c r="AU94" s="456"/>
      <c r="AV94" s="456"/>
      <c r="AW94" s="456"/>
      <c r="AX94" s="456"/>
      <c r="AY94" s="456"/>
      <c r="AZ94" s="456"/>
      <c r="BA94" s="456"/>
      <c r="BB94" s="456"/>
      <c r="BC94" s="456"/>
      <c r="BD94" s="456"/>
      <c r="BE94" s="456"/>
      <c r="BF94" s="456"/>
      <c r="BG94" s="456"/>
      <c r="BH94" s="456"/>
      <c r="BI94" s="456"/>
      <c r="BJ94" s="456"/>
      <c r="BK94" s="456"/>
      <c r="BL94" s="456"/>
      <c r="BM94" s="456"/>
      <c r="BN94" s="456"/>
      <c r="BO94" s="456"/>
      <c r="BP94" s="456"/>
      <c r="CA94" s="456"/>
      <c r="CB94" s="456"/>
      <c r="CC94" s="484"/>
    </row>
    <row r="95" spans="47:81" x14ac:dyDescent="0.3">
      <c r="AU95" s="456"/>
      <c r="AV95" s="456"/>
      <c r="AW95" s="456"/>
      <c r="AX95" s="456"/>
      <c r="AY95" s="456"/>
      <c r="AZ95" s="456"/>
      <c r="BA95" s="456"/>
      <c r="BB95" s="456"/>
      <c r="BC95" s="456"/>
      <c r="BD95" s="456"/>
      <c r="BE95" s="456"/>
      <c r="BF95" s="456"/>
      <c r="BG95" s="456"/>
      <c r="BH95" s="456"/>
      <c r="BI95" s="456"/>
      <c r="BJ95" s="456"/>
      <c r="BK95" s="456"/>
      <c r="BL95" s="456"/>
      <c r="BM95" s="456"/>
      <c r="BN95" s="456"/>
      <c r="BO95" s="456"/>
      <c r="BP95" s="456"/>
      <c r="CA95" s="456"/>
      <c r="CB95" s="456"/>
      <c r="CC95" s="484"/>
    </row>
    <row r="96" spans="47:81" x14ac:dyDescent="0.3"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6"/>
      <c r="BF96" s="456"/>
      <c r="BG96" s="456"/>
      <c r="BH96" s="456"/>
      <c r="BI96" s="456"/>
      <c r="BJ96" s="456"/>
      <c r="BK96" s="456"/>
      <c r="BL96" s="456"/>
      <c r="BM96" s="456"/>
      <c r="BN96" s="456"/>
      <c r="BO96" s="456"/>
      <c r="BP96" s="456"/>
      <c r="CA96" s="456"/>
      <c r="CB96" s="456"/>
      <c r="CC96" s="484"/>
    </row>
    <row r="97" spans="47:81" x14ac:dyDescent="0.3"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CA97" s="456"/>
      <c r="CB97" s="456"/>
      <c r="CC97" s="484"/>
    </row>
    <row r="98" spans="47:81" x14ac:dyDescent="0.3"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CA98" s="95"/>
      <c r="CB98" s="95"/>
      <c r="CC98" s="368"/>
    </row>
    <row r="99" spans="47:81" x14ac:dyDescent="0.3"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CA99" s="95"/>
      <c r="CB99" s="95"/>
      <c r="CC99" s="368"/>
    </row>
    <row r="100" spans="47:81" x14ac:dyDescent="0.3"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CA100" s="95"/>
      <c r="CB100" s="95"/>
      <c r="CC100" s="368"/>
    </row>
    <row r="101" spans="47:81" x14ac:dyDescent="0.3"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CA101" s="95"/>
      <c r="CB101" s="95"/>
      <c r="CC101" s="368"/>
    </row>
    <row r="102" spans="47:81" x14ac:dyDescent="0.3"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CA102" s="95"/>
      <c r="CB102" s="95"/>
      <c r="CC102" s="368"/>
    </row>
    <row r="103" spans="47:81" x14ac:dyDescent="0.3"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CA103" s="95"/>
      <c r="CB103" s="95"/>
      <c r="CC103" s="368"/>
    </row>
    <row r="104" spans="47:81" x14ac:dyDescent="0.3"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CA104" s="95"/>
      <c r="CB104" s="95"/>
      <c r="CC104" s="368"/>
    </row>
    <row r="105" spans="47:81" x14ac:dyDescent="0.3"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CA105" s="95"/>
      <c r="CB105" s="95"/>
      <c r="CC105" s="368"/>
    </row>
    <row r="106" spans="47:81" x14ac:dyDescent="0.3"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CA106" s="95"/>
      <c r="CB106" s="95"/>
      <c r="CC106" s="368"/>
    </row>
    <row r="107" spans="47:81" x14ac:dyDescent="0.3"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CA107" s="95"/>
      <c r="CB107" s="95"/>
      <c r="CC107" s="368"/>
    </row>
    <row r="108" spans="47:81" x14ac:dyDescent="0.3"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CA108" s="95"/>
      <c r="CB108" s="95"/>
      <c r="CC108" s="368"/>
    </row>
    <row r="109" spans="47:81" x14ac:dyDescent="0.3"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CA109" s="95"/>
      <c r="CB109" s="95"/>
      <c r="CC109" s="368"/>
    </row>
  </sheetData>
  <mergeCells count="8">
    <mergeCell ref="BF11:BG11"/>
    <mergeCell ref="A4:B4"/>
    <mergeCell ref="T27:U27"/>
    <mergeCell ref="AE27:AF27"/>
    <mergeCell ref="AP27:AQ27"/>
    <mergeCell ref="T19:U19"/>
    <mergeCell ref="AE19:AF19"/>
    <mergeCell ref="AP19:AQ1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4294967293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"/>
  <sheetViews>
    <sheetView topLeftCell="F1" workbookViewId="0">
      <selection activeCell="AF12" sqref="AF12"/>
    </sheetView>
  </sheetViews>
  <sheetFormatPr defaultColWidth="9.109375" defaultRowHeight="14.4" x14ac:dyDescent="0.3"/>
  <cols>
    <col min="1" max="1" width="5.44140625" style="70" customWidth="1"/>
    <col min="2" max="2" width="21" style="70" customWidth="1"/>
    <col min="3" max="3" width="17.5546875" style="70" customWidth="1"/>
    <col min="4" max="4" width="23.6640625" style="70" customWidth="1"/>
    <col min="5" max="10" width="7.6640625" style="70" customWidth="1"/>
    <col min="11" max="11" width="3.33203125" style="70" customWidth="1"/>
    <col min="12" max="17" width="7.6640625" style="70" customWidth="1"/>
    <col min="18" max="18" width="3.33203125" style="70" customWidth="1"/>
    <col min="19" max="24" width="7.6640625" style="70" customWidth="1"/>
    <col min="25" max="25" width="3.33203125" style="70" customWidth="1"/>
    <col min="26" max="31" width="7.6640625" style="70" customWidth="1"/>
    <col min="32" max="32" width="3.33203125" style="70" customWidth="1"/>
    <col min="33" max="33" width="8.109375" customWidth="1"/>
    <col min="34" max="34" width="7.5546875" customWidth="1"/>
    <col min="35" max="36" width="6.109375" customWidth="1"/>
    <col min="37" max="37" width="3.44140625" customWidth="1"/>
    <col min="38" max="38" width="10.6640625" style="70" customWidth="1"/>
    <col min="39" max="39" width="15.109375" style="70" customWidth="1"/>
    <col min="40" max="40" width="4.33203125" style="70" customWidth="1"/>
    <col min="41" max="16384" width="9.109375" style="70"/>
  </cols>
  <sheetData>
    <row r="1" spans="1:39" ht="15.6" x14ac:dyDescent="0.3">
      <c r="A1" s="68" t="s">
        <v>0</v>
      </c>
      <c r="D1" s="71" t="s">
        <v>2</v>
      </c>
      <c r="E1" s="64"/>
      <c r="F1" s="64"/>
      <c r="L1" s="64"/>
      <c r="M1" s="64"/>
      <c r="S1" s="64"/>
      <c r="T1" s="64"/>
      <c r="Z1" s="64"/>
      <c r="AA1" s="64"/>
      <c r="AG1" s="3"/>
      <c r="AH1" s="3"/>
      <c r="AI1" s="3"/>
      <c r="AJ1" s="3"/>
      <c r="AK1" s="3"/>
      <c r="AL1" s="72"/>
      <c r="AM1" s="72">
        <f ca="1">NOW()</f>
        <v>43745.332973495373</v>
      </c>
    </row>
    <row r="2" spans="1:39" ht="15.6" x14ac:dyDescent="0.3">
      <c r="A2" s="9"/>
      <c r="C2" s="71"/>
      <c r="D2" s="65" t="s">
        <v>78</v>
      </c>
      <c r="AG2" s="3"/>
      <c r="AH2" s="3"/>
      <c r="AI2" s="3"/>
      <c r="AJ2" s="3"/>
      <c r="AK2" s="3"/>
      <c r="AL2" s="73"/>
      <c r="AM2" s="73">
        <f ca="1">NOW()</f>
        <v>43745.332973495373</v>
      </c>
    </row>
    <row r="3" spans="1:39" ht="15.6" x14ac:dyDescent="0.3">
      <c r="A3" s="66" t="s">
        <v>1</v>
      </c>
      <c r="D3" s="71" t="s">
        <v>75</v>
      </c>
      <c r="E3" s="75"/>
      <c r="F3" s="75"/>
      <c r="G3" s="75"/>
      <c r="H3" s="75"/>
      <c r="I3" s="75"/>
      <c r="J3" s="75"/>
      <c r="L3" s="75"/>
      <c r="M3" s="75"/>
      <c r="N3" s="75"/>
      <c r="O3" s="75"/>
      <c r="P3" s="75"/>
      <c r="Q3" s="75"/>
      <c r="S3" s="75"/>
      <c r="T3" s="75"/>
      <c r="U3" s="75"/>
      <c r="V3" s="75"/>
      <c r="W3" s="75"/>
      <c r="X3" s="75"/>
      <c r="Z3" s="75"/>
      <c r="AA3" s="75"/>
      <c r="AB3" s="75"/>
      <c r="AC3" s="75"/>
      <c r="AD3" s="75"/>
      <c r="AE3" s="75"/>
      <c r="AG3" s="3"/>
      <c r="AH3" s="3"/>
      <c r="AI3" s="3"/>
      <c r="AJ3" s="3"/>
      <c r="AK3" s="3"/>
    </row>
    <row r="4" spans="1:39" ht="15.6" x14ac:dyDescent="0.3">
      <c r="A4" s="12"/>
      <c r="C4" s="71"/>
      <c r="D4" s="71" t="s">
        <v>76</v>
      </c>
      <c r="E4" s="75"/>
      <c r="F4" s="75"/>
      <c r="G4" s="75"/>
      <c r="H4" s="75"/>
      <c r="I4" s="75"/>
      <c r="J4" s="75"/>
      <c r="L4" s="75"/>
      <c r="M4" s="75"/>
      <c r="N4" s="75"/>
      <c r="O4" s="75"/>
      <c r="P4" s="75"/>
      <c r="Q4" s="75"/>
      <c r="S4" s="75"/>
      <c r="T4" s="75"/>
      <c r="U4" s="75"/>
      <c r="V4" s="75"/>
      <c r="W4" s="75"/>
      <c r="X4" s="75"/>
      <c r="Z4" s="75"/>
      <c r="AA4" s="75"/>
      <c r="AB4" s="75"/>
      <c r="AC4" s="75"/>
      <c r="AD4" s="75"/>
      <c r="AE4" s="75"/>
      <c r="AG4" s="3"/>
      <c r="AH4" s="3"/>
      <c r="AI4" s="3"/>
      <c r="AJ4" s="3"/>
      <c r="AK4" s="3"/>
    </row>
    <row r="5" spans="1:39" ht="15.6" x14ac:dyDescent="0.3">
      <c r="A5" s="18"/>
      <c r="C5" s="71"/>
      <c r="D5" s="71" t="s">
        <v>77</v>
      </c>
      <c r="AG5" s="2"/>
      <c r="AH5" s="2"/>
      <c r="AI5" s="2"/>
      <c r="AJ5" s="2"/>
      <c r="AK5" s="2"/>
    </row>
    <row r="6" spans="1:39" ht="15.6" x14ac:dyDescent="0.3">
      <c r="A6" s="15" t="s">
        <v>80</v>
      </c>
      <c r="E6" s="76" t="s">
        <v>3</v>
      </c>
      <c r="F6" s="70" t="str">
        <f>D2</f>
        <v>Tristyn Lowe</v>
      </c>
      <c r="H6" s="76"/>
      <c r="L6" s="76" t="s">
        <v>4</v>
      </c>
      <c r="M6" s="70" t="str">
        <f>D3</f>
        <v>Robyn Bruderer</v>
      </c>
      <c r="O6" s="76"/>
      <c r="S6" s="76" t="s">
        <v>5</v>
      </c>
      <c r="T6" s="70" t="str">
        <f>D4</f>
        <v>Nina Fritzell</v>
      </c>
      <c r="V6" s="76"/>
      <c r="Z6" s="76" t="s">
        <v>93</v>
      </c>
      <c r="AA6" s="70" t="str">
        <f>D5</f>
        <v>Angie Deeks</v>
      </c>
      <c r="AC6" s="76"/>
      <c r="AG6" s="3"/>
      <c r="AH6" s="3"/>
      <c r="AI6" s="3"/>
      <c r="AJ6" s="3"/>
      <c r="AK6" s="3"/>
    </row>
    <row r="7" spans="1:39" ht="15.6" x14ac:dyDescent="0.3">
      <c r="A7" s="18" t="s">
        <v>81</v>
      </c>
      <c r="AG7" s="96"/>
      <c r="AH7" s="96"/>
      <c r="AI7" s="96"/>
      <c r="AJ7" s="96"/>
      <c r="AK7" s="96"/>
    </row>
    <row r="8" spans="1:39" x14ac:dyDescent="0.3">
      <c r="E8" s="76" t="s">
        <v>7</v>
      </c>
      <c r="K8" s="78"/>
      <c r="L8" s="76" t="s">
        <v>7</v>
      </c>
      <c r="R8" s="78"/>
      <c r="S8" s="76" t="s">
        <v>7</v>
      </c>
      <c r="Y8" s="78"/>
      <c r="Z8" s="76" t="s">
        <v>7</v>
      </c>
      <c r="AF8" s="78"/>
      <c r="AG8" s="143" t="s">
        <v>34</v>
      </c>
      <c r="AH8" s="102" t="s">
        <v>35</v>
      </c>
      <c r="AI8" s="102" t="s">
        <v>36</v>
      </c>
      <c r="AJ8" s="102" t="s">
        <v>108</v>
      </c>
      <c r="AK8" s="3"/>
      <c r="AL8" s="79" t="s">
        <v>82</v>
      </c>
      <c r="AM8" s="80"/>
    </row>
    <row r="9" spans="1:39" s="78" customFormat="1" x14ac:dyDescent="0.3">
      <c r="A9" s="78" t="s">
        <v>13</v>
      </c>
      <c r="B9" s="94" t="s">
        <v>7</v>
      </c>
      <c r="C9" s="94" t="s">
        <v>15</v>
      </c>
      <c r="D9" s="94" t="s">
        <v>16</v>
      </c>
      <c r="E9" s="80" t="s">
        <v>17</v>
      </c>
      <c r="F9" s="80" t="s">
        <v>18</v>
      </c>
      <c r="G9" s="80" t="s">
        <v>19</v>
      </c>
      <c r="H9" s="80" t="s">
        <v>20</v>
      </c>
      <c r="I9" s="80" t="s">
        <v>21</v>
      </c>
      <c r="J9" s="80" t="s">
        <v>7</v>
      </c>
      <c r="K9" s="81"/>
      <c r="L9" s="80" t="s">
        <v>17</v>
      </c>
      <c r="M9" s="80" t="s">
        <v>18</v>
      </c>
      <c r="N9" s="80" t="s">
        <v>19</v>
      </c>
      <c r="O9" s="80" t="s">
        <v>20</v>
      </c>
      <c r="P9" s="80" t="s">
        <v>21</v>
      </c>
      <c r="Q9" s="80" t="s">
        <v>7</v>
      </c>
      <c r="R9" s="81"/>
      <c r="S9" s="80" t="s">
        <v>17</v>
      </c>
      <c r="T9" s="80" t="s">
        <v>18</v>
      </c>
      <c r="U9" s="80" t="s">
        <v>19</v>
      </c>
      <c r="V9" s="80" t="s">
        <v>20</v>
      </c>
      <c r="W9" s="80" t="s">
        <v>21</v>
      </c>
      <c r="X9" s="80" t="s">
        <v>7</v>
      </c>
      <c r="Y9" s="81"/>
      <c r="Z9" s="80" t="s">
        <v>17</v>
      </c>
      <c r="AA9" s="80" t="s">
        <v>18</v>
      </c>
      <c r="AB9" s="80" t="s">
        <v>19</v>
      </c>
      <c r="AC9" s="80" t="s">
        <v>20</v>
      </c>
      <c r="AD9" s="80" t="s">
        <v>21</v>
      </c>
      <c r="AE9" s="80" t="s">
        <v>7</v>
      </c>
      <c r="AF9" s="81"/>
      <c r="AG9" s="144"/>
      <c r="AH9" s="3"/>
      <c r="AI9" s="3"/>
      <c r="AJ9" s="3"/>
      <c r="AK9" s="105"/>
      <c r="AL9" s="79" t="s">
        <v>83</v>
      </c>
      <c r="AM9" s="79" t="s">
        <v>33</v>
      </c>
    </row>
    <row r="10" spans="1:39" s="78" customFormat="1" x14ac:dyDescent="0.3">
      <c r="B10" s="94"/>
      <c r="C10" s="94"/>
      <c r="D10" s="94"/>
      <c r="E10" s="80"/>
      <c r="F10" s="80"/>
      <c r="G10" s="80"/>
      <c r="H10" s="80"/>
      <c r="I10" s="80"/>
      <c r="J10" s="80"/>
      <c r="K10" s="81"/>
      <c r="L10" s="80"/>
      <c r="M10" s="80"/>
      <c r="N10" s="80"/>
      <c r="O10" s="80"/>
      <c r="P10" s="80"/>
      <c r="Q10" s="80"/>
      <c r="R10" s="81"/>
      <c r="S10" s="80"/>
      <c r="T10" s="80"/>
      <c r="U10" s="80"/>
      <c r="V10" s="80"/>
      <c r="W10" s="80"/>
      <c r="X10" s="80"/>
      <c r="Y10" s="81"/>
      <c r="Z10" s="80"/>
      <c r="AA10" s="80"/>
      <c r="AB10" s="80"/>
      <c r="AC10" s="80"/>
      <c r="AD10" s="80"/>
      <c r="AE10" s="80"/>
      <c r="AF10" s="81"/>
      <c r="AG10" s="145"/>
      <c r="AK10" s="103"/>
      <c r="AM10" s="79"/>
    </row>
    <row r="11" spans="1:39" x14ac:dyDescent="0.3">
      <c r="A11" s="82"/>
      <c r="B11" t="s">
        <v>88</v>
      </c>
      <c r="C11" t="s">
        <v>89</v>
      </c>
      <c r="D11" t="s">
        <v>90</v>
      </c>
      <c r="E11" s="83">
        <v>7.2</v>
      </c>
      <c r="F11" s="83">
        <v>7</v>
      </c>
      <c r="G11" s="83">
        <v>7.4</v>
      </c>
      <c r="H11" s="83">
        <v>6.8</v>
      </c>
      <c r="I11" s="83">
        <v>7.2</v>
      </c>
      <c r="J11" s="84">
        <f>SUM((E11*0.3),(F11*0.25),(G11*0.25),(H11*0.15),(I11*0.05))</f>
        <v>7.14</v>
      </c>
      <c r="K11" s="85"/>
      <c r="L11" s="83">
        <v>6</v>
      </c>
      <c r="M11" s="83">
        <v>6.4</v>
      </c>
      <c r="N11" s="83">
        <v>6</v>
      </c>
      <c r="O11" s="83">
        <v>6.4</v>
      </c>
      <c r="P11" s="83">
        <v>7.5</v>
      </c>
      <c r="Q11" s="84">
        <f>SUM((L11*0.3),(M11*0.25),(N11*0.25),(O11*0.15),(P11*0.05))</f>
        <v>6.2350000000000003</v>
      </c>
      <c r="R11" s="85"/>
      <c r="S11" s="83">
        <v>6.2</v>
      </c>
      <c r="T11" s="83">
        <v>6</v>
      </c>
      <c r="U11" s="83">
        <v>6.2</v>
      </c>
      <c r="V11" s="83">
        <v>6.3</v>
      </c>
      <c r="W11" s="83">
        <v>6.5</v>
      </c>
      <c r="X11" s="84">
        <f>SUM((S11*0.3),(T11*0.25),(U11*0.25),(V11*0.15),(W11*0.05))</f>
        <v>6.1800000000000006</v>
      </c>
      <c r="Y11" s="85"/>
      <c r="Z11" s="83">
        <v>6.3</v>
      </c>
      <c r="AA11" s="83">
        <v>6.3</v>
      </c>
      <c r="AB11" s="83">
        <v>6.3</v>
      </c>
      <c r="AC11" s="83">
        <v>6.5</v>
      </c>
      <c r="AD11" s="83">
        <v>7.5</v>
      </c>
      <c r="AE11" s="84">
        <f>SUM((Z11*0.3),(AA11*0.25),(AB11*0.25),(AC11*0.15),(AD11*0.05))</f>
        <v>6.39</v>
      </c>
      <c r="AF11" s="85"/>
      <c r="AG11" s="142">
        <f>J11</f>
        <v>7.14</v>
      </c>
      <c r="AH11" s="142">
        <f>Q11</f>
        <v>6.2350000000000003</v>
      </c>
      <c r="AI11" s="142">
        <f>X11</f>
        <v>6.1800000000000006</v>
      </c>
      <c r="AJ11" s="142">
        <f>AE11</f>
        <v>6.39</v>
      </c>
      <c r="AK11" s="105"/>
      <c r="AL11" s="146">
        <f>SUM((AG11*0.25)+(AH11*0.25)+(AI11*0.25)+(AJ11*0.25))</f>
        <v>6.4862500000000001</v>
      </c>
      <c r="AM11" s="86">
        <f>RANK(AL11,AL$11:AL$16)</f>
        <v>1</v>
      </c>
    </row>
    <row r="12" spans="1:39" x14ac:dyDescent="0.3">
      <c r="C12" s="71"/>
      <c r="D12" s="71"/>
      <c r="AG12" s="140"/>
      <c r="AH12" s="139"/>
      <c r="AI12" s="139"/>
      <c r="AJ12" s="139"/>
      <c r="AK12" s="139"/>
    </row>
    <row r="13" spans="1:39" x14ac:dyDescent="0.3">
      <c r="C13" s="71"/>
      <c r="D13" s="71"/>
      <c r="J13" s="87"/>
      <c r="Q13" s="87"/>
      <c r="X13" s="87"/>
      <c r="AE13" s="87"/>
      <c r="AG13" s="140"/>
      <c r="AH13" s="139"/>
      <c r="AI13" s="139"/>
      <c r="AJ13" s="139"/>
      <c r="AK13" s="139"/>
    </row>
    <row r="14" spans="1:39" x14ac:dyDescent="0.3">
      <c r="AG14" s="140"/>
      <c r="AH14" s="139"/>
      <c r="AI14" s="139"/>
      <c r="AJ14" s="139"/>
      <c r="AK14" s="139"/>
    </row>
    <row r="15" spans="1:39" ht="15.6" x14ac:dyDescent="0.3">
      <c r="A15" s="15"/>
      <c r="E15" s="76"/>
      <c r="H15" s="76"/>
      <c r="L15" s="76"/>
      <c r="O15" s="76"/>
      <c r="S15" s="76"/>
      <c r="V15" s="76"/>
      <c r="Z15" s="76"/>
      <c r="AC15" s="76"/>
      <c r="AG15" s="140"/>
      <c r="AH15" s="139"/>
      <c r="AI15" s="139"/>
      <c r="AJ15" s="139"/>
      <c r="AK15" s="139"/>
    </row>
    <row r="16" spans="1:39" ht="15.6" x14ac:dyDescent="0.3">
      <c r="A16" s="18"/>
      <c r="AG16" s="140"/>
      <c r="AH16" s="139"/>
      <c r="AI16" s="139"/>
      <c r="AJ16" s="139"/>
      <c r="AK16" s="139"/>
    </row>
    <row r="17" spans="1:39" x14ac:dyDescent="0.3">
      <c r="E17" s="76"/>
      <c r="K17" s="78"/>
      <c r="L17" s="76"/>
      <c r="R17" s="78"/>
      <c r="S17" s="76"/>
      <c r="Y17" s="78"/>
      <c r="Z17" s="76"/>
      <c r="AF17" s="78"/>
      <c r="AG17" s="140"/>
      <c r="AH17" s="139"/>
      <c r="AI17" s="139"/>
      <c r="AJ17" s="139"/>
      <c r="AK17" s="139"/>
      <c r="AM17" s="80"/>
    </row>
    <row r="18" spans="1:39" s="78" customFormat="1" x14ac:dyDescent="0.3">
      <c r="E18" s="80"/>
      <c r="F18" s="80"/>
      <c r="G18" s="80"/>
      <c r="H18" s="80"/>
      <c r="I18" s="80"/>
      <c r="J18" s="80"/>
      <c r="L18" s="80"/>
      <c r="M18" s="80"/>
      <c r="N18" s="80"/>
      <c r="O18" s="80"/>
      <c r="P18" s="80"/>
      <c r="Q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K18" s="141"/>
      <c r="AM18" s="79"/>
    </row>
    <row r="19" spans="1:39" s="78" customFormat="1" x14ac:dyDescent="0.3">
      <c r="E19" s="80"/>
      <c r="F19" s="80"/>
      <c r="G19" s="80"/>
      <c r="H19" s="80"/>
      <c r="I19" s="80"/>
      <c r="J19" s="80"/>
      <c r="L19" s="80"/>
      <c r="M19" s="80"/>
      <c r="N19" s="80"/>
      <c r="O19" s="80"/>
      <c r="P19" s="80"/>
      <c r="Q19" s="80"/>
      <c r="S19" s="80"/>
      <c r="T19" s="80"/>
      <c r="U19" s="80"/>
      <c r="V19" s="80"/>
      <c r="W19" s="80"/>
      <c r="X19" s="80"/>
      <c r="Z19" s="80"/>
      <c r="AA19" s="80"/>
      <c r="AB19" s="80"/>
      <c r="AC19" s="80"/>
      <c r="AD19" s="80"/>
      <c r="AE19" s="80"/>
      <c r="AG19" s="3"/>
      <c r="AH19" s="3"/>
      <c r="AI19" s="3"/>
      <c r="AJ19" s="3"/>
      <c r="AK19" s="3"/>
      <c r="AM19" s="79"/>
    </row>
    <row r="20" spans="1:39" x14ac:dyDescent="0.3">
      <c r="A20" s="88"/>
      <c r="B20" s="88"/>
      <c r="C20" s="88"/>
      <c r="D20" s="88"/>
      <c r="E20" s="89"/>
      <c r="F20" s="89"/>
      <c r="G20" s="89"/>
      <c r="H20" s="89"/>
      <c r="I20" s="89"/>
      <c r="J20" s="90"/>
      <c r="L20" s="89"/>
      <c r="M20" s="89"/>
      <c r="N20" s="89"/>
      <c r="O20" s="89"/>
      <c r="P20" s="89"/>
      <c r="Q20" s="90"/>
      <c r="S20" s="89"/>
      <c r="T20" s="89"/>
      <c r="U20" s="89"/>
      <c r="V20" s="89"/>
      <c r="W20" s="89"/>
      <c r="X20" s="90"/>
      <c r="Z20" s="89"/>
      <c r="AA20" s="89"/>
      <c r="AB20" s="89"/>
      <c r="AC20" s="89"/>
      <c r="AD20" s="89"/>
      <c r="AE20" s="90"/>
      <c r="AG20" s="3"/>
      <c r="AH20" s="3"/>
      <c r="AI20" s="3"/>
      <c r="AJ20" s="3"/>
      <c r="AK20" s="3"/>
      <c r="AM20" s="86"/>
    </row>
    <row r="21" spans="1:39" x14ac:dyDescent="0.3">
      <c r="A21" s="88"/>
      <c r="B21" s="88"/>
      <c r="C21" s="88"/>
      <c r="D21" s="88"/>
      <c r="E21" s="89"/>
      <c r="F21" s="89"/>
      <c r="G21" s="89"/>
      <c r="H21" s="89"/>
      <c r="I21" s="89"/>
      <c r="J21" s="90"/>
      <c r="L21" s="89"/>
      <c r="M21" s="89"/>
      <c r="N21" s="89"/>
      <c r="O21" s="89"/>
      <c r="P21" s="89"/>
      <c r="Q21" s="90"/>
      <c r="S21" s="89"/>
      <c r="T21" s="89"/>
      <c r="U21" s="89"/>
      <c r="V21" s="89"/>
      <c r="W21" s="89"/>
      <c r="X21" s="90"/>
      <c r="Z21" s="89"/>
      <c r="AA21" s="89"/>
      <c r="AB21" s="89"/>
      <c r="AC21" s="89"/>
      <c r="AD21" s="89"/>
      <c r="AE21" s="90"/>
      <c r="AG21" s="3"/>
      <c r="AH21" s="3"/>
      <c r="AI21" s="3"/>
      <c r="AJ21" s="3"/>
      <c r="AK21" s="3"/>
      <c r="AM21" s="86"/>
    </row>
    <row r="22" spans="1:39" x14ac:dyDescent="0.3">
      <c r="A22" s="88"/>
      <c r="B22" s="88"/>
      <c r="C22" s="88"/>
      <c r="D22" s="88"/>
      <c r="E22" s="89"/>
      <c r="F22" s="89"/>
      <c r="G22" s="89"/>
      <c r="H22" s="89"/>
      <c r="I22" s="89"/>
      <c r="J22" s="90"/>
      <c r="L22" s="89"/>
      <c r="M22" s="89"/>
      <c r="N22" s="89"/>
      <c r="O22" s="89"/>
      <c r="P22" s="89"/>
      <c r="Q22" s="90"/>
      <c r="S22" s="89"/>
      <c r="T22" s="89"/>
      <c r="U22" s="89"/>
      <c r="V22" s="89"/>
      <c r="W22" s="89"/>
      <c r="X22" s="90"/>
      <c r="Z22" s="89"/>
      <c r="AA22" s="89"/>
      <c r="AB22" s="89"/>
      <c r="AC22" s="89"/>
      <c r="AD22" s="89"/>
      <c r="AE22" s="90"/>
      <c r="AG22" s="3"/>
      <c r="AH22" s="3"/>
      <c r="AI22" s="3"/>
      <c r="AJ22" s="3"/>
      <c r="AK22" s="3"/>
      <c r="AM22" s="86"/>
    </row>
    <row r="23" spans="1:39" x14ac:dyDescent="0.3">
      <c r="A23" s="88"/>
      <c r="B23" s="88"/>
      <c r="C23" s="88"/>
      <c r="D23" s="88"/>
      <c r="E23" s="89"/>
      <c r="F23" s="89"/>
      <c r="G23" s="89"/>
      <c r="H23" s="89"/>
      <c r="I23" s="89"/>
      <c r="J23" s="90"/>
      <c r="L23" s="89"/>
      <c r="M23" s="89"/>
      <c r="N23" s="89"/>
      <c r="O23" s="89"/>
      <c r="P23" s="89"/>
      <c r="Q23" s="90"/>
      <c r="S23" s="89"/>
      <c r="T23" s="89"/>
      <c r="U23" s="89"/>
      <c r="V23" s="89"/>
      <c r="W23" s="89"/>
      <c r="X23" s="90"/>
      <c r="Z23" s="89"/>
      <c r="AA23" s="89"/>
      <c r="AB23" s="89"/>
      <c r="AC23" s="89"/>
      <c r="AD23" s="89"/>
      <c r="AE23" s="90"/>
      <c r="AG23" s="3"/>
      <c r="AH23" s="3"/>
      <c r="AI23" s="3"/>
      <c r="AJ23" s="3"/>
      <c r="AK23" s="3"/>
      <c r="AM23" s="86"/>
    </row>
    <row r="24" spans="1:39" x14ac:dyDescent="0.3">
      <c r="A24" s="88"/>
      <c r="B24" s="88"/>
      <c r="C24" s="88"/>
      <c r="D24" s="88"/>
      <c r="E24" s="89"/>
      <c r="F24" s="89"/>
      <c r="G24" s="89"/>
      <c r="H24" s="89"/>
      <c r="I24" s="89"/>
      <c r="J24" s="90"/>
      <c r="L24" s="89"/>
      <c r="M24" s="89"/>
      <c r="N24" s="89"/>
      <c r="O24" s="89"/>
      <c r="P24" s="89"/>
      <c r="Q24" s="90"/>
      <c r="S24" s="89"/>
      <c r="T24" s="89"/>
      <c r="U24" s="89"/>
      <c r="V24" s="89"/>
      <c r="W24" s="89"/>
      <c r="X24" s="90"/>
      <c r="Z24" s="89"/>
      <c r="AA24" s="89"/>
      <c r="AB24" s="89"/>
      <c r="AC24" s="89"/>
      <c r="AD24" s="89"/>
      <c r="AE24" s="90"/>
      <c r="AG24" s="3"/>
      <c r="AH24" s="3"/>
      <c r="AI24" s="3"/>
      <c r="AJ24" s="3"/>
      <c r="AK24" s="3"/>
      <c r="AM24" s="86"/>
    </row>
    <row r="25" spans="1:39" x14ac:dyDescent="0.3">
      <c r="AG25" s="3"/>
      <c r="AH25" s="3"/>
      <c r="AI25" s="3"/>
      <c r="AJ25" s="3"/>
      <c r="AK25" s="3"/>
    </row>
    <row r="26" spans="1:39" x14ac:dyDescent="0.3">
      <c r="AG26" s="3"/>
      <c r="AH26" s="3"/>
      <c r="AI26" s="3"/>
      <c r="AJ26" s="3"/>
      <c r="AK26" s="3"/>
    </row>
    <row r="27" spans="1:39" x14ac:dyDescent="0.3">
      <c r="AG27" s="3"/>
      <c r="AH27" s="3"/>
      <c r="AI27" s="3"/>
      <c r="AJ27" s="3"/>
      <c r="AK27" s="3"/>
    </row>
    <row r="28" spans="1:39" x14ac:dyDescent="0.3">
      <c r="AG28" s="3"/>
      <c r="AH28" s="3"/>
      <c r="AI28" s="3"/>
      <c r="AJ28" s="3"/>
      <c r="AK28" s="3"/>
    </row>
    <row r="29" spans="1:39" x14ac:dyDescent="0.3">
      <c r="AG29" s="3"/>
      <c r="AH29" s="3"/>
      <c r="AI29" s="3"/>
      <c r="AJ29" s="3"/>
      <c r="AK29" s="3"/>
    </row>
    <row r="30" spans="1:39" ht="15.6" x14ac:dyDescent="0.3">
      <c r="A30" s="15"/>
      <c r="AG30" s="3"/>
      <c r="AH30" s="3"/>
      <c r="AI30" s="3"/>
      <c r="AJ30" s="3"/>
      <c r="AK30" s="3"/>
    </row>
    <row r="31" spans="1:39" ht="15.6" x14ac:dyDescent="0.3">
      <c r="A31" s="18"/>
      <c r="AG31" s="3"/>
      <c r="AH31" s="3"/>
      <c r="AI31" s="3"/>
      <c r="AJ31" s="3"/>
      <c r="AK31" s="3"/>
    </row>
    <row r="32" spans="1:39" x14ac:dyDescent="0.3">
      <c r="AG32" s="3"/>
      <c r="AH32" s="3"/>
      <c r="AI32" s="3"/>
      <c r="AJ32" s="3"/>
      <c r="AK32" s="3"/>
    </row>
    <row r="33" spans="1:37" x14ac:dyDescent="0.3">
      <c r="A33" s="78"/>
      <c r="B33" s="78"/>
      <c r="C33" s="78"/>
      <c r="D33" s="78"/>
      <c r="F33" s="76"/>
      <c r="G33" s="76"/>
      <c r="H33" s="76"/>
      <c r="I33" s="76"/>
      <c r="M33" s="76"/>
      <c r="N33" s="76"/>
      <c r="O33" s="76"/>
      <c r="P33" s="76"/>
      <c r="T33" s="76"/>
      <c r="U33" s="76"/>
      <c r="V33" s="76"/>
      <c r="W33" s="76"/>
      <c r="AA33" s="76"/>
      <c r="AB33" s="76"/>
      <c r="AC33" s="76"/>
      <c r="AD33" s="76"/>
      <c r="AG33" s="3"/>
      <c r="AH33" s="3"/>
      <c r="AI33" s="3"/>
      <c r="AJ33" s="3"/>
      <c r="AK33" s="3"/>
    </row>
    <row r="34" spans="1:37" x14ac:dyDescent="0.3">
      <c r="A34" s="78"/>
      <c r="B34" s="78"/>
      <c r="C34" s="78"/>
      <c r="D34" s="78"/>
      <c r="AG34" s="3"/>
      <c r="AH34" s="3"/>
      <c r="AI34" s="3"/>
      <c r="AJ34" s="3"/>
      <c r="AK34" s="3"/>
    </row>
    <row r="35" spans="1:37" x14ac:dyDescent="0.3">
      <c r="A35" s="88"/>
      <c r="B35" s="88"/>
      <c r="C35" s="88"/>
      <c r="D35" s="88"/>
      <c r="F35" s="90"/>
      <c r="G35" s="90"/>
      <c r="H35" s="90"/>
      <c r="M35" s="90"/>
      <c r="N35" s="90"/>
      <c r="O35" s="90"/>
      <c r="T35" s="90"/>
      <c r="U35" s="90"/>
      <c r="V35" s="90"/>
      <c r="AA35" s="90"/>
      <c r="AB35" s="90"/>
      <c r="AC35" s="90"/>
      <c r="AG35" s="3"/>
      <c r="AH35" s="3"/>
      <c r="AI35" s="3"/>
      <c r="AJ35" s="3"/>
      <c r="AK35" s="3"/>
    </row>
    <row r="36" spans="1:37" x14ac:dyDescent="0.3">
      <c r="A36" s="88"/>
      <c r="B36" s="88"/>
      <c r="C36" s="88"/>
      <c r="D36" s="88"/>
      <c r="F36" s="90"/>
      <c r="G36" s="90"/>
      <c r="H36" s="90"/>
      <c r="M36" s="90"/>
      <c r="N36" s="90"/>
      <c r="O36" s="90"/>
      <c r="T36" s="90"/>
      <c r="U36" s="90"/>
      <c r="V36" s="90"/>
      <c r="AA36" s="90"/>
      <c r="AB36" s="90"/>
      <c r="AC36" s="90"/>
      <c r="AG36" s="3"/>
      <c r="AH36" s="3"/>
      <c r="AI36" s="3"/>
      <c r="AJ36" s="3"/>
      <c r="AK36" s="3"/>
    </row>
    <row r="37" spans="1:37" x14ac:dyDescent="0.3">
      <c r="A37" s="88"/>
      <c r="B37" s="88"/>
      <c r="C37" s="88"/>
      <c r="D37" s="88"/>
      <c r="F37" s="90"/>
      <c r="G37" s="90"/>
      <c r="H37" s="90"/>
      <c r="M37" s="90"/>
      <c r="N37" s="90"/>
      <c r="O37" s="90"/>
      <c r="T37" s="90"/>
      <c r="U37" s="90"/>
      <c r="V37" s="90"/>
      <c r="AA37" s="90"/>
      <c r="AB37" s="90"/>
      <c r="AC37" s="90"/>
      <c r="AG37" s="3"/>
      <c r="AH37" s="3"/>
      <c r="AI37" s="3"/>
      <c r="AJ37" s="3"/>
      <c r="AK37" s="3"/>
    </row>
    <row r="38" spans="1:37" x14ac:dyDescent="0.3">
      <c r="A38" s="88"/>
      <c r="B38" s="88"/>
      <c r="C38" s="88"/>
      <c r="D38" s="88"/>
      <c r="F38" s="91"/>
      <c r="G38" s="91"/>
      <c r="H38" s="90"/>
      <c r="M38" s="91"/>
      <c r="N38" s="91"/>
      <c r="O38" s="90"/>
      <c r="T38" s="91"/>
      <c r="U38" s="91"/>
      <c r="V38" s="90"/>
      <c r="AA38" s="91"/>
      <c r="AB38" s="91"/>
      <c r="AC38" s="90"/>
      <c r="AG38" s="3"/>
      <c r="AH38" s="3"/>
      <c r="AI38" s="3"/>
      <c r="AJ38" s="3"/>
      <c r="AK38" s="3"/>
    </row>
    <row r="39" spans="1:37" x14ac:dyDescent="0.3">
      <c r="A39" s="92"/>
      <c r="B39" s="92"/>
      <c r="C39" s="92"/>
      <c r="D39" s="92"/>
      <c r="F39" s="90"/>
      <c r="G39" s="90"/>
      <c r="H39" s="90"/>
      <c r="M39" s="90"/>
      <c r="N39" s="90"/>
      <c r="O39" s="90"/>
      <c r="T39" s="90"/>
      <c r="U39" s="90"/>
      <c r="V39" s="90"/>
      <c r="AA39" s="90"/>
      <c r="AB39" s="90"/>
      <c r="AC39" s="90"/>
      <c r="AG39" s="3"/>
      <c r="AH39" s="3"/>
      <c r="AI39" s="3"/>
      <c r="AJ39" s="3"/>
      <c r="AK39" s="3"/>
    </row>
    <row r="40" spans="1:37" x14ac:dyDescent="0.3">
      <c r="B40" s="88"/>
      <c r="C40" s="88"/>
      <c r="D40" s="88"/>
      <c r="F40" s="88"/>
      <c r="G40" s="88"/>
      <c r="H40" s="88"/>
      <c r="I40" s="88"/>
      <c r="M40" s="88"/>
      <c r="N40" s="88"/>
      <c r="O40" s="88"/>
      <c r="P40" s="88"/>
      <c r="T40" s="88"/>
      <c r="U40" s="88"/>
      <c r="V40" s="88"/>
      <c r="W40" s="88"/>
      <c r="AA40" s="88"/>
      <c r="AB40" s="88"/>
      <c r="AC40" s="88"/>
      <c r="AD40" s="88"/>
      <c r="AG40" s="3"/>
      <c r="AH40" s="3"/>
      <c r="AI40" s="3"/>
      <c r="AJ40" s="3"/>
      <c r="AK40" s="3"/>
    </row>
    <row r="41" spans="1:37" x14ac:dyDescent="0.3">
      <c r="B41" s="88"/>
      <c r="C41" s="88"/>
      <c r="D41" s="88"/>
      <c r="F41" s="88"/>
      <c r="G41" s="88"/>
      <c r="H41" s="88"/>
      <c r="I41" s="88"/>
      <c r="M41" s="88"/>
      <c r="N41" s="88"/>
      <c r="O41" s="88"/>
      <c r="P41" s="88"/>
      <c r="T41" s="88"/>
      <c r="U41" s="88"/>
      <c r="V41" s="88"/>
      <c r="W41" s="88"/>
      <c r="AA41" s="88"/>
      <c r="AB41" s="88"/>
      <c r="AC41" s="88"/>
      <c r="AD41" s="88"/>
      <c r="AG41" s="3"/>
      <c r="AH41" s="3"/>
      <c r="AI41" s="3"/>
      <c r="AJ41" s="3"/>
      <c r="AK41" s="3"/>
    </row>
    <row r="42" spans="1:37" x14ac:dyDescent="0.3">
      <c r="B42" s="88"/>
      <c r="C42" s="88"/>
      <c r="D42" s="88"/>
      <c r="F42" s="88"/>
      <c r="G42" s="88"/>
      <c r="H42" s="88"/>
      <c r="I42" s="88"/>
      <c r="M42" s="88"/>
      <c r="N42" s="88"/>
      <c r="O42" s="88"/>
      <c r="P42" s="88"/>
      <c r="T42" s="88"/>
      <c r="U42" s="88"/>
      <c r="V42" s="88"/>
      <c r="W42" s="88"/>
      <c r="AA42" s="88"/>
      <c r="AB42" s="88"/>
      <c r="AC42" s="88"/>
      <c r="AD42" s="88"/>
      <c r="AG42" s="3"/>
      <c r="AH42" s="3"/>
      <c r="AI42" s="3"/>
      <c r="AJ42" s="3"/>
      <c r="AK42" s="3"/>
    </row>
    <row r="43" spans="1:37" x14ac:dyDescent="0.3">
      <c r="B43" s="88"/>
      <c r="C43" s="88"/>
      <c r="D43" s="88"/>
      <c r="F43" s="88"/>
      <c r="G43" s="88"/>
      <c r="H43" s="88"/>
      <c r="I43" s="88"/>
      <c r="M43" s="88"/>
      <c r="N43" s="88"/>
      <c r="O43" s="88"/>
      <c r="P43" s="88"/>
      <c r="T43" s="88"/>
      <c r="U43" s="88"/>
      <c r="V43" s="88"/>
      <c r="W43" s="88"/>
      <c r="AA43" s="88"/>
      <c r="AB43" s="88"/>
      <c r="AC43" s="88"/>
      <c r="AD43" s="88"/>
      <c r="AG43" s="3"/>
      <c r="AH43" s="3"/>
      <c r="AI43" s="3"/>
      <c r="AJ43" s="3"/>
      <c r="AK43" s="3"/>
    </row>
    <row r="44" spans="1:37" x14ac:dyDescent="0.3">
      <c r="AG44" s="3"/>
      <c r="AH44" s="3"/>
      <c r="AI44" s="3"/>
      <c r="AJ44" s="3"/>
      <c r="AK44" s="3"/>
    </row>
    <row r="45" spans="1:37" x14ac:dyDescent="0.3">
      <c r="AG45" s="3"/>
      <c r="AH45" s="3"/>
      <c r="AI45" s="3"/>
      <c r="AJ45" s="3"/>
      <c r="AK45" s="3"/>
    </row>
    <row r="46" spans="1:37" x14ac:dyDescent="0.3">
      <c r="AG46" s="3"/>
      <c r="AH46" s="3"/>
      <c r="AI46" s="3"/>
      <c r="AJ46" s="3"/>
      <c r="AK46" s="3"/>
    </row>
    <row r="47" spans="1:37" x14ac:dyDescent="0.3">
      <c r="AG47" s="3"/>
      <c r="AH47" s="3"/>
      <c r="AI47" s="3"/>
      <c r="AJ47" s="3"/>
      <c r="AK47" s="3"/>
    </row>
    <row r="48" spans="1:37" x14ac:dyDescent="0.3">
      <c r="AG48" s="3"/>
      <c r="AH48" s="3"/>
      <c r="AI48" s="3"/>
      <c r="AJ48" s="3"/>
      <c r="AK48" s="3"/>
    </row>
    <row r="49" spans="33:37" x14ac:dyDescent="0.3">
      <c r="AG49" s="3"/>
      <c r="AH49" s="3"/>
      <c r="AI49" s="3"/>
      <c r="AJ49" s="3"/>
      <c r="AK49" s="3"/>
    </row>
    <row r="50" spans="33:37" x14ac:dyDescent="0.3">
      <c r="AG50" s="3"/>
      <c r="AH50" s="3"/>
      <c r="AI50" s="3"/>
      <c r="AJ50" s="3"/>
      <c r="AK50" s="3"/>
    </row>
    <row r="51" spans="33:37" x14ac:dyDescent="0.3">
      <c r="AG51" s="3"/>
      <c r="AH51" s="3"/>
      <c r="AI51" s="3"/>
      <c r="AJ51" s="3"/>
      <c r="AK51" s="3"/>
    </row>
    <row r="52" spans="33:37" x14ac:dyDescent="0.3">
      <c r="AG52" s="3"/>
      <c r="AH52" s="3"/>
      <c r="AI52" s="3"/>
      <c r="AJ52" s="3"/>
      <c r="AK52" s="3"/>
    </row>
    <row r="53" spans="33:37" x14ac:dyDescent="0.3">
      <c r="AG53" s="3"/>
      <c r="AH53" s="3"/>
      <c r="AI53" s="3"/>
      <c r="AJ53" s="3"/>
      <c r="AK53" s="3"/>
    </row>
    <row r="54" spans="33:37" x14ac:dyDescent="0.3">
      <c r="AG54" s="3"/>
      <c r="AH54" s="3"/>
      <c r="AI54" s="3"/>
      <c r="AJ54" s="3"/>
      <c r="AK54" s="3"/>
    </row>
    <row r="55" spans="33:37" x14ac:dyDescent="0.3">
      <c r="AG55" s="3"/>
      <c r="AH55" s="3"/>
      <c r="AI55" s="3"/>
      <c r="AJ55" s="3"/>
      <c r="AK55" s="3"/>
    </row>
    <row r="56" spans="33:37" x14ac:dyDescent="0.3">
      <c r="AG56" s="3"/>
      <c r="AH56" s="3"/>
      <c r="AI56" s="3"/>
      <c r="AJ56" s="3"/>
      <c r="AK56" s="3"/>
    </row>
    <row r="57" spans="33:37" x14ac:dyDescent="0.3">
      <c r="AG57" s="3"/>
      <c r="AH57" s="3"/>
      <c r="AI57" s="3"/>
      <c r="AJ57" s="3"/>
      <c r="AK57" s="3"/>
    </row>
    <row r="58" spans="33:37" x14ac:dyDescent="0.3">
      <c r="AG58" s="3"/>
      <c r="AH58" s="3"/>
      <c r="AI58" s="3"/>
      <c r="AJ58" s="3"/>
      <c r="AK58" s="3"/>
    </row>
    <row r="59" spans="33:37" x14ac:dyDescent="0.3">
      <c r="AG59" s="3"/>
      <c r="AH59" s="3"/>
      <c r="AI59" s="3"/>
      <c r="AJ59" s="3"/>
      <c r="AK59" s="3"/>
    </row>
    <row r="60" spans="33:37" x14ac:dyDescent="0.3">
      <c r="AG60" s="3"/>
      <c r="AH60" s="3"/>
      <c r="AI60" s="3"/>
      <c r="AJ60" s="3"/>
      <c r="AK60" s="3"/>
    </row>
    <row r="61" spans="33:37" x14ac:dyDescent="0.3">
      <c r="AG61" s="3"/>
      <c r="AH61" s="3"/>
      <c r="AI61" s="3"/>
      <c r="AJ61" s="3"/>
      <c r="AK61" s="3"/>
    </row>
    <row r="62" spans="33:37" x14ac:dyDescent="0.3">
      <c r="AG62" s="3"/>
      <c r="AH62" s="3"/>
      <c r="AI62" s="3"/>
      <c r="AJ62" s="3"/>
      <c r="AK62" s="3"/>
    </row>
    <row r="63" spans="33:37" x14ac:dyDescent="0.3">
      <c r="AG63" s="3"/>
      <c r="AH63" s="3"/>
      <c r="AI63" s="3"/>
      <c r="AJ63" s="3"/>
      <c r="AK63" s="3"/>
    </row>
    <row r="64" spans="33:37" x14ac:dyDescent="0.3">
      <c r="AG64" s="3"/>
      <c r="AH64" s="3"/>
      <c r="AI64" s="3"/>
      <c r="AJ64" s="3"/>
      <c r="AK64" s="3"/>
    </row>
    <row r="65" spans="33:37" x14ac:dyDescent="0.3">
      <c r="AG65" s="3"/>
      <c r="AH65" s="3"/>
      <c r="AI65" s="3"/>
      <c r="AJ65" s="3"/>
      <c r="AK65" s="3"/>
    </row>
    <row r="66" spans="33:37" x14ac:dyDescent="0.3">
      <c r="AG66" s="3"/>
      <c r="AH66" s="3"/>
      <c r="AI66" s="3"/>
      <c r="AJ66" s="3"/>
      <c r="AK66" s="3"/>
    </row>
    <row r="67" spans="33:37" x14ac:dyDescent="0.3">
      <c r="AG67" s="3"/>
      <c r="AH67" s="3"/>
      <c r="AI67" s="3"/>
      <c r="AJ67" s="3"/>
      <c r="AK67" s="3"/>
    </row>
    <row r="68" spans="33:37" x14ac:dyDescent="0.3">
      <c r="AG68" s="3"/>
      <c r="AH68" s="3"/>
      <c r="AI68" s="3"/>
      <c r="AJ68" s="3"/>
      <c r="AK68" s="3"/>
    </row>
    <row r="69" spans="33:37" x14ac:dyDescent="0.3">
      <c r="AG69" s="3"/>
      <c r="AH69" s="3"/>
      <c r="AI69" s="3"/>
      <c r="AJ69" s="3"/>
      <c r="AK69" s="3"/>
    </row>
    <row r="70" spans="33:37" x14ac:dyDescent="0.3">
      <c r="AG70" s="3"/>
      <c r="AH70" s="3"/>
      <c r="AI70" s="3"/>
      <c r="AJ70" s="3"/>
      <c r="AK70" s="3"/>
    </row>
    <row r="71" spans="33:37" x14ac:dyDescent="0.3">
      <c r="AG71" s="3"/>
      <c r="AH71" s="3"/>
      <c r="AI71" s="3"/>
      <c r="AJ71" s="3"/>
      <c r="AK71" s="3"/>
    </row>
    <row r="72" spans="33:37" x14ac:dyDescent="0.3">
      <c r="AG72" s="3"/>
      <c r="AH72" s="3"/>
      <c r="AI72" s="3"/>
      <c r="AJ72" s="3"/>
      <c r="AK72" s="3"/>
    </row>
    <row r="73" spans="33:37" x14ac:dyDescent="0.3">
      <c r="AG73" s="3"/>
      <c r="AH73" s="3"/>
      <c r="AI73" s="3"/>
      <c r="AJ73" s="3"/>
      <c r="AK73" s="3"/>
    </row>
    <row r="74" spans="33:37" x14ac:dyDescent="0.3">
      <c r="AG74" s="3"/>
      <c r="AH74" s="3"/>
      <c r="AI74" s="3"/>
      <c r="AJ74" s="3"/>
      <c r="AK74" s="3"/>
    </row>
    <row r="75" spans="33:37" x14ac:dyDescent="0.3">
      <c r="AG75" s="3"/>
      <c r="AH75" s="3"/>
      <c r="AI75" s="3"/>
      <c r="AJ75" s="3"/>
      <c r="AK75" s="3"/>
    </row>
    <row r="76" spans="33:37" x14ac:dyDescent="0.3">
      <c r="AG76" s="3"/>
      <c r="AH76" s="3"/>
      <c r="AI76" s="3"/>
      <c r="AJ76" s="3"/>
      <c r="AK76" s="3"/>
    </row>
    <row r="77" spans="33:37" x14ac:dyDescent="0.3">
      <c r="AG77" s="3"/>
      <c r="AH77" s="3"/>
      <c r="AI77" s="3"/>
      <c r="AJ77" s="3"/>
      <c r="AK77" s="3"/>
    </row>
    <row r="78" spans="33:37" x14ac:dyDescent="0.3">
      <c r="AG78" s="3"/>
      <c r="AH78" s="3"/>
      <c r="AI78" s="3"/>
      <c r="AJ78" s="3"/>
      <c r="AK78" s="3"/>
    </row>
    <row r="79" spans="33:37" x14ac:dyDescent="0.3">
      <c r="AG79" s="3"/>
      <c r="AH79" s="3"/>
      <c r="AI79" s="3"/>
      <c r="AJ79" s="3"/>
      <c r="AK79" s="3"/>
    </row>
    <row r="80" spans="33:37" x14ac:dyDescent="0.3">
      <c r="AG80" s="3"/>
      <c r="AH80" s="3"/>
      <c r="AI80" s="3"/>
      <c r="AJ80" s="3"/>
      <c r="AK80" s="3"/>
    </row>
    <row r="81" spans="33:37" x14ac:dyDescent="0.3">
      <c r="AG81" s="3"/>
      <c r="AH81" s="3"/>
      <c r="AI81" s="3"/>
      <c r="AJ81" s="3"/>
      <c r="AK81" s="3"/>
    </row>
    <row r="82" spans="33:37" x14ac:dyDescent="0.3">
      <c r="AG82" s="3"/>
      <c r="AH82" s="3"/>
      <c r="AI82" s="3"/>
      <c r="AJ82" s="3"/>
      <c r="AK82" s="3"/>
    </row>
    <row r="83" spans="33:37" x14ac:dyDescent="0.3">
      <c r="AG83" s="3"/>
      <c r="AH83" s="3"/>
      <c r="AI83" s="3"/>
      <c r="AJ83" s="3"/>
      <c r="AK83" s="3"/>
    </row>
    <row r="84" spans="33:37" x14ac:dyDescent="0.3">
      <c r="AG84" s="3"/>
      <c r="AH84" s="3"/>
      <c r="AI84" s="3"/>
      <c r="AJ84" s="3"/>
      <c r="AK84" s="3"/>
    </row>
    <row r="85" spans="33:37" x14ac:dyDescent="0.3">
      <c r="AG85" s="3"/>
      <c r="AH85" s="3"/>
      <c r="AI85" s="3"/>
      <c r="AJ85" s="3"/>
      <c r="AK85" s="3"/>
    </row>
    <row r="86" spans="33:37" x14ac:dyDescent="0.3">
      <c r="AG86" s="3"/>
      <c r="AH86" s="3"/>
      <c r="AI86" s="3"/>
      <c r="AJ86" s="3"/>
      <c r="AK86" s="3"/>
    </row>
    <row r="87" spans="33:37" x14ac:dyDescent="0.3">
      <c r="AG87" s="3"/>
      <c r="AH87" s="3"/>
      <c r="AI87" s="3"/>
      <c r="AJ87" s="3"/>
      <c r="AK87" s="3"/>
    </row>
    <row r="88" spans="33:37" x14ac:dyDescent="0.3">
      <c r="AG88" s="3"/>
      <c r="AH88" s="3"/>
      <c r="AI88" s="3"/>
      <c r="AJ88" s="3"/>
      <c r="AK88" s="3"/>
    </row>
    <row r="89" spans="33:37" x14ac:dyDescent="0.3">
      <c r="AG89" s="3"/>
      <c r="AH89" s="3"/>
      <c r="AI89" s="3"/>
      <c r="AJ89" s="3"/>
      <c r="AK89" s="3"/>
    </row>
    <row r="90" spans="33:37" x14ac:dyDescent="0.3">
      <c r="AG90" s="3"/>
      <c r="AH90" s="3"/>
      <c r="AI90" s="3"/>
      <c r="AJ90" s="3"/>
      <c r="AK90" s="3"/>
    </row>
    <row r="91" spans="33:37" x14ac:dyDescent="0.3">
      <c r="AG91" s="3"/>
      <c r="AH91" s="3"/>
      <c r="AI91" s="3"/>
      <c r="AJ91" s="3"/>
      <c r="AK91" s="3"/>
    </row>
    <row r="92" spans="33:37" x14ac:dyDescent="0.3">
      <c r="AG92" s="3"/>
      <c r="AH92" s="3"/>
      <c r="AI92" s="3"/>
      <c r="AJ92" s="3"/>
      <c r="AK92" s="3"/>
    </row>
    <row r="93" spans="33:37" x14ac:dyDescent="0.3">
      <c r="AG93" s="3"/>
      <c r="AH93" s="3"/>
      <c r="AI93" s="3"/>
      <c r="AJ93" s="3"/>
      <c r="AK93" s="3"/>
    </row>
    <row r="94" spans="33:37" x14ac:dyDescent="0.3">
      <c r="AG94" s="3"/>
      <c r="AH94" s="3"/>
      <c r="AI94" s="3"/>
      <c r="AJ94" s="3"/>
      <c r="AK94" s="3"/>
    </row>
    <row r="95" spans="33:37" x14ac:dyDescent="0.3">
      <c r="AG95" s="3"/>
      <c r="AH95" s="3"/>
      <c r="AI95" s="3"/>
      <c r="AJ95" s="3"/>
      <c r="AK95" s="3"/>
    </row>
    <row r="96" spans="33:37" x14ac:dyDescent="0.3">
      <c r="AG96" s="3"/>
      <c r="AH96" s="3"/>
      <c r="AI96" s="3"/>
      <c r="AJ96" s="3"/>
      <c r="AK96" s="3"/>
    </row>
    <row r="97" spans="33:37" x14ac:dyDescent="0.3">
      <c r="AG97" s="3"/>
      <c r="AH97" s="3"/>
      <c r="AI97" s="3"/>
      <c r="AJ97" s="3"/>
      <c r="AK97" s="3"/>
    </row>
    <row r="98" spans="33:37" x14ac:dyDescent="0.3">
      <c r="AG98" s="3"/>
      <c r="AH98" s="3"/>
      <c r="AI98" s="3"/>
      <c r="AJ98" s="3"/>
      <c r="AK98" s="3"/>
    </row>
    <row r="99" spans="33:37" x14ac:dyDescent="0.3">
      <c r="AG99" s="3"/>
      <c r="AH99" s="3"/>
      <c r="AI99" s="3"/>
      <c r="AJ99" s="3"/>
      <c r="AK99" s="3"/>
    </row>
    <row r="100" spans="33:37" x14ac:dyDescent="0.3">
      <c r="AG100" s="3"/>
      <c r="AH100" s="3"/>
      <c r="AI100" s="3"/>
      <c r="AJ100" s="3"/>
      <c r="AK100" s="3"/>
    </row>
    <row r="101" spans="33:37" x14ac:dyDescent="0.3">
      <c r="AG101" s="3"/>
      <c r="AH101" s="3"/>
      <c r="AI101" s="3"/>
      <c r="AJ101" s="3"/>
      <c r="AK101" s="3"/>
    </row>
    <row r="102" spans="33:37" x14ac:dyDescent="0.3">
      <c r="AG102" s="3"/>
      <c r="AH102" s="3"/>
      <c r="AI102" s="3"/>
      <c r="AJ102" s="3"/>
      <c r="AK102" s="3"/>
    </row>
    <row r="103" spans="33:37" x14ac:dyDescent="0.3">
      <c r="AG103" s="3"/>
      <c r="AH103" s="3"/>
      <c r="AI103" s="3"/>
      <c r="AJ103" s="3"/>
      <c r="AK103" s="3"/>
    </row>
    <row r="104" spans="33:37" x14ac:dyDescent="0.3">
      <c r="AG104" s="3"/>
      <c r="AH104" s="3"/>
      <c r="AI104" s="3"/>
      <c r="AJ104" s="3"/>
      <c r="AK104" s="3"/>
    </row>
    <row r="105" spans="33:37" x14ac:dyDescent="0.3">
      <c r="AG105" s="3"/>
      <c r="AH105" s="3"/>
      <c r="AI105" s="3"/>
      <c r="AJ105" s="3"/>
      <c r="AK105" s="3"/>
    </row>
    <row r="106" spans="33:37" x14ac:dyDescent="0.3">
      <c r="AG106" s="3"/>
      <c r="AH106" s="3"/>
      <c r="AI106" s="3"/>
      <c r="AJ106" s="3"/>
      <c r="AK106" s="3"/>
    </row>
    <row r="107" spans="33:37" x14ac:dyDescent="0.3">
      <c r="AG107" s="3"/>
      <c r="AH107" s="3"/>
      <c r="AI107" s="3"/>
      <c r="AJ107" s="3"/>
      <c r="AK107" s="3"/>
    </row>
    <row r="108" spans="33:37" x14ac:dyDescent="0.3">
      <c r="AG108" s="3"/>
      <c r="AH108" s="3"/>
      <c r="AI108" s="3"/>
      <c r="AJ108" s="3"/>
      <c r="AK108" s="3"/>
    </row>
    <row r="109" spans="33:37" x14ac:dyDescent="0.3">
      <c r="AG109" s="95"/>
      <c r="AH109" s="95"/>
      <c r="AI109" s="95"/>
      <c r="AJ109" s="95"/>
      <c r="AK109" s="95"/>
    </row>
    <row r="110" spans="33:37" x14ac:dyDescent="0.3">
      <c r="AG110" s="95"/>
      <c r="AH110" s="95"/>
      <c r="AI110" s="95"/>
      <c r="AJ110" s="95"/>
      <c r="AK110" s="95"/>
    </row>
    <row r="111" spans="33:37" x14ac:dyDescent="0.3">
      <c r="AG111" s="95"/>
      <c r="AH111" s="95"/>
      <c r="AI111" s="95"/>
      <c r="AJ111" s="95"/>
      <c r="AK111" s="95"/>
    </row>
    <row r="112" spans="33:37" x14ac:dyDescent="0.3">
      <c r="AG112" s="95"/>
      <c r="AH112" s="95"/>
      <c r="AI112" s="95"/>
      <c r="AJ112" s="95"/>
      <c r="AK112" s="95"/>
    </row>
    <row r="113" spans="33:37" x14ac:dyDescent="0.3">
      <c r="AG113" s="95"/>
      <c r="AH113" s="95"/>
      <c r="AI113" s="95"/>
      <c r="AJ113" s="95"/>
      <c r="AK113" s="95"/>
    </row>
    <row r="114" spans="33:37" x14ac:dyDescent="0.3">
      <c r="AG114" s="95"/>
      <c r="AH114" s="95"/>
      <c r="AI114" s="95"/>
      <c r="AJ114" s="95"/>
      <c r="AK114" s="95"/>
    </row>
    <row r="115" spans="33:37" x14ac:dyDescent="0.3">
      <c r="AG115" s="95"/>
      <c r="AH115" s="95"/>
      <c r="AI115" s="95"/>
      <c r="AJ115" s="95"/>
      <c r="AK115" s="95"/>
    </row>
    <row r="116" spans="33:37" x14ac:dyDescent="0.3">
      <c r="AG116" s="95"/>
      <c r="AH116" s="95"/>
      <c r="AI116" s="95"/>
      <c r="AJ116" s="95"/>
      <c r="AK116" s="95"/>
    </row>
    <row r="117" spans="33:37" x14ac:dyDescent="0.3">
      <c r="AG117" s="95"/>
      <c r="AH117" s="95"/>
      <c r="AI117" s="95"/>
      <c r="AJ117" s="95"/>
      <c r="AK117" s="95"/>
    </row>
    <row r="118" spans="33:37" x14ac:dyDescent="0.3">
      <c r="AG118" s="95"/>
      <c r="AH118" s="95"/>
      <c r="AI118" s="95"/>
      <c r="AJ118" s="95"/>
      <c r="AK118" s="95"/>
    </row>
    <row r="119" spans="33:37" x14ac:dyDescent="0.3">
      <c r="AG119" s="95"/>
      <c r="AH119" s="95"/>
      <c r="AI119" s="95"/>
      <c r="AJ119" s="95"/>
      <c r="AK119" s="95"/>
    </row>
    <row r="120" spans="33:37" x14ac:dyDescent="0.3">
      <c r="AG120" s="95"/>
      <c r="AH120" s="95"/>
      <c r="AI120" s="95"/>
      <c r="AJ120" s="95"/>
      <c r="AK120" s="9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"/>
  <sheetViews>
    <sheetView workbookViewId="0">
      <selection activeCell="AF11" sqref="AF11"/>
    </sheetView>
  </sheetViews>
  <sheetFormatPr defaultColWidth="9.109375" defaultRowHeight="14.4" x14ac:dyDescent="0.3"/>
  <cols>
    <col min="1" max="1" width="5.44140625" style="70" customWidth="1"/>
    <col min="2" max="2" width="21" style="70" customWidth="1"/>
    <col min="3" max="3" width="17.109375" style="70" customWidth="1"/>
    <col min="4" max="4" width="23.6640625" style="70" customWidth="1"/>
    <col min="5" max="10" width="7.6640625" style="70" customWidth="1"/>
    <col min="11" max="11" width="3.33203125" style="70" customWidth="1"/>
    <col min="12" max="17" width="7.6640625" style="70" customWidth="1"/>
    <col min="18" max="18" width="3.33203125" style="70" customWidth="1"/>
    <col min="19" max="24" width="7.6640625" style="70" customWidth="1"/>
    <col min="25" max="25" width="3.33203125" style="70" customWidth="1"/>
    <col min="26" max="31" width="7.6640625" style="70" customWidth="1"/>
    <col min="32" max="32" width="3.33203125" style="70" customWidth="1"/>
    <col min="33" max="33" width="8.109375" customWidth="1"/>
    <col min="34" max="34" width="7.5546875" customWidth="1"/>
    <col min="35" max="36" width="6.109375" customWidth="1"/>
    <col min="37" max="37" width="3.44140625" customWidth="1"/>
    <col min="38" max="38" width="10.6640625" style="70" customWidth="1"/>
    <col min="39" max="39" width="15.109375" style="70" customWidth="1"/>
    <col min="40" max="40" width="4.33203125" style="70" customWidth="1"/>
    <col min="41" max="16384" width="9.109375" style="70"/>
  </cols>
  <sheetData>
    <row r="1" spans="1:39" ht="15.6" x14ac:dyDescent="0.3">
      <c r="A1" s="68" t="s">
        <v>0</v>
      </c>
      <c r="D1" s="71" t="s">
        <v>2</v>
      </c>
      <c r="E1" s="64"/>
      <c r="F1" s="64"/>
      <c r="L1" s="64"/>
      <c r="M1" s="64"/>
      <c r="S1" s="64"/>
      <c r="T1" s="64"/>
      <c r="Z1" s="64"/>
      <c r="AA1" s="64"/>
      <c r="AG1" s="3"/>
      <c r="AH1" s="3"/>
      <c r="AI1" s="3"/>
      <c r="AJ1" s="3"/>
      <c r="AK1" s="3"/>
      <c r="AL1" s="72"/>
      <c r="AM1" s="72">
        <f ca="1">NOW()</f>
        <v>43745.332973495373</v>
      </c>
    </row>
    <row r="2" spans="1:39" ht="15.6" x14ac:dyDescent="0.3">
      <c r="A2" s="9"/>
      <c r="C2" s="71"/>
      <c r="D2" s="65" t="s">
        <v>140</v>
      </c>
      <c r="AG2" s="3"/>
      <c r="AH2" s="3"/>
      <c r="AI2" s="3"/>
      <c r="AJ2" s="3"/>
      <c r="AK2" s="3"/>
      <c r="AL2" s="73"/>
      <c r="AM2" s="73">
        <f ca="1">NOW()</f>
        <v>43745.332973495373</v>
      </c>
    </row>
    <row r="3" spans="1:39" ht="15.6" x14ac:dyDescent="0.3">
      <c r="A3" s="66" t="s">
        <v>1</v>
      </c>
      <c r="D3" s="71" t="s">
        <v>75</v>
      </c>
      <c r="E3" s="75"/>
      <c r="F3" s="75"/>
      <c r="G3" s="75"/>
      <c r="H3" s="75"/>
      <c r="I3" s="75"/>
      <c r="J3" s="75"/>
      <c r="L3" s="75"/>
      <c r="M3" s="75"/>
      <c r="N3" s="75"/>
      <c r="O3" s="75"/>
      <c r="P3" s="75"/>
      <c r="Q3" s="75"/>
      <c r="S3" s="75"/>
      <c r="T3" s="75"/>
      <c r="U3" s="75"/>
      <c r="V3" s="75"/>
      <c r="W3" s="75"/>
      <c r="X3" s="75"/>
      <c r="Z3" s="75"/>
      <c r="AA3" s="75"/>
      <c r="AB3" s="75"/>
      <c r="AC3" s="75"/>
      <c r="AD3" s="75"/>
      <c r="AE3" s="75"/>
      <c r="AG3" s="3"/>
      <c r="AH3" s="3"/>
      <c r="AI3" s="3"/>
      <c r="AJ3" s="3"/>
      <c r="AK3" s="3"/>
    </row>
    <row r="4" spans="1:39" ht="15.6" x14ac:dyDescent="0.3">
      <c r="A4" s="12"/>
      <c r="C4" s="71"/>
      <c r="D4" s="136" t="s">
        <v>78</v>
      </c>
      <c r="E4" s="75"/>
      <c r="F4" s="75"/>
      <c r="G4" s="75"/>
      <c r="H4" s="75"/>
      <c r="I4" s="75"/>
      <c r="J4" s="75"/>
      <c r="L4" s="75"/>
      <c r="M4" s="75"/>
      <c r="N4" s="75"/>
      <c r="O4" s="75"/>
      <c r="P4" s="75"/>
      <c r="Q4" s="75"/>
      <c r="S4" s="75"/>
      <c r="T4" s="75"/>
      <c r="U4" s="75"/>
      <c r="V4" s="75"/>
      <c r="W4" s="75"/>
      <c r="X4" s="75"/>
      <c r="Z4" s="75"/>
      <c r="AA4" s="75"/>
      <c r="AB4" s="75"/>
      <c r="AC4" s="75"/>
      <c r="AD4" s="75"/>
      <c r="AE4" s="75"/>
      <c r="AG4" s="3"/>
      <c r="AH4" s="3"/>
      <c r="AI4" s="3"/>
      <c r="AJ4" s="3"/>
      <c r="AK4" s="3"/>
    </row>
    <row r="5" spans="1:39" ht="15.6" x14ac:dyDescent="0.3">
      <c r="A5" s="18"/>
      <c r="C5" s="71"/>
      <c r="D5" s="3" t="s">
        <v>76</v>
      </c>
      <c r="AG5" s="2"/>
      <c r="AH5" s="2"/>
      <c r="AI5" s="2"/>
      <c r="AJ5" s="2"/>
      <c r="AK5" s="2"/>
    </row>
    <row r="6" spans="1:39" ht="15.6" x14ac:dyDescent="0.3">
      <c r="A6" s="15" t="s">
        <v>86</v>
      </c>
      <c r="E6" s="76" t="s">
        <v>3</v>
      </c>
      <c r="F6" s="70" t="str">
        <f>D2</f>
        <v>Jenny Scott</v>
      </c>
      <c r="H6" s="76"/>
      <c r="L6" s="76" t="s">
        <v>4</v>
      </c>
      <c r="M6" s="70" t="str">
        <f>D3</f>
        <v>Robyn Bruderer</v>
      </c>
      <c r="O6" s="76"/>
      <c r="S6" s="76" t="s">
        <v>5</v>
      </c>
      <c r="T6" s="70" t="str">
        <f>D4</f>
        <v>Tristyn Lowe</v>
      </c>
      <c r="V6" s="76"/>
      <c r="Z6" s="76" t="s">
        <v>93</v>
      </c>
      <c r="AA6" s="70" t="str">
        <f>D5</f>
        <v>Nina Fritzell</v>
      </c>
      <c r="AC6" s="76"/>
      <c r="AG6" s="3"/>
      <c r="AH6" s="3"/>
      <c r="AI6" s="3"/>
      <c r="AJ6" s="3"/>
      <c r="AK6" s="3"/>
    </row>
    <row r="7" spans="1:39" ht="15.6" x14ac:dyDescent="0.3">
      <c r="A7" s="18" t="s">
        <v>87</v>
      </c>
      <c r="AG7" s="96"/>
      <c r="AH7" s="96"/>
      <c r="AI7" s="96"/>
      <c r="AJ7" s="96"/>
      <c r="AK7" s="96"/>
    </row>
    <row r="8" spans="1:39" x14ac:dyDescent="0.3">
      <c r="E8" s="76" t="s">
        <v>7</v>
      </c>
      <c r="K8" s="78"/>
      <c r="L8" s="76" t="s">
        <v>7</v>
      </c>
      <c r="R8" s="78"/>
      <c r="S8" s="76" t="s">
        <v>7</v>
      </c>
      <c r="Y8" s="78"/>
      <c r="Z8" s="76" t="s">
        <v>7</v>
      </c>
      <c r="AF8" s="78"/>
      <c r="AG8" s="143" t="s">
        <v>34</v>
      </c>
      <c r="AH8" s="102" t="s">
        <v>35</v>
      </c>
      <c r="AI8" s="102" t="s">
        <v>36</v>
      </c>
      <c r="AJ8" s="102" t="s">
        <v>108</v>
      </c>
      <c r="AK8" s="3"/>
      <c r="AL8" s="79" t="s">
        <v>82</v>
      </c>
      <c r="AM8" s="80"/>
    </row>
    <row r="9" spans="1:39" s="78" customFormat="1" x14ac:dyDescent="0.3">
      <c r="A9" s="78" t="s">
        <v>13</v>
      </c>
      <c r="B9" s="94" t="s">
        <v>7</v>
      </c>
      <c r="C9" s="94" t="s">
        <v>15</v>
      </c>
      <c r="D9" s="94" t="s">
        <v>16</v>
      </c>
      <c r="E9" s="80" t="s">
        <v>17</v>
      </c>
      <c r="F9" s="80" t="s">
        <v>18</v>
      </c>
      <c r="G9" s="80" t="s">
        <v>19</v>
      </c>
      <c r="H9" s="80" t="s">
        <v>20</v>
      </c>
      <c r="I9" s="80" t="s">
        <v>21</v>
      </c>
      <c r="J9" s="80" t="s">
        <v>7</v>
      </c>
      <c r="K9" s="81"/>
      <c r="L9" s="80" t="s">
        <v>17</v>
      </c>
      <c r="M9" s="80" t="s">
        <v>18</v>
      </c>
      <c r="N9" s="80" t="s">
        <v>19</v>
      </c>
      <c r="O9" s="80" t="s">
        <v>20</v>
      </c>
      <c r="P9" s="80" t="s">
        <v>21</v>
      </c>
      <c r="Q9" s="80" t="s">
        <v>7</v>
      </c>
      <c r="R9" s="81"/>
      <c r="S9" s="80" t="s">
        <v>17</v>
      </c>
      <c r="T9" s="80" t="s">
        <v>18</v>
      </c>
      <c r="U9" s="80" t="s">
        <v>19</v>
      </c>
      <c r="V9" s="80" t="s">
        <v>20</v>
      </c>
      <c r="W9" s="80" t="s">
        <v>21</v>
      </c>
      <c r="X9" s="80" t="s">
        <v>7</v>
      </c>
      <c r="Y9" s="81"/>
      <c r="Z9" s="80" t="s">
        <v>17</v>
      </c>
      <c r="AA9" s="80" t="s">
        <v>18</v>
      </c>
      <c r="AB9" s="80" t="s">
        <v>19</v>
      </c>
      <c r="AC9" s="80" t="s">
        <v>20</v>
      </c>
      <c r="AD9" s="80" t="s">
        <v>21</v>
      </c>
      <c r="AE9" s="80" t="s">
        <v>7</v>
      </c>
      <c r="AF9" s="81"/>
      <c r="AG9" s="144"/>
      <c r="AH9" s="3"/>
      <c r="AI9" s="3"/>
      <c r="AJ9" s="3"/>
      <c r="AK9" s="105"/>
      <c r="AL9" s="79" t="s">
        <v>83</v>
      </c>
      <c r="AM9" s="79" t="s">
        <v>33</v>
      </c>
    </row>
    <row r="10" spans="1:39" s="78" customFormat="1" x14ac:dyDescent="0.3">
      <c r="B10" s="94"/>
      <c r="C10" s="94"/>
      <c r="D10" s="94"/>
      <c r="E10" s="80"/>
      <c r="F10" s="80"/>
      <c r="G10" s="80"/>
      <c r="H10" s="80"/>
      <c r="I10" s="80"/>
      <c r="J10" s="80"/>
      <c r="K10" s="81"/>
      <c r="L10" s="80"/>
      <c r="M10" s="80"/>
      <c r="N10" s="80"/>
      <c r="O10" s="80"/>
      <c r="P10" s="80"/>
      <c r="Q10" s="80"/>
      <c r="R10" s="81"/>
      <c r="S10" s="80"/>
      <c r="T10" s="80"/>
      <c r="U10" s="80"/>
      <c r="V10" s="80"/>
      <c r="W10" s="80"/>
      <c r="X10" s="80"/>
      <c r="Y10" s="81"/>
      <c r="Z10" s="80"/>
      <c r="AA10" s="80"/>
      <c r="AB10" s="80"/>
      <c r="AC10" s="80"/>
      <c r="AD10" s="80"/>
      <c r="AE10" s="80"/>
      <c r="AF10" s="81"/>
      <c r="AG10" s="145"/>
      <c r="AK10" s="103"/>
      <c r="AM10" s="79"/>
    </row>
    <row r="11" spans="1:39" x14ac:dyDescent="0.3">
      <c r="A11" s="82"/>
      <c r="B11" t="s">
        <v>88</v>
      </c>
      <c r="C11" t="s">
        <v>89</v>
      </c>
      <c r="D11" t="s">
        <v>90</v>
      </c>
      <c r="E11" s="83">
        <v>6.5</v>
      </c>
      <c r="F11" s="83">
        <v>6</v>
      </c>
      <c r="G11" s="83">
        <v>5.5</v>
      </c>
      <c r="H11" s="83">
        <v>7</v>
      </c>
      <c r="I11" s="83">
        <v>7</v>
      </c>
      <c r="J11" s="93">
        <f t="shared" ref="J11" si="0">SUM((E11*0.1),(F11*0.1),(G11*0.3),(H11*0.3),(I11*0.2))</f>
        <v>6.4</v>
      </c>
      <c r="K11" s="85"/>
      <c r="L11" s="83">
        <v>6.3</v>
      </c>
      <c r="M11" s="83">
        <v>6</v>
      </c>
      <c r="N11" s="83">
        <v>6</v>
      </c>
      <c r="O11" s="83">
        <v>6</v>
      </c>
      <c r="P11" s="83">
        <v>7</v>
      </c>
      <c r="Q11" s="93">
        <f t="shared" ref="Q11" si="1">SUM((L11*0.1),(M11*0.1),(N11*0.3),(O11*0.3),(P11*0.2))</f>
        <v>6.23</v>
      </c>
      <c r="R11" s="85"/>
      <c r="S11" s="83">
        <v>5.5</v>
      </c>
      <c r="T11" s="83">
        <v>6.8</v>
      </c>
      <c r="U11" s="83">
        <v>5.8</v>
      </c>
      <c r="V11" s="83">
        <v>7</v>
      </c>
      <c r="W11" s="83">
        <v>7.8</v>
      </c>
      <c r="X11" s="93">
        <f t="shared" ref="X11" si="2">SUM((S11*0.1),(T11*0.1),(U11*0.3),(V11*0.3),(W11*0.2))</f>
        <v>6.6300000000000008</v>
      </c>
      <c r="Y11" s="85"/>
      <c r="Z11" s="83">
        <v>6</v>
      </c>
      <c r="AA11" s="83">
        <v>6.5</v>
      </c>
      <c r="AB11" s="83">
        <v>5</v>
      </c>
      <c r="AC11" s="83">
        <v>6.5</v>
      </c>
      <c r="AD11" s="83">
        <v>6.5</v>
      </c>
      <c r="AE11" s="93">
        <f t="shared" ref="AE11" si="3">SUM((Z11*0.1),(AA11*0.1),(AB11*0.3),(AC11*0.3),(AD11*0.2))</f>
        <v>6</v>
      </c>
      <c r="AF11" s="85"/>
      <c r="AG11" s="142">
        <f>J11</f>
        <v>6.4</v>
      </c>
      <c r="AH11" s="142">
        <f>Q11</f>
        <v>6.23</v>
      </c>
      <c r="AI11" s="142">
        <f>X11</f>
        <v>6.6300000000000008</v>
      </c>
      <c r="AJ11" s="142">
        <f>AE11</f>
        <v>6</v>
      </c>
      <c r="AK11" s="105"/>
      <c r="AL11" s="146">
        <f>SUM((AG11*0.25)+(AH11*0.25)+(AI11*0.25)+(AJ11*0.25))</f>
        <v>6.3150000000000004</v>
      </c>
      <c r="AM11" s="86">
        <f>RANK(AL11,AL$11:AL$16)</f>
        <v>1</v>
      </c>
    </row>
    <row r="12" spans="1:39" x14ac:dyDescent="0.3">
      <c r="C12" s="71"/>
      <c r="D12" s="71"/>
      <c r="AG12" s="140"/>
      <c r="AH12" s="139"/>
      <c r="AI12" s="139"/>
      <c r="AJ12" s="139"/>
      <c r="AK12" s="139"/>
    </row>
    <row r="13" spans="1:39" x14ac:dyDescent="0.3">
      <c r="C13" s="71"/>
      <c r="D13" s="71"/>
      <c r="J13" s="87"/>
      <c r="Q13" s="87"/>
      <c r="X13" s="87"/>
      <c r="AE13" s="87"/>
      <c r="AG13" s="140"/>
      <c r="AH13" s="139"/>
      <c r="AI13" s="139"/>
      <c r="AJ13" s="139"/>
      <c r="AK13" s="139"/>
    </row>
    <row r="14" spans="1:39" x14ac:dyDescent="0.3">
      <c r="AG14" s="140"/>
      <c r="AH14" s="139"/>
      <c r="AI14" s="139"/>
      <c r="AJ14" s="139"/>
      <c r="AK14" s="139"/>
    </row>
    <row r="15" spans="1:39" ht="15.6" x14ac:dyDescent="0.3">
      <c r="A15" s="15"/>
      <c r="E15" s="76"/>
      <c r="H15" s="76"/>
      <c r="L15" s="76"/>
      <c r="O15" s="76"/>
      <c r="S15" s="76"/>
      <c r="V15" s="76"/>
      <c r="Z15" s="76"/>
      <c r="AC15" s="76"/>
      <c r="AG15" s="140"/>
      <c r="AH15" s="139"/>
      <c r="AI15" s="139"/>
      <c r="AJ15" s="139"/>
      <c r="AK15" s="139"/>
    </row>
    <row r="16" spans="1:39" ht="15.6" x14ac:dyDescent="0.3">
      <c r="A16" s="18"/>
      <c r="AG16" s="140"/>
      <c r="AH16" s="139"/>
      <c r="AI16" s="139"/>
      <c r="AJ16" s="139"/>
      <c r="AK16" s="139"/>
    </row>
    <row r="17" spans="1:39" x14ac:dyDescent="0.3">
      <c r="E17" s="76"/>
      <c r="K17" s="78"/>
      <c r="L17" s="76"/>
      <c r="R17" s="78"/>
      <c r="S17" s="76"/>
      <c r="Y17" s="78"/>
      <c r="Z17" s="76"/>
      <c r="AF17" s="78"/>
      <c r="AG17" s="140"/>
      <c r="AH17" s="139"/>
      <c r="AI17" s="139"/>
      <c r="AJ17" s="139"/>
      <c r="AK17" s="139"/>
      <c r="AM17" s="80"/>
    </row>
    <row r="18" spans="1:39" s="78" customFormat="1" x14ac:dyDescent="0.3">
      <c r="E18" s="80"/>
      <c r="F18" s="80"/>
      <c r="G18" s="80"/>
      <c r="H18" s="80"/>
      <c r="I18" s="80"/>
      <c r="J18" s="80"/>
      <c r="L18" s="80"/>
      <c r="M18" s="80"/>
      <c r="N18" s="80"/>
      <c r="O18" s="80"/>
      <c r="P18" s="80"/>
      <c r="Q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K18" s="141"/>
      <c r="AM18" s="79"/>
    </row>
    <row r="19" spans="1:39" s="78" customFormat="1" x14ac:dyDescent="0.3">
      <c r="E19" s="80"/>
      <c r="F19" s="80"/>
      <c r="G19" s="80"/>
      <c r="H19" s="80"/>
      <c r="I19" s="80"/>
      <c r="J19" s="80"/>
      <c r="L19" s="80"/>
      <c r="M19" s="80"/>
      <c r="N19" s="80"/>
      <c r="O19" s="80"/>
      <c r="P19" s="80"/>
      <c r="Q19" s="80"/>
      <c r="S19" s="80"/>
      <c r="T19" s="80"/>
      <c r="U19" s="80"/>
      <c r="V19" s="80"/>
      <c r="W19" s="80"/>
      <c r="X19" s="80"/>
      <c r="Z19" s="80"/>
      <c r="AA19" s="80"/>
      <c r="AB19" s="80"/>
      <c r="AC19" s="80"/>
      <c r="AD19" s="80"/>
      <c r="AE19" s="80"/>
      <c r="AG19" s="3"/>
      <c r="AH19" s="3"/>
      <c r="AI19" s="3"/>
      <c r="AJ19" s="3"/>
      <c r="AK19" s="3"/>
      <c r="AM19" s="79"/>
    </row>
    <row r="20" spans="1:39" x14ac:dyDescent="0.3">
      <c r="A20" s="88"/>
      <c r="B20" s="88"/>
      <c r="C20" s="88"/>
      <c r="D20" s="88"/>
      <c r="E20" s="89"/>
      <c r="F20" s="89"/>
      <c r="G20" s="89"/>
      <c r="H20" s="89"/>
      <c r="I20" s="89"/>
      <c r="J20" s="90"/>
      <c r="L20" s="89"/>
      <c r="M20" s="89"/>
      <c r="N20" s="89"/>
      <c r="O20" s="89"/>
      <c r="P20" s="89"/>
      <c r="Q20" s="90"/>
      <c r="S20" s="89"/>
      <c r="T20" s="89"/>
      <c r="U20" s="89"/>
      <c r="V20" s="89"/>
      <c r="W20" s="89"/>
      <c r="X20" s="90"/>
      <c r="Z20" s="89"/>
      <c r="AA20" s="89"/>
      <c r="AB20" s="89"/>
      <c r="AC20" s="89"/>
      <c r="AD20" s="89"/>
      <c r="AE20" s="90"/>
      <c r="AG20" s="3"/>
      <c r="AH20" s="3"/>
      <c r="AI20" s="3"/>
      <c r="AJ20" s="3"/>
      <c r="AK20" s="3"/>
      <c r="AM20" s="86"/>
    </row>
    <row r="21" spans="1:39" x14ac:dyDescent="0.3">
      <c r="A21" s="88"/>
      <c r="B21" s="88"/>
      <c r="C21" s="88"/>
      <c r="D21" s="88"/>
      <c r="E21" s="89"/>
      <c r="F21" s="89"/>
      <c r="G21" s="89"/>
      <c r="H21" s="89"/>
      <c r="I21" s="89"/>
      <c r="J21" s="90"/>
      <c r="L21" s="89"/>
      <c r="M21" s="89"/>
      <c r="N21" s="89"/>
      <c r="O21" s="89"/>
      <c r="P21" s="89"/>
      <c r="Q21" s="90"/>
      <c r="S21" s="89"/>
      <c r="T21" s="89"/>
      <c r="U21" s="89"/>
      <c r="V21" s="89"/>
      <c r="W21" s="89"/>
      <c r="X21" s="90"/>
      <c r="Z21" s="89"/>
      <c r="AA21" s="89"/>
      <c r="AB21" s="89"/>
      <c r="AC21" s="89"/>
      <c r="AD21" s="89"/>
      <c r="AE21" s="90"/>
      <c r="AG21" s="3"/>
      <c r="AH21" s="3"/>
      <c r="AI21" s="3"/>
      <c r="AJ21" s="3"/>
      <c r="AK21" s="3"/>
      <c r="AM21" s="86"/>
    </row>
    <row r="22" spans="1:39" x14ac:dyDescent="0.3">
      <c r="A22" s="88"/>
      <c r="B22" s="88"/>
      <c r="C22" s="88"/>
      <c r="D22" s="88"/>
      <c r="E22" s="89"/>
      <c r="F22" s="89"/>
      <c r="G22" s="89"/>
      <c r="H22" s="89"/>
      <c r="I22" s="89"/>
      <c r="J22" s="90"/>
      <c r="L22" s="89"/>
      <c r="M22" s="89"/>
      <c r="N22" s="89"/>
      <c r="O22" s="89"/>
      <c r="P22" s="89"/>
      <c r="Q22" s="90"/>
      <c r="S22" s="89"/>
      <c r="T22" s="89"/>
      <c r="U22" s="89"/>
      <c r="V22" s="89"/>
      <c r="W22" s="89"/>
      <c r="X22" s="90"/>
      <c r="Z22" s="89"/>
      <c r="AA22" s="89"/>
      <c r="AB22" s="89"/>
      <c r="AC22" s="89"/>
      <c r="AD22" s="89"/>
      <c r="AE22" s="90"/>
      <c r="AG22" s="3"/>
      <c r="AH22" s="3"/>
      <c r="AI22" s="3"/>
      <c r="AJ22" s="3"/>
      <c r="AK22" s="3"/>
      <c r="AM22" s="86"/>
    </row>
    <row r="23" spans="1:39" x14ac:dyDescent="0.3">
      <c r="A23" s="88"/>
      <c r="B23" s="88"/>
      <c r="C23" s="88"/>
      <c r="D23" s="88"/>
      <c r="E23" s="89"/>
      <c r="F23" s="89"/>
      <c r="G23" s="89"/>
      <c r="H23" s="89"/>
      <c r="I23" s="89"/>
      <c r="J23" s="90"/>
      <c r="L23" s="89"/>
      <c r="M23" s="89"/>
      <c r="N23" s="89"/>
      <c r="O23" s="89"/>
      <c r="P23" s="89"/>
      <c r="Q23" s="90"/>
      <c r="S23" s="89"/>
      <c r="T23" s="89"/>
      <c r="U23" s="89"/>
      <c r="V23" s="89"/>
      <c r="W23" s="89"/>
      <c r="X23" s="90"/>
      <c r="Z23" s="89"/>
      <c r="AA23" s="89"/>
      <c r="AB23" s="89"/>
      <c r="AC23" s="89"/>
      <c r="AD23" s="89"/>
      <c r="AE23" s="90"/>
      <c r="AG23" s="3"/>
      <c r="AH23" s="3"/>
      <c r="AI23" s="3"/>
      <c r="AJ23" s="3"/>
      <c r="AK23" s="3"/>
      <c r="AM23" s="86"/>
    </row>
    <row r="24" spans="1:39" x14ac:dyDescent="0.3">
      <c r="A24" s="88"/>
      <c r="B24" s="88"/>
      <c r="C24" s="88"/>
      <c r="D24" s="88"/>
      <c r="E24" s="89"/>
      <c r="F24" s="89"/>
      <c r="G24" s="89"/>
      <c r="H24" s="89"/>
      <c r="I24" s="89"/>
      <c r="J24" s="90"/>
      <c r="L24" s="89"/>
      <c r="M24" s="89"/>
      <c r="N24" s="89"/>
      <c r="O24" s="89"/>
      <c r="P24" s="89"/>
      <c r="Q24" s="90"/>
      <c r="S24" s="89"/>
      <c r="T24" s="89"/>
      <c r="U24" s="89"/>
      <c r="V24" s="89"/>
      <c r="W24" s="89"/>
      <c r="X24" s="90"/>
      <c r="Z24" s="89"/>
      <c r="AA24" s="89"/>
      <c r="AB24" s="89"/>
      <c r="AC24" s="89"/>
      <c r="AD24" s="89"/>
      <c r="AE24" s="90"/>
      <c r="AG24" s="3"/>
      <c r="AH24" s="3"/>
      <c r="AI24" s="3"/>
      <c r="AJ24" s="3"/>
      <c r="AK24" s="3"/>
      <c r="AM24" s="86"/>
    </row>
    <row r="25" spans="1:39" x14ac:dyDescent="0.3">
      <c r="AG25" s="3"/>
      <c r="AH25" s="3"/>
      <c r="AI25" s="3"/>
      <c r="AJ25" s="3"/>
      <c r="AK25" s="3"/>
    </row>
    <row r="26" spans="1:39" x14ac:dyDescent="0.3">
      <c r="AG26" s="3"/>
      <c r="AH26" s="3"/>
      <c r="AI26" s="3"/>
      <c r="AJ26" s="3"/>
      <c r="AK26" s="3"/>
    </row>
    <row r="27" spans="1:39" x14ac:dyDescent="0.3">
      <c r="AG27" s="3"/>
      <c r="AH27" s="3"/>
      <c r="AI27" s="3"/>
      <c r="AJ27" s="3"/>
      <c r="AK27" s="3"/>
    </row>
    <row r="28" spans="1:39" x14ac:dyDescent="0.3">
      <c r="AG28" s="3"/>
      <c r="AH28" s="3"/>
      <c r="AI28" s="3"/>
      <c r="AJ28" s="3"/>
      <c r="AK28" s="3"/>
    </row>
    <row r="29" spans="1:39" x14ac:dyDescent="0.3">
      <c r="AG29" s="3"/>
      <c r="AH29" s="3"/>
      <c r="AI29" s="3"/>
      <c r="AJ29" s="3"/>
      <c r="AK29" s="3"/>
    </row>
    <row r="30" spans="1:39" ht="15.6" x14ac:dyDescent="0.3">
      <c r="A30" s="15"/>
      <c r="AG30" s="3"/>
      <c r="AH30" s="3"/>
      <c r="AI30" s="3"/>
      <c r="AJ30" s="3"/>
      <c r="AK30" s="3"/>
    </row>
    <row r="31" spans="1:39" ht="15.6" x14ac:dyDescent="0.3">
      <c r="A31" s="18"/>
      <c r="AG31" s="3"/>
      <c r="AH31" s="3"/>
      <c r="AI31" s="3"/>
      <c r="AJ31" s="3"/>
      <c r="AK31" s="3"/>
    </row>
    <row r="32" spans="1:39" x14ac:dyDescent="0.3">
      <c r="AG32" s="3"/>
      <c r="AH32" s="3"/>
      <c r="AI32" s="3"/>
      <c r="AJ32" s="3"/>
      <c r="AK32" s="3"/>
    </row>
    <row r="33" spans="1:37" x14ac:dyDescent="0.3">
      <c r="A33" s="78"/>
      <c r="B33" s="78"/>
      <c r="C33" s="78"/>
      <c r="D33" s="78"/>
      <c r="F33" s="76"/>
      <c r="G33" s="76"/>
      <c r="H33" s="76"/>
      <c r="I33" s="76"/>
      <c r="M33" s="76"/>
      <c r="N33" s="76"/>
      <c r="O33" s="76"/>
      <c r="P33" s="76"/>
      <c r="T33" s="76"/>
      <c r="U33" s="76"/>
      <c r="V33" s="76"/>
      <c r="W33" s="76"/>
      <c r="AA33" s="76"/>
      <c r="AB33" s="76"/>
      <c r="AC33" s="76"/>
      <c r="AD33" s="76"/>
      <c r="AG33" s="3"/>
      <c r="AH33" s="3"/>
      <c r="AI33" s="3"/>
      <c r="AJ33" s="3"/>
      <c r="AK33" s="3"/>
    </row>
    <row r="34" spans="1:37" x14ac:dyDescent="0.3">
      <c r="A34" s="78"/>
      <c r="B34" s="78"/>
      <c r="C34" s="78"/>
      <c r="D34" s="78"/>
      <c r="AG34" s="3"/>
      <c r="AH34" s="3"/>
      <c r="AI34" s="3"/>
      <c r="AJ34" s="3"/>
      <c r="AK34" s="3"/>
    </row>
    <row r="35" spans="1:37" x14ac:dyDescent="0.3">
      <c r="A35" s="88"/>
      <c r="B35" s="88"/>
      <c r="C35" s="88"/>
      <c r="D35" s="88"/>
      <c r="F35" s="90"/>
      <c r="G35" s="90"/>
      <c r="H35" s="90"/>
      <c r="M35" s="90"/>
      <c r="N35" s="90"/>
      <c r="O35" s="90"/>
      <c r="T35" s="90"/>
      <c r="U35" s="90"/>
      <c r="V35" s="90"/>
      <c r="AA35" s="90"/>
      <c r="AB35" s="90"/>
      <c r="AC35" s="90"/>
      <c r="AG35" s="3"/>
      <c r="AH35" s="3"/>
      <c r="AI35" s="3"/>
      <c r="AJ35" s="3"/>
      <c r="AK35" s="3"/>
    </row>
    <row r="36" spans="1:37" x14ac:dyDescent="0.3">
      <c r="A36" s="88"/>
      <c r="B36" s="88"/>
      <c r="C36" s="88"/>
      <c r="D36" s="88"/>
      <c r="F36" s="90"/>
      <c r="G36" s="90"/>
      <c r="H36" s="90"/>
      <c r="M36" s="90"/>
      <c r="N36" s="90"/>
      <c r="O36" s="90"/>
      <c r="T36" s="90"/>
      <c r="U36" s="90"/>
      <c r="V36" s="90"/>
      <c r="AA36" s="90"/>
      <c r="AB36" s="90"/>
      <c r="AC36" s="90"/>
      <c r="AG36" s="3"/>
      <c r="AH36" s="3"/>
      <c r="AI36" s="3"/>
      <c r="AJ36" s="3"/>
      <c r="AK36" s="3"/>
    </row>
    <row r="37" spans="1:37" x14ac:dyDescent="0.3">
      <c r="A37" s="88"/>
      <c r="B37" s="88"/>
      <c r="C37" s="88"/>
      <c r="D37" s="88"/>
      <c r="F37" s="90"/>
      <c r="G37" s="90"/>
      <c r="H37" s="90"/>
      <c r="M37" s="90"/>
      <c r="N37" s="90"/>
      <c r="O37" s="90"/>
      <c r="T37" s="90"/>
      <c r="U37" s="90"/>
      <c r="V37" s="90"/>
      <c r="AA37" s="90"/>
      <c r="AB37" s="90"/>
      <c r="AC37" s="90"/>
      <c r="AG37" s="3"/>
      <c r="AH37" s="3"/>
      <c r="AI37" s="3"/>
      <c r="AJ37" s="3"/>
      <c r="AK37" s="3"/>
    </row>
    <row r="38" spans="1:37" x14ac:dyDescent="0.3">
      <c r="A38" s="88"/>
      <c r="B38" s="88"/>
      <c r="C38" s="88"/>
      <c r="D38" s="88"/>
      <c r="F38" s="91"/>
      <c r="G38" s="91"/>
      <c r="H38" s="90"/>
      <c r="M38" s="91"/>
      <c r="N38" s="91"/>
      <c r="O38" s="90"/>
      <c r="T38" s="91"/>
      <c r="U38" s="91"/>
      <c r="V38" s="90"/>
      <c r="AA38" s="91"/>
      <c r="AB38" s="91"/>
      <c r="AC38" s="90"/>
      <c r="AG38" s="3"/>
      <c r="AH38" s="3"/>
      <c r="AI38" s="3"/>
      <c r="AJ38" s="3"/>
      <c r="AK38" s="3"/>
    </row>
    <row r="39" spans="1:37" x14ac:dyDescent="0.3">
      <c r="A39" s="92"/>
      <c r="B39" s="92"/>
      <c r="C39" s="92"/>
      <c r="D39" s="92"/>
      <c r="F39" s="90"/>
      <c r="G39" s="90"/>
      <c r="H39" s="90"/>
      <c r="M39" s="90"/>
      <c r="N39" s="90"/>
      <c r="O39" s="90"/>
      <c r="T39" s="90"/>
      <c r="U39" s="90"/>
      <c r="V39" s="90"/>
      <c r="AA39" s="90"/>
      <c r="AB39" s="90"/>
      <c r="AC39" s="90"/>
      <c r="AG39" s="3"/>
      <c r="AH39" s="3"/>
      <c r="AI39" s="3"/>
      <c r="AJ39" s="3"/>
      <c r="AK39" s="3"/>
    </row>
    <row r="40" spans="1:37" x14ac:dyDescent="0.3">
      <c r="B40" s="88"/>
      <c r="C40" s="88"/>
      <c r="D40" s="88"/>
      <c r="F40" s="88"/>
      <c r="G40" s="88"/>
      <c r="H40" s="88"/>
      <c r="I40" s="88"/>
      <c r="M40" s="88"/>
      <c r="N40" s="88"/>
      <c r="O40" s="88"/>
      <c r="P40" s="88"/>
      <c r="T40" s="88"/>
      <c r="U40" s="88"/>
      <c r="V40" s="88"/>
      <c r="W40" s="88"/>
      <c r="AA40" s="88"/>
      <c r="AB40" s="88"/>
      <c r="AC40" s="88"/>
      <c r="AD40" s="88"/>
      <c r="AG40" s="3"/>
      <c r="AH40" s="3"/>
      <c r="AI40" s="3"/>
      <c r="AJ40" s="3"/>
      <c r="AK40" s="3"/>
    </row>
    <row r="41" spans="1:37" x14ac:dyDescent="0.3">
      <c r="B41" s="88"/>
      <c r="C41" s="88"/>
      <c r="D41" s="88"/>
      <c r="F41" s="88"/>
      <c r="G41" s="88"/>
      <c r="H41" s="88"/>
      <c r="I41" s="88"/>
      <c r="M41" s="88"/>
      <c r="N41" s="88"/>
      <c r="O41" s="88"/>
      <c r="P41" s="88"/>
      <c r="T41" s="88"/>
      <c r="U41" s="88"/>
      <c r="V41" s="88"/>
      <c r="W41" s="88"/>
      <c r="AA41" s="88"/>
      <c r="AB41" s="88"/>
      <c r="AC41" s="88"/>
      <c r="AD41" s="88"/>
      <c r="AG41" s="3"/>
      <c r="AH41" s="3"/>
      <c r="AI41" s="3"/>
      <c r="AJ41" s="3"/>
      <c r="AK41" s="3"/>
    </row>
    <row r="42" spans="1:37" x14ac:dyDescent="0.3">
      <c r="B42" s="88"/>
      <c r="C42" s="88"/>
      <c r="D42" s="88"/>
      <c r="F42" s="88"/>
      <c r="G42" s="88"/>
      <c r="H42" s="88"/>
      <c r="I42" s="88"/>
      <c r="M42" s="88"/>
      <c r="N42" s="88"/>
      <c r="O42" s="88"/>
      <c r="P42" s="88"/>
      <c r="T42" s="88"/>
      <c r="U42" s="88"/>
      <c r="V42" s="88"/>
      <c r="W42" s="88"/>
      <c r="AA42" s="88"/>
      <c r="AB42" s="88"/>
      <c r="AC42" s="88"/>
      <c r="AD42" s="88"/>
      <c r="AG42" s="3"/>
      <c r="AH42" s="3"/>
      <c r="AI42" s="3"/>
      <c r="AJ42" s="3"/>
      <c r="AK42" s="3"/>
    </row>
    <row r="43" spans="1:37" x14ac:dyDescent="0.3">
      <c r="B43" s="88"/>
      <c r="C43" s="88"/>
      <c r="D43" s="88"/>
      <c r="F43" s="88"/>
      <c r="G43" s="88"/>
      <c r="H43" s="88"/>
      <c r="I43" s="88"/>
      <c r="M43" s="88"/>
      <c r="N43" s="88"/>
      <c r="O43" s="88"/>
      <c r="P43" s="88"/>
      <c r="T43" s="88"/>
      <c r="U43" s="88"/>
      <c r="V43" s="88"/>
      <c r="W43" s="88"/>
      <c r="AA43" s="88"/>
      <c r="AB43" s="88"/>
      <c r="AC43" s="88"/>
      <c r="AD43" s="88"/>
      <c r="AG43" s="3"/>
      <c r="AH43" s="3"/>
      <c r="AI43" s="3"/>
      <c r="AJ43" s="3"/>
      <c r="AK43" s="3"/>
    </row>
    <row r="44" spans="1:37" x14ac:dyDescent="0.3">
      <c r="AG44" s="3"/>
      <c r="AH44" s="3"/>
      <c r="AI44" s="3"/>
      <c r="AJ44" s="3"/>
      <c r="AK44" s="3"/>
    </row>
    <row r="45" spans="1:37" x14ac:dyDescent="0.3">
      <c r="AG45" s="3"/>
      <c r="AH45" s="3"/>
      <c r="AI45" s="3"/>
      <c r="AJ45" s="3"/>
      <c r="AK45" s="3"/>
    </row>
    <row r="46" spans="1:37" x14ac:dyDescent="0.3">
      <c r="AG46" s="3"/>
      <c r="AH46" s="3"/>
      <c r="AI46" s="3"/>
      <c r="AJ46" s="3"/>
      <c r="AK46" s="3"/>
    </row>
    <row r="47" spans="1:37" x14ac:dyDescent="0.3">
      <c r="AG47" s="3"/>
      <c r="AH47" s="3"/>
      <c r="AI47" s="3"/>
      <c r="AJ47" s="3"/>
      <c r="AK47" s="3"/>
    </row>
    <row r="48" spans="1:37" x14ac:dyDescent="0.3">
      <c r="AG48" s="3"/>
      <c r="AH48" s="3"/>
      <c r="AI48" s="3"/>
      <c r="AJ48" s="3"/>
      <c r="AK48" s="3"/>
    </row>
    <row r="49" spans="33:37" x14ac:dyDescent="0.3">
      <c r="AG49" s="3"/>
      <c r="AH49" s="3"/>
      <c r="AI49" s="3"/>
      <c r="AJ49" s="3"/>
      <c r="AK49" s="3"/>
    </row>
    <row r="50" spans="33:37" x14ac:dyDescent="0.3">
      <c r="AG50" s="3"/>
      <c r="AH50" s="3"/>
      <c r="AI50" s="3"/>
      <c r="AJ50" s="3"/>
      <c r="AK50" s="3"/>
    </row>
    <row r="51" spans="33:37" x14ac:dyDescent="0.3">
      <c r="AG51" s="3"/>
      <c r="AH51" s="3"/>
      <c r="AI51" s="3"/>
      <c r="AJ51" s="3"/>
      <c r="AK51" s="3"/>
    </row>
    <row r="52" spans="33:37" x14ac:dyDescent="0.3">
      <c r="AG52" s="3"/>
      <c r="AH52" s="3"/>
      <c r="AI52" s="3"/>
      <c r="AJ52" s="3"/>
      <c r="AK52" s="3"/>
    </row>
    <row r="53" spans="33:37" x14ac:dyDescent="0.3">
      <c r="AG53" s="3"/>
      <c r="AH53" s="3"/>
      <c r="AI53" s="3"/>
      <c r="AJ53" s="3"/>
      <c r="AK53" s="3"/>
    </row>
    <row r="54" spans="33:37" x14ac:dyDescent="0.3">
      <c r="AG54" s="3"/>
      <c r="AH54" s="3"/>
      <c r="AI54" s="3"/>
      <c r="AJ54" s="3"/>
      <c r="AK54" s="3"/>
    </row>
    <row r="55" spans="33:37" x14ac:dyDescent="0.3">
      <c r="AG55" s="3"/>
      <c r="AH55" s="3"/>
      <c r="AI55" s="3"/>
      <c r="AJ55" s="3"/>
      <c r="AK55" s="3"/>
    </row>
    <row r="56" spans="33:37" x14ac:dyDescent="0.3">
      <c r="AG56" s="3"/>
      <c r="AH56" s="3"/>
      <c r="AI56" s="3"/>
      <c r="AJ56" s="3"/>
      <c r="AK56" s="3"/>
    </row>
    <row r="57" spans="33:37" x14ac:dyDescent="0.3">
      <c r="AG57" s="3"/>
      <c r="AH57" s="3"/>
      <c r="AI57" s="3"/>
      <c r="AJ57" s="3"/>
      <c r="AK57" s="3"/>
    </row>
    <row r="58" spans="33:37" x14ac:dyDescent="0.3">
      <c r="AG58" s="3"/>
      <c r="AH58" s="3"/>
      <c r="AI58" s="3"/>
      <c r="AJ58" s="3"/>
      <c r="AK58" s="3"/>
    </row>
    <row r="59" spans="33:37" x14ac:dyDescent="0.3">
      <c r="AG59" s="3"/>
      <c r="AH59" s="3"/>
      <c r="AI59" s="3"/>
      <c r="AJ59" s="3"/>
      <c r="AK59" s="3"/>
    </row>
    <row r="60" spans="33:37" x14ac:dyDescent="0.3">
      <c r="AG60" s="3"/>
      <c r="AH60" s="3"/>
      <c r="AI60" s="3"/>
      <c r="AJ60" s="3"/>
      <c r="AK60" s="3"/>
    </row>
    <row r="61" spans="33:37" x14ac:dyDescent="0.3">
      <c r="AG61" s="3"/>
      <c r="AH61" s="3"/>
      <c r="AI61" s="3"/>
      <c r="AJ61" s="3"/>
      <c r="AK61" s="3"/>
    </row>
    <row r="62" spans="33:37" x14ac:dyDescent="0.3">
      <c r="AG62" s="3"/>
      <c r="AH62" s="3"/>
      <c r="AI62" s="3"/>
      <c r="AJ62" s="3"/>
      <c r="AK62" s="3"/>
    </row>
    <row r="63" spans="33:37" x14ac:dyDescent="0.3">
      <c r="AG63" s="3"/>
      <c r="AH63" s="3"/>
      <c r="AI63" s="3"/>
      <c r="AJ63" s="3"/>
      <c r="AK63" s="3"/>
    </row>
    <row r="64" spans="33:37" x14ac:dyDescent="0.3">
      <c r="AG64" s="3"/>
      <c r="AH64" s="3"/>
      <c r="AI64" s="3"/>
      <c r="AJ64" s="3"/>
      <c r="AK64" s="3"/>
    </row>
    <row r="65" spans="33:37" x14ac:dyDescent="0.3">
      <c r="AG65" s="3"/>
      <c r="AH65" s="3"/>
      <c r="AI65" s="3"/>
      <c r="AJ65" s="3"/>
      <c r="AK65" s="3"/>
    </row>
    <row r="66" spans="33:37" x14ac:dyDescent="0.3">
      <c r="AG66" s="3"/>
      <c r="AH66" s="3"/>
      <c r="AI66" s="3"/>
      <c r="AJ66" s="3"/>
      <c r="AK66" s="3"/>
    </row>
    <row r="67" spans="33:37" x14ac:dyDescent="0.3">
      <c r="AG67" s="3"/>
      <c r="AH67" s="3"/>
      <c r="AI67" s="3"/>
      <c r="AJ67" s="3"/>
      <c r="AK67" s="3"/>
    </row>
    <row r="68" spans="33:37" x14ac:dyDescent="0.3">
      <c r="AG68" s="3"/>
      <c r="AH68" s="3"/>
      <c r="AI68" s="3"/>
      <c r="AJ68" s="3"/>
      <c r="AK68" s="3"/>
    </row>
    <row r="69" spans="33:37" x14ac:dyDescent="0.3">
      <c r="AG69" s="3"/>
      <c r="AH69" s="3"/>
      <c r="AI69" s="3"/>
      <c r="AJ69" s="3"/>
      <c r="AK69" s="3"/>
    </row>
    <row r="70" spans="33:37" x14ac:dyDescent="0.3">
      <c r="AG70" s="3"/>
      <c r="AH70" s="3"/>
      <c r="AI70" s="3"/>
      <c r="AJ70" s="3"/>
      <c r="AK70" s="3"/>
    </row>
    <row r="71" spans="33:37" x14ac:dyDescent="0.3">
      <c r="AG71" s="3"/>
      <c r="AH71" s="3"/>
      <c r="AI71" s="3"/>
      <c r="AJ71" s="3"/>
      <c r="AK71" s="3"/>
    </row>
    <row r="72" spans="33:37" x14ac:dyDescent="0.3">
      <c r="AG72" s="3"/>
      <c r="AH72" s="3"/>
      <c r="AI72" s="3"/>
      <c r="AJ72" s="3"/>
      <c r="AK72" s="3"/>
    </row>
    <row r="73" spans="33:37" x14ac:dyDescent="0.3">
      <c r="AG73" s="3"/>
      <c r="AH73" s="3"/>
      <c r="AI73" s="3"/>
      <c r="AJ73" s="3"/>
      <c r="AK73" s="3"/>
    </row>
    <row r="74" spans="33:37" x14ac:dyDescent="0.3">
      <c r="AG74" s="3"/>
      <c r="AH74" s="3"/>
      <c r="AI74" s="3"/>
      <c r="AJ74" s="3"/>
      <c r="AK74" s="3"/>
    </row>
    <row r="75" spans="33:37" x14ac:dyDescent="0.3">
      <c r="AG75" s="3"/>
      <c r="AH75" s="3"/>
      <c r="AI75" s="3"/>
      <c r="AJ75" s="3"/>
      <c r="AK75" s="3"/>
    </row>
    <row r="76" spans="33:37" x14ac:dyDescent="0.3">
      <c r="AG76" s="3"/>
      <c r="AH76" s="3"/>
      <c r="AI76" s="3"/>
      <c r="AJ76" s="3"/>
      <c r="AK76" s="3"/>
    </row>
    <row r="77" spans="33:37" x14ac:dyDescent="0.3">
      <c r="AG77" s="3"/>
      <c r="AH77" s="3"/>
      <c r="AI77" s="3"/>
      <c r="AJ77" s="3"/>
      <c r="AK77" s="3"/>
    </row>
    <row r="78" spans="33:37" x14ac:dyDescent="0.3">
      <c r="AG78" s="3"/>
      <c r="AH78" s="3"/>
      <c r="AI78" s="3"/>
      <c r="AJ78" s="3"/>
      <c r="AK78" s="3"/>
    </row>
    <row r="79" spans="33:37" x14ac:dyDescent="0.3">
      <c r="AG79" s="3"/>
      <c r="AH79" s="3"/>
      <c r="AI79" s="3"/>
      <c r="AJ79" s="3"/>
      <c r="AK79" s="3"/>
    </row>
    <row r="80" spans="33:37" x14ac:dyDescent="0.3">
      <c r="AG80" s="3"/>
      <c r="AH80" s="3"/>
      <c r="AI80" s="3"/>
      <c r="AJ80" s="3"/>
      <c r="AK80" s="3"/>
    </row>
    <row r="81" spans="33:37" x14ac:dyDescent="0.3">
      <c r="AG81" s="3"/>
      <c r="AH81" s="3"/>
      <c r="AI81" s="3"/>
      <c r="AJ81" s="3"/>
      <c r="AK81" s="3"/>
    </row>
    <row r="82" spans="33:37" x14ac:dyDescent="0.3">
      <c r="AG82" s="3"/>
      <c r="AH82" s="3"/>
      <c r="AI82" s="3"/>
      <c r="AJ82" s="3"/>
      <c r="AK82" s="3"/>
    </row>
    <row r="83" spans="33:37" x14ac:dyDescent="0.3">
      <c r="AG83" s="3"/>
      <c r="AH83" s="3"/>
      <c r="AI83" s="3"/>
      <c r="AJ83" s="3"/>
      <c r="AK83" s="3"/>
    </row>
    <row r="84" spans="33:37" x14ac:dyDescent="0.3">
      <c r="AG84" s="3"/>
      <c r="AH84" s="3"/>
      <c r="AI84" s="3"/>
      <c r="AJ84" s="3"/>
      <c r="AK84" s="3"/>
    </row>
    <row r="85" spans="33:37" x14ac:dyDescent="0.3">
      <c r="AG85" s="3"/>
      <c r="AH85" s="3"/>
      <c r="AI85" s="3"/>
      <c r="AJ85" s="3"/>
      <c r="AK85" s="3"/>
    </row>
    <row r="86" spans="33:37" x14ac:dyDescent="0.3">
      <c r="AG86" s="3"/>
      <c r="AH86" s="3"/>
      <c r="AI86" s="3"/>
      <c r="AJ86" s="3"/>
      <c r="AK86" s="3"/>
    </row>
    <row r="87" spans="33:37" x14ac:dyDescent="0.3">
      <c r="AG87" s="3"/>
      <c r="AH87" s="3"/>
      <c r="AI87" s="3"/>
      <c r="AJ87" s="3"/>
      <c r="AK87" s="3"/>
    </row>
    <row r="88" spans="33:37" x14ac:dyDescent="0.3">
      <c r="AG88" s="3"/>
      <c r="AH88" s="3"/>
      <c r="AI88" s="3"/>
      <c r="AJ88" s="3"/>
      <c r="AK88" s="3"/>
    </row>
    <row r="89" spans="33:37" x14ac:dyDescent="0.3">
      <c r="AG89" s="3"/>
      <c r="AH89" s="3"/>
      <c r="AI89" s="3"/>
      <c r="AJ89" s="3"/>
      <c r="AK89" s="3"/>
    </row>
    <row r="90" spans="33:37" x14ac:dyDescent="0.3">
      <c r="AG90" s="3"/>
      <c r="AH90" s="3"/>
      <c r="AI90" s="3"/>
      <c r="AJ90" s="3"/>
      <c r="AK90" s="3"/>
    </row>
    <row r="91" spans="33:37" x14ac:dyDescent="0.3">
      <c r="AG91" s="3"/>
      <c r="AH91" s="3"/>
      <c r="AI91" s="3"/>
      <c r="AJ91" s="3"/>
      <c r="AK91" s="3"/>
    </row>
    <row r="92" spans="33:37" x14ac:dyDescent="0.3">
      <c r="AG92" s="3"/>
      <c r="AH92" s="3"/>
      <c r="AI92" s="3"/>
      <c r="AJ92" s="3"/>
      <c r="AK92" s="3"/>
    </row>
    <row r="93" spans="33:37" x14ac:dyDescent="0.3">
      <c r="AG93" s="3"/>
      <c r="AH93" s="3"/>
      <c r="AI93" s="3"/>
      <c r="AJ93" s="3"/>
      <c r="AK93" s="3"/>
    </row>
    <row r="94" spans="33:37" x14ac:dyDescent="0.3">
      <c r="AG94" s="3"/>
      <c r="AH94" s="3"/>
      <c r="AI94" s="3"/>
      <c r="AJ94" s="3"/>
      <c r="AK94" s="3"/>
    </row>
    <row r="95" spans="33:37" x14ac:dyDescent="0.3">
      <c r="AG95" s="3"/>
      <c r="AH95" s="3"/>
      <c r="AI95" s="3"/>
      <c r="AJ95" s="3"/>
      <c r="AK95" s="3"/>
    </row>
    <row r="96" spans="33:37" x14ac:dyDescent="0.3">
      <c r="AG96" s="3"/>
      <c r="AH96" s="3"/>
      <c r="AI96" s="3"/>
      <c r="AJ96" s="3"/>
      <c r="AK96" s="3"/>
    </row>
    <row r="97" spans="33:37" x14ac:dyDescent="0.3">
      <c r="AG97" s="3"/>
      <c r="AH97" s="3"/>
      <c r="AI97" s="3"/>
      <c r="AJ97" s="3"/>
      <c r="AK97" s="3"/>
    </row>
    <row r="98" spans="33:37" x14ac:dyDescent="0.3">
      <c r="AG98" s="3"/>
      <c r="AH98" s="3"/>
      <c r="AI98" s="3"/>
      <c r="AJ98" s="3"/>
      <c r="AK98" s="3"/>
    </row>
    <row r="99" spans="33:37" x14ac:dyDescent="0.3">
      <c r="AG99" s="3"/>
      <c r="AH99" s="3"/>
      <c r="AI99" s="3"/>
      <c r="AJ99" s="3"/>
      <c r="AK99" s="3"/>
    </row>
    <row r="100" spans="33:37" x14ac:dyDescent="0.3">
      <c r="AG100" s="3"/>
      <c r="AH100" s="3"/>
      <c r="AI100" s="3"/>
      <c r="AJ100" s="3"/>
      <c r="AK100" s="3"/>
    </row>
    <row r="101" spans="33:37" x14ac:dyDescent="0.3">
      <c r="AG101" s="3"/>
      <c r="AH101" s="3"/>
      <c r="AI101" s="3"/>
      <c r="AJ101" s="3"/>
      <c r="AK101" s="3"/>
    </row>
    <row r="102" spans="33:37" x14ac:dyDescent="0.3">
      <c r="AG102" s="3"/>
      <c r="AH102" s="3"/>
      <c r="AI102" s="3"/>
      <c r="AJ102" s="3"/>
      <c r="AK102" s="3"/>
    </row>
    <row r="103" spans="33:37" x14ac:dyDescent="0.3">
      <c r="AG103" s="3"/>
      <c r="AH103" s="3"/>
      <c r="AI103" s="3"/>
      <c r="AJ103" s="3"/>
      <c r="AK103" s="3"/>
    </row>
    <row r="104" spans="33:37" x14ac:dyDescent="0.3">
      <c r="AG104" s="3"/>
      <c r="AH104" s="3"/>
      <c r="AI104" s="3"/>
      <c r="AJ104" s="3"/>
      <c r="AK104" s="3"/>
    </row>
    <row r="105" spans="33:37" x14ac:dyDescent="0.3">
      <c r="AG105" s="3"/>
      <c r="AH105" s="3"/>
      <c r="AI105" s="3"/>
      <c r="AJ105" s="3"/>
      <c r="AK105" s="3"/>
    </row>
    <row r="106" spans="33:37" x14ac:dyDescent="0.3">
      <c r="AG106" s="3"/>
      <c r="AH106" s="3"/>
      <c r="AI106" s="3"/>
      <c r="AJ106" s="3"/>
      <c r="AK106" s="3"/>
    </row>
    <row r="107" spans="33:37" x14ac:dyDescent="0.3">
      <c r="AG107" s="3"/>
      <c r="AH107" s="3"/>
      <c r="AI107" s="3"/>
      <c r="AJ107" s="3"/>
      <c r="AK107" s="3"/>
    </row>
    <row r="108" spans="33:37" x14ac:dyDescent="0.3">
      <c r="AG108" s="3"/>
      <c r="AH108" s="3"/>
      <c r="AI108" s="3"/>
      <c r="AJ108" s="3"/>
      <c r="AK108" s="3"/>
    </row>
    <row r="109" spans="33:37" x14ac:dyDescent="0.3">
      <c r="AG109" s="95"/>
      <c r="AH109" s="95"/>
      <c r="AI109" s="95"/>
      <c r="AJ109" s="95"/>
      <c r="AK109" s="95"/>
    </row>
    <row r="110" spans="33:37" x14ac:dyDescent="0.3">
      <c r="AG110" s="95"/>
      <c r="AH110" s="95"/>
      <c r="AI110" s="95"/>
      <c r="AJ110" s="95"/>
      <c r="AK110" s="95"/>
    </row>
    <row r="111" spans="33:37" x14ac:dyDescent="0.3">
      <c r="AG111" s="95"/>
      <c r="AH111" s="95"/>
      <c r="AI111" s="95"/>
      <c r="AJ111" s="95"/>
      <c r="AK111" s="95"/>
    </row>
    <row r="112" spans="33:37" x14ac:dyDescent="0.3">
      <c r="AG112" s="95"/>
      <c r="AH112" s="95"/>
      <c r="AI112" s="95"/>
      <c r="AJ112" s="95"/>
      <c r="AK112" s="95"/>
    </row>
    <row r="113" spans="33:37" x14ac:dyDescent="0.3">
      <c r="AG113" s="95"/>
      <c r="AH113" s="95"/>
      <c r="AI113" s="95"/>
      <c r="AJ113" s="95"/>
      <c r="AK113" s="95"/>
    </row>
    <row r="114" spans="33:37" x14ac:dyDescent="0.3">
      <c r="AG114" s="95"/>
      <c r="AH114" s="95"/>
      <c r="AI114" s="95"/>
      <c r="AJ114" s="95"/>
      <c r="AK114" s="95"/>
    </row>
    <row r="115" spans="33:37" x14ac:dyDescent="0.3">
      <c r="AG115" s="95"/>
      <c r="AH115" s="95"/>
      <c r="AI115" s="95"/>
      <c r="AJ115" s="95"/>
      <c r="AK115" s="95"/>
    </row>
    <row r="116" spans="33:37" x14ac:dyDescent="0.3">
      <c r="AG116" s="95"/>
      <c r="AH116" s="95"/>
      <c r="AI116" s="95"/>
      <c r="AJ116" s="95"/>
      <c r="AK116" s="95"/>
    </row>
    <row r="117" spans="33:37" x14ac:dyDescent="0.3">
      <c r="AG117" s="95"/>
      <c r="AH117" s="95"/>
      <c r="AI117" s="95"/>
      <c r="AJ117" s="95"/>
      <c r="AK117" s="95"/>
    </row>
    <row r="118" spans="33:37" x14ac:dyDescent="0.3">
      <c r="AG118" s="95"/>
      <c r="AH118" s="95"/>
      <c r="AI118" s="95"/>
      <c r="AJ118" s="95"/>
      <c r="AK118" s="95"/>
    </row>
    <row r="119" spans="33:37" x14ac:dyDescent="0.3">
      <c r="AG119" s="95"/>
      <c r="AH119" s="95"/>
      <c r="AI119" s="95"/>
      <c r="AJ119" s="95"/>
      <c r="AK119" s="95"/>
    </row>
    <row r="120" spans="33:37" x14ac:dyDescent="0.3">
      <c r="AG120" s="95"/>
      <c r="AH120" s="95"/>
      <c r="AI120" s="95"/>
      <c r="AJ120" s="95"/>
      <c r="AK120" s="9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7" workbookViewId="0">
      <selection activeCell="T21" sqref="T21"/>
    </sheetView>
  </sheetViews>
  <sheetFormatPr defaultRowHeight="14.4" x14ac:dyDescent="0.3"/>
  <cols>
    <col min="2" max="2" width="36.88671875" customWidth="1"/>
    <col min="3" max="3" width="16.88671875" customWidth="1"/>
    <col min="4" max="4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2" customWidth="1"/>
  </cols>
  <sheetData>
    <row r="1" spans="1:19" ht="15.6" x14ac:dyDescent="0.3">
      <c r="A1" s="300" t="s">
        <v>0</v>
      </c>
      <c r="B1" s="300"/>
      <c r="C1" s="6" t="s">
        <v>91</v>
      </c>
      <c r="L1" s="563"/>
      <c r="M1" s="563"/>
      <c r="N1" s="563"/>
      <c r="S1" s="72">
        <f ca="1">NOW()</f>
        <v>43745.332973495373</v>
      </c>
    </row>
    <row r="2" spans="1:19" ht="15.6" x14ac:dyDescent="0.3">
      <c r="A2" s="346"/>
      <c r="B2" s="346"/>
      <c r="C2" s="65" t="s">
        <v>140</v>
      </c>
      <c r="L2" s="563"/>
      <c r="M2" s="563"/>
      <c r="N2" s="563"/>
      <c r="S2" s="73">
        <f ca="1">NOW()</f>
        <v>43745.332973495373</v>
      </c>
    </row>
    <row r="3" spans="1:19" ht="15.6" x14ac:dyDescent="0.3">
      <c r="A3" s="565" t="s">
        <v>1</v>
      </c>
      <c r="B3" s="565"/>
      <c r="C3" s="6" t="s">
        <v>75</v>
      </c>
      <c r="L3" s="3"/>
      <c r="M3" s="3"/>
      <c r="N3" s="3"/>
    </row>
    <row r="4" spans="1:19" ht="15.6" x14ac:dyDescent="0.3">
      <c r="A4" s="68"/>
      <c r="B4" s="98"/>
      <c r="C4" s="3"/>
      <c r="L4" s="3"/>
      <c r="M4" s="3"/>
      <c r="N4" s="3"/>
    </row>
    <row r="5" spans="1:19" ht="15.6" x14ac:dyDescent="0.3">
      <c r="A5" s="321" t="s">
        <v>273</v>
      </c>
      <c r="B5" s="17"/>
      <c r="C5" s="16"/>
      <c r="D5" s="322"/>
      <c r="E5" s="17" t="s">
        <v>3</v>
      </c>
      <c r="F5" s="16" t="str">
        <f>C2</f>
        <v>Jenny Scott</v>
      </c>
      <c r="G5" s="16"/>
      <c r="H5" s="17"/>
      <c r="I5" s="16"/>
      <c r="J5" s="322"/>
      <c r="K5" s="322"/>
      <c r="L5" s="323" t="s">
        <v>4</v>
      </c>
      <c r="M5" s="324" t="str">
        <f>C3</f>
        <v>Robyn Bruderer</v>
      </c>
      <c r="N5" s="322"/>
      <c r="O5" s="322"/>
      <c r="P5" s="322"/>
      <c r="Q5" s="322"/>
      <c r="R5" s="322"/>
      <c r="S5" s="322"/>
    </row>
    <row r="6" spans="1:19" ht="15.6" x14ac:dyDescent="0.3">
      <c r="A6" s="321" t="s">
        <v>94</v>
      </c>
      <c r="B6" s="347">
        <v>37</v>
      </c>
      <c r="C6" s="16"/>
      <c r="D6" s="322"/>
      <c r="E6" s="16"/>
      <c r="F6" s="16"/>
      <c r="G6" s="16"/>
      <c r="H6" s="16"/>
      <c r="I6" s="16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x14ac:dyDescent="0.3">
      <c r="A7" s="16"/>
      <c r="B7" s="16"/>
      <c r="C7" s="16"/>
      <c r="D7" s="322"/>
      <c r="E7" s="17"/>
      <c r="F7" s="16"/>
      <c r="G7" s="16"/>
      <c r="H7" s="16"/>
      <c r="I7" s="16"/>
      <c r="J7" s="325"/>
      <c r="K7" s="325"/>
      <c r="L7" s="322"/>
      <c r="M7" s="322"/>
      <c r="N7" s="325"/>
      <c r="O7" s="322"/>
      <c r="P7" s="322"/>
      <c r="Q7" s="322"/>
      <c r="R7" s="326"/>
      <c r="S7" s="322"/>
    </row>
    <row r="8" spans="1:19" x14ac:dyDescent="0.3">
      <c r="A8" s="20" t="s">
        <v>13</v>
      </c>
      <c r="B8" s="20" t="s">
        <v>14</v>
      </c>
      <c r="C8" s="20" t="s">
        <v>16</v>
      </c>
      <c r="D8" s="327"/>
      <c r="E8" s="24" t="s">
        <v>10</v>
      </c>
      <c r="F8" s="20"/>
      <c r="G8" s="20"/>
      <c r="H8" s="20"/>
      <c r="I8" s="20"/>
      <c r="J8" s="328" t="s">
        <v>10</v>
      </c>
      <c r="K8" s="329"/>
      <c r="L8" s="325"/>
      <c r="M8" s="325"/>
      <c r="N8" s="328" t="s">
        <v>9</v>
      </c>
      <c r="O8" s="327"/>
      <c r="P8" s="325"/>
      <c r="Q8" s="325"/>
      <c r="R8" s="330" t="s">
        <v>24</v>
      </c>
      <c r="S8" s="325"/>
    </row>
    <row r="9" spans="1:19" x14ac:dyDescent="0.3">
      <c r="A9" s="20"/>
      <c r="B9" s="20"/>
      <c r="C9" s="20"/>
      <c r="D9" s="331"/>
      <c r="E9" s="20" t="s">
        <v>25</v>
      </c>
      <c r="F9" s="20" t="s">
        <v>26</v>
      </c>
      <c r="G9" s="20" t="s">
        <v>27</v>
      </c>
      <c r="H9" s="20" t="s">
        <v>28</v>
      </c>
      <c r="I9" s="20" t="s">
        <v>29</v>
      </c>
      <c r="J9" s="328" t="s">
        <v>24</v>
      </c>
      <c r="K9" s="329"/>
      <c r="L9" s="322" t="s">
        <v>22</v>
      </c>
      <c r="M9" s="322" t="s">
        <v>23</v>
      </c>
      <c r="N9" s="328" t="s">
        <v>24</v>
      </c>
      <c r="O9" s="331"/>
      <c r="P9" s="427" t="s">
        <v>34</v>
      </c>
      <c r="Q9" s="427" t="s">
        <v>35</v>
      </c>
      <c r="R9" s="330" t="s">
        <v>83</v>
      </c>
      <c r="S9" s="325" t="s">
        <v>33</v>
      </c>
    </row>
    <row r="10" spans="1:19" x14ac:dyDescent="0.3">
      <c r="A10" s="110">
        <v>122</v>
      </c>
      <c r="B10" t="s">
        <v>246</v>
      </c>
      <c r="C10" s="332"/>
      <c r="D10" s="333"/>
      <c r="E10" s="334"/>
      <c r="F10" s="334"/>
      <c r="G10" s="334"/>
      <c r="H10" s="334"/>
      <c r="I10" s="334"/>
      <c r="J10" s="335"/>
      <c r="K10" s="335"/>
      <c r="L10" s="336"/>
      <c r="M10" s="336"/>
      <c r="N10" s="335"/>
      <c r="O10" s="168"/>
      <c r="P10" s="168"/>
      <c r="Q10" s="168"/>
      <c r="R10" s="337"/>
      <c r="S10" s="333"/>
    </row>
    <row r="11" spans="1:19" s="61" customFormat="1" x14ac:dyDescent="0.3">
      <c r="A11" s="123">
        <v>120</v>
      </c>
      <c r="B11" s="61" t="s">
        <v>244</v>
      </c>
      <c r="C11" s="61" t="s">
        <v>252</v>
      </c>
      <c r="D11" s="338"/>
      <c r="E11" s="339">
        <v>8.5</v>
      </c>
      <c r="F11" s="339">
        <v>8</v>
      </c>
      <c r="G11" s="339">
        <v>8.5</v>
      </c>
      <c r="H11" s="339">
        <v>7.5</v>
      </c>
      <c r="I11" s="339">
        <v>8</v>
      </c>
      <c r="J11" s="340">
        <f>SUM((E11*0.25)+(F11*0.25)+(G11*0.2)+(H11*0.2)+(I11*0.1))</f>
        <v>8.125</v>
      </c>
      <c r="K11" s="341"/>
      <c r="L11" s="342">
        <v>8.94</v>
      </c>
      <c r="M11" s="342"/>
      <c r="N11" s="340">
        <f>L11-M11</f>
        <v>8.94</v>
      </c>
      <c r="O11" s="343"/>
      <c r="P11" s="340">
        <f>J11</f>
        <v>8.125</v>
      </c>
      <c r="Q11" s="340">
        <f>N11</f>
        <v>8.94</v>
      </c>
      <c r="R11" s="344">
        <f>(N11+J11)/2</f>
        <v>8.5324999999999989</v>
      </c>
      <c r="S11" s="345">
        <v>1</v>
      </c>
    </row>
    <row r="12" spans="1:19" x14ac:dyDescent="0.3">
      <c r="A12" s="379">
        <v>124</v>
      </c>
      <c r="B12" t="s">
        <v>245</v>
      </c>
      <c r="C12" s="332"/>
      <c r="D12" s="394"/>
      <c r="E12" s="393"/>
      <c r="F12" s="393"/>
      <c r="G12" s="393"/>
      <c r="H12" s="393"/>
      <c r="I12" s="393"/>
      <c r="J12" s="395"/>
      <c r="K12" s="395"/>
      <c r="L12" s="396"/>
      <c r="M12" s="396"/>
      <c r="N12" s="395"/>
      <c r="O12" s="397"/>
      <c r="P12" s="397"/>
      <c r="Q12" s="397"/>
      <c r="R12" s="337"/>
      <c r="S12" s="394"/>
    </row>
    <row r="13" spans="1:19" s="61" customFormat="1" x14ac:dyDescent="0.3">
      <c r="A13" s="61">
        <v>119</v>
      </c>
      <c r="B13" s="61" t="s">
        <v>248</v>
      </c>
      <c r="C13" s="61" t="s">
        <v>252</v>
      </c>
      <c r="D13" s="338"/>
      <c r="E13" s="339">
        <v>8</v>
      </c>
      <c r="F13" s="339">
        <v>7.8</v>
      </c>
      <c r="G13" s="339">
        <v>8.1999999999999993</v>
      </c>
      <c r="H13" s="339">
        <v>7.5</v>
      </c>
      <c r="I13" s="339">
        <v>7.8</v>
      </c>
      <c r="J13" s="340">
        <f>SUM((E13*0.25)+(F13*0.25)+(G13*0.2)+(H13*0.2)+(I13*0.1))</f>
        <v>7.87</v>
      </c>
      <c r="K13" s="341"/>
      <c r="L13" s="342">
        <v>9</v>
      </c>
      <c r="M13" s="342"/>
      <c r="N13" s="340">
        <f>L13-M13</f>
        <v>9</v>
      </c>
      <c r="O13" s="343"/>
      <c r="P13" s="340">
        <f>J13</f>
        <v>7.87</v>
      </c>
      <c r="Q13" s="340">
        <f>N13</f>
        <v>9</v>
      </c>
      <c r="R13" s="344">
        <f>(N13+J13)/2</f>
        <v>8.4350000000000005</v>
      </c>
      <c r="S13" s="345">
        <v>2</v>
      </c>
    </row>
    <row r="14" spans="1:19" x14ac:dyDescent="0.3">
      <c r="A14" s="110">
        <v>134</v>
      </c>
      <c r="B14" t="s">
        <v>109</v>
      </c>
      <c r="C14" s="332"/>
      <c r="D14" s="333"/>
      <c r="E14" s="334"/>
      <c r="F14" s="334"/>
      <c r="G14" s="334"/>
      <c r="H14" s="334"/>
      <c r="I14" s="334"/>
      <c r="J14" s="335"/>
      <c r="K14" s="335"/>
      <c r="L14" s="336"/>
      <c r="M14" s="336"/>
      <c r="N14" s="335"/>
      <c r="O14" s="168"/>
      <c r="P14" s="168"/>
      <c r="Q14" s="168"/>
      <c r="R14" s="337"/>
      <c r="S14" s="333"/>
    </row>
    <row r="15" spans="1:19" s="61" customFormat="1" x14ac:dyDescent="0.3">
      <c r="A15" s="123">
        <v>133</v>
      </c>
      <c r="B15" s="61" t="s">
        <v>58</v>
      </c>
      <c r="C15" s="61" t="s">
        <v>59</v>
      </c>
      <c r="D15" s="338"/>
      <c r="E15" s="339">
        <v>8</v>
      </c>
      <c r="F15" s="339">
        <v>8.5</v>
      </c>
      <c r="G15" s="339">
        <v>8</v>
      </c>
      <c r="H15" s="339">
        <v>8</v>
      </c>
      <c r="I15" s="339">
        <v>7.5</v>
      </c>
      <c r="J15" s="340">
        <f t="shared" ref="J15" si="0">SUM((E15*0.25)+(F15*0.25)+(G15*0.2)+(H15*0.2)+(I15*0.1))</f>
        <v>8.0749999999999993</v>
      </c>
      <c r="K15" s="341"/>
      <c r="L15" s="342">
        <v>8.1</v>
      </c>
      <c r="M15" s="342"/>
      <c r="N15" s="340">
        <f t="shared" ref="N15" si="1">L15-M15</f>
        <v>8.1</v>
      </c>
      <c r="O15" s="343"/>
      <c r="P15" s="340">
        <f t="shared" ref="P15" si="2">J15</f>
        <v>8.0749999999999993</v>
      </c>
      <c r="Q15" s="340">
        <f t="shared" ref="Q15" si="3">N15</f>
        <v>8.1</v>
      </c>
      <c r="R15" s="344">
        <f t="shared" ref="R15" si="4">(N15+J15)/2</f>
        <v>8.0874999999999986</v>
      </c>
      <c r="S15" s="345">
        <v>3</v>
      </c>
    </row>
    <row r="16" spans="1:19" x14ac:dyDescent="0.3">
      <c r="A16" s="110">
        <v>123</v>
      </c>
      <c r="B16" t="s">
        <v>247</v>
      </c>
      <c r="C16" s="332"/>
      <c r="D16" s="333"/>
      <c r="E16" s="334"/>
      <c r="F16" s="334"/>
      <c r="G16" s="334"/>
      <c r="H16" s="334"/>
      <c r="I16" s="334"/>
      <c r="J16" s="335"/>
      <c r="K16" s="335"/>
      <c r="L16" s="336"/>
      <c r="M16" s="336"/>
      <c r="N16" s="335"/>
      <c r="O16" s="168"/>
      <c r="P16" s="168"/>
      <c r="Q16" s="168"/>
      <c r="R16" s="337"/>
      <c r="S16" s="333"/>
    </row>
    <row r="17" spans="1:20" s="61" customFormat="1" x14ac:dyDescent="0.3">
      <c r="A17" s="123">
        <v>121</v>
      </c>
      <c r="B17" s="61" t="s">
        <v>249</v>
      </c>
      <c r="C17" s="61" t="s">
        <v>252</v>
      </c>
      <c r="D17" s="338"/>
      <c r="E17" s="339">
        <v>7.8</v>
      </c>
      <c r="F17" s="339">
        <v>7</v>
      </c>
      <c r="G17" s="339">
        <v>7.5</v>
      </c>
      <c r="H17" s="339">
        <v>8</v>
      </c>
      <c r="I17" s="339">
        <v>7.5</v>
      </c>
      <c r="J17" s="340">
        <f t="shared" ref="J17" si="5">SUM((E17*0.25)+(F17*0.25)+(G17*0.2)+(H17*0.2)+(I17*0.1))</f>
        <v>7.5500000000000007</v>
      </c>
      <c r="K17" s="341"/>
      <c r="L17" s="342">
        <v>8.4700000000000006</v>
      </c>
      <c r="M17" s="342"/>
      <c r="N17" s="340">
        <f t="shared" ref="N17" si="6">L17-M17</f>
        <v>8.4700000000000006</v>
      </c>
      <c r="O17" s="343"/>
      <c r="P17" s="340">
        <f t="shared" ref="P17" si="7">J17</f>
        <v>7.5500000000000007</v>
      </c>
      <c r="Q17" s="340">
        <f t="shared" ref="Q17" si="8">N17</f>
        <v>8.4700000000000006</v>
      </c>
      <c r="R17" s="344">
        <f t="shared" ref="R17" si="9">(N17+J17)/2</f>
        <v>8.0100000000000016</v>
      </c>
      <c r="S17" s="345">
        <v>4</v>
      </c>
    </row>
    <row r="18" spans="1:20" x14ac:dyDescent="0.3">
      <c r="A18" s="110">
        <v>141</v>
      </c>
      <c r="B18" t="s">
        <v>42</v>
      </c>
      <c r="C18" s="332"/>
      <c r="D18" s="333"/>
      <c r="E18" s="334"/>
      <c r="F18" s="334"/>
      <c r="G18" s="334"/>
      <c r="H18" s="334"/>
      <c r="I18" s="334"/>
      <c r="J18" s="335"/>
      <c r="K18" s="335"/>
      <c r="L18" s="336"/>
      <c r="M18" s="336"/>
      <c r="N18" s="335"/>
      <c r="O18" s="168"/>
      <c r="P18" s="168"/>
      <c r="Q18" s="168"/>
      <c r="R18" s="337"/>
      <c r="S18" s="333"/>
    </row>
    <row r="19" spans="1:20" s="61" customFormat="1" x14ac:dyDescent="0.3">
      <c r="A19" s="123">
        <v>140</v>
      </c>
      <c r="B19" s="61" t="s">
        <v>44</v>
      </c>
      <c r="C19" s="61" t="s">
        <v>62</v>
      </c>
      <c r="D19" s="338"/>
      <c r="E19" s="339">
        <v>7.5</v>
      </c>
      <c r="F19" s="339">
        <v>7.8</v>
      </c>
      <c r="G19" s="339">
        <v>6.5</v>
      </c>
      <c r="H19" s="339">
        <v>7.2</v>
      </c>
      <c r="I19" s="339">
        <v>6.5</v>
      </c>
      <c r="J19" s="340">
        <f t="shared" ref="J19" si="10">SUM((E19*0.25)+(F19*0.25)+(G19*0.2)+(H19*0.2)+(I19*0.1))</f>
        <v>7.2150000000000007</v>
      </c>
      <c r="K19" s="341"/>
      <c r="L19" s="342">
        <v>8.3699999999999992</v>
      </c>
      <c r="M19" s="342"/>
      <c r="N19" s="340">
        <f t="shared" ref="N19" si="11">L19-M19</f>
        <v>8.3699999999999992</v>
      </c>
      <c r="O19" s="343"/>
      <c r="P19" s="340">
        <f t="shared" ref="P19" si="12">J19</f>
        <v>7.2150000000000007</v>
      </c>
      <c r="Q19" s="340">
        <f t="shared" ref="Q19" si="13">N19</f>
        <v>8.3699999999999992</v>
      </c>
      <c r="R19" s="344">
        <f t="shared" ref="R19" si="14">(N19+J19)/2</f>
        <v>7.7925000000000004</v>
      </c>
      <c r="S19" s="345">
        <v>5</v>
      </c>
    </row>
    <row r="20" spans="1:20" x14ac:dyDescent="0.3">
      <c r="A20" s="110">
        <v>70</v>
      </c>
      <c r="B20" t="s">
        <v>52</v>
      </c>
      <c r="C20" s="332"/>
      <c r="D20" s="333"/>
      <c r="E20" s="334"/>
      <c r="F20" s="334"/>
      <c r="G20" s="334"/>
      <c r="H20" s="334"/>
      <c r="I20" s="334"/>
      <c r="J20" s="335"/>
      <c r="K20" s="335"/>
      <c r="L20" s="336"/>
      <c r="M20" s="336"/>
      <c r="N20" s="335"/>
      <c r="O20" s="168"/>
      <c r="P20" s="168"/>
      <c r="Q20" s="168"/>
      <c r="R20" s="337"/>
      <c r="S20" s="333"/>
    </row>
    <row r="21" spans="1:20" s="61" customFormat="1" x14ac:dyDescent="0.3">
      <c r="A21" s="123">
        <v>72</v>
      </c>
      <c r="B21" s="61" t="s">
        <v>51</v>
      </c>
      <c r="C21" t="s">
        <v>280</v>
      </c>
      <c r="D21" s="338"/>
      <c r="E21" s="339">
        <v>6.5</v>
      </c>
      <c r="F21" s="339">
        <v>6.5</v>
      </c>
      <c r="G21" s="339">
        <v>6.8</v>
      </c>
      <c r="H21" s="339">
        <v>6.8</v>
      </c>
      <c r="I21" s="339">
        <v>6.2</v>
      </c>
      <c r="J21" s="340">
        <f t="shared" ref="J21" si="15">SUM((E21*0.25)+(F21*0.25)+(G21*0.2)+(H21*0.2)+(I21*0.1))</f>
        <v>6.5900000000000007</v>
      </c>
      <c r="K21" s="341"/>
      <c r="L21" s="342">
        <v>8.82</v>
      </c>
      <c r="M21" s="342"/>
      <c r="N21" s="340">
        <f t="shared" ref="N21" si="16">L21-M21</f>
        <v>8.82</v>
      </c>
      <c r="O21" s="343"/>
      <c r="P21" s="340">
        <f t="shared" ref="P21" si="17">J21</f>
        <v>6.5900000000000007</v>
      </c>
      <c r="Q21" s="340">
        <f t="shared" ref="Q21" si="18">N21</f>
        <v>8.82</v>
      </c>
      <c r="R21" s="344">
        <f t="shared" ref="R21" si="19">(N21+J21)/2</f>
        <v>7.7050000000000001</v>
      </c>
      <c r="S21" s="345">
        <v>6</v>
      </c>
      <c r="T21" s="61" t="s">
        <v>325</v>
      </c>
    </row>
    <row r="22" spans="1:20" x14ac:dyDescent="0.3">
      <c r="A22" s="110">
        <v>99</v>
      </c>
      <c r="B22" t="s">
        <v>167</v>
      </c>
      <c r="C22" s="332"/>
      <c r="D22" s="333"/>
      <c r="E22" s="334"/>
      <c r="F22" s="334"/>
      <c r="G22" s="334"/>
      <c r="H22" s="334"/>
      <c r="I22" s="334"/>
      <c r="J22" s="335"/>
      <c r="K22" s="335"/>
      <c r="L22" s="336"/>
      <c r="M22" s="336"/>
      <c r="N22" s="335"/>
      <c r="O22" s="168"/>
      <c r="P22" s="168"/>
      <c r="Q22" s="168"/>
      <c r="R22" s="337"/>
      <c r="S22" s="333"/>
    </row>
    <row r="23" spans="1:20" s="61" customFormat="1" x14ac:dyDescent="0.3">
      <c r="A23" s="123">
        <v>106</v>
      </c>
      <c r="B23" s="61" t="s">
        <v>164</v>
      </c>
      <c r="C23" t="s">
        <v>139</v>
      </c>
      <c r="D23" s="338"/>
      <c r="E23" s="339">
        <v>7.5</v>
      </c>
      <c r="F23" s="339">
        <v>7.5</v>
      </c>
      <c r="G23" s="339">
        <v>7.8</v>
      </c>
      <c r="H23" s="339">
        <v>7.2</v>
      </c>
      <c r="I23" s="339">
        <v>7.5</v>
      </c>
      <c r="J23" s="340">
        <f t="shared" ref="J23" si="20">SUM((E23*0.25)+(F23*0.25)+(G23*0.2)+(H23*0.2)+(I23*0.1))</f>
        <v>7.5000000000000009</v>
      </c>
      <c r="K23" s="341"/>
      <c r="L23" s="342">
        <v>7.46</v>
      </c>
      <c r="M23" s="342"/>
      <c r="N23" s="340">
        <f t="shared" ref="N23" si="21">L23-M23</f>
        <v>7.46</v>
      </c>
      <c r="O23" s="343"/>
      <c r="P23" s="340">
        <f t="shared" ref="P23" si="22">J23</f>
        <v>7.5000000000000009</v>
      </c>
      <c r="Q23" s="340">
        <f t="shared" ref="Q23" si="23">N23</f>
        <v>7.46</v>
      </c>
      <c r="R23" s="344">
        <f t="shared" ref="R23" si="24">(N23+J23)/2</f>
        <v>7.48</v>
      </c>
      <c r="S23" s="345"/>
    </row>
    <row r="24" spans="1:20" x14ac:dyDescent="0.3">
      <c r="A24" s="379">
        <v>148</v>
      </c>
      <c r="B24" t="s">
        <v>126</v>
      </c>
      <c r="C24" s="332"/>
      <c r="D24" s="333"/>
      <c r="E24" s="334"/>
      <c r="F24" s="334"/>
      <c r="G24" s="334"/>
      <c r="H24" s="334"/>
      <c r="I24" s="334"/>
      <c r="J24" s="335"/>
      <c r="K24" s="335"/>
      <c r="L24" s="336"/>
      <c r="M24" s="336"/>
      <c r="N24" s="335"/>
      <c r="O24" s="168"/>
      <c r="P24" s="168"/>
      <c r="Q24" s="168"/>
      <c r="R24" s="337"/>
      <c r="S24" s="333"/>
    </row>
    <row r="25" spans="1:20" s="61" customFormat="1" x14ac:dyDescent="0.3">
      <c r="A25" s="61">
        <v>146</v>
      </c>
      <c r="B25" s="61" t="s">
        <v>265</v>
      </c>
      <c r="C25" s="61" t="s">
        <v>67</v>
      </c>
      <c r="D25" s="338"/>
      <c r="E25" s="339">
        <v>7.5</v>
      </c>
      <c r="F25" s="339">
        <v>7.8</v>
      </c>
      <c r="G25" s="339">
        <v>7</v>
      </c>
      <c r="H25" s="339">
        <v>5.5</v>
      </c>
      <c r="I25" s="339">
        <v>6.2</v>
      </c>
      <c r="J25" s="340">
        <f>SUM((E25*0.25)+(F25*0.25)+(G25*0.2)+(H25*0.2)+(I25*0.1))</f>
        <v>6.9450000000000012</v>
      </c>
      <c r="K25" s="341"/>
      <c r="L25" s="342">
        <v>7.75</v>
      </c>
      <c r="M25" s="342"/>
      <c r="N25" s="340">
        <f>L25-M25</f>
        <v>7.75</v>
      </c>
      <c r="O25" s="343"/>
      <c r="P25" s="340">
        <f>J25</f>
        <v>6.9450000000000012</v>
      </c>
      <c r="Q25" s="340">
        <f>N25</f>
        <v>7.75</v>
      </c>
      <c r="R25" s="344">
        <f>(N25+J25)/2</f>
        <v>7.3475000000000001</v>
      </c>
      <c r="S25" s="345"/>
    </row>
    <row r="26" spans="1:20" x14ac:dyDescent="0.3">
      <c r="A26" s="110">
        <v>111</v>
      </c>
      <c r="B26" t="s">
        <v>53</v>
      </c>
      <c r="C26" s="332"/>
      <c r="D26" s="333"/>
      <c r="E26" s="334"/>
      <c r="F26" s="334"/>
      <c r="G26" s="334"/>
      <c r="H26" s="334"/>
      <c r="I26" s="334"/>
      <c r="J26" s="335"/>
      <c r="K26" s="335"/>
      <c r="L26" s="336"/>
      <c r="M26" s="336"/>
      <c r="N26" s="335"/>
      <c r="O26" s="168"/>
      <c r="P26" s="168"/>
      <c r="Q26" s="168"/>
      <c r="R26" s="337"/>
      <c r="S26" s="333"/>
    </row>
    <row r="27" spans="1:20" s="61" customFormat="1" x14ac:dyDescent="0.3">
      <c r="A27" s="123">
        <v>116</v>
      </c>
      <c r="B27" s="61" t="s">
        <v>54</v>
      </c>
      <c r="C27" s="61" t="s">
        <v>73</v>
      </c>
      <c r="D27" s="338"/>
      <c r="E27" s="339">
        <v>7.2</v>
      </c>
      <c r="F27" s="339">
        <v>6.8</v>
      </c>
      <c r="G27" s="339">
        <v>6.5</v>
      </c>
      <c r="H27" s="339">
        <v>6</v>
      </c>
      <c r="I27" s="339">
        <v>5.8</v>
      </c>
      <c r="J27" s="340">
        <f>SUM((E27*0.25)+(F27*0.25)+(G27*0.2)+(H27*0.2)+(I27*0.1))</f>
        <v>6.58</v>
      </c>
      <c r="K27" s="341"/>
      <c r="L27" s="342">
        <v>7.68</v>
      </c>
      <c r="M27" s="342"/>
      <c r="N27" s="340">
        <f>L27-M27</f>
        <v>7.68</v>
      </c>
      <c r="O27" s="343"/>
      <c r="P27" s="340">
        <f>J27</f>
        <v>6.58</v>
      </c>
      <c r="Q27" s="340">
        <f>N27</f>
        <v>7.68</v>
      </c>
      <c r="R27" s="344">
        <f>(N27+J27)/2</f>
        <v>7.13</v>
      </c>
      <c r="S27" s="345"/>
    </row>
    <row r="28" spans="1:20" x14ac:dyDescent="0.3">
      <c r="A28" s="110">
        <v>110</v>
      </c>
      <c r="B28" t="s">
        <v>55</v>
      </c>
      <c r="C28" s="332"/>
      <c r="D28" s="333"/>
      <c r="E28" s="334"/>
      <c r="F28" s="334"/>
      <c r="G28" s="334"/>
      <c r="H28" s="334"/>
      <c r="I28" s="334"/>
      <c r="J28" s="335"/>
      <c r="K28" s="335"/>
      <c r="L28" s="336"/>
      <c r="M28" s="336"/>
      <c r="N28" s="335"/>
      <c r="O28" s="168"/>
      <c r="P28" s="168"/>
      <c r="Q28" s="168"/>
      <c r="R28" s="337"/>
      <c r="S28" s="333"/>
    </row>
    <row r="29" spans="1:20" s="61" customFormat="1" x14ac:dyDescent="0.3">
      <c r="A29" s="123">
        <v>115</v>
      </c>
      <c r="B29" s="61" t="s">
        <v>56</v>
      </c>
      <c r="C29" s="61" t="s">
        <v>73</v>
      </c>
      <c r="D29" s="338"/>
      <c r="E29" s="339">
        <v>6.2</v>
      </c>
      <c r="F29" s="339">
        <v>6.8</v>
      </c>
      <c r="G29" s="339">
        <v>6</v>
      </c>
      <c r="H29" s="339">
        <v>5</v>
      </c>
      <c r="I29" s="339">
        <v>5.5</v>
      </c>
      <c r="J29" s="340">
        <f t="shared" ref="J29" si="25">SUM((E29*0.25)+(F29*0.25)+(G29*0.2)+(H29*0.2)+(I29*0.1))</f>
        <v>6</v>
      </c>
      <c r="K29" s="341"/>
      <c r="L29" s="342">
        <v>7.5</v>
      </c>
      <c r="M29" s="342"/>
      <c r="N29" s="340">
        <f t="shared" ref="N29" si="26">L29-M29</f>
        <v>7.5</v>
      </c>
      <c r="O29" s="343"/>
      <c r="P29" s="340">
        <f t="shared" ref="P29" si="27">J29</f>
        <v>6</v>
      </c>
      <c r="Q29" s="340">
        <f t="shared" ref="Q29" si="28">N29</f>
        <v>7.5</v>
      </c>
      <c r="R29" s="344">
        <f t="shared" ref="R29" si="29">(N29+J29)/2</f>
        <v>6.75</v>
      </c>
      <c r="S29" s="345"/>
    </row>
    <row r="30" spans="1:20" x14ac:dyDescent="0.3">
      <c r="A30" s="110">
        <v>129</v>
      </c>
      <c r="B30" t="s">
        <v>227</v>
      </c>
      <c r="C30" s="332"/>
      <c r="D30" s="333"/>
      <c r="E30" s="334"/>
      <c r="F30" s="334"/>
      <c r="G30" s="334"/>
      <c r="H30" s="334"/>
      <c r="I30" s="334"/>
      <c r="J30" s="335"/>
      <c r="K30" s="335"/>
      <c r="L30" s="336"/>
      <c r="M30" s="336"/>
      <c r="N30" s="335"/>
      <c r="O30" s="168"/>
      <c r="P30" s="168"/>
      <c r="Q30" s="168"/>
      <c r="R30" s="337"/>
      <c r="S30" s="333"/>
    </row>
    <row r="31" spans="1:20" s="61" customFormat="1" x14ac:dyDescent="0.3">
      <c r="A31" s="123">
        <v>127</v>
      </c>
      <c r="B31" s="61" t="s">
        <v>272</v>
      </c>
      <c r="C31" s="61" t="s">
        <v>133</v>
      </c>
      <c r="D31" s="338"/>
      <c r="E31" s="339">
        <v>6.2</v>
      </c>
      <c r="F31" s="339">
        <v>6</v>
      </c>
      <c r="G31" s="339">
        <v>6</v>
      </c>
      <c r="H31" s="339">
        <v>5.8</v>
      </c>
      <c r="I31" s="339">
        <v>5.5</v>
      </c>
      <c r="J31" s="340">
        <f t="shared" ref="J31" si="30">SUM((E31*0.25)+(F31*0.25)+(G31*0.2)+(H31*0.2)+(I31*0.1))</f>
        <v>5.96</v>
      </c>
      <c r="K31" s="341"/>
      <c r="L31" s="342">
        <v>7.42</v>
      </c>
      <c r="M31" s="342"/>
      <c r="N31" s="340">
        <f t="shared" ref="N31" si="31">L31-M31</f>
        <v>7.42</v>
      </c>
      <c r="O31" s="343"/>
      <c r="P31" s="340">
        <f t="shared" ref="P31" si="32">J31</f>
        <v>5.96</v>
      </c>
      <c r="Q31" s="340">
        <f t="shared" ref="Q31" si="33">N31</f>
        <v>7.42</v>
      </c>
      <c r="R31" s="344">
        <f t="shared" ref="R31" si="34">(N31+J31)/2</f>
        <v>6.6899999999999995</v>
      </c>
      <c r="S31" s="345"/>
    </row>
    <row r="32" spans="1:20" x14ac:dyDescent="0.3">
      <c r="A32" s="110">
        <v>132</v>
      </c>
      <c r="B32" t="s">
        <v>37</v>
      </c>
      <c r="C32" s="332"/>
      <c r="D32" s="333"/>
      <c r="E32" s="334"/>
      <c r="F32" s="334"/>
      <c r="G32" s="334"/>
      <c r="H32" s="334"/>
      <c r="I32" s="334"/>
      <c r="J32" s="335"/>
      <c r="K32" s="335"/>
      <c r="L32" s="336"/>
      <c r="M32" s="336"/>
      <c r="N32" s="335"/>
      <c r="O32" s="168"/>
      <c r="P32" s="168"/>
      <c r="Q32" s="168"/>
      <c r="R32" s="337"/>
      <c r="S32" s="333"/>
    </row>
    <row r="33" spans="1:19" s="61" customFormat="1" x14ac:dyDescent="0.3">
      <c r="A33" s="123">
        <v>137</v>
      </c>
      <c r="B33" s="61" t="s">
        <v>39</v>
      </c>
      <c r="C33" s="61" t="s">
        <v>59</v>
      </c>
      <c r="D33" s="338"/>
      <c r="E33" s="339">
        <v>6.5</v>
      </c>
      <c r="F33" s="339">
        <v>7</v>
      </c>
      <c r="G33" s="339">
        <v>5.8</v>
      </c>
      <c r="H33" s="339">
        <v>6.8</v>
      </c>
      <c r="I33" s="339">
        <v>6</v>
      </c>
      <c r="J33" s="340">
        <f t="shared" ref="J33" si="35">SUM((E33*0.25)+(F33*0.25)+(G33*0.2)+(H33*0.2)+(I33*0.1))</f>
        <v>6.495000000000001</v>
      </c>
      <c r="K33" s="341"/>
      <c r="L33" s="342">
        <v>7.38</v>
      </c>
      <c r="M33" s="342">
        <v>2</v>
      </c>
      <c r="N33" s="340">
        <f t="shared" ref="N33" si="36">L33-M33</f>
        <v>5.38</v>
      </c>
      <c r="O33" s="343"/>
      <c r="P33" s="340">
        <f t="shared" ref="P33" si="37">J33</f>
        <v>6.495000000000001</v>
      </c>
      <c r="Q33" s="340">
        <f t="shared" ref="Q33" si="38">N33</f>
        <v>5.38</v>
      </c>
      <c r="R33" s="344">
        <f t="shared" ref="R33" si="39">(N33+J33)/2</f>
        <v>5.9375</v>
      </c>
      <c r="S33" s="345"/>
    </row>
    <row r="39" spans="1:19" x14ac:dyDescent="0.3">
      <c r="B39" s="332"/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scale="86" fitToWidth="0" orientation="landscape" horizontalDpi="4294967293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9" sqref="G19:H20"/>
    </sheetView>
  </sheetViews>
  <sheetFormatPr defaultRowHeight="14.4" x14ac:dyDescent="0.3"/>
  <cols>
    <col min="1" max="1" width="17.77734375" customWidth="1"/>
    <col min="2" max="3" width="17.109375" customWidth="1"/>
    <col min="4" max="4" width="16.21875" customWidth="1"/>
    <col min="5" max="5" width="17.77734375" customWidth="1"/>
  </cols>
  <sheetData>
    <row r="1" spans="1:8" ht="28.8" x14ac:dyDescent="0.55000000000000004">
      <c r="A1" s="488" t="s">
        <v>319</v>
      </c>
      <c r="B1" s="488"/>
      <c r="C1" s="488"/>
      <c r="D1" s="488"/>
      <c r="E1" s="488"/>
      <c r="F1" s="488"/>
      <c r="G1" s="488"/>
    </row>
    <row r="2" spans="1:8" ht="28.8" x14ac:dyDescent="0.55000000000000004">
      <c r="A2" s="551" t="s">
        <v>310</v>
      </c>
      <c r="B2" s="551"/>
      <c r="C2" s="551"/>
      <c r="D2" s="551"/>
      <c r="E2" s="551"/>
      <c r="F2" s="489"/>
      <c r="G2" s="489"/>
      <c r="H2" s="489"/>
    </row>
    <row r="4" spans="1:8" ht="18.600000000000001" thickBot="1" x14ac:dyDescent="0.4">
      <c r="A4" s="490" t="s">
        <v>311</v>
      </c>
      <c r="B4" s="490" t="s">
        <v>312</v>
      </c>
      <c r="C4" s="490" t="s">
        <v>16</v>
      </c>
      <c r="D4" s="490" t="s">
        <v>7</v>
      </c>
      <c r="E4" s="490" t="s">
        <v>15</v>
      </c>
      <c r="G4" s="491"/>
      <c r="H4" s="491"/>
    </row>
    <row r="5" spans="1:8" ht="29.4" thickBot="1" x14ac:dyDescent="0.35">
      <c r="A5" s="492" t="s">
        <v>313</v>
      </c>
      <c r="B5" s="493" t="s">
        <v>330</v>
      </c>
      <c r="C5" s="494" t="s">
        <v>90</v>
      </c>
      <c r="D5" s="494" t="s">
        <v>88</v>
      </c>
      <c r="E5" s="495" t="s">
        <v>89</v>
      </c>
    </row>
    <row r="6" spans="1:8" ht="29.4" thickBot="1" x14ac:dyDescent="0.35">
      <c r="A6" s="492" t="s">
        <v>314</v>
      </c>
      <c r="B6" s="514" t="s">
        <v>320</v>
      </c>
      <c r="C6" s="515"/>
      <c r="D6" s="515"/>
      <c r="E6" s="516"/>
    </row>
    <row r="7" spans="1:8" ht="43.8" thickBot="1" x14ac:dyDescent="0.35">
      <c r="A7" s="492" t="s">
        <v>315</v>
      </c>
      <c r="B7" s="496" t="s">
        <v>278</v>
      </c>
      <c r="C7" s="497" t="s">
        <v>331</v>
      </c>
      <c r="D7" s="539" t="s">
        <v>328</v>
      </c>
      <c r="E7" s="498" t="s">
        <v>43</v>
      </c>
    </row>
    <row r="8" spans="1:8" ht="29.4" thickBot="1" x14ac:dyDescent="0.35">
      <c r="A8" s="492" t="s">
        <v>316</v>
      </c>
      <c r="B8" s="499" t="s">
        <v>332</v>
      </c>
      <c r="C8" s="500" t="s">
        <v>333</v>
      </c>
      <c r="D8" s="500" t="s">
        <v>334</v>
      </c>
      <c r="E8" s="501" t="s">
        <v>335</v>
      </c>
    </row>
    <row r="9" spans="1:8" ht="29.4" thickBot="1" x14ac:dyDescent="0.35">
      <c r="A9" s="502" t="s">
        <v>317</v>
      </c>
      <c r="B9" s="512"/>
      <c r="C9" s="503" t="s">
        <v>322</v>
      </c>
      <c r="D9" s="61" t="s">
        <v>324</v>
      </c>
      <c r="E9" s="504" t="s">
        <v>323</v>
      </c>
      <c r="F9" s="505"/>
    </row>
    <row r="10" spans="1:8" ht="43.8" thickBot="1" x14ac:dyDescent="0.35">
      <c r="A10" s="492" t="s">
        <v>318</v>
      </c>
      <c r="B10" s="513"/>
      <c r="C10" s="497" t="s">
        <v>331</v>
      </c>
      <c r="D10" s="497" t="s">
        <v>183</v>
      </c>
      <c r="E10" s="498" t="s">
        <v>84</v>
      </c>
      <c r="H10" s="38"/>
    </row>
    <row r="12" spans="1:8" x14ac:dyDescent="0.3">
      <c r="G12" s="38"/>
    </row>
    <row r="14" spans="1:8" x14ac:dyDescent="0.3">
      <c r="B14" s="320"/>
      <c r="C14" s="320"/>
      <c r="D14" s="320"/>
    </row>
    <row r="15" spans="1:8" x14ac:dyDescent="0.3">
      <c r="B15" s="320"/>
      <c r="C15" s="320"/>
      <c r="D15" s="320"/>
    </row>
    <row r="16" spans="1:8" x14ac:dyDescent="0.3">
      <c r="B16" s="320"/>
      <c r="C16" s="320"/>
      <c r="D16" s="320"/>
    </row>
  </sheetData>
  <mergeCells count="1">
    <mergeCell ref="A2:E2"/>
  </mergeCells>
  <pageMargins left="0.7" right="0.7" top="0.75" bottom="0.75" header="0.3" footer="0.3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4" workbookViewId="0">
      <selection activeCell="S27" sqref="S27"/>
    </sheetView>
  </sheetViews>
  <sheetFormatPr defaultRowHeight="14.4" x14ac:dyDescent="0.3"/>
  <cols>
    <col min="2" max="2" width="36.88671875" customWidth="1"/>
    <col min="3" max="3" width="16.88671875" customWidth="1"/>
    <col min="4" max="4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2" customWidth="1"/>
  </cols>
  <sheetData>
    <row r="1" spans="1:19" ht="15.6" x14ac:dyDescent="0.3">
      <c r="A1" s="300" t="s">
        <v>0</v>
      </c>
      <c r="B1" s="300"/>
      <c r="C1" s="6" t="s">
        <v>91</v>
      </c>
      <c r="L1" s="563"/>
      <c r="M1" s="563"/>
      <c r="N1" s="563"/>
      <c r="S1" s="72">
        <f ca="1">NOW()</f>
        <v>43745.332973495373</v>
      </c>
    </row>
    <row r="2" spans="1:19" ht="15.6" x14ac:dyDescent="0.3">
      <c r="A2" s="346"/>
      <c r="B2" s="346"/>
      <c r="C2" s="65" t="s">
        <v>76</v>
      </c>
      <c r="L2" s="563"/>
      <c r="M2" s="563"/>
      <c r="N2" s="563"/>
      <c r="S2" s="73">
        <f ca="1">NOW()</f>
        <v>43745.332973495373</v>
      </c>
    </row>
    <row r="3" spans="1:19" ht="15.6" x14ac:dyDescent="0.3">
      <c r="A3" s="565" t="s">
        <v>1</v>
      </c>
      <c r="B3" s="565"/>
      <c r="C3" s="6" t="s">
        <v>77</v>
      </c>
      <c r="L3" s="3"/>
      <c r="M3" s="3"/>
      <c r="N3" s="3"/>
    </row>
    <row r="4" spans="1:19" ht="15.6" x14ac:dyDescent="0.3">
      <c r="A4" s="68"/>
      <c r="B4" s="98"/>
      <c r="C4" s="3"/>
      <c r="L4" s="3"/>
      <c r="M4" s="3"/>
      <c r="N4" s="3"/>
    </row>
    <row r="5" spans="1:19" ht="15.6" x14ac:dyDescent="0.3">
      <c r="A5" s="321" t="s">
        <v>255</v>
      </c>
      <c r="B5" s="17"/>
      <c r="C5" s="16"/>
      <c r="D5" s="322"/>
      <c r="E5" s="17" t="s">
        <v>3</v>
      </c>
      <c r="F5" s="16" t="str">
        <f>C2</f>
        <v>Nina Fritzell</v>
      </c>
      <c r="G5" s="16"/>
      <c r="H5" s="17"/>
      <c r="I5" s="16"/>
      <c r="J5" s="322"/>
      <c r="K5" s="322"/>
      <c r="L5" s="323" t="s">
        <v>4</v>
      </c>
      <c r="M5" s="324" t="str">
        <f>C3</f>
        <v>Angie Deeks</v>
      </c>
      <c r="N5" s="322"/>
      <c r="O5" s="322"/>
      <c r="P5" s="322"/>
      <c r="Q5" s="322"/>
      <c r="R5" s="322"/>
      <c r="S5" s="322"/>
    </row>
    <row r="6" spans="1:19" ht="15.6" x14ac:dyDescent="0.3">
      <c r="A6" s="321" t="s">
        <v>94</v>
      </c>
      <c r="B6" s="347">
        <v>38</v>
      </c>
      <c r="C6" s="16"/>
      <c r="D6" s="322"/>
      <c r="E6" s="16"/>
      <c r="F6" s="16"/>
      <c r="G6" s="16"/>
      <c r="H6" s="16"/>
      <c r="I6" s="16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x14ac:dyDescent="0.3">
      <c r="A7" s="16"/>
      <c r="B7" s="16"/>
      <c r="C7" s="16"/>
      <c r="D7" s="322"/>
      <c r="E7" s="17"/>
      <c r="F7" s="16"/>
      <c r="G7" s="16"/>
      <c r="H7" s="16"/>
      <c r="I7" s="16"/>
      <c r="J7" s="325"/>
      <c r="K7" s="325"/>
      <c r="L7" s="322"/>
      <c r="M7" s="322"/>
      <c r="N7" s="325"/>
      <c r="O7" s="322"/>
      <c r="P7" s="322"/>
      <c r="Q7" s="322"/>
      <c r="R7" s="326"/>
      <c r="S7" s="322"/>
    </row>
    <row r="8" spans="1:19" x14ac:dyDescent="0.3">
      <c r="A8" s="20" t="s">
        <v>13</v>
      </c>
      <c r="B8" s="20" t="s">
        <v>14</v>
      </c>
      <c r="C8" s="20" t="s">
        <v>16</v>
      </c>
      <c r="D8" s="327"/>
      <c r="E8" s="24" t="s">
        <v>10</v>
      </c>
      <c r="F8" s="20"/>
      <c r="G8" s="20"/>
      <c r="H8" s="20"/>
      <c r="I8" s="20"/>
      <c r="J8" s="328" t="s">
        <v>10</v>
      </c>
      <c r="K8" s="329"/>
      <c r="L8" s="325"/>
      <c r="M8" s="325"/>
      <c r="N8" s="328" t="s">
        <v>9</v>
      </c>
      <c r="O8" s="327"/>
      <c r="P8" s="325"/>
      <c r="Q8" s="325"/>
      <c r="R8" s="330" t="s">
        <v>24</v>
      </c>
      <c r="S8" s="325"/>
    </row>
    <row r="9" spans="1:19" x14ac:dyDescent="0.3">
      <c r="A9" s="20"/>
      <c r="B9" s="20"/>
      <c r="C9" s="20"/>
      <c r="D9" s="331"/>
      <c r="E9" s="20" t="s">
        <v>25</v>
      </c>
      <c r="F9" s="20" t="s">
        <v>26</v>
      </c>
      <c r="G9" s="20" t="s">
        <v>27</v>
      </c>
      <c r="H9" s="20" t="s">
        <v>28</v>
      </c>
      <c r="I9" s="20" t="s">
        <v>29</v>
      </c>
      <c r="J9" s="328" t="s">
        <v>24</v>
      </c>
      <c r="K9" s="329"/>
      <c r="L9" s="322" t="s">
        <v>22</v>
      </c>
      <c r="M9" s="322" t="s">
        <v>23</v>
      </c>
      <c r="N9" s="328" t="s">
        <v>24</v>
      </c>
      <c r="O9" s="331"/>
      <c r="P9" s="427" t="s">
        <v>34</v>
      </c>
      <c r="Q9" s="427" t="s">
        <v>35</v>
      </c>
      <c r="R9" s="330" t="s">
        <v>83</v>
      </c>
      <c r="S9" s="325" t="s">
        <v>33</v>
      </c>
    </row>
    <row r="10" spans="1:19" x14ac:dyDescent="0.3">
      <c r="A10" s="110">
        <v>105</v>
      </c>
      <c r="B10" t="s">
        <v>138</v>
      </c>
      <c r="C10" s="334"/>
      <c r="D10" s="333"/>
      <c r="E10" s="334"/>
      <c r="F10" s="334"/>
      <c r="G10" s="334"/>
      <c r="H10" s="334"/>
      <c r="I10" s="334"/>
      <c r="J10" s="335"/>
      <c r="K10" s="335"/>
      <c r="L10" s="336"/>
      <c r="M10" s="336"/>
      <c r="N10" s="335"/>
      <c r="O10" s="168"/>
      <c r="P10" s="168"/>
      <c r="Q10" s="168"/>
      <c r="R10" s="337"/>
      <c r="S10" s="333"/>
    </row>
    <row r="11" spans="1:19" x14ac:dyDescent="0.3">
      <c r="A11" s="123">
        <v>97</v>
      </c>
      <c r="B11" s="122" t="s">
        <v>78</v>
      </c>
      <c r="C11" s="61" t="s">
        <v>139</v>
      </c>
      <c r="D11" s="338"/>
      <c r="E11" s="339">
        <v>7</v>
      </c>
      <c r="F11" s="339">
        <v>7</v>
      </c>
      <c r="G11" s="339">
        <v>6.5</v>
      </c>
      <c r="H11" s="339">
        <v>7</v>
      </c>
      <c r="I11" s="339">
        <v>7</v>
      </c>
      <c r="J11" s="340">
        <f t="shared" ref="J11" si="0">SUM((E11*0.25)+(F11*0.25)+(G11*0.2)+(H11*0.2)+(I11*0.1))</f>
        <v>6.9</v>
      </c>
      <c r="K11" s="341"/>
      <c r="L11" s="342">
        <v>8.5</v>
      </c>
      <c r="M11" s="342"/>
      <c r="N11" s="340">
        <f t="shared" ref="N11" si="1">L11-M11</f>
        <v>8.5</v>
      </c>
      <c r="O11" s="343"/>
      <c r="P11" s="340">
        <f t="shared" ref="P11" si="2">J11</f>
        <v>6.9</v>
      </c>
      <c r="Q11" s="340">
        <f t="shared" ref="Q11" si="3">N11</f>
        <v>8.5</v>
      </c>
      <c r="R11" s="344">
        <f t="shared" ref="R11" si="4">(N11+J11)/2</f>
        <v>7.7</v>
      </c>
      <c r="S11" s="345">
        <v>1</v>
      </c>
    </row>
    <row r="12" spans="1:19" x14ac:dyDescent="0.3">
      <c r="A12" s="110">
        <v>86</v>
      </c>
      <c r="B12" t="s">
        <v>48</v>
      </c>
      <c r="C12" s="334"/>
      <c r="D12" s="333"/>
      <c r="E12" s="334"/>
      <c r="F12" s="334"/>
      <c r="G12" s="334"/>
      <c r="H12" s="334"/>
      <c r="I12" s="334"/>
      <c r="J12" s="335"/>
      <c r="K12" s="335"/>
      <c r="L12" s="336"/>
      <c r="M12" s="336"/>
      <c r="N12" s="335"/>
      <c r="O12" s="168"/>
      <c r="P12" s="168"/>
      <c r="Q12" s="168"/>
      <c r="R12" s="337"/>
      <c r="S12" s="333"/>
    </row>
    <row r="13" spans="1:19" x14ac:dyDescent="0.3">
      <c r="A13" s="123">
        <v>92</v>
      </c>
      <c r="B13" s="61" t="s">
        <v>50</v>
      </c>
      <c r="C13" s="61" t="s">
        <v>74</v>
      </c>
      <c r="D13" s="338"/>
      <c r="E13" s="339">
        <v>7.5</v>
      </c>
      <c r="F13" s="339">
        <v>8</v>
      </c>
      <c r="G13" s="339">
        <v>6.3</v>
      </c>
      <c r="H13" s="339">
        <v>5.0999999999999996</v>
      </c>
      <c r="I13" s="339">
        <v>5</v>
      </c>
      <c r="J13" s="340">
        <f t="shared" ref="J13" si="5">SUM((E13*0.25)+(F13*0.25)+(G13*0.2)+(H13*0.2)+(I13*0.1))</f>
        <v>6.6549999999999994</v>
      </c>
      <c r="K13" s="341"/>
      <c r="L13" s="342">
        <v>7.8</v>
      </c>
      <c r="M13" s="342"/>
      <c r="N13" s="340">
        <f t="shared" ref="N13" si="6">L13-M13</f>
        <v>7.8</v>
      </c>
      <c r="O13" s="343"/>
      <c r="P13" s="340">
        <f t="shared" ref="P13" si="7">J13</f>
        <v>6.6549999999999994</v>
      </c>
      <c r="Q13" s="340">
        <f t="shared" ref="Q13" si="8">N13</f>
        <v>7.8</v>
      </c>
      <c r="R13" s="344">
        <f t="shared" ref="R13" si="9">(N13+J13)/2</f>
        <v>7.2274999999999991</v>
      </c>
      <c r="S13" s="345">
        <v>2</v>
      </c>
    </row>
    <row r="14" spans="1:19" x14ac:dyDescent="0.3">
      <c r="A14" s="110">
        <v>102</v>
      </c>
      <c r="B14" t="s">
        <v>231</v>
      </c>
      <c r="C14" s="334"/>
      <c r="D14" s="333"/>
      <c r="E14" s="334"/>
      <c r="F14" s="334"/>
      <c r="G14" s="334"/>
      <c r="H14" s="334"/>
      <c r="I14" s="334"/>
      <c r="J14" s="335"/>
      <c r="K14" s="335"/>
      <c r="L14" s="336"/>
      <c r="M14" s="336"/>
      <c r="N14" s="335"/>
      <c r="O14" s="168"/>
      <c r="P14" s="168"/>
      <c r="Q14" s="168"/>
      <c r="R14" s="337"/>
      <c r="S14" s="333"/>
    </row>
    <row r="15" spans="1:19" x14ac:dyDescent="0.3">
      <c r="A15" s="123">
        <v>103</v>
      </c>
      <c r="B15" s="61" t="s">
        <v>259</v>
      </c>
      <c r="C15" s="61" t="s">
        <v>139</v>
      </c>
      <c r="D15" s="338"/>
      <c r="E15" s="339">
        <v>7</v>
      </c>
      <c r="F15" s="339">
        <v>7</v>
      </c>
      <c r="G15" s="339">
        <v>7</v>
      </c>
      <c r="H15" s="339">
        <v>6.5</v>
      </c>
      <c r="I15" s="339">
        <v>6.5</v>
      </c>
      <c r="J15" s="340">
        <f>SUM((E15*0.25)+(F15*0.25)+(G15*0.2)+(H15*0.2)+(I15*0.1))</f>
        <v>6.8500000000000005</v>
      </c>
      <c r="K15" s="341"/>
      <c r="L15" s="342">
        <v>7.9</v>
      </c>
      <c r="M15" s="342">
        <v>0.4</v>
      </c>
      <c r="N15" s="340">
        <f>L15-M15</f>
        <v>7.5</v>
      </c>
      <c r="O15" s="343"/>
      <c r="P15" s="340">
        <f>J15</f>
        <v>6.8500000000000005</v>
      </c>
      <c r="Q15" s="340">
        <f>N15</f>
        <v>7.5</v>
      </c>
      <c r="R15" s="344">
        <f>(N15+J15)/2</f>
        <v>7.1750000000000007</v>
      </c>
      <c r="S15" s="345">
        <v>3</v>
      </c>
    </row>
    <row r="16" spans="1:19" x14ac:dyDescent="0.3">
      <c r="A16" s="110">
        <v>145</v>
      </c>
      <c r="B16" t="s">
        <v>45</v>
      </c>
      <c r="C16" s="334"/>
      <c r="D16" s="333"/>
      <c r="E16" s="334"/>
      <c r="F16" s="334"/>
      <c r="G16" s="334"/>
      <c r="H16" s="334"/>
      <c r="I16" s="334"/>
      <c r="J16" s="335"/>
      <c r="K16" s="335"/>
      <c r="L16" s="336"/>
      <c r="M16" s="336"/>
      <c r="N16" s="335"/>
      <c r="O16" s="168"/>
      <c r="P16" s="168"/>
      <c r="Q16" s="168"/>
      <c r="R16" s="337"/>
      <c r="S16" s="333"/>
    </row>
    <row r="17" spans="1:19" x14ac:dyDescent="0.3">
      <c r="A17" s="123">
        <v>147</v>
      </c>
      <c r="B17" s="61" t="s">
        <v>46</v>
      </c>
      <c r="C17" s="61" t="s">
        <v>67</v>
      </c>
      <c r="D17" s="338"/>
      <c r="E17" s="339">
        <v>6</v>
      </c>
      <c r="F17" s="339">
        <v>6</v>
      </c>
      <c r="G17" s="339">
        <v>6</v>
      </c>
      <c r="H17" s="339">
        <v>3</v>
      </c>
      <c r="I17" s="339">
        <v>5</v>
      </c>
      <c r="J17" s="340">
        <f t="shared" ref="J17" si="10">SUM((E17*0.25)+(F17*0.25)+(G17*0.2)+(H17*0.2)+(I17*0.1))</f>
        <v>5.3000000000000007</v>
      </c>
      <c r="K17" s="341"/>
      <c r="L17" s="342">
        <v>8.6999999999999993</v>
      </c>
      <c r="M17" s="342"/>
      <c r="N17" s="340">
        <f t="shared" ref="N17" si="11">L17-M17</f>
        <v>8.6999999999999993</v>
      </c>
      <c r="O17" s="343"/>
      <c r="P17" s="340">
        <f t="shared" ref="P17" si="12">J17</f>
        <v>5.3000000000000007</v>
      </c>
      <c r="Q17" s="340">
        <f t="shared" ref="Q17" si="13">N17</f>
        <v>8.6999999999999993</v>
      </c>
      <c r="R17" s="344">
        <f t="shared" ref="R17" si="14">(N17+J17)/2</f>
        <v>7</v>
      </c>
      <c r="S17" s="345">
        <v>4</v>
      </c>
    </row>
    <row r="18" spans="1:19" x14ac:dyDescent="0.3">
      <c r="A18" s="110">
        <v>142</v>
      </c>
      <c r="B18" t="s">
        <v>149</v>
      </c>
      <c r="C18" s="332"/>
      <c r="D18" s="333"/>
      <c r="E18" s="334"/>
      <c r="F18" s="334"/>
      <c r="G18" s="334"/>
      <c r="H18" s="334"/>
      <c r="I18" s="334"/>
      <c r="J18" s="335"/>
      <c r="K18" s="335"/>
      <c r="L18" s="336"/>
      <c r="M18" s="336"/>
      <c r="N18" s="335"/>
      <c r="O18" s="168"/>
      <c r="P18" s="168"/>
      <c r="Q18" s="168"/>
      <c r="R18" s="337"/>
      <c r="S18" s="333"/>
    </row>
    <row r="19" spans="1:19" x14ac:dyDescent="0.3">
      <c r="A19" s="123">
        <v>138</v>
      </c>
      <c r="B19" s="122" t="s">
        <v>256</v>
      </c>
      <c r="C19" s="61" t="s">
        <v>62</v>
      </c>
      <c r="D19" s="338"/>
      <c r="E19" s="339">
        <v>7</v>
      </c>
      <c r="F19" s="339">
        <v>6</v>
      </c>
      <c r="G19" s="339">
        <v>4.8</v>
      </c>
      <c r="H19" s="339">
        <v>4.8</v>
      </c>
      <c r="I19" s="339">
        <v>4.8</v>
      </c>
      <c r="J19" s="340">
        <f>SUM((E19*0.25)+(F19*0.25)+(G19*0.2)+(H19*0.2)+(I19*0.1))</f>
        <v>5.65</v>
      </c>
      <c r="K19" s="341"/>
      <c r="L19" s="342">
        <v>7.6</v>
      </c>
      <c r="M19" s="342"/>
      <c r="N19" s="340">
        <f>L19-M19</f>
        <v>7.6</v>
      </c>
      <c r="O19" s="343"/>
      <c r="P19" s="340">
        <f>J19</f>
        <v>5.65</v>
      </c>
      <c r="Q19" s="340">
        <f>N19</f>
        <v>7.6</v>
      </c>
      <c r="R19" s="344">
        <f>(N19+J19)/2</f>
        <v>6.625</v>
      </c>
      <c r="S19" s="345">
        <v>5</v>
      </c>
    </row>
    <row r="20" spans="1:19" x14ac:dyDescent="0.3">
      <c r="A20" s="110">
        <v>69</v>
      </c>
      <c r="B20" t="s">
        <v>257</v>
      </c>
      <c r="C20" s="334"/>
      <c r="D20" s="333"/>
      <c r="E20" s="334"/>
      <c r="F20" s="334"/>
      <c r="G20" s="334"/>
      <c r="H20" s="334"/>
      <c r="I20" s="334"/>
      <c r="J20" s="335"/>
      <c r="K20" s="335"/>
      <c r="L20" s="336"/>
      <c r="M20" s="336"/>
      <c r="N20" s="335"/>
      <c r="O20" s="168"/>
      <c r="P20" s="168"/>
      <c r="Q20" s="168"/>
      <c r="R20" s="337"/>
      <c r="S20" s="333"/>
    </row>
    <row r="21" spans="1:19" x14ac:dyDescent="0.3">
      <c r="A21" s="123">
        <v>73</v>
      </c>
      <c r="B21" s="61" t="s">
        <v>258</v>
      </c>
      <c r="C21" t="s">
        <v>280</v>
      </c>
      <c r="D21" s="338"/>
      <c r="E21" s="339">
        <v>5.2</v>
      </c>
      <c r="F21" s="339">
        <v>5.2</v>
      </c>
      <c r="G21" s="339">
        <v>6.2</v>
      </c>
      <c r="H21" s="339">
        <v>6</v>
      </c>
      <c r="I21" s="339">
        <v>5</v>
      </c>
      <c r="J21" s="340">
        <f t="shared" ref="J21" si="15">SUM((E21*0.25)+(F21*0.25)+(G21*0.2)+(H21*0.2)+(I21*0.1))</f>
        <v>5.5400000000000009</v>
      </c>
      <c r="K21" s="341"/>
      <c r="L21" s="342">
        <v>7.1</v>
      </c>
      <c r="M21" s="342"/>
      <c r="N21" s="340">
        <f t="shared" ref="N21" si="16">L21-M21</f>
        <v>7.1</v>
      </c>
      <c r="O21" s="343"/>
      <c r="P21" s="340">
        <f t="shared" ref="P21" si="17">J21</f>
        <v>5.5400000000000009</v>
      </c>
      <c r="Q21" s="340">
        <f t="shared" ref="Q21" si="18">N21</f>
        <v>7.1</v>
      </c>
      <c r="R21" s="344">
        <f t="shared" ref="R21" si="19">(N21+J21)/2</f>
        <v>6.32</v>
      </c>
      <c r="S21" s="345">
        <v>6</v>
      </c>
    </row>
    <row r="22" spans="1:19" x14ac:dyDescent="0.3">
      <c r="A22" s="110">
        <v>126</v>
      </c>
      <c r="B22" t="s">
        <v>130</v>
      </c>
      <c r="C22" s="334"/>
      <c r="D22" s="333"/>
      <c r="E22" s="334"/>
      <c r="F22" s="334"/>
      <c r="G22" s="334"/>
      <c r="H22" s="334"/>
      <c r="I22" s="334"/>
      <c r="J22" s="335"/>
      <c r="K22" s="335"/>
      <c r="L22" s="336"/>
      <c r="M22" s="336"/>
      <c r="N22" s="335"/>
      <c r="O22" s="168"/>
      <c r="P22" s="168"/>
      <c r="Q22" s="168"/>
      <c r="R22" s="337"/>
      <c r="S22" s="333"/>
    </row>
    <row r="23" spans="1:19" x14ac:dyDescent="0.3">
      <c r="A23" s="123">
        <v>128</v>
      </c>
      <c r="B23" s="61" t="s">
        <v>226</v>
      </c>
      <c r="C23" s="61" t="s">
        <v>133</v>
      </c>
      <c r="D23" s="338"/>
      <c r="E23" s="339">
        <v>5</v>
      </c>
      <c r="F23" s="339">
        <v>5</v>
      </c>
      <c r="G23" s="339">
        <v>5</v>
      </c>
      <c r="H23" s="339">
        <v>3</v>
      </c>
      <c r="I23" s="339">
        <v>4</v>
      </c>
      <c r="J23" s="340">
        <f t="shared" ref="J23" si="20">SUM((E23*0.25)+(F23*0.25)+(G23*0.2)+(H23*0.2)+(I23*0.1))</f>
        <v>4.5</v>
      </c>
      <c r="K23" s="341"/>
      <c r="L23" s="342">
        <v>7</v>
      </c>
      <c r="M23" s="342"/>
      <c r="N23" s="340">
        <f t="shared" ref="N23" si="21">L23-M23</f>
        <v>7</v>
      </c>
      <c r="O23" s="343"/>
      <c r="P23" s="340">
        <f t="shared" ref="P23" si="22">J23</f>
        <v>4.5</v>
      </c>
      <c r="Q23" s="340">
        <f t="shared" ref="Q23" si="23">N23</f>
        <v>7</v>
      </c>
      <c r="R23" s="344">
        <f t="shared" ref="R23" si="24">(N23+J23)/2</f>
        <v>5.75</v>
      </c>
      <c r="S23" s="345"/>
    </row>
    <row r="24" spans="1:19" x14ac:dyDescent="0.3">
      <c r="A24" s="110">
        <v>101</v>
      </c>
      <c r="B24" t="s">
        <v>137</v>
      </c>
      <c r="C24" s="334"/>
      <c r="D24" s="333"/>
      <c r="E24" s="334"/>
      <c r="F24" s="334"/>
      <c r="G24" s="334"/>
      <c r="H24" s="334"/>
      <c r="I24" s="334"/>
      <c r="J24" s="335"/>
      <c r="K24" s="335"/>
      <c r="L24" s="336"/>
      <c r="M24" s="336"/>
      <c r="N24" s="335"/>
      <c r="O24" s="168"/>
      <c r="P24" s="168"/>
      <c r="Q24" s="168"/>
      <c r="R24" s="337"/>
      <c r="S24" s="333"/>
    </row>
    <row r="25" spans="1:19" x14ac:dyDescent="0.3">
      <c r="A25" s="123">
        <v>104</v>
      </c>
      <c r="B25" s="61" t="s">
        <v>230</v>
      </c>
      <c r="C25" s="61" t="s">
        <v>139</v>
      </c>
      <c r="D25" s="338"/>
      <c r="E25" s="339">
        <v>4.8</v>
      </c>
      <c r="F25" s="339">
        <v>5</v>
      </c>
      <c r="G25" s="339">
        <v>4.5</v>
      </c>
      <c r="H25" s="339">
        <v>3</v>
      </c>
      <c r="I25" s="339">
        <v>3.5</v>
      </c>
      <c r="J25" s="340">
        <f t="shared" ref="J25" si="25">SUM((E25*0.25)+(F25*0.25)+(G25*0.2)+(H25*0.2)+(I25*0.1))</f>
        <v>4.3</v>
      </c>
      <c r="K25" s="341"/>
      <c r="L25" s="342">
        <v>7.4</v>
      </c>
      <c r="M25" s="342">
        <v>0.6</v>
      </c>
      <c r="N25" s="340">
        <f t="shared" ref="N25" si="26">L25-M25</f>
        <v>6.8000000000000007</v>
      </c>
      <c r="O25" s="343"/>
      <c r="P25" s="340">
        <f t="shared" ref="P25" si="27">J25</f>
        <v>4.3</v>
      </c>
      <c r="Q25" s="340">
        <f t="shared" ref="Q25" si="28">N25</f>
        <v>6.8000000000000007</v>
      </c>
      <c r="R25" s="344">
        <f t="shared" ref="R25" si="29">(N25+J25)/2</f>
        <v>5.5500000000000007</v>
      </c>
      <c r="S25" s="345"/>
    </row>
    <row r="26" spans="1:19" x14ac:dyDescent="0.3">
      <c r="A26" s="110">
        <v>130</v>
      </c>
      <c r="B26" t="s">
        <v>134</v>
      </c>
      <c r="C26" s="334"/>
      <c r="D26" s="333"/>
      <c r="E26" s="334"/>
      <c r="F26" s="334"/>
      <c r="G26" s="334"/>
      <c r="H26" s="334"/>
      <c r="I26" s="334"/>
      <c r="J26" s="335"/>
      <c r="K26" s="335"/>
      <c r="L26" s="336"/>
      <c r="M26" s="336"/>
      <c r="N26" s="335"/>
      <c r="O26" s="168"/>
      <c r="P26" s="168"/>
      <c r="Q26" s="168"/>
      <c r="R26" s="337"/>
      <c r="S26" s="333"/>
    </row>
    <row r="27" spans="1:19" x14ac:dyDescent="0.3">
      <c r="A27" s="123">
        <v>125</v>
      </c>
      <c r="B27" s="61" t="s">
        <v>135</v>
      </c>
      <c r="C27" s="61" t="s">
        <v>133</v>
      </c>
      <c r="D27" s="338"/>
      <c r="E27" s="339">
        <v>4.8</v>
      </c>
      <c r="F27" s="339">
        <v>5</v>
      </c>
      <c r="G27" s="339">
        <v>4</v>
      </c>
      <c r="H27" s="339">
        <v>3</v>
      </c>
      <c r="I27" s="339">
        <v>3</v>
      </c>
      <c r="J27" s="340">
        <f t="shared" ref="J27" si="30">SUM((E27*0.25)+(F27*0.25)+(G27*0.2)+(H27*0.2)+(I27*0.1))</f>
        <v>4.1500000000000004</v>
      </c>
      <c r="K27" s="341"/>
      <c r="L27" s="342">
        <v>6.7</v>
      </c>
      <c r="M27" s="342"/>
      <c r="N27" s="340">
        <f t="shared" ref="N27" si="31">L27-M27</f>
        <v>6.7</v>
      </c>
      <c r="O27" s="343"/>
      <c r="P27" s="340">
        <f t="shared" ref="P27" si="32">J27</f>
        <v>4.1500000000000004</v>
      </c>
      <c r="Q27" s="340">
        <f t="shared" ref="Q27" si="33">N27</f>
        <v>6.7</v>
      </c>
      <c r="R27" s="344">
        <f t="shared" ref="R27" si="34">(N27+J27)/2</f>
        <v>5.4250000000000007</v>
      </c>
      <c r="S27" s="345"/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workbookViewId="0">
      <selection activeCell="S1" sqref="S1:S2"/>
    </sheetView>
  </sheetViews>
  <sheetFormatPr defaultRowHeight="14.4" x14ac:dyDescent="0.3"/>
  <cols>
    <col min="2" max="2" width="38.33203125" customWidth="1"/>
    <col min="3" max="3" width="18.109375" customWidth="1"/>
    <col min="4" max="4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2" customWidth="1"/>
  </cols>
  <sheetData>
    <row r="1" spans="1:19" ht="15.6" x14ac:dyDescent="0.3">
      <c r="A1" s="300" t="s">
        <v>0</v>
      </c>
      <c r="B1" s="300"/>
      <c r="C1" s="6" t="s">
        <v>91</v>
      </c>
      <c r="L1" s="563"/>
      <c r="M1" s="563"/>
      <c r="N1" s="563"/>
      <c r="S1" s="72">
        <f ca="1">NOW()</f>
        <v>43745.332973495373</v>
      </c>
    </row>
    <row r="2" spans="1:19" ht="15.6" x14ac:dyDescent="0.3">
      <c r="A2" s="346"/>
      <c r="B2" s="346"/>
      <c r="C2" s="65" t="s">
        <v>140</v>
      </c>
      <c r="L2" s="563"/>
      <c r="M2" s="563"/>
      <c r="N2" s="563"/>
      <c r="S2" s="73">
        <f ca="1">NOW()</f>
        <v>43745.332973495373</v>
      </c>
    </row>
    <row r="3" spans="1:19" ht="15.6" x14ac:dyDescent="0.3">
      <c r="A3" s="565" t="s">
        <v>1</v>
      </c>
      <c r="B3" s="565"/>
      <c r="C3" s="6" t="s">
        <v>75</v>
      </c>
      <c r="L3" s="3"/>
      <c r="M3" s="3"/>
      <c r="N3" s="3"/>
    </row>
    <row r="4" spans="1:19" ht="15.6" x14ac:dyDescent="0.3">
      <c r="A4" s="68"/>
      <c r="B4" s="98"/>
      <c r="C4" s="3"/>
      <c r="L4" s="3"/>
      <c r="M4" s="3"/>
      <c r="N4" s="3"/>
    </row>
    <row r="5" spans="1:19" ht="15.6" x14ac:dyDescent="0.3">
      <c r="A5" s="321" t="s">
        <v>321</v>
      </c>
      <c r="B5" s="17"/>
      <c r="C5" s="16"/>
      <c r="D5" s="322"/>
      <c r="E5" s="17" t="s">
        <v>3</v>
      </c>
      <c r="F5" s="16" t="str">
        <f>C2</f>
        <v>Jenny Scott</v>
      </c>
      <c r="G5" s="16"/>
      <c r="H5" s="17"/>
      <c r="I5" s="16"/>
      <c r="J5" s="322"/>
      <c r="K5" s="322"/>
      <c r="L5" s="323" t="s">
        <v>4</v>
      </c>
      <c r="M5" s="324" t="str">
        <f>C3</f>
        <v>Robyn Bruderer</v>
      </c>
      <c r="N5" s="322"/>
      <c r="O5" s="322"/>
      <c r="P5" s="322"/>
      <c r="Q5" s="322"/>
      <c r="R5" s="322"/>
      <c r="S5" s="322"/>
    </row>
    <row r="6" spans="1:19" ht="15.6" x14ac:dyDescent="0.3">
      <c r="A6" s="321" t="s">
        <v>94</v>
      </c>
      <c r="B6" s="347">
        <v>38</v>
      </c>
      <c r="C6" s="16"/>
      <c r="D6" s="322"/>
      <c r="E6" s="16"/>
      <c r="F6" s="16"/>
      <c r="G6" s="16"/>
      <c r="H6" s="16"/>
      <c r="I6" s="16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1:19" x14ac:dyDescent="0.3">
      <c r="A7" s="16"/>
      <c r="B7" s="16"/>
      <c r="C7" s="16"/>
      <c r="D7" s="322"/>
      <c r="E7" s="17"/>
      <c r="F7" s="16"/>
      <c r="G7" s="16"/>
      <c r="H7" s="16"/>
      <c r="I7" s="16"/>
      <c r="J7" s="325"/>
      <c r="K7" s="325"/>
      <c r="L7" s="322"/>
      <c r="M7" s="322"/>
      <c r="N7" s="325"/>
      <c r="O7" s="322"/>
      <c r="P7" s="322"/>
      <c r="Q7" s="322"/>
      <c r="R7" s="326"/>
      <c r="S7" s="322"/>
    </row>
    <row r="8" spans="1:19" x14ac:dyDescent="0.3">
      <c r="A8" s="20" t="s">
        <v>13</v>
      </c>
      <c r="B8" s="20" t="s">
        <v>14</v>
      </c>
      <c r="C8" s="20" t="s">
        <v>16</v>
      </c>
      <c r="D8" s="327"/>
      <c r="E8" s="24" t="s">
        <v>10</v>
      </c>
      <c r="F8" s="20"/>
      <c r="G8" s="20"/>
      <c r="H8" s="20"/>
      <c r="I8" s="20"/>
      <c r="J8" s="328" t="s">
        <v>10</v>
      </c>
      <c r="K8" s="329"/>
      <c r="L8" s="325"/>
      <c r="M8" s="325"/>
      <c r="N8" s="328" t="s">
        <v>9</v>
      </c>
      <c r="O8" s="327"/>
      <c r="P8" s="325"/>
      <c r="Q8" s="325"/>
      <c r="R8" s="330" t="s">
        <v>24</v>
      </c>
      <c r="S8" s="325"/>
    </row>
    <row r="9" spans="1:19" x14ac:dyDescent="0.3">
      <c r="A9" s="20"/>
      <c r="B9" s="20"/>
      <c r="C9" s="20"/>
      <c r="D9" s="331"/>
      <c r="E9" s="20" t="s">
        <v>25</v>
      </c>
      <c r="F9" s="20" t="s">
        <v>26</v>
      </c>
      <c r="G9" s="20" t="s">
        <v>27</v>
      </c>
      <c r="H9" s="20" t="s">
        <v>28</v>
      </c>
      <c r="I9" s="20" t="s">
        <v>29</v>
      </c>
      <c r="J9" s="328" t="s">
        <v>24</v>
      </c>
      <c r="K9" s="329"/>
      <c r="L9" s="322" t="s">
        <v>22</v>
      </c>
      <c r="M9" s="322" t="s">
        <v>23</v>
      </c>
      <c r="N9" s="328" t="s">
        <v>24</v>
      </c>
      <c r="O9" s="331"/>
      <c r="P9" s="322" t="s">
        <v>34</v>
      </c>
      <c r="Q9" s="322" t="s">
        <v>35</v>
      </c>
      <c r="R9" s="330" t="s">
        <v>83</v>
      </c>
      <c r="S9" s="325" t="s">
        <v>33</v>
      </c>
    </row>
    <row r="10" spans="1:19" x14ac:dyDescent="0.3">
      <c r="A10" s="110">
        <v>81</v>
      </c>
      <c r="B10" t="s">
        <v>171</v>
      </c>
      <c r="C10" s="332"/>
      <c r="D10" s="333"/>
      <c r="E10" s="334"/>
      <c r="F10" s="334"/>
      <c r="G10" s="334"/>
      <c r="H10" s="334"/>
      <c r="I10" s="334"/>
      <c r="J10" s="335"/>
      <c r="K10" s="335"/>
      <c r="L10" s="336"/>
      <c r="M10" s="336"/>
      <c r="N10" s="335"/>
      <c r="O10" s="168"/>
      <c r="P10" s="168"/>
      <c r="Q10" s="168"/>
      <c r="R10" s="337"/>
      <c r="S10" s="333"/>
    </row>
    <row r="11" spans="1:19" s="320" customFormat="1" x14ac:dyDescent="0.3">
      <c r="A11" s="369">
        <v>82</v>
      </c>
      <c r="B11" s="320" t="s">
        <v>271</v>
      </c>
      <c r="C11" s="320" t="s">
        <v>184</v>
      </c>
      <c r="D11" s="370"/>
      <c r="E11" s="371">
        <v>7</v>
      </c>
      <c r="F11" s="371">
        <v>6</v>
      </c>
      <c r="G11" s="371">
        <v>7</v>
      </c>
      <c r="H11" s="371">
        <v>5.8</v>
      </c>
      <c r="I11" s="371">
        <v>6.2</v>
      </c>
      <c r="J11" s="372">
        <f t="shared" ref="J11" si="0">SUM((E11*0.25)+(F11*0.25)+(G11*0.2)+(H11*0.2)+(I11*0.1))</f>
        <v>6.4300000000000006</v>
      </c>
      <c r="K11" s="373"/>
      <c r="L11" s="374">
        <v>7.75</v>
      </c>
      <c r="M11" s="374"/>
      <c r="N11" s="372">
        <f t="shared" ref="N11" si="1">L11-M11</f>
        <v>7.75</v>
      </c>
      <c r="O11" s="375"/>
      <c r="P11" s="372">
        <f t="shared" ref="P11" si="2">J11</f>
        <v>6.4300000000000006</v>
      </c>
      <c r="Q11" s="372">
        <f t="shared" ref="Q11" si="3">N11</f>
        <v>7.75</v>
      </c>
      <c r="R11" s="376">
        <f t="shared" ref="R11" si="4">(N11+J11)/2</f>
        <v>7.09</v>
      </c>
      <c r="S11" s="377">
        <v>1</v>
      </c>
    </row>
    <row r="12" spans="1:19" x14ac:dyDescent="0.3">
      <c r="A12" s="110">
        <v>96</v>
      </c>
      <c r="B12" t="s">
        <v>127</v>
      </c>
      <c r="C12" s="332"/>
      <c r="D12" s="333"/>
      <c r="E12" s="334"/>
      <c r="F12" s="334"/>
      <c r="G12" s="334"/>
      <c r="H12" s="334"/>
      <c r="I12" s="334"/>
      <c r="J12" s="335"/>
      <c r="K12" s="335"/>
      <c r="L12" s="336"/>
      <c r="M12" s="336"/>
      <c r="N12" s="335"/>
      <c r="O12" s="168"/>
      <c r="P12" s="168"/>
      <c r="Q12" s="168"/>
      <c r="R12" s="337"/>
      <c r="S12" s="333"/>
    </row>
    <row r="13" spans="1:19" s="61" customFormat="1" x14ac:dyDescent="0.3">
      <c r="A13" s="123">
        <v>95</v>
      </c>
      <c r="B13" s="61" t="s">
        <v>129</v>
      </c>
      <c r="C13" s="61" t="s">
        <v>128</v>
      </c>
      <c r="D13" s="338"/>
      <c r="E13" s="339">
        <v>6.5</v>
      </c>
      <c r="F13" s="339">
        <v>5.5</v>
      </c>
      <c r="G13" s="339">
        <v>5.8</v>
      </c>
      <c r="H13" s="339">
        <v>6</v>
      </c>
      <c r="I13" s="339">
        <v>5</v>
      </c>
      <c r="J13" s="340">
        <f>SUM((E13*0.25)+(F13*0.25)+(G13*0.2)+(H13*0.2)+(I13*0.1))</f>
        <v>5.86</v>
      </c>
      <c r="K13" s="341"/>
      <c r="L13" s="342">
        <v>7.57</v>
      </c>
      <c r="M13" s="342"/>
      <c r="N13" s="340">
        <f>L13-M13</f>
        <v>7.57</v>
      </c>
      <c r="O13" s="343"/>
      <c r="P13" s="340">
        <f>J13</f>
        <v>5.86</v>
      </c>
      <c r="Q13" s="340">
        <f>N13</f>
        <v>7.57</v>
      </c>
      <c r="R13" s="344">
        <f>(N13+J13)/2</f>
        <v>6.7149999999999999</v>
      </c>
      <c r="S13" s="345">
        <v>2</v>
      </c>
    </row>
    <row r="14" spans="1:19" s="379" customFormat="1" x14ac:dyDescent="0.3">
      <c r="A14" s="378"/>
      <c r="C14" s="380"/>
      <c r="D14" s="381"/>
      <c r="E14" s="380"/>
      <c r="F14" s="380"/>
      <c r="G14" s="380"/>
      <c r="H14" s="380"/>
      <c r="I14" s="380"/>
      <c r="J14" s="382"/>
      <c r="K14" s="382"/>
      <c r="L14" s="383"/>
      <c r="M14" s="383"/>
      <c r="N14" s="382"/>
      <c r="O14" s="384"/>
      <c r="P14" s="384"/>
      <c r="Q14" s="384"/>
      <c r="R14" s="385"/>
      <c r="S14" s="381"/>
    </row>
    <row r="15" spans="1:19" s="379" customFormat="1" x14ac:dyDescent="0.3">
      <c r="A15" s="378"/>
      <c r="B15" s="386"/>
      <c r="D15" s="387"/>
      <c r="E15" s="388"/>
      <c r="F15" s="388"/>
      <c r="G15" s="388"/>
      <c r="H15" s="388"/>
      <c r="I15" s="388"/>
      <c r="J15" s="389"/>
      <c r="K15" s="389"/>
      <c r="L15" s="390"/>
      <c r="M15" s="390"/>
      <c r="N15" s="389"/>
      <c r="O15" s="391"/>
      <c r="P15" s="389"/>
      <c r="Q15" s="389"/>
      <c r="R15" s="392"/>
      <c r="S15" s="387"/>
    </row>
    <row r="16" spans="1:19" s="379" customFormat="1" x14ac:dyDescent="0.3">
      <c r="A16" s="378"/>
      <c r="C16" s="380"/>
      <c r="D16" s="381"/>
      <c r="E16" s="380"/>
      <c r="F16" s="380"/>
      <c r="G16" s="380"/>
      <c r="H16" s="380"/>
      <c r="I16" s="380"/>
      <c r="J16" s="382"/>
      <c r="K16" s="382"/>
      <c r="L16" s="383"/>
      <c r="M16" s="383"/>
      <c r="N16" s="382"/>
      <c r="O16" s="384"/>
      <c r="P16" s="384"/>
      <c r="Q16" s="384"/>
      <c r="R16" s="385"/>
      <c r="S16" s="381"/>
    </row>
    <row r="17" spans="1:19" s="379" customFormat="1" x14ac:dyDescent="0.3">
      <c r="A17" s="378"/>
      <c r="D17" s="387"/>
      <c r="E17" s="388"/>
      <c r="F17" s="388"/>
      <c r="G17" s="388"/>
      <c r="H17" s="388"/>
      <c r="I17" s="388"/>
      <c r="J17" s="389"/>
      <c r="K17" s="389"/>
      <c r="L17" s="390"/>
      <c r="M17" s="390"/>
      <c r="N17" s="389"/>
      <c r="O17" s="391"/>
      <c r="P17" s="389"/>
      <c r="Q17" s="389"/>
      <c r="R17" s="392"/>
      <c r="S17" s="387"/>
    </row>
    <row r="18" spans="1:19" s="379" customFormat="1" x14ac:dyDescent="0.3">
      <c r="A18" s="378"/>
      <c r="C18" s="380"/>
      <c r="D18" s="381"/>
      <c r="E18" s="380"/>
      <c r="F18" s="380"/>
      <c r="G18" s="380"/>
      <c r="H18" s="380"/>
      <c r="I18" s="380"/>
      <c r="J18" s="382"/>
      <c r="K18" s="382"/>
      <c r="L18" s="383"/>
      <c r="M18" s="383"/>
      <c r="N18" s="382"/>
      <c r="O18" s="384"/>
      <c r="P18" s="384"/>
      <c r="Q18" s="384"/>
      <c r="R18" s="385"/>
      <c r="S18" s="381"/>
    </row>
    <row r="19" spans="1:19" s="379" customFormat="1" x14ac:dyDescent="0.3">
      <c r="A19" s="378"/>
      <c r="D19" s="387"/>
      <c r="E19" s="388"/>
      <c r="F19" s="388"/>
      <c r="G19" s="388"/>
      <c r="H19" s="388"/>
      <c r="I19" s="388"/>
      <c r="J19" s="389"/>
      <c r="K19" s="389"/>
      <c r="L19" s="390"/>
      <c r="M19" s="390"/>
      <c r="N19" s="389"/>
      <c r="O19" s="391"/>
      <c r="P19" s="389"/>
      <c r="Q19" s="389"/>
      <c r="R19" s="392"/>
      <c r="S19" s="387"/>
    </row>
    <row r="20" spans="1:19" s="379" customFormat="1" x14ac:dyDescent="0.3">
      <c r="A20" s="378"/>
      <c r="C20" s="380"/>
      <c r="D20" s="381"/>
      <c r="E20" s="380"/>
      <c r="F20" s="380"/>
      <c r="G20" s="380"/>
      <c r="H20" s="380"/>
      <c r="I20" s="380"/>
      <c r="J20" s="382"/>
      <c r="K20" s="382"/>
      <c r="L20" s="383"/>
      <c r="M20" s="383"/>
      <c r="N20" s="382"/>
      <c r="O20" s="384"/>
      <c r="P20" s="384"/>
      <c r="Q20" s="384"/>
      <c r="R20" s="385"/>
      <c r="S20" s="381"/>
    </row>
    <row r="21" spans="1:19" s="379" customFormat="1" x14ac:dyDescent="0.3">
      <c r="A21" s="378"/>
      <c r="D21" s="387"/>
      <c r="E21" s="388"/>
      <c r="F21" s="388"/>
      <c r="G21" s="388"/>
      <c r="H21" s="388"/>
      <c r="I21" s="388"/>
      <c r="J21" s="389"/>
      <c r="K21" s="389"/>
      <c r="L21" s="390"/>
      <c r="M21" s="390"/>
      <c r="N21" s="389"/>
      <c r="O21" s="391"/>
      <c r="P21" s="389"/>
      <c r="Q21" s="389"/>
      <c r="R21" s="392"/>
      <c r="S21" s="387"/>
    </row>
    <row r="22" spans="1:19" s="379" customFormat="1" x14ac:dyDescent="0.3">
      <c r="A22" s="378"/>
      <c r="C22" s="380"/>
      <c r="D22" s="381"/>
      <c r="E22" s="380"/>
      <c r="F22" s="380"/>
      <c r="G22" s="380"/>
      <c r="H22" s="380"/>
      <c r="I22" s="380"/>
      <c r="J22" s="382"/>
      <c r="K22" s="382"/>
      <c r="L22" s="383"/>
      <c r="M22" s="383"/>
      <c r="N22" s="382"/>
      <c r="O22" s="384"/>
      <c r="P22" s="384"/>
      <c r="Q22" s="384"/>
      <c r="R22" s="385"/>
      <c r="S22" s="381"/>
    </row>
    <row r="23" spans="1:19" s="379" customFormat="1" x14ac:dyDescent="0.3">
      <c r="A23" s="378"/>
      <c r="D23" s="387"/>
      <c r="E23" s="388"/>
      <c r="F23" s="388"/>
      <c r="G23" s="388"/>
      <c r="H23" s="388"/>
      <c r="I23" s="388"/>
      <c r="J23" s="389"/>
      <c r="K23" s="389"/>
      <c r="L23" s="390"/>
      <c r="M23" s="390"/>
      <c r="N23" s="389"/>
      <c r="O23" s="391"/>
      <c r="P23" s="389"/>
      <c r="Q23" s="389"/>
      <c r="R23" s="392"/>
      <c r="S23" s="387"/>
    </row>
    <row r="24" spans="1:19" s="379" customFormat="1" x14ac:dyDescent="0.3">
      <c r="A24" s="378"/>
      <c r="C24" s="380"/>
      <c r="D24" s="381"/>
      <c r="E24" s="380"/>
      <c r="F24" s="380"/>
      <c r="G24" s="380"/>
      <c r="H24" s="380"/>
      <c r="I24" s="380"/>
      <c r="J24" s="382"/>
      <c r="K24" s="382"/>
      <c r="L24" s="383"/>
      <c r="M24" s="383"/>
      <c r="N24" s="382"/>
      <c r="O24" s="384"/>
      <c r="P24" s="384"/>
      <c r="Q24" s="384"/>
      <c r="R24" s="385"/>
      <c r="S24" s="381"/>
    </row>
    <row r="25" spans="1:19" s="379" customFormat="1" x14ac:dyDescent="0.3">
      <c r="A25" s="378"/>
      <c r="B25" s="384"/>
      <c r="D25" s="387"/>
      <c r="E25" s="388"/>
      <c r="F25" s="388"/>
      <c r="G25" s="388"/>
      <c r="H25" s="388"/>
      <c r="I25" s="388"/>
      <c r="J25" s="389"/>
      <c r="K25" s="389"/>
      <c r="L25" s="390"/>
      <c r="M25" s="390"/>
      <c r="N25" s="389"/>
      <c r="O25" s="391"/>
      <c r="P25" s="389"/>
      <c r="Q25" s="389"/>
      <c r="R25" s="392"/>
      <c r="S25" s="387"/>
    </row>
    <row r="26" spans="1:19" s="379" customFormat="1" x14ac:dyDescent="0.3">
      <c r="A26" s="378"/>
      <c r="C26" s="380"/>
      <c r="D26" s="381"/>
      <c r="E26" s="380"/>
      <c r="F26" s="380"/>
      <c r="G26" s="380"/>
      <c r="H26" s="380"/>
      <c r="I26" s="380"/>
      <c r="J26" s="382"/>
      <c r="K26" s="382"/>
      <c r="L26" s="383"/>
      <c r="M26" s="383"/>
      <c r="N26" s="382"/>
      <c r="O26" s="384"/>
      <c r="P26" s="384"/>
      <c r="Q26" s="384"/>
      <c r="R26" s="385"/>
      <c r="S26" s="381"/>
    </row>
    <row r="27" spans="1:19" s="379" customFormat="1" x14ac:dyDescent="0.3">
      <c r="A27" s="378"/>
      <c r="D27" s="387"/>
      <c r="E27" s="388"/>
      <c r="F27" s="388"/>
      <c r="G27" s="388"/>
      <c r="H27" s="388"/>
      <c r="I27" s="388"/>
      <c r="J27" s="389"/>
      <c r="K27" s="389"/>
      <c r="L27" s="390"/>
      <c r="M27" s="390"/>
      <c r="N27" s="389"/>
      <c r="O27" s="391"/>
      <c r="P27" s="389"/>
      <c r="Q27" s="389"/>
      <c r="R27" s="392"/>
      <c r="S27" s="387"/>
    </row>
    <row r="28" spans="1:19" s="379" customFormat="1" x14ac:dyDescent="0.3">
      <c r="A28" s="378"/>
      <c r="C28" s="380"/>
      <c r="D28" s="381"/>
      <c r="E28" s="380"/>
      <c r="F28" s="380"/>
      <c r="G28" s="380"/>
      <c r="H28" s="380"/>
      <c r="I28" s="380"/>
      <c r="J28" s="382"/>
      <c r="K28" s="382"/>
      <c r="L28" s="383"/>
      <c r="M28" s="383"/>
      <c r="N28" s="382"/>
      <c r="O28" s="384"/>
      <c r="P28" s="384"/>
      <c r="Q28" s="384"/>
      <c r="R28" s="385"/>
      <c r="S28" s="381"/>
    </row>
    <row r="29" spans="1:19" s="379" customFormat="1" x14ac:dyDescent="0.3">
      <c r="A29" s="378"/>
      <c r="D29" s="387"/>
      <c r="E29" s="388"/>
      <c r="F29" s="388"/>
      <c r="G29" s="388"/>
      <c r="H29" s="388"/>
      <c r="I29" s="388"/>
      <c r="J29" s="389"/>
      <c r="K29" s="389"/>
      <c r="L29" s="390"/>
      <c r="M29" s="390"/>
      <c r="N29" s="389"/>
      <c r="O29" s="391"/>
      <c r="P29" s="389"/>
      <c r="Q29" s="389"/>
      <c r="R29" s="392"/>
      <c r="S29" s="387"/>
    </row>
    <row r="30" spans="1:19" s="379" customFormat="1" x14ac:dyDescent="0.3"/>
    <row r="31" spans="1:19" s="379" customFormat="1" x14ac:dyDescent="0.3"/>
    <row r="32" spans="1:19" s="379" customFormat="1" x14ac:dyDescent="0.3"/>
    <row r="33" s="379" customFormat="1" x14ac:dyDescent="0.3"/>
    <row r="34" s="379" customFormat="1" x14ac:dyDescent="0.3"/>
    <row r="35" s="379" customFormat="1" x14ac:dyDescent="0.3"/>
    <row r="36" s="379" customFormat="1" x14ac:dyDescent="0.3"/>
    <row r="37" s="379" customFormat="1" x14ac:dyDescent="0.3"/>
    <row r="38" s="379" customFormat="1" x14ac:dyDescent="0.3"/>
    <row r="39" s="379" customFormat="1" x14ac:dyDescent="0.3"/>
    <row r="40" s="379" customFormat="1" x14ac:dyDescent="0.3"/>
    <row r="41" s="379" customFormat="1" x14ac:dyDescent="0.3"/>
    <row r="42" s="379" customFormat="1" x14ac:dyDescent="0.3"/>
    <row r="43" s="379" customFormat="1" x14ac:dyDescent="0.3"/>
    <row r="44" s="364" customFormat="1" x14ac:dyDescent="0.3"/>
    <row r="45" s="364" customFormat="1" x14ac:dyDescent="0.3"/>
    <row r="46" s="364" customFormat="1" x14ac:dyDescent="0.3"/>
    <row r="47" s="364" customFormat="1" x14ac:dyDescent="0.3"/>
    <row r="48" s="364" customFormat="1" x14ac:dyDescent="0.3"/>
    <row r="49" s="364" customFormat="1" x14ac:dyDescent="0.3"/>
    <row r="50" s="364" customFormat="1" x14ac:dyDescent="0.3"/>
    <row r="51" s="364" customFormat="1" x14ac:dyDescent="0.3"/>
    <row r="52" s="364" customFormat="1" x14ac:dyDescent="0.3"/>
    <row r="53" s="364" customFormat="1" x14ac:dyDescent="0.3"/>
    <row r="54" s="364" customFormat="1" x14ac:dyDescent="0.3"/>
    <row r="55" s="364" customFormat="1" x14ac:dyDescent="0.3"/>
    <row r="56" s="364" customFormat="1" x14ac:dyDescent="0.3"/>
    <row r="57" s="364" customFormat="1" x14ac:dyDescent="0.3"/>
    <row r="58" s="364" customFormat="1" x14ac:dyDescent="0.3"/>
    <row r="59" s="364" customFormat="1" x14ac:dyDescent="0.3"/>
    <row r="60" s="364" customFormat="1" x14ac:dyDescent="0.3"/>
    <row r="61" s="364" customFormat="1" x14ac:dyDescent="0.3"/>
    <row r="62" s="364" customFormat="1" x14ac:dyDescent="0.3"/>
    <row r="63" s="364" customFormat="1" x14ac:dyDescent="0.3"/>
    <row r="64" s="364" customFormat="1" x14ac:dyDescent="0.3"/>
    <row r="65" s="364" customFormat="1" x14ac:dyDescent="0.3"/>
    <row r="66" s="364" customFormat="1" x14ac:dyDescent="0.3"/>
    <row r="67" s="364" customFormat="1" x14ac:dyDescent="0.3"/>
    <row r="68" s="364" customFormat="1" x14ac:dyDescent="0.3"/>
    <row r="69" s="364" customFormat="1" x14ac:dyDescent="0.3"/>
    <row r="70" s="364" customFormat="1" x14ac:dyDescent="0.3"/>
    <row r="71" s="364" customFormat="1" x14ac:dyDescent="0.3"/>
    <row r="72" s="364" customFormat="1" x14ac:dyDescent="0.3"/>
    <row r="73" s="364" customFormat="1" x14ac:dyDescent="0.3"/>
    <row r="74" s="364" customFormat="1" x14ac:dyDescent="0.3"/>
    <row r="75" s="364" customFormat="1" x14ac:dyDescent="0.3"/>
    <row r="76" s="364" customFormat="1" x14ac:dyDescent="0.3"/>
    <row r="77" s="364" customFormat="1" x14ac:dyDescent="0.3"/>
    <row r="78" s="364" customFormat="1" x14ac:dyDescent="0.3"/>
    <row r="79" s="364" customFormat="1" x14ac:dyDescent="0.3"/>
    <row r="80" s="364" customFormat="1" x14ac:dyDescent="0.3"/>
    <row r="81" s="364" customFormat="1" x14ac:dyDescent="0.3"/>
    <row r="82" s="364" customFormat="1" x14ac:dyDescent="0.3"/>
    <row r="83" s="364" customFormat="1" x14ac:dyDescent="0.3"/>
    <row r="84" s="364" customFormat="1" x14ac:dyDescent="0.3"/>
    <row r="85" s="364" customFormat="1" x14ac:dyDescent="0.3"/>
    <row r="86" s="364" customFormat="1" x14ac:dyDescent="0.3"/>
    <row r="87" s="364" customFormat="1" x14ac:dyDescent="0.3"/>
    <row r="88" s="364" customFormat="1" x14ac:dyDescent="0.3"/>
    <row r="89" s="364" customFormat="1" x14ac:dyDescent="0.3"/>
    <row r="90" s="364" customFormat="1" x14ac:dyDescent="0.3"/>
    <row r="91" s="364" customFormat="1" x14ac:dyDescent="0.3"/>
    <row r="92" s="364" customFormat="1" x14ac:dyDescent="0.3"/>
    <row r="93" s="364" customFormat="1" x14ac:dyDescent="0.3"/>
    <row r="94" s="364" customFormat="1" x14ac:dyDescent="0.3"/>
    <row r="95" s="364" customFormat="1" x14ac:dyDescent="0.3"/>
    <row r="96" s="364" customFormat="1" x14ac:dyDescent="0.3"/>
    <row r="97" s="364" customFormat="1" x14ac:dyDescent="0.3"/>
    <row r="98" s="364" customFormat="1" x14ac:dyDescent="0.3"/>
    <row r="99" s="364" customFormat="1" x14ac:dyDescent="0.3"/>
    <row r="100" s="364" customFormat="1" x14ac:dyDescent="0.3"/>
    <row r="101" s="364" customFormat="1" x14ac:dyDescent="0.3"/>
    <row r="102" s="364" customFormat="1" x14ac:dyDescent="0.3"/>
    <row r="103" s="364" customFormat="1" x14ac:dyDescent="0.3"/>
    <row r="104" s="364" customFormat="1" x14ac:dyDescent="0.3"/>
    <row r="105" s="364" customFormat="1" x14ac:dyDescent="0.3"/>
    <row r="106" s="364" customFormat="1" x14ac:dyDescent="0.3"/>
    <row r="107" s="364" customFormat="1" x14ac:dyDescent="0.3"/>
    <row r="108" s="364" customFormat="1" x14ac:dyDescent="0.3"/>
    <row r="109" s="364" customFormat="1" x14ac:dyDescent="0.3"/>
    <row r="110" s="364" customFormat="1" x14ac:dyDescent="0.3"/>
    <row r="111" s="364" customFormat="1" x14ac:dyDescent="0.3"/>
    <row r="112" s="364" customFormat="1" x14ac:dyDescent="0.3"/>
    <row r="113" s="364" customFormat="1" x14ac:dyDescent="0.3"/>
    <row r="114" s="364" customFormat="1" x14ac:dyDescent="0.3"/>
    <row r="115" s="364" customFormat="1" x14ac:dyDescent="0.3"/>
    <row r="116" s="364" customFormat="1" x14ac:dyDescent="0.3"/>
    <row r="117" s="364" customFormat="1" x14ac:dyDescent="0.3"/>
    <row r="118" s="364" customFormat="1" x14ac:dyDescent="0.3"/>
    <row r="119" s="364" customFormat="1" x14ac:dyDescent="0.3"/>
    <row r="120" s="364" customFormat="1" x14ac:dyDescent="0.3"/>
    <row r="121" s="364" customFormat="1" x14ac:dyDescent="0.3"/>
    <row r="122" s="364" customFormat="1" x14ac:dyDescent="0.3"/>
    <row r="123" s="364" customFormat="1" x14ac:dyDescent="0.3"/>
    <row r="124" s="364" customFormat="1" x14ac:dyDescent="0.3"/>
    <row r="125" s="364" customFormat="1" x14ac:dyDescent="0.3"/>
    <row r="126" s="364" customFormat="1" x14ac:dyDescent="0.3"/>
    <row r="127" s="364" customFormat="1" x14ac:dyDescent="0.3"/>
    <row r="128" s="364" customFormat="1" x14ac:dyDescent="0.3"/>
    <row r="129" s="364" customFormat="1" x14ac:dyDescent="0.3"/>
    <row r="130" s="364" customFormat="1" x14ac:dyDescent="0.3"/>
    <row r="131" s="364" customFormat="1" x14ac:dyDescent="0.3"/>
    <row r="132" s="364" customFormat="1" x14ac:dyDescent="0.3"/>
    <row r="133" s="364" customFormat="1" x14ac:dyDescent="0.3"/>
    <row r="134" s="364" customFormat="1" x14ac:dyDescent="0.3"/>
    <row r="135" s="364" customFormat="1" x14ac:dyDescent="0.3"/>
    <row r="136" s="364" customFormat="1" x14ac:dyDescent="0.3"/>
    <row r="137" s="364" customFormat="1" x14ac:dyDescent="0.3"/>
    <row r="138" s="364" customFormat="1" x14ac:dyDescent="0.3"/>
    <row r="139" s="364" customFormat="1" x14ac:dyDescent="0.3"/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workbookViewId="0">
      <selection activeCell="C40" sqref="C40"/>
    </sheetView>
  </sheetViews>
  <sheetFormatPr defaultColWidth="8.88671875" defaultRowHeight="14.4" x14ac:dyDescent="0.3"/>
  <cols>
    <col min="1" max="1" width="5.44140625" customWidth="1"/>
    <col min="2" max="2" width="21.33203125" customWidth="1"/>
    <col min="3" max="3" width="17.5546875" customWidth="1"/>
    <col min="4" max="4" width="2.88671875" customWidth="1"/>
    <col min="11" max="11" width="3.5546875" customWidth="1"/>
    <col min="15" max="15" width="3.44140625" customWidth="1"/>
    <col min="16" max="16" width="11.44140625" style="539" customWidth="1"/>
    <col min="17" max="17" width="12.88671875" style="539" customWidth="1"/>
    <col min="18" max="18" width="3.44140625" style="539" customWidth="1"/>
    <col min="19" max="19" width="6.5546875" customWidth="1"/>
    <col min="20" max="20" width="10.6640625" customWidth="1"/>
  </cols>
  <sheetData>
    <row r="1" spans="1:22" x14ac:dyDescent="0.3">
      <c r="L1" t="s">
        <v>307</v>
      </c>
      <c r="T1" s="72">
        <f ca="1">NOW()</f>
        <v>43745.332973495373</v>
      </c>
    </row>
    <row r="2" spans="1:22" s="95" customFormat="1" ht="15.6" x14ac:dyDescent="0.3">
      <c r="A2" s="508" t="s">
        <v>0</v>
      </c>
      <c r="B2" s="508"/>
      <c r="C2" s="6"/>
      <c r="D2" s="511"/>
      <c r="E2" s="511"/>
      <c r="F2" s="511"/>
      <c r="G2" s="511"/>
      <c r="H2" s="511"/>
      <c r="I2" s="511"/>
      <c r="J2" s="511"/>
      <c r="K2" s="511"/>
      <c r="L2" s="511" t="s">
        <v>76</v>
      </c>
      <c r="M2" s="511"/>
      <c r="N2" s="511"/>
      <c r="O2" s="511"/>
      <c r="P2" s="517"/>
      <c r="Q2" s="517"/>
      <c r="R2" s="517"/>
      <c r="S2" s="511"/>
      <c r="T2" s="73">
        <f ca="1">NOW()</f>
        <v>43745.332973495373</v>
      </c>
      <c r="U2" s="511"/>
      <c r="V2" s="511"/>
    </row>
    <row r="3" spans="1:22" s="95" customFormat="1" ht="15.6" x14ac:dyDescent="0.3">
      <c r="A3" s="346"/>
      <c r="B3" s="346"/>
      <c r="C3" s="6"/>
      <c r="D3" s="511"/>
      <c r="E3" s="511"/>
      <c r="F3" s="511"/>
      <c r="G3" s="511"/>
      <c r="H3" s="511"/>
      <c r="I3" s="511"/>
      <c r="J3" s="511"/>
      <c r="K3" s="511"/>
      <c r="L3" s="511" t="s">
        <v>75</v>
      </c>
      <c r="M3" s="511"/>
      <c r="N3" s="511"/>
      <c r="O3" s="511"/>
      <c r="P3" s="517"/>
      <c r="Q3" s="517"/>
      <c r="R3" s="517"/>
      <c r="S3" s="511"/>
      <c r="T3" s="511"/>
      <c r="U3" s="511"/>
      <c r="V3" s="511"/>
    </row>
    <row r="4" spans="1:22" s="95" customFormat="1" ht="15.6" x14ac:dyDescent="0.3">
      <c r="A4" s="565" t="s">
        <v>1</v>
      </c>
      <c r="B4" s="565"/>
      <c r="C4" s="6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7"/>
      <c r="Q4" s="517"/>
      <c r="R4" s="517"/>
      <c r="S4" s="511"/>
      <c r="T4" s="511"/>
      <c r="U4" s="511"/>
      <c r="V4" s="511"/>
    </row>
    <row r="5" spans="1:22" s="95" customFormat="1" ht="15.6" x14ac:dyDescent="0.3">
      <c r="A5" s="68"/>
      <c r="B5" s="98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7"/>
      <c r="Q5" s="517"/>
      <c r="R5" s="517"/>
      <c r="S5" s="511"/>
      <c r="T5" s="511"/>
    </row>
    <row r="6" spans="1:22" s="95" customFormat="1" x14ac:dyDescent="0.3">
      <c r="C6" s="511"/>
      <c r="D6" s="178"/>
      <c r="E6" s="178"/>
      <c r="F6" s="178"/>
      <c r="G6" s="178"/>
      <c r="H6" s="178"/>
      <c r="I6" s="178"/>
      <c r="J6" s="178"/>
      <c r="K6" s="2"/>
      <c r="L6" s="178"/>
      <c r="M6" s="178"/>
      <c r="N6" s="178"/>
      <c r="O6" s="178"/>
      <c r="P6" s="178"/>
      <c r="Q6" s="178"/>
      <c r="R6" s="178"/>
      <c r="S6" s="511"/>
      <c r="T6" s="511"/>
    </row>
    <row r="7" spans="1:22" s="95" customFormat="1" ht="15.6" x14ac:dyDescent="0.3">
      <c r="A7" s="510"/>
      <c r="B7" s="10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7"/>
      <c r="Q7" s="517"/>
      <c r="R7" s="517"/>
      <c r="S7" s="511"/>
      <c r="T7" s="511"/>
    </row>
    <row r="8" spans="1:22" s="95" customFormat="1" ht="15.6" x14ac:dyDescent="0.3">
      <c r="A8" s="562" t="s">
        <v>326</v>
      </c>
      <c r="B8" s="562"/>
      <c r="C8" s="511"/>
      <c r="D8" s="511"/>
      <c r="E8" s="96" t="s">
        <v>3</v>
      </c>
      <c r="F8" s="511" t="str">
        <f>L2</f>
        <v>Nina Fritzell</v>
      </c>
      <c r="G8" s="511"/>
      <c r="H8" s="511"/>
      <c r="I8" s="511"/>
      <c r="J8" s="511"/>
      <c r="K8" s="511"/>
      <c r="L8" s="96" t="s">
        <v>4</v>
      </c>
      <c r="M8" s="95" t="s">
        <v>75</v>
      </c>
      <c r="N8" s="511"/>
      <c r="O8" s="511"/>
      <c r="P8" s="517"/>
      <c r="Q8" s="517"/>
      <c r="R8" s="517"/>
      <c r="S8" s="511"/>
      <c r="T8" s="511"/>
    </row>
    <row r="9" spans="1:22" s="95" customFormat="1" ht="15.6" x14ac:dyDescent="0.3">
      <c r="A9" s="510" t="s">
        <v>94</v>
      </c>
      <c r="B9" s="510" t="s">
        <v>327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7"/>
      <c r="Q9" s="517"/>
      <c r="R9" s="517"/>
      <c r="S9" s="511"/>
      <c r="T9" s="511"/>
    </row>
    <row r="10" spans="1:22" s="95" customFormat="1" x14ac:dyDescent="0.3">
      <c r="A10" s="511"/>
      <c r="B10" s="511"/>
      <c r="C10" s="511"/>
      <c r="D10" s="105"/>
      <c r="E10" s="96"/>
      <c r="F10" s="511"/>
      <c r="G10" s="511"/>
      <c r="H10" s="511"/>
      <c r="I10" s="511"/>
      <c r="J10" s="511"/>
      <c r="K10" s="511"/>
      <c r="L10" s="96"/>
      <c r="M10" s="511"/>
      <c r="N10" s="179"/>
      <c r="O10" s="96"/>
      <c r="P10" s="96"/>
      <c r="Q10" s="96"/>
      <c r="R10" s="96"/>
      <c r="S10" s="511"/>
      <c r="T10" s="106"/>
    </row>
    <row r="11" spans="1:22" s="95" customFormat="1" x14ac:dyDescent="0.3">
      <c r="A11" s="509" t="s">
        <v>13</v>
      </c>
      <c r="B11" s="509" t="s">
        <v>14</v>
      </c>
      <c r="C11" s="509" t="s">
        <v>97</v>
      </c>
      <c r="D11" s="519"/>
      <c r="E11" s="518" t="s">
        <v>10</v>
      </c>
      <c r="F11" s="520"/>
      <c r="G11" s="520"/>
      <c r="H11" s="520"/>
      <c r="I11" s="520"/>
      <c r="J11" s="518" t="s">
        <v>10</v>
      </c>
      <c r="K11" s="103"/>
      <c r="L11" s="325"/>
      <c r="M11" s="325"/>
      <c r="N11" s="518" t="s">
        <v>9</v>
      </c>
      <c r="O11" s="519"/>
      <c r="P11" s="545" t="s">
        <v>10</v>
      </c>
      <c r="Q11" s="545" t="s">
        <v>8</v>
      </c>
      <c r="R11" s="519"/>
      <c r="S11" s="518" t="s">
        <v>24</v>
      </c>
      <c r="T11" s="521"/>
    </row>
    <row r="12" spans="1:22" s="95" customFormat="1" x14ac:dyDescent="0.3">
      <c r="A12" s="132"/>
      <c r="B12" s="132"/>
      <c r="C12" s="132"/>
      <c r="D12" s="522"/>
      <c r="E12" s="520" t="s">
        <v>25</v>
      </c>
      <c r="F12" s="520" t="s">
        <v>26</v>
      </c>
      <c r="G12" s="520" t="s">
        <v>27</v>
      </c>
      <c r="H12" s="520" t="s">
        <v>28</v>
      </c>
      <c r="I12" s="520" t="s">
        <v>29</v>
      </c>
      <c r="J12" s="518" t="s">
        <v>24</v>
      </c>
      <c r="K12" s="105"/>
      <c r="L12" s="322" t="s">
        <v>22</v>
      </c>
      <c r="M12" s="322" t="s">
        <v>23</v>
      </c>
      <c r="N12" s="518" t="s">
        <v>24</v>
      </c>
      <c r="O12" s="522"/>
      <c r="P12" s="544"/>
      <c r="Q12" s="544"/>
      <c r="R12" s="522"/>
      <c r="S12" s="518" t="s">
        <v>83</v>
      </c>
      <c r="T12" s="520" t="s">
        <v>33</v>
      </c>
    </row>
    <row r="13" spans="1:22" s="95" customFormat="1" x14ac:dyDescent="0.3">
      <c r="A13" s="109">
        <v>1</v>
      </c>
      <c r="B13" s="534" t="s">
        <v>248</v>
      </c>
      <c r="C13" s="111"/>
      <c r="D13" s="519"/>
      <c r="E13" s="40"/>
      <c r="F13" s="40"/>
      <c r="G13" s="40"/>
      <c r="H13" s="40"/>
      <c r="I13" s="40"/>
      <c r="J13" s="523"/>
      <c r="K13" s="105"/>
      <c r="L13" s="333"/>
      <c r="M13" s="333"/>
      <c r="N13" s="523"/>
      <c r="O13" s="519"/>
      <c r="P13" s="523"/>
      <c r="Q13" s="523"/>
      <c r="R13" s="519"/>
      <c r="S13" s="524"/>
      <c r="T13" s="526"/>
    </row>
    <row r="14" spans="1:22" s="95" customFormat="1" x14ac:dyDescent="0.3">
      <c r="A14" s="109">
        <v>2</v>
      </c>
      <c r="B14" s="534" t="s">
        <v>249</v>
      </c>
      <c r="C14" s="111"/>
      <c r="D14" s="519"/>
      <c r="E14" s="40"/>
      <c r="F14" s="40"/>
      <c r="G14" s="40"/>
      <c r="H14" s="40"/>
      <c r="I14" s="40"/>
      <c r="J14" s="525"/>
      <c r="K14" s="105"/>
      <c r="L14" s="331"/>
      <c r="M14" s="331"/>
      <c r="N14" s="525"/>
      <c r="O14" s="519"/>
      <c r="P14" s="523"/>
      <c r="Q14" s="523"/>
      <c r="R14" s="519"/>
      <c r="S14" s="526"/>
      <c r="T14" s="526"/>
    </row>
    <row r="15" spans="1:22" s="95" customFormat="1" x14ac:dyDescent="0.3">
      <c r="A15" s="109">
        <v>3</v>
      </c>
      <c r="B15" s="534" t="s">
        <v>246</v>
      </c>
      <c r="C15" s="111"/>
      <c r="D15" s="519"/>
      <c r="E15" s="40"/>
      <c r="F15" s="40"/>
      <c r="G15" s="40"/>
      <c r="H15" s="40"/>
      <c r="I15" s="40"/>
      <c r="J15" s="523"/>
      <c r="K15" s="105"/>
      <c r="L15" s="333"/>
      <c r="M15" s="333"/>
      <c r="N15" s="523"/>
      <c r="O15" s="519"/>
      <c r="P15" s="523"/>
      <c r="Q15" s="523"/>
      <c r="R15" s="519"/>
      <c r="S15" s="524"/>
      <c r="T15" s="526"/>
    </row>
    <row r="16" spans="1:22" s="95" customFormat="1" x14ac:dyDescent="0.3">
      <c r="A16" s="109">
        <v>4</v>
      </c>
      <c r="B16" s="534" t="s">
        <v>247</v>
      </c>
      <c r="C16" s="111"/>
      <c r="D16" s="519"/>
      <c r="E16" s="40"/>
      <c r="F16" s="40"/>
      <c r="G16" s="40"/>
      <c r="H16" s="40"/>
      <c r="I16" s="40"/>
      <c r="J16" s="523"/>
      <c r="K16" s="105"/>
      <c r="L16" s="333"/>
      <c r="M16" s="333"/>
      <c r="N16" s="523"/>
      <c r="O16" s="519"/>
      <c r="P16" s="523"/>
      <c r="Q16" s="523"/>
      <c r="R16" s="519"/>
      <c r="S16" s="524"/>
      <c r="T16" s="526"/>
    </row>
    <row r="17" spans="1:20" s="95" customFormat="1" x14ac:dyDescent="0.3">
      <c r="A17" s="109">
        <v>5</v>
      </c>
      <c r="B17" s="534" t="s">
        <v>244</v>
      </c>
      <c r="C17" s="111"/>
      <c r="D17" s="519"/>
      <c r="E17" s="40"/>
      <c r="F17" s="40"/>
      <c r="G17" s="40"/>
      <c r="H17" s="40"/>
      <c r="I17" s="40"/>
      <c r="J17" s="525"/>
      <c r="K17" s="105"/>
      <c r="L17" s="331"/>
      <c r="M17" s="331"/>
      <c r="N17" s="525"/>
      <c r="O17" s="519"/>
      <c r="P17" s="523"/>
      <c r="Q17" s="523"/>
      <c r="R17" s="519"/>
      <c r="S17" s="526"/>
      <c r="T17" s="526"/>
    </row>
    <row r="18" spans="1:20" s="95" customFormat="1" x14ac:dyDescent="0.3">
      <c r="A18" s="109">
        <v>6</v>
      </c>
      <c r="B18" s="534" t="s">
        <v>245</v>
      </c>
      <c r="C18" s="111"/>
      <c r="D18" s="527"/>
      <c r="E18" s="40"/>
      <c r="F18" s="40"/>
      <c r="G18" s="40"/>
      <c r="H18" s="40"/>
      <c r="I18" s="40"/>
      <c r="J18" s="40"/>
      <c r="K18" s="105"/>
      <c r="L18" s="333"/>
      <c r="M18" s="333"/>
      <c r="N18" s="40"/>
      <c r="O18" s="527"/>
      <c r="P18" s="523"/>
      <c r="Q18" s="523"/>
      <c r="R18" s="527"/>
      <c r="S18" s="524"/>
      <c r="T18" s="526"/>
    </row>
    <row r="19" spans="1:20" s="95" customFormat="1" x14ac:dyDescent="0.3">
      <c r="A19" s="184"/>
      <c r="B19" s="123"/>
      <c r="C19" s="61" t="s">
        <v>252</v>
      </c>
      <c r="D19" s="529"/>
      <c r="E19" s="530">
        <v>10</v>
      </c>
      <c r="F19" s="530">
        <v>10</v>
      </c>
      <c r="G19" s="530">
        <v>10</v>
      </c>
      <c r="H19" s="530">
        <v>10</v>
      </c>
      <c r="I19" s="530">
        <v>10</v>
      </c>
      <c r="J19" s="531">
        <f>SUM((E19*0.25)+(F19*0.25)+(G19*0.2)+(H19*0.2)+(I19*0.1))</f>
        <v>10</v>
      </c>
      <c r="K19" s="128"/>
      <c r="L19" s="342">
        <v>9.48</v>
      </c>
      <c r="M19" s="528"/>
      <c r="N19" s="542">
        <f>SUM(L19-M19)</f>
        <v>9.48</v>
      </c>
      <c r="O19" s="532"/>
      <c r="P19" s="542">
        <f>J19</f>
        <v>10</v>
      </c>
      <c r="Q19" s="542">
        <f>N19</f>
        <v>9.48</v>
      </c>
      <c r="R19" s="532"/>
      <c r="S19" s="531">
        <f>SUM((N19*0.5)+(J19*0.5))</f>
        <v>9.74</v>
      </c>
      <c r="T19" s="533">
        <v>1</v>
      </c>
    </row>
    <row r="20" spans="1:20" s="95" customFormat="1" x14ac:dyDescent="0.3">
      <c r="A20" s="109">
        <v>1</v>
      </c>
      <c r="B20" s="535" t="s">
        <v>40</v>
      </c>
      <c r="C20" s="111"/>
      <c r="D20" s="519"/>
      <c r="E20" s="40"/>
      <c r="F20" s="40"/>
      <c r="G20" s="40"/>
      <c r="H20" s="40"/>
      <c r="I20" s="40"/>
      <c r="J20" s="523"/>
      <c r="K20" s="105"/>
      <c r="L20" s="333"/>
      <c r="M20" s="333"/>
      <c r="N20" s="523"/>
      <c r="O20" s="519"/>
      <c r="P20" s="523"/>
      <c r="Q20" s="523"/>
      <c r="R20" s="519"/>
      <c r="S20" s="524"/>
      <c r="T20" s="526"/>
    </row>
    <row r="21" spans="1:20" s="95" customFormat="1" x14ac:dyDescent="0.3">
      <c r="A21" s="109">
        <v>2</v>
      </c>
      <c r="B21" s="535" t="s">
        <v>109</v>
      </c>
      <c r="C21" s="111"/>
      <c r="D21" s="519"/>
      <c r="E21" s="40"/>
      <c r="F21" s="40"/>
      <c r="G21" s="40"/>
      <c r="H21" s="40"/>
      <c r="I21" s="40"/>
      <c r="J21" s="525"/>
      <c r="K21" s="105"/>
      <c r="L21" s="331"/>
      <c r="M21" s="331"/>
      <c r="N21" s="525"/>
      <c r="O21" s="519"/>
      <c r="P21" s="523"/>
      <c r="Q21" s="523"/>
      <c r="R21" s="519"/>
      <c r="S21" s="526"/>
      <c r="T21" s="526"/>
    </row>
    <row r="22" spans="1:20" s="95" customFormat="1" x14ac:dyDescent="0.3">
      <c r="A22" s="109">
        <v>3</v>
      </c>
      <c r="B22" s="535" t="s">
        <v>58</v>
      </c>
      <c r="C22" s="111"/>
      <c r="D22" s="519"/>
      <c r="E22" s="40"/>
      <c r="F22" s="40"/>
      <c r="G22" s="40"/>
      <c r="H22" s="40"/>
      <c r="I22" s="40"/>
      <c r="J22" s="523"/>
      <c r="K22" s="105"/>
      <c r="L22" s="333"/>
      <c r="M22" s="333"/>
      <c r="N22" s="523"/>
      <c r="O22" s="519"/>
      <c r="P22" s="523"/>
      <c r="Q22" s="523"/>
      <c r="R22" s="519"/>
      <c r="S22" s="524"/>
      <c r="T22" s="526"/>
    </row>
    <row r="23" spans="1:20" s="95" customFormat="1" x14ac:dyDescent="0.3">
      <c r="A23" s="109">
        <v>4</v>
      </c>
      <c r="B23" s="535" t="s">
        <v>38</v>
      </c>
      <c r="C23" s="111"/>
      <c r="D23" s="519"/>
      <c r="E23" s="40"/>
      <c r="F23" s="40"/>
      <c r="G23" s="40"/>
      <c r="H23" s="40"/>
      <c r="I23" s="40"/>
      <c r="J23" s="523"/>
      <c r="K23" s="105"/>
      <c r="L23" s="333"/>
      <c r="M23" s="333"/>
      <c r="N23" s="523"/>
      <c r="O23" s="519"/>
      <c r="P23" s="523"/>
      <c r="Q23" s="523"/>
      <c r="R23" s="519"/>
      <c r="S23" s="524"/>
      <c r="T23" s="526"/>
    </row>
    <row r="24" spans="1:20" s="95" customFormat="1" x14ac:dyDescent="0.3">
      <c r="A24" s="109">
        <v>5</v>
      </c>
      <c r="B24" s="535" t="s">
        <v>37</v>
      </c>
      <c r="C24" s="111"/>
      <c r="D24" s="519"/>
      <c r="E24" s="40"/>
      <c r="F24" s="40"/>
      <c r="G24" s="40"/>
      <c r="H24" s="40"/>
      <c r="I24" s="40"/>
      <c r="J24" s="525"/>
      <c r="K24" s="105"/>
      <c r="L24" s="331"/>
      <c r="M24" s="331"/>
      <c r="N24" s="525"/>
      <c r="O24" s="519"/>
      <c r="P24" s="523"/>
      <c r="Q24" s="523"/>
      <c r="R24" s="519"/>
      <c r="S24" s="526"/>
      <c r="T24" s="526"/>
    </row>
    <row r="25" spans="1:20" s="95" customFormat="1" x14ac:dyDescent="0.3">
      <c r="A25" s="109">
        <v>6</v>
      </c>
      <c r="B25" s="535" t="s">
        <v>39</v>
      </c>
      <c r="C25" s="111"/>
      <c r="D25" s="527"/>
      <c r="E25" s="40"/>
      <c r="F25" s="40"/>
      <c r="G25" s="40"/>
      <c r="H25" s="40"/>
      <c r="I25" s="40"/>
      <c r="J25" s="40"/>
      <c r="K25" s="105"/>
      <c r="L25" s="333"/>
      <c r="M25" s="333"/>
      <c r="N25" s="40"/>
      <c r="O25" s="527"/>
      <c r="P25" s="523"/>
      <c r="Q25" s="523"/>
      <c r="R25" s="527"/>
      <c r="S25" s="524"/>
      <c r="T25" s="526"/>
    </row>
    <row r="26" spans="1:20" s="95" customFormat="1" x14ac:dyDescent="0.3">
      <c r="A26" s="184"/>
      <c r="B26" s="123"/>
      <c r="C26" s="61" t="s">
        <v>59</v>
      </c>
      <c r="D26" s="529"/>
      <c r="E26" s="530">
        <v>9</v>
      </c>
      <c r="F26" s="530">
        <v>8.5</v>
      </c>
      <c r="G26" s="530">
        <v>7</v>
      </c>
      <c r="H26" s="530">
        <v>8</v>
      </c>
      <c r="I26" s="530">
        <v>7.5</v>
      </c>
      <c r="J26" s="531">
        <f>SUM((E26*0.25)+(F26*0.25)+(G26*0.2)+(H26*0.2)+(I26*0.1))</f>
        <v>8.125</v>
      </c>
      <c r="K26" s="128"/>
      <c r="L26" s="342">
        <v>9.3800000000000008</v>
      </c>
      <c r="M26" s="342">
        <v>1</v>
      </c>
      <c r="N26" s="542">
        <f>SUM(L26-M26)</f>
        <v>8.3800000000000008</v>
      </c>
      <c r="O26" s="532"/>
      <c r="P26" s="542">
        <f>J26</f>
        <v>8.125</v>
      </c>
      <c r="Q26" s="542">
        <f>N26</f>
        <v>8.3800000000000008</v>
      </c>
      <c r="R26" s="532"/>
      <c r="S26" s="531">
        <f>SUM((N26*0.5)+(J26*0.5))</f>
        <v>8.2525000000000013</v>
      </c>
      <c r="T26" s="533">
        <v>2</v>
      </c>
    </row>
    <row r="27" spans="1:20" s="95" customFormat="1" x14ac:dyDescent="0.3">
      <c r="A27" s="109">
        <v>1</v>
      </c>
      <c r="B27" s="537" t="s">
        <v>231</v>
      </c>
      <c r="C27" s="111"/>
      <c r="D27" s="519"/>
      <c r="E27" s="40"/>
      <c r="F27" s="40"/>
      <c r="G27" s="40"/>
      <c r="H27" s="40"/>
      <c r="I27" s="40"/>
      <c r="J27" s="523"/>
      <c r="K27" s="105"/>
      <c r="L27" s="333"/>
      <c r="M27" s="333"/>
      <c r="N27" s="523"/>
      <c r="O27" s="519"/>
      <c r="P27" s="523"/>
      <c r="Q27" s="523"/>
      <c r="R27" s="519"/>
      <c r="S27" s="524"/>
      <c r="T27" s="526"/>
    </row>
    <row r="28" spans="1:20" s="95" customFormat="1" x14ac:dyDescent="0.3">
      <c r="A28" s="109">
        <v>2</v>
      </c>
      <c r="B28" s="537" t="s">
        <v>137</v>
      </c>
      <c r="C28" s="111"/>
      <c r="D28" s="519"/>
      <c r="E28" s="40"/>
      <c r="F28" s="40"/>
      <c r="G28" s="40"/>
      <c r="H28" s="40"/>
      <c r="I28" s="40"/>
      <c r="J28" s="525"/>
      <c r="K28" s="105"/>
      <c r="L28" s="331"/>
      <c r="M28" s="331"/>
      <c r="N28" s="525"/>
      <c r="O28" s="519"/>
      <c r="P28" s="523"/>
      <c r="Q28" s="523"/>
      <c r="R28" s="519"/>
      <c r="S28" s="526"/>
      <c r="T28" s="526"/>
    </row>
    <row r="29" spans="1:20" s="95" customFormat="1" x14ac:dyDescent="0.3">
      <c r="A29" s="109">
        <v>3</v>
      </c>
      <c r="B29" s="537" t="s">
        <v>164</v>
      </c>
      <c r="C29" s="111"/>
      <c r="D29" s="519"/>
      <c r="E29" s="40"/>
      <c r="F29" s="40"/>
      <c r="G29" s="40"/>
      <c r="H29" s="40"/>
      <c r="I29" s="40"/>
      <c r="J29" s="523"/>
      <c r="K29" s="105"/>
      <c r="L29" s="333"/>
      <c r="M29" s="333"/>
      <c r="N29" s="523"/>
      <c r="O29" s="519"/>
      <c r="P29" s="523"/>
      <c r="Q29" s="523"/>
      <c r="R29" s="519"/>
      <c r="S29" s="524"/>
      <c r="T29" s="526"/>
    </row>
    <row r="30" spans="1:20" s="95" customFormat="1" x14ac:dyDescent="0.3">
      <c r="A30" s="109">
        <v>4</v>
      </c>
      <c r="B30" s="537" t="s">
        <v>230</v>
      </c>
      <c r="C30" s="111"/>
      <c r="D30" s="519"/>
      <c r="E30" s="40"/>
      <c r="F30" s="40"/>
      <c r="G30" s="40"/>
      <c r="H30" s="40"/>
      <c r="I30" s="40"/>
      <c r="J30" s="523"/>
      <c r="K30" s="105"/>
      <c r="L30" s="333"/>
      <c r="M30" s="333"/>
      <c r="N30" s="523"/>
      <c r="O30" s="519"/>
      <c r="P30" s="523"/>
      <c r="Q30" s="523"/>
      <c r="R30" s="519"/>
      <c r="S30" s="524"/>
      <c r="T30" s="526"/>
    </row>
    <row r="31" spans="1:20" s="95" customFormat="1" x14ac:dyDescent="0.3">
      <c r="A31" s="109">
        <v>5</v>
      </c>
      <c r="B31" s="537" t="s">
        <v>166</v>
      </c>
      <c r="C31" s="111"/>
      <c r="D31" s="519"/>
      <c r="E31" s="40"/>
      <c r="F31" s="40"/>
      <c r="G31" s="40"/>
      <c r="H31" s="40"/>
      <c r="I31" s="40"/>
      <c r="J31" s="525"/>
      <c r="K31" s="105"/>
      <c r="L31" s="331"/>
      <c r="M31" s="331"/>
      <c r="N31" s="525"/>
      <c r="O31" s="519"/>
      <c r="P31" s="523"/>
      <c r="Q31" s="523"/>
      <c r="R31" s="519"/>
      <c r="S31" s="526"/>
      <c r="T31" s="526"/>
    </row>
    <row r="32" spans="1:20" s="95" customFormat="1" x14ac:dyDescent="0.3">
      <c r="A32" s="109">
        <v>6</v>
      </c>
      <c r="B32" s="538" t="s">
        <v>138</v>
      </c>
      <c r="C32" s="111"/>
      <c r="D32" s="527"/>
      <c r="E32" s="40"/>
      <c r="F32" s="40"/>
      <c r="G32" s="40"/>
      <c r="H32" s="40"/>
      <c r="I32" s="40"/>
      <c r="J32" s="40"/>
      <c r="K32" s="105"/>
      <c r="L32" s="333"/>
      <c r="M32" s="333"/>
      <c r="N32" s="40"/>
      <c r="O32" s="527"/>
      <c r="P32" s="523"/>
      <c r="Q32" s="523"/>
      <c r="R32" s="527"/>
      <c r="S32" s="524"/>
      <c r="T32" s="526"/>
    </row>
    <row r="33" spans="1:20" s="95" customFormat="1" x14ac:dyDescent="0.3">
      <c r="A33" s="184"/>
      <c r="B33" s="123"/>
      <c r="C33" s="122" t="s">
        <v>139</v>
      </c>
      <c r="D33" s="529"/>
      <c r="E33" s="530">
        <v>7</v>
      </c>
      <c r="F33" s="530">
        <v>7</v>
      </c>
      <c r="G33" s="530">
        <v>6.5</v>
      </c>
      <c r="H33" s="530">
        <v>3</v>
      </c>
      <c r="I33" s="530">
        <v>5</v>
      </c>
      <c r="J33" s="531">
        <f>SUM((E33*0.25)+(F33*0.25)+(G33*0.2)+(H33*0.2)+(I33*0.1))</f>
        <v>5.9</v>
      </c>
      <c r="K33" s="128"/>
      <c r="L33" s="342">
        <v>8.1300000000000008</v>
      </c>
      <c r="M33" s="528"/>
      <c r="N33" s="542">
        <f>SUM(L33-M33)</f>
        <v>8.1300000000000008</v>
      </c>
      <c r="O33" s="532"/>
      <c r="P33" s="542">
        <f>J33</f>
        <v>5.9</v>
      </c>
      <c r="Q33" s="542">
        <f>N33</f>
        <v>8.1300000000000008</v>
      </c>
      <c r="R33" s="543"/>
      <c r="S33" s="531">
        <f>SUM((N33*0.5)+(J33*0.5))</f>
        <v>7.0150000000000006</v>
      </c>
      <c r="T33" s="533">
        <v>3</v>
      </c>
    </row>
    <row r="34" spans="1:20" s="95" customFormat="1" x14ac:dyDescent="0.3">
      <c r="A34" s="109">
        <v>1</v>
      </c>
      <c r="B34" s="536" t="s">
        <v>227</v>
      </c>
      <c r="C34" s="111"/>
      <c r="D34" s="519"/>
      <c r="E34" s="40"/>
      <c r="F34" s="40"/>
      <c r="G34" s="40"/>
      <c r="H34" s="40"/>
      <c r="I34" s="40"/>
      <c r="J34" s="523"/>
      <c r="K34" s="105"/>
      <c r="L34" s="333"/>
      <c r="M34" s="333"/>
      <c r="N34" s="523"/>
      <c r="O34" s="519"/>
      <c r="P34" s="523"/>
      <c r="Q34" s="523"/>
      <c r="R34" s="543"/>
      <c r="S34" s="524"/>
      <c r="T34" s="526"/>
    </row>
    <row r="35" spans="1:20" s="95" customFormat="1" x14ac:dyDescent="0.3">
      <c r="A35" s="109">
        <v>2</v>
      </c>
      <c r="B35" s="536" t="s">
        <v>226</v>
      </c>
      <c r="C35" s="111"/>
      <c r="D35" s="519"/>
      <c r="E35" s="40"/>
      <c r="F35" s="40"/>
      <c r="G35" s="40"/>
      <c r="H35" s="40"/>
      <c r="I35" s="40"/>
      <c r="J35" s="525"/>
      <c r="K35" s="105"/>
      <c r="L35" s="331"/>
      <c r="M35" s="331"/>
      <c r="N35" s="525"/>
      <c r="O35" s="519"/>
      <c r="P35" s="523"/>
      <c r="Q35" s="523"/>
      <c r="R35" s="543"/>
      <c r="S35" s="526"/>
      <c r="T35" s="526"/>
    </row>
    <row r="36" spans="1:20" s="95" customFormat="1" x14ac:dyDescent="0.3">
      <c r="A36" s="109">
        <v>3</v>
      </c>
      <c r="B36" s="536" t="s">
        <v>134</v>
      </c>
      <c r="C36" s="111"/>
      <c r="D36" s="519"/>
      <c r="E36" s="40"/>
      <c r="F36" s="40"/>
      <c r="G36" s="40"/>
      <c r="H36" s="40"/>
      <c r="I36" s="40"/>
      <c r="J36" s="523"/>
      <c r="K36" s="105"/>
      <c r="L36" s="333"/>
      <c r="M36" s="333"/>
      <c r="N36" s="523"/>
      <c r="O36" s="519"/>
      <c r="P36" s="523"/>
      <c r="Q36" s="523"/>
      <c r="R36" s="543"/>
      <c r="S36" s="524"/>
      <c r="T36" s="526"/>
    </row>
    <row r="37" spans="1:20" s="95" customFormat="1" x14ac:dyDescent="0.3">
      <c r="A37" s="109">
        <v>4</v>
      </c>
      <c r="B37" s="536" t="s">
        <v>135</v>
      </c>
      <c r="C37" s="111"/>
      <c r="D37" s="519"/>
      <c r="E37" s="40"/>
      <c r="F37" s="40"/>
      <c r="G37" s="40"/>
      <c r="H37" s="40"/>
      <c r="I37" s="40"/>
      <c r="J37" s="523"/>
      <c r="K37" s="105"/>
      <c r="L37" s="333"/>
      <c r="M37" s="333"/>
      <c r="N37" s="523"/>
      <c r="O37" s="519"/>
      <c r="P37" s="523"/>
      <c r="Q37" s="523"/>
      <c r="R37" s="543"/>
      <c r="S37" s="524"/>
      <c r="T37" s="526"/>
    </row>
    <row r="38" spans="1:20" s="95" customFormat="1" x14ac:dyDescent="0.3">
      <c r="A38" s="109">
        <v>5</v>
      </c>
      <c r="B38" s="536" t="s">
        <v>130</v>
      </c>
      <c r="C38" s="111"/>
      <c r="D38" s="519"/>
      <c r="E38" s="40"/>
      <c r="F38" s="40"/>
      <c r="G38" s="40"/>
      <c r="H38" s="40"/>
      <c r="I38" s="40"/>
      <c r="J38" s="525"/>
      <c r="K38" s="105"/>
      <c r="L38" s="331"/>
      <c r="M38" s="331"/>
      <c r="N38" s="525"/>
      <c r="O38" s="519"/>
      <c r="P38" s="523"/>
      <c r="Q38" s="523"/>
      <c r="R38" s="543"/>
      <c r="S38" s="526"/>
      <c r="T38" s="526"/>
    </row>
    <row r="39" spans="1:20" s="95" customFormat="1" x14ac:dyDescent="0.3">
      <c r="A39" s="109">
        <v>6</v>
      </c>
      <c r="B39" s="536" t="s">
        <v>329</v>
      </c>
      <c r="C39" s="111"/>
      <c r="D39" s="527"/>
      <c r="E39" s="40"/>
      <c r="F39" s="40"/>
      <c r="G39" s="40"/>
      <c r="H39" s="40"/>
      <c r="I39" s="40"/>
      <c r="J39" s="40"/>
      <c r="K39" s="105"/>
      <c r="L39" s="333"/>
      <c r="M39" s="333"/>
      <c r="N39" s="40"/>
      <c r="O39" s="527"/>
      <c r="P39" s="523"/>
      <c r="Q39" s="523"/>
      <c r="R39" s="543"/>
      <c r="S39" s="524"/>
      <c r="T39" s="526"/>
    </row>
    <row r="40" spans="1:20" s="95" customFormat="1" x14ac:dyDescent="0.3">
      <c r="A40" s="184"/>
      <c r="B40" s="123"/>
      <c r="C40" s="61" t="s">
        <v>133</v>
      </c>
      <c r="D40" s="529"/>
      <c r="E40" s="530">
        <v>7</v>
      </c>
      <c r="F40" s="530">
        <v>6.5</v>
      </c>
      <c r="G40" s="530">
        <v>6</v>
      </c>
      <c r="H40" s="530">
        <v>3</v>
      </c>
      <c r="I40" s="530">
        <v>5</v>
      </c>
      <c r="J40" s="531">
        <f>SUM((E40*0.25)+(F40*0.25)+(G40*0.2)+(H40*0.2)+(I40*0.1))</f>
        <v>5.6750000000000007</v>
      </c>
      <c r="K40" s="128"/>
      <c r="L40" s="342">
        <v>7.03</v>
      </c>
      <c r="M40" s="528">
        <v>1</v>
      </c>
      <c r="N40" s="542">
        <f>SUM(L40-M40)</f>
        <v>6.03</v>
      </c>
      <c r="O40" s="532"/>
      <c r="P40" s="542">
        <f>J40</f>
        <v>5.6750000000000007</v>
      </c>
      <c r="Q40" s="542">
        <f>N40</f>
        <v>6.03</v>
      </c>
      <c r="R40" s="532"/>
      <c r="S40" s="531">
        <f>SUM((N40*0.5)+(J40*0.5))</f>
        <v>5.8525000000000009</v>
      </c>
      <c r="T40" s="533">
        <v>4</v>
      </c>
    </row>
    <row r="41" spans="1:20" x14ac:dyDescent="0.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540"/>
      <c r="Q41" s="540"/>
      <c r="R41" s="540"/>
      <c r="S41" s="95"/>
      <c r="T41" s="95"/>
    </row>
    <row r="42" spans="1:20" x14ac:dyDescent="0.3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540"/>
      <c r="Q42" s="540"/>
      <c r="R42" s="540"/>
      <c r="S42" s="95"/>
      <c r="T42" s="95"/>
    </row>
  </sheetData>
  <mergeCells count="2">
    <mergeCell ref="A4:B4"/>
    <mergeCell ref="A8:B8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horizontalDpi="4294967293" verticalDpi="0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L13" sqref="L13"/>
    </sheetView>
  </sheetViews>
  <sheetFormatPr defaultRowHeight="14.4" x14ac:dyDescent="0.3"/>
  <cols>
    <col min="1" max="1" width="27.77734375" customWidth="1"/>
    <col min="3" max="3" width="11" customWidth="1"/>
    <col min="5" max="5" width="10.77734375" customWidth="1"/>
    <col min="9" max="9" width="18.109375" customWidth="1"/>
    <col min="11" max="11" width="13.33203125" customWidth="1"/>
  </cols>
  <sheetData>
    <row r="2" spans="1:13" x14ac:dyDescent="0.3">
      <c r="A2" s="1" t="s">
        <v>293</v>
      </c>
      <c r="I2" s="444" t="s">
        <v>296</v>
      </c>
      <c r="J2" t="s">
        <v>190</v>
      </c>
      <c r="K2" t="s">
        <v>287</v>
      </c>
      <c r="L2" t="s">
        <v>287</v>
      </c>
      <c r="M2" t="s">
        <v>288</v>
      </c>
    </row>
    <row r="3" spans="1:13" x14ac:dyDescent="0.3">
      <c r="B3" s="439" t="s">
        <v>190</v>
      </c>
      <c r="C3" s="439" t="s">
        <v>287</v>
      </c>
      <c r="D3" s="439"/>
      <c r="E3" s="439" t="s">
        <v>288</v>
      </c>
      <c r="I3" s="368" t="s">
        <v>302</v>
      </c>
      <c r="J3" s="368">
        <v>6.2750000000000004</v>
      </c>
      <c r="K3" s="368">
        <v>7.1150000000000002</v>
      </c>
      <c r="L3" s="368">
        <v>6.585</v>
      </c>
      <c r="M3" s="366">
        <f>SUM(J3+K3+L3)/3</f>
        <v>6.6583333333333341</v>
      </c>
    </row>
    <row r="4" spans="1:13" x14ac:dyDescent="0.3">
      <c r="A4" s="440" t="s">
        <v>162</v>
      </c>
      <c r="B4" s="441">
        <v>6.0049999999999999</v>
      </c>
      <c r="C4" s="429">
        <v>6.3849999999999998</v>
      </c>
      <c r="D4" s="442"/>
      <c r="E4" s="442">
        <f>SUM(B4+C4)/2</f>
        <v>6.1950000000000003</v>
      </c>
      <c r="F4" s="429"/>
      <c r="I4" t="s">
        <v>88</v>
      </c>
      <c r="J4">
        <v>6.7149999999999999</v>
      </c>
      <c r="K4">
        <v>6.4450000000000003</v>
      </c>
      <c r="L4">
        <v>7.0650000000000004</v>
      </c>
      <c r="M4" s="442">
        <f>SUM(J4+K4+L4)/3</f>
        <v>6.7416666666666671</v>
      </c>
    </row>
    <row r="5" spans="1:13" x14ac:dyDescent="0.3">
      <c r="A5" s="440" t="s">
        <v>172</v>
      </c>
      <c r="B5" s="441">
        <v>5.77</v>
      </c>
      <c r="C5" s="443">
        <v>6.09</v>
      </c>
      <c r="D5" s="442"/>
      <c r="E5" s="442">
        <f>SUM(B5+C5)/2</f>
        <v>5.93</v>
      </c>
      <c r="F5" s="429"/>
      <c r="I5" t="s">
        <v>301</v>
      </c>
      <c r="J5" s="288">
        <v>5.8</v>
      </c>
      <c r="K5" s="288">
        <v>4.9000000000000004</v>
      </c>
      <c r="L5" s="288">
        <v>6.45</v>
      </c>
      <c r="M5" s="442">
        <f>SUM(J5+K5+L5)/3</f>
        <v>5.7166666666666659</v>
      </c>
    </row>
    <row r="6" spans="1:13" x14ac:dyDescent="0.3">
      <c r="A6" s="440"/>
      <c r="B6" s="441"/>
      <c r="C6" s="443"/>
      <c r="D6" s="442"/>
      <c r="E6" s="442"/>
      <c r="F6" s="429"/>
      <c r="J6" s="288"/>
    </row>
    <row r="7" spans="1:13" x14ac:dyDescent="0.3">
      <c r="A7" s="440"/>
      <c r="B7" s="441"/>
      <c r="C7" s="443"/>
      <c r="D7" s="442"/>
      <c r="E7" s="442"/>
      <c r="F7" s="429"/>
      <c r="I7" s="444" t="s">
        <v>297</v>
      </c>
      <c r="J7" t="s">
        <v>190</v>
      </c>
      <c r="K7" t="s">
        <v>191</v>
      </c>
      <c r="L7" t="s">
        <v>287</v>
      </c>
    </row>
    <row r="8" spans="1:13" x14ac:dyDescent="0.3">
      <c r="A8" s="1" t="s">
        <v>303</v>
      </c>
      <c r="I8" t="s">
        <v>183</v>
      </c>
      <c r="J8" s="288">
        <v>7.06</v>
      </c>
      <c r="K8">
        <v>7.6950000000000003</v>
      </c>
      <c r="L8">
        <v>6.3949999999999996</v>
      </c>
      <c r="M8" s="442">
        <f>SUM(J8+K8+L8)/3</f>
        <v>7.05</v>
      </c>
    </row>
    <row r="9" spans="1:13" x14ac:dyDescent="0.3">
      <c r="B9" s="439" t="s">
        <v>190</v>
      </c>
      <c r="C9" s="439" t="s">
        <v>287</v>
      </c>
      <c r="D9" s="439"/>
      <c r="E9" s="439" t="s">
        <v>288</v>
      </c>
      <c r="I9" t="s">
        <v>88</v>
      </c>
      <c r="J9" s="288">
        <v>6.89</v>
      </c>
      <c r="K9">
        <v>7.335</v>
      </c>
      <c r="L9">
        <v>6.4550000000000001</v>
      </c>
      <c r="M9" s="442">
        <f>SUM(J9+K9+L9)/3</f>
        <v>6.8933333333333335</v>
      </c>
    </row>
    <row r="10" spans="1:13" x14ac:dyDescent="0.3">
      <c r="A10" s="440" t="s">
        <v>299</v>
      </c>
      <c r="B10" s="441">
        <v>6.6749999999999998</v>
      </c>
      <c r="C10" s="429">
        <v>6.5650000000000004</v>
      </c>
      <c r="D10" s="442"/>
      <c r="E10" s="442">
        <f>SUM(B10+C10)/2</f>
        <v>6.62</v>
      </c>
      <c r="F10" s="429"/>
    </row>
    <row r="11" spans="1:13" x14ac:dyDescent="0.3">
      <c r="A11" s="448" t="s">
        <v>183</v>
      </c>
      <c r="B11" s="449">
        <v>7.89</v>
      </c>
      <c r="C11" s="451">
        <v>7.59</v>
      </c>
      <c r="D11" s="450"/>
      <c r="E11" s="450">
        <f>SUM(B11+C11)/2</f>
        <v>7.74</v>
      </c>
      <c r="F11" s="429"/>
      <c r="I11" s="1" t="s">
        <v>284</v>
      </c>
    </row>
    <row r="12" spans="1:13" x14ac:dyDescent="0.3">
      <c r="A12" s="440" t="s">
        <v>63</v>
      </c>
      <c r="B12" s="441">
        <v>6.51</v>
      </c>
      <c r="C12" s="443">
        <v>6.65</v>
      </c>
      <c r="D12" s="442"/>
      <c r="E12" s="442">
        <f>SUM(B12+C12)/2</f>
        <v>6.58</v>
      </c>
      <c r="F12" s="429"/>
      <c r="J12" s="439" t="s">
        <v>287</v>
      </c>
      <c r="K12" s="439" t="s">
        <v>287</v>
      </c>
      <c r="L12" s="439"/>
      <c r="M12" s="439" t="s">
        <v>288</v>
      </c>
    </row>
    <row r="13" spans="1:13" x14ac:dyDescent="0.3">
      <c r="I13" t="s">
        <v>299</v>
      </c>
      <c r="J13" s="288">
        <v>6.37</v>
      </c>
      <c r="K13">
        <v>6.8</v>
      </c>
      <c r="M13" s="442">
        <f>SUM(J13+K13)/2</f>
        <v>6.585</v>
      </c>
    </row>
    <row r="14" spans="1:13" x14ac:dyDescent="0.3">
      <c r="A14" s="1" t="s">
        <v>292</v>
      </c>
    </row>
    <row r="15" spans="1:13" x14ac:dyDescent="0.3">
      <c r="B15" s="439" t="s">
        <v>190</v>
      </c>
      <c r="C15" s="439" t="s">
        <v>287</v>
      </c>
      <c r="E15" s="439" t="s">
        <v>288</v>
      </c>
      <c r="I15" s="444" t="s">
        <v>294</v>
      </c>
      <c r="J15" t="s">
        <v>190</v>
      </c>
      <c r="K15" t="s">
        <v>287</v>
      </c>
    </row>
    <row r="16" spans="1:13" x14ac:dyDescent="0.3">
      <c r="A16" t="s">
        <v>162</v>
      </c>
      <c r="B16" s="288">
        <v>6.59</v>
      </c>
      <c r="C16" s="288">
        <v>6.05</v>
      </c>
      <c r="E16" s="442">
        <f t="shared" ref="E16:E22" si="0">SUM(B16+C16)/2</f>
        <v>6.32</v>
      </c>
      <c r="I16" s="429" t="s">
        <v>295</v>
      </c>
      <c r="J16" s="442">
        <v>6.9</v>
      </c>
      <c r="K16" s="442">
        <v>7.6</v>
      </c>
      <c r="L16" s="429"/>
      <c r="M16" s="442">
        <f>SUM(J16+K16)/2</f>
        <v>7.25</v>
      </c>
    </row>
    <row r="17" spans="1:13" x14ac:dyDescent="0.3">
      <c r="A17" t="s">
        <v>165</v>
      </c>
      <c r="B17">
        <v>6.2050000000000001</v>
      </c>
      <c r="C17" s="507">
        <v>6.41</v>
      </c>
      <c r="E17" s="442">
        <f t="shared" si="0"/>
        <v>6.3075000000000001</v>
      </c>
      <c r="I17" s="379" t="s">
        <v>250</v>
      </c>
      <c r="J17" s="442">
        <v>6.5</v>
      </c>
      <c r="K17" s="442">
        <v>6.7</v>
      </c>
      <c r="L17" s="429"/>
      <c r="M17" s="442">
        <f>SUM(J17+K17)/2</f>
        <v>6.6</v>
      </c>
    </row>
    <row r="18" spans="1:13" x14ac:dyDescent="0.3">
      <c r="A18" t="s">
        <v>169</v>
      </c>
      <c r="B18" s="288">
        <v>2.3000000000000003</v>
      </c>
      <c r="C18" s="288">
        <v>3.35</v>
      </c>
      <c r="E18" s="442">
        <f t="shared" si="0"/>
        <v>2.8250000000000002</v>
      </c>
    </row>
    <row r="19" spans="1:13" x14ac:dyDescent="0.3">
      <c r="A19" t="s">
        <v>172</v>
      </c>
      <c r="B19" s="288">
        <v>6.14</v>
      </c>
      <c r="C19">
        <v>6.3649999999999993</v>
      </c>
      <c r="E19" s="442">
        <f t="shared" si="0"/>
        <v>6.2524999999999995</v>
      </c>
      <c r="I19" s="1" t="s">
        <v>285</v>
      </c>
    </row>
    <row r="20" spans="1:13" x14ac:dyDescent="0.3">
      <c r="A20" t="s">
        <v>175</v>
      </c>
      <c r="B20" s="288">
        <v>6.1099999999999994</v>
      </c>
      <c r="C20" s="288">
        <v>6.4399999999999995</v>
      </c>
      <c r="E20" s="442">
        <f t="shared" si="0"/>
        <v>6.2749999999999995</v>
      </c>
      <c r="J20" s="439" t="s">
        <v>190</v>
      </c>
      <c r="K20" s="439" t="s">
        <v>186</v>
      </c>
      <c r="L20" s="439" t="s">
        <v>287</v>
      </c>
      <c r="M20" s="439" t="s">
        <v>288</v>
      </c>
    </row>
    <row r="21" spans="1:13" x14ac:dyDescent="0.3">
      <c r="A21" t="s">
        <v>178</v>
      </c>
      <c r="B21" s="288">
        <v>5.3</v>
      </c>
      <c r="C21" s="507">
        <v>6.18</v>
      </c>
      <c r="E21" s="442">
        <f t="shared" si="0"/>
        <v>5.74</v>
      </c>
      <c r="I21" t="s">
        <v>208</v>
      </c>
      <c r="J21" s="288">
        <v>6.84</v>
      </c>
      <c r="K21">
        <v>7.2949999999999999</v>
      </c>
      <c r="L21">
        <v>6.7450000000000001</v>
      </c>
      <c r="M21" s="442">
        <f>SUM(J21+K21+L21)/3</f>
        <v>6.96</v>
      </c>
    </row>
    <row r="22" spans="1:13" x14ac:dyDescent="0.3">
      <c r="A22" s="368" t="s">
        <v>183</v>
      </c>
      <c r="B22" s="366">
        <v>7.39</v>
      </c>
      <c r="C22" s="366">
        <v>7.85</v>
      </c>
      <c r="D22" s="368"/>
      <c r="E22" s="366">
        <f t="shared" si="0"/>
        <v>7.6199999999999992</v>
      </c>
    </row>
    <row r="23" spans="1:13" x14ac:dyDescent="0.3">
      <c r="E23" s="288"/>
    </row>
    <row r="24" spans="1:13" x14ac:dyDescent="0.3">
      <c r="A24" s="1" t="s">
        <v>289</v>
      </c>
      <c r="I24" s="444" t="s">
        <v>298</v>
      </c>
      <c r="J24" t="s">
        <v>190</v>
      </c>
      <c r="K24" t="s">
        <v>287</v>
      </c>
      <c r="M24" t="s">
        <v>288</v>
      </c>
    </row>
    <row r="25" spans="1:13" x14ac:dyDescent="0.3">
      <c r="B25" s="439" t="s">
        <v>190</v>
      </c>
      <c r="C25" s="439" t="s">
        <v>290</v>
      </c>
      <c r="D25" s="439" t="s">
        <v>291</v>
      </c>
      <c r="E25" s="439" t="s">
        <v>288</v>
      </c>
      <c r="I25" t="s">
        <v>65</v>
      </c>
      <c r="J25" s="288">
        <v>6.3699999999999992</v>
      </c>
      <c r="K25" s="288">
        <v>6.6899999999999995</v>
      </c>
      <c r="M25" s="442">
        <f t="shared" ref="M25:M26" si="1">SUM(J25+K25)/2</f>
        <v>6.5299999999999994</v>
      </c>
    </row>
    <row r="26" spans="1:13" x14ac:dyDescent="0.3">
      <c r="A26" t="s">
        <v>71</v>
      </c>
      <c r="B26" s="442">
        <v>5.4649999999999999</v>
      </c>
      <c r="C26" s="288">
        <v>6.9300000000000006</v>
      </c>
      <c r="D26" s="288">
        <v>6.4799999999999995</v>
      </c>
      <c r="E26" s="442">
        <f>SUM(B26+C26+D26)/3</f>
        <v>6.291666666666667</v>
      </c>
      <c r="I26" t="s">
        <v>224</v>
      </c>
      <c r="J26">
        <v>6.2950000000000008</v>
      </c>
      <c r="K26" s="288">
        <v>6.62</v>
      </c>
      <c r="M26" s="442">
        <f t="shared" si="1"/>
        <v>6.4575000000000005</v>
      </c>
    </row>
    <row r="27" spans="1:13" x14ac:dyDescent="0.3">
      <c r="A27" t="s">
        <v>63</v>
      </c>
      <c r="B27" s="288">
        <v>5.8250000000000002</v>
      </c>
      <c r="C27" s="288">
        <v>7.0000000000000009</v>
      </c>
      <c r="D27" s="288">
        <v>6.43</v>
      </c>
      <c r="E27" s="442">
        <f t="shared" ref="E27:E30" si="2">SUM(B27+C27+D27)/3</f>
        <v>6.4183333333333339</v>
      </c>
      <c r="I27" t="s">
        <v>63</v>
      </c>
      <c r="J27" s="288">
        <v>6.3999999999999995</v>
      </c>
      <c r="K27" s="288">
        <v>6.72</v>
      </c>
      <c r="M27" s="442">
        <f>SUM(J27+K27)/2</f>
        <v>6.56</v>
      </c>
    </row>
    <row r="28" spans="1:13" x14ac:dyDescent="0.3">
      <c r="A28" t="s">
        <v>304</v>
      </c>
      <c r="B28">
        <v>5.2249999999999996</v>
      </c>
      <c r="C28" s="288">
        <v>6.96</v>
      </c>
      <c r="D28">
        <v>6.375</v>
      </c>
      <c r="E28" s="442">
        <f t="shared" si="2"/>
        <v>6.1866666666666665</v>
      </c>
      <c r="I28" t="s">
        <v>60</v>
      </c>
      <c r="J28">
        <v>6.1949999999999994</v>
      </c>
      <c r="K28" s="288">
        <v>6.29</v>
      </c>
      <c r="M28" s="442">
        <f>SUM(J28+K28)/2</f>
        <v>6.2424999999999997</v>
      </c>
    </row>
    <row r="29" spans="1:13" x14ac:dyDescent="0.3">
      <c r="A29" t="s">
        <v>305</v>
      </c>
      <c r="B29">
        <v>5.6849999999999996</v>
      </c>
      <c r="C29" s="288">
        <v>6.1999999999999993</v>
      </c>
      <c r="D29" s="288">
        <v>6.28</v>
      </c>
      <c r="E29" s="442">
        <f t="shared" si="2"/>
        <v>6.0549999999999997</v>
      </c>
      <c r="I29" t="s">
        <v>57</v>
      </c>
      <c r="J29" s="288">
        <v>6.59</v>
      </c>
      <c r="K29" s="288">
        <v>6.82</v>
      </c>
      <c r="M29" s="442">
        <f>SUM(J29+K29)/2</f>
        <v>6.7050000000000001</v>
      </c>
    </row>
    <row r="30" spans="1:13" x14ac:dyDescent="0.3">
      <c r="A30" t="s">
        <v>306</v>
      </c>
      <c r="B30">
        <v>5.625</v>
      </c>
      <c r="C30">
        <v>6.2049999999999992</v>
      </c>
      <c r="D30">
        <v>6.375</v>
      </c>
      <c r="E30" s="442">
        <f t="shared" si="2"/>
        <v>6.0683333333333325</v>
      </c>
    </row>
    <row r="31" spans="1:13" x14ac:dyDescent="0.3">
      <c r="M31" s="44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4"/>
  <sheetViews>
    <sheetView topLeftCell="CV1" workbookViewId="0">
      <selection activeCell="DX13" sqref="DX13"/>
    </sheetView>
  </sheetViews>
  <sheetFormatPr defaultColWidth="9.109375" defaultRowHeight="14.4" x14ac:dyDescent="0.3"/>
  <cols>
    <col min="1" max="1" width="5.44140625" style="220" customWidth="1"/>
    <col min="2" max="2" width="16.44140625" style="220" customWidth="1"/>
    <col min="3" max="3" width="23.6640625" style="220" customWidth="1"/>
    <col min="4" max="4" width="15.33203125" style="220" customWidth="1"/>
    <col min="5" max="6" width="18.33203125" style="220" customWidth="1"/>
    <col min="7" max="12" width="7.6640625" style="220" customWidth="1"/>
    <col min="13" max="13" width="3.109375" style="220" customWidth="1"/>
    <col min="14" max="19" width="7.6640625" style="220" customWidth="1"/>
    <col min="20" max="20" width="3.109375" style="220" customWidth="1"/>
    <col min="21" max="26" width="7.6640625" style="220" customWidth="1"/>
    <col min="27" max="27" width="3.33203125" style="220" customWidth="1"/>
    <col min="28" max="37" width="7.6640625" style="220" customWidth="1"/>
    <col min="38" max="38" width="3.33203125" style="220" customWidth="1"/>
    <col min="39" max="47" width="7.6640625" style="220" customWidth="1"/>
    <col min="48" max="48" width="2.6640625" style="220" customWidth="1"/>
    <col min="49" max="53" width="7.6640625" style="220" customWidth="1"/>
    <col min="54" max="54" width="3.33203125" style="220" customWidth="1"/>
    <col min="55" max="64" width="7.6640625" style="220" customWidth="1"/>
    <col min="65" max="65" width="3.33203125" style="220" customWidth="1"/>
    <col min="66" max="73" width="7.6640625" style="220" customWidth="1"/>
    <col min="74" max="74" width="3.33203125" style="220" customWidth="1"/>
    <col min="75" max="81" width="7.6640625" style="220" customWidth="1"/>
    <col min="82" max="82" width="3.33203125" style="220" customWidth="1"/>
    <col min="83" max="92" width="7.6640625" style="220" customWidth="1"/>
    <col min="93" max="93" width="3.33203125" style="220" customWidth="1"/>
    <col min="94" max="102" width="7.6640625" style="220" customWidth="1"/>
    <col min="103" max="103" width="2.6640625" style="220" customWidth="1"/>
    <col min="104" max="108" width="7.6640625" style="220" customWidth="1"/>
    <col min="109" max="109" width="3.33203125" style="220" customWidth="1"/>
    <col min="110" max="110" width="12.109375" style="220" customWidth="1"/>
    <col min="111" max="111" width="4.5546875" style="220" customWidth="1"/>
    <col min="112" max="112" width="10.6640625" style="220" customWidth="1"/>
    <col min="113" max="113" width="2.6640625" style="220" customWidth="1"/>
    <col min="114" max="114" width="10.44140625" style="220" customWidth="1"/>
    <col min="115" max="115" width="2.6640625" style="220" customWidth="1"/>
    <col min="116" max="116" width="9.109375" style="220"/>
    <col min="117" max="117" width="13.33203125" style="220" customWidth="1"/>
    <col min="118" max="118" width="6.5546875" style="220" customWidth="1"/>
    <col min="119" max="119" width="6" style="220" customWidth="1"/>
    <col min="120" max="120" width="6.5546875" style="220" customWidth="1"/>
    <col min="121" max="121" width="7.44140625" style="220" customWidth="1"/>
    <col min="122" max="122" width="12" style="220" customWidth="1"/>
    <col min="123" max="128" width="5.88671875" style="220" customWidth="1"/>
    <col min="129" max="16384" width="9.109375" style="220"/>
  </cols>
  <sheetData>
    <row r="1" spans="1:128" x14ac:dyDescent="0.3">
      <c r="D1" s="219" t="s">
        <v>185</v>
      </c>
    </row>
    <row r="2" spans="1:128" ht="15.6" x14ac:dyDescent="0.3">
      <c r="A2" s="135" t="s">
        <v>0</v>
      </c>
      <c r="B2" s="135"/>
      <c r="C2" s="6"/>
      <c r="D2" s="65" t="s">
        <v>77</v>
      </c>
      <c r="E2" s="7" t="s">
        <v>159</v>
      </c>
      <c r="F2" s="7" t="s">
        <v>158</v>
      </c>
      <c r="DM2" s="221">
        <f ca="1">NOW()</f>
        <v>43745.332973495373</v>
      </c>
      <c r="DR2" s="221">
        <f ca="1">NOW()</f>
        <v>43745.332973495373</v>
      </c>
    </row>
    <row r="3" spans="1:128" ht="15.6" x14ac:dyDescent="0.3">
      <c r="A3" s="9"/>
      <c r="B3" s="9"/>
      <c r="C3" s="6"/>
      <c r="D3" s="7" t="s">
        <v>158</v>
      </c>
      <c r="E3" s="7" t="s">
        <v>160</v>
      </c>
      <c r="F3" s="65" t="s">
        <v>77</v>
      </c>
      <c r="AA3" s="222"/>
      <c r="BB3" s="222"/>
      <c r="CD3" s="222"/>
      <c r="DM3" s="223">
        <f ca="1">NOW()</f>
        <v>43745.332973495373</v>
      </c>
      <c r="DR3" s="223">
        <f ca="1">NOW()</f>
        <v>43745.332973495373</v>
      </c>
    </row>
    <row r="4" spans="1:128" ht="15.6" x14ac:dyDescent="0.3">
      <c r="A4" s="66" t="s">
        <v>1</v>
      </c>
      <c r="B4" s="66"/>
      <c r="C4" s="6"/>
      <c r="D4" s="7" t="s">
        <v>159</v>
      </c>
      <c r="E4" s="7" t="s">
        <v>158</v>
      </c>
      <c r="F4" s="7" t="s">
        <v>160</v>
      </c>
      <c r="AA4" s="222"/>
      <c r="BB4" s="222"/>
      <c r="CD4" s="222"/>
      <c r="DM4" s="223"/>
    </row>
    <row r="5" spans="1:128" ht="15.6" x14ac:dyDescent="0.3">
      <c r="A5" s="15"/>
      <c r="B5" s="74"/>
      <c r="C5" s="6"/>
      <c r="D5" s="7" t="s">
        <v>160</v>
      </c>
      <c r="E5" s="65" t="s">
        <v>77</v>
      </c>
      <c r="F5" s="7" t="s">
        <v>159</v>
      </c>
      <c r="AA5" s="222"/>
      <c r="BB5" s="222"/>
      <c r="CD5" s="222"/>
      <c r="DM5" s="223"/>
    </row>
    <row r="6" spans="1:128" ht="15.6" x14ac:dyDescent="0.3">
      <c r="A6" s="552"/>
      <c r="B6" s="553"/>
      <c r="C6" s="14"/>
      <c r="D6" s="219"/>
      <c r="E6" s="219"/>
      <c r="F6" s="219"/>
      <c r="G6" s="195" t="s">
        <v>92</v>
      </c>
      <c r="H6" s="195"/>
      <c r="I6" s="195"/>
      <c r="J6" s="195"/>
      <c r="K6" s="195"/>
      <c r="L6" s="195"/>
      <c r="N6" s="224" t="s">
        <v>186</v>
      </c>
      <c r="O6" s="224"/>
      <c r="P6" s="224"/>
      <c r="Q6" s="224"/>
      <c r="R6" s="224"/>
      <c r="S6" s="224"/>
      <c r="T6" s="225"/>
      <c r="U6" s="194" t="s">
        <v>112</v>
      </c>
      <c r="V6" s="194"/>
      <c r="W6" s="194"/>
      <c r="X6" s="194"/>
      <c r="Y6" s="194"/>
      <c r="Z6" s="194"/>
      <c r="AA6" s="222"/>
      <c r="AB6" s="226" t="s">
        <v>92</v>
      </c>
      <c r="AC6" s="227"/>
      <c r="AD6" s="227"/>
      <c r="AE6" s="227"/>
      <c r="AF6" s="227"/>
      <c r="AG6" s="227"/>
      <c r="AH6" s="227"/>
      <c r="AI6" s="227"/>
      <c r="AJ6" s="227"/>
      <c r="AK6" s="227"/>
      <c r="AM6" s="224" t="s">
        <v>186</v>
      </c>
      <c r="AN6" s="224"/>
      <c r="AO6" s="224"/>
      <c r="AP6" s="224"/>
      <c r="AQ6" s="224"/>
      <c r="AR6" s="224"/>
      <c r="AS6" s="224"/>
      <c r="AT6" s="224"/>
      <c r="AU6" s="224"/>
      <c r="AW6" s="194" t="s">
        <v>112</v>
      </c>
      <c r="AX6" s="194"/>
      <c r="AY6" s="194"/>
      <c r="AZ6" s="194"/>
      <c r="BA6" s="194"/>
      <c r="BB6" s="222"/>
      <c r="BC6" s="226" t="s">
        <v>92</v>
      </c>
      <c r="BD6" s="227"/>
      <c r="BE6" s="227"/>
      <c r="BF6" s="227"/>
      <c r="BG6" s="227"/>
      <c r="BH6" s="227"/>
      <c r="BI6" s="227"/>
      <c r="BJ6" s="227"/>
      <c r="BK6" s="227"/>
      <c r="BL6" s="227"/>
      <c r="BN6" s="224" t="s">
        <v>186</v>
      </c>
      <c r="BO6" s="224"/>
      <c r="BP6" s="224"/>
      <c r="BQ6" s="224"/>
      <c r="BR6" s="224"/>
      <c r="BS6" s="224"/>
      <c r="BT6" s="224"/>
      <c r="BU6" s="224"/>
      <c r="BV6" s="225"/>
      <c r="BW6" s="194" t="s">
        <v>112</v>
      </c>
      <c r="BX6" s="194"/>
      <c r="BY6" s="194"/>
      <c r="BZ6" s="194"/>
      <c r="CA6" s="194"/>
      <c r="CB6" s="194"/>
      <c r="CC6" s="194"/>
      <c r="CD6" s="222"/>
      <c r="CE6" s="226" t="s">
        <v>92</v>
      </c>
      <c r="CF6" s="227"/>
      <c r="CG6" s="227"/>
      <c r="CH6" s="227"/>
      <c r="CI6" s="227"/>
      <c r="CJ6" s="227"/>
      <c r="CK6" s="227"/>
      <c r="CL6" s="227"/>
      <c r="CM6" s="227"/>
      <c r="CN6" s="227"/>
      <c r="CP6" s="224" t="s">
        <v>186</v>
      </c>
      <c r="CQ6" s="224"/>
      <c r="CR6" s="224"/>
      <c r="CS6" s="224"/>
      <c r="CT6" s="224"/>
      <c r="CU6" s="224"/>
      <c r="CV6" s="224"/>
      <c r="CW6" s="224"/>
      <c r="CX6" s="224"/>
      <c r="CZ6" s="194" t="s">
        <v>112</v>
      </c>
      <c r="DA6" s="194"/>
      <c r="DB6" s="194"/>
      <c r="DC6" s="194"/>
      <c r="DD6" s="194"/>
    </row>
    <row r="7" spans="1:128" ht="15.6" x14ac:dyDescent="0.3">
      <c r="A7" s="228"/>
      <c r="B7" s="14"/>
      <c r="C7" s="14"/>
      <c r="D7" s="219"/>
      <c r="AA7" s="222"/>
      <c r="BB7" s="222"/>
      <c r="CD7" s="222"/>
    </row>
    <row r="8" spans="1:128" ht="15.6" x14ac:dyDescent="0.3">
      <c r="A8" s="11" t="s">
        <v>187</v>
      </c>
      <c r="B8" s="199"/>
      <c r="C8" s="228" t="s">
        <v>188</v>
      </c>
      <c r="G8" s="229" t="s">
        <v>3</v>
      </c>
      <c r="H8" s="220" t="str">
        <f>D2</f>
        <v>Angie Deeks</v>
      </c>
      <c r="J8" s="229"/>
      <c r="N8" s="229" t="s">
        <v>3</v>
      </c>
      <c r="O8" s="220" t="str">
        <f>E2</f>
        <v>Carina Ingelsson</v>
      </c>
      <c r="Q8" s="229"/>
      <c r="U8" s="229" t="s">
        <v>3</v>
      </c>
      <c r="V8" s="220" t="str">
        <f>D3</f>
        <v>Anna Kull</v>
      </c>
      <c r="X8" s="229"/>
      <c r="AA8" s="222"/>
      <c r="AB8" s="229" t="s">
        <v>4</v>
      </c>
      <c r="AC8" s="220" t="str">
        <f>D3</f>
        <v>Anna Kull</v>
      </c>
      <c r="AM8" s="229" t="s">
        <v>4</v>
      </c>
      <c r="AN8" s="220" t="str">
        <f>D5</f>
        <v>Jesica Dalesio</v>
      </c>
      <c r="AW8" s="229" t="s">
        <v>4</v>
      </c>
      <c r="AX8" s="220" t="str">
        <f>D2</f>
        <v>Angie Deeks</v>
      </c>
      <c r="BB8" s="222"/>
      <c r="BC8" s="229" t="s">
        <v>5</v>
      </c>
      <c r="BD8" s="220" t="str">
        <f>E2</f>
        <v>Carina Ingelsson</v>
      </c>
      <c r="BN8" s="229" t="s">
        <v>5</v>
      </c>
      <c r="BO8" s="220" t="str">
        <f>D3</f>
        <v>Anna Kull</v>
      </c>
      <c r="BW8" s="229" t="s">
        <v>5</v>
      </c>
      <c r="BX8" s="220" t="str">
        <f>D5</f>
        <v>Jesica Dalesio</v>
      </c>
      <c r="CD8" s="222"/>
      <c r="CE8" s="229" t="s">
        <v>93</v>
      </c>
      <c r="CF8" s="220" t="str">
        <f>D5</f>
        <v>Jesica Dalesio</v>
      </c>
      <c r="CP8" s="229" t="s">
        <v>93</v>
      </c>
      <c r="CQ8" s="220" t="str">
        <f>D2</f>
        <v>Angie Deeks</v>
      </c>
      <c r="CZ8" s="229" t="s">
        <v>93</v>
      </c>
      <c r="DA8" s="220" t="str">
        <f>E2</f>
        <v>Carina Ingelsson</v>
      </c>
      <c r="DF8" s="229" t="s">
        <v>113</v>
      </c>
      <c r="DN8" s="229" t="s">
        <v>189</v>
      </c>
    </row>
    <row r="9" spans="1:128" ht="15.6" x14ac:dyDescent="0.3">
      <c r="A9" s="228"/>
      <c r="B9" s="202"/>
      <c r="C9" s="14"/>
      <c r="AA9" s="222"/>
      <c r="BB9" s="222"/>
      <c r="CD9" s="222"/>
      <c r="DR9" s="229" t="s">
        <v>190</v>
      </c>
      <c r="DS9" s="229"/>
      <c r="DT9" s="229"/>
      <c r="DU9" s="229"/>
      <c r="DV9" s="229"/>
      <c r="DW9" s="229" t="s">
        <v>191</v>
      </c>
      <c r="DX9" s="229"/>
    </row>
    <row r="10" spans="1:128" x14ac:dyDescent="0.3">
      <c r="G10" s="220" t="s">
        <v>7</v>
      </c>
      <c r="N10" s="220" t="s">
        <v>7</v>
      </c>
      <c r="U10" s="220" t="s">
        <v>7</v>
      </c>
      <c r="AA10" s="222"/>
      <c r="AL10" s="230"/>
      <c r="AM10" s="230"/>
      <c r="AN10" s="230" t="s">
        <v>192</v>
      </c>
      <c r="AO10" s="230"/>
      <c r="AP10" s="230"/>
      <c r="AQ10" s="230"/>
      <c r="AR10" s="230"/>
      <c r="AS10" s="229"/>
      <c r="AU10" s="229" t="s">
        <v>8</v>
      </c>
      <c r="AW10" s="229"/>
      <c r="AX10" s="220" t="s">
        <v>31</v>
      </c>
      <c r="AY10" s="230" t="s">
        <v>22</v>
      </c>
      <c r="AZ10" s="229"/>
      <c r="BA10" s="229" t="s">
        <v>8</v>
      </c>
      <c r="BB10" s="222"/>
      <c r="BM10" s="230"/>
      <c r="BN10" s="231" t="s">
        <v>10</v>
      </c>
      <c r="BO10" s="230"/>
      <c r="BP10" s="230"/>
      <c r="BQ10" s="230"/>
      <c r="BU10" s="231" t="s">
        <v>11</v>
      </c>
      <c r="BV10" s="231"/>
      <c r="BW10" s="230" t="s">
        <v>10</v>
      </c>
      <c r="BX10" s="230"/>
      <c r="BY10" s="230"/>
      <c r="BZ10" s="230"/>
      <c r="CA10" s="231"/>
      <c r="CB10" s="231"/>
      <c r="CC10" s="231" t="s">
        <v>11</v>
      </c>
      <c r="CD10" s="222"/>
      <c r="CO10" s="230"/>
      <c r="CP10" s="230"/>
      <c r="CQ10" s="230" t="s">
        <v>192</v>
      </c>
      <c r="CR10" s="230"/>
      <c r="CS10" s="230"/>
      <c r="CT10" s="230"/>
      <c r="CU10" s="230"/>
      <c r="CV10" s="229"/>
      <c r="CX10" s="229" t="s">
        <v>8</v>
      </c>
      <c r="CZ10" s="229"/>
      <c r="DA10" s="220" t="s">
        <v>31</v>
      </c>
      <c r="DB10" s="230" t="s">
        <v>22</v>
      </c>
      <c r="DC10" s="229"/>
      <c r="DD10" s="229" t="s">
        <v>8</v>
      </c>
      <c r="DF10" s="232" t="s">
        <v>96</v>
      </c>
      <c r="DG10" s="232"/>
      <c r="DH10" s="232" t="s">
        <v>193</v>
      </c>
      <c r="DI10" s="233"/>
      <c r="DJ10" s="232" t="s">
        <v>115</v>
      </c>
      <c r="DK10" s="233"/>
      <c r="DL10" s="234" t="s">
        <v>82</v>
      </c>
      <c r="DM10" s="235"/>
      <c r="DN10" s="234"/>
      <c r="DO10" s="234"/>
      <c r="DP10" s="234"/>
      <c r="DQ10" s="234"/>
      <c r="DR10" s="234" t="s">
        <v>32</v>
      </c>
      <c r="DS10" s="234"/>
      <c r="DT10" s="234"/>
      <c r="DU10" s="234"/>
      <c r="DV10" s="234"/>
      <c r="DW10" s="234" t="s">
        <v>194</v>
      </c>
      <c r="DX10" s="234"/>
    </row>
    <row r="11" spans="1:128" s="230" customFormat="1" x14ac:dyDescent="0.3">
      <c r="A11" s="236" t="s">
        <v>13</v>
      </c>
      <c r="B11" s="411" t="s">
        <v>14</v>
      </c>
      <c r="C11" s="411" t="s">
        <v>7</v>
      </c>
      <c r="D11" s="411" t="s">
        <v>15</v>
      </c>
      <c r="E11" s="411" t="s">
        <v>16</v>
      </c>
      <c r="F11" s="411"/>
      <c r="G11" s="237" t="s">
        <v>17</v>
      </c>
      <c r="H11" s="237" t="s">
        <v>18</v>
      </c>
      <c r="I11" s="237" t="s">
        <v>19</v>
      </c>
      <c r="J11" s="237" t="s">
        <v>20</v>
      </c>
      <c r="K11" s="237" t="s">
        <v>21</v>
      </c>
      <c r="L11" s="237" t="s">
        <v>7</v>
      </c>
      <c r="M11" s="238"/>
      <c r="N11" s="237" t="s">
        <v>17</v>
      </c>
      <c r="O11" s="237" t="s">
        <v>18</v>
      </c>
      <c r="P11" s="237" t="s">
        <v>19</v>
      </c>
      <c r="Q11" s="237" t="s">
        <v>20</v>
      </c>
      <c r="R11" s="237" t="s">
        <v>21</v>
      </c>
      <c r="S11" s="237" t="s">
        <v>7</v>
      </c>
      <c r="T11" s="239"/>
      <c r="U11" s="237" t="s">
        <v>17</v>
      </c>
      <c r="V11" s="237" t="s">
        <v>18</v>
      </c>
      <c r="W11" s="237" t="s">
        <v>19</v>
      </c>
      <c r="X11" s="237" t="s">
        <v>20</v>
      </c>
      <c r="Y11" s="237" t="s">
        <v>21</v>
      </c>
      <c r="Z11" s="237" t="s">
        <v>7</v>
      </c>
      <c r="AA11" s="240"/>
      <c r="AB11" s="236" t="s">
        <v>98</v>
      </c>
      <c r="AC11" s="236" t="s">
        <v>100</v>
      </c>
      <c r="AD11" s="241" t="s">
        <v>195</v>
      </c>
      <c r="AE11" s="242" t="s">
        <v>196</v>
      </c>
      <c r="AF11" s="242" t="s">
        <v>197</v>
      </c>
      <c r="AG11" s="241" t="s">
        <v>198</v>
      </c>
      <c r="AH11" s="241" t="s">
        <v>199</v>
      </c>
      <c r="AI11" s="241" t="s">
        <v>200</v>
      </c>
      <c r="AJ11" s="236" t="s">
        <v>122</v>
      </c>
      <c r="AK11" s="243" t="s">
        <v>123</v>
      </c>
      <c r="AL11" s="244"/>
      <c r="AM11" s="230" t="s">
        <v>201</v>
      </c>
      <c r="AN11" s="230" t="s">
        <v>202</v>
      </c>
      <c r="AO11" s="230" t="s">
        <v>203</v>
      </c>
      <c r="AP11" s="230" t="s">
        <v>204</v>
      </c>
      <c r="AQ11" s="230" t="s">
        <v>205</v>
      </c>
      <c r="AR11" s="230" t="s">
        <v>122</v>
      </c>
      <c r="AS11" s="241" t="s">
        <v>22</v>
      </c>
      <c r="AT11" s="241" t="s">
        <v>8</v>
      </c>
      <c r="AU11" s="245" t="s">
        <v>24</v>
      </c>
      <c r="AV11" s="244"/>
      <c r="AW11" s="246" t="s">
        <v>22</v>
      </c>
      <c r="AX11" s="247" t="s">
        <v>124</v>
      </c>
      <c r="AY11" s="247" t="s">
        <v>24</v>
      </c>
      <c r="AZ11" s="246" t="s">
        <v>206</v>
      </c>
      <c r="BA11" s="248" t="s">
        <v>24</v>
      </c>
      <c r="BB11" s="249"/>
      <c r="BC11" s="236" t="s">
        <v>98</v>
      </c>
      <c r="BD11" s="236" t="s">
        <v>100</v>
      </c>
      <c r="BE11" s="241" t="s">
        <v>195</v>
      </c>
      <c r="BF11" s="242" t="s">
        <v>196</v>
      </c>
      <c r="BG11" s="242" t="s">
        <v>197</v>
      </c>
      <c r="BH11" s="241" t="s">
        <v>198</v>
      </c>
      <c r="BI11" s="241" t="s">
        <v>199</v>
      </c>
      <c r="BJ11" s="241" t="s">
        <v>200</v>
      </c>
      <c r="BK11" s="236" t="s">
        <v>122</v>
      </c>
      <c r="BL11" s="243" t="s">
        <v>123</v>
      </c>
      <c r="BM11" s="244"/>
      <c r="BN11" s="237" t="s">
        <v>17</v>
      </c>
      <c r="BO11" s="237" t="s">
        <v>18</v>
      </c>
      <c r="BP11" s="237" t="s">
        <v>19</v>
      </c>
      <c r="BQ11" s="237" t="s">
        <v>20</v>
      </c>
      <c r="BR11" s="237" t="s">
        <v>21</v>
      </c>
      <c r="BS11" s="237" t="s">
        <v>30</v>
      </c>
      <c r="BT11" s="236" t="s">
        <v>31</v>
      </c>
      <c r="BU11" s="243" t="s">
        <v>24</v>
      </c>
      <c r="BV11" s="250"/>
      <c r="BW11" s="237" t="s">
        <v>25</v>
      </c>
      <c r="BX11" s="237" t="s">
        <v>26</v>
      </c>
      <c r="BY11" s="237" t="s">
        <v>27</v>
      </c>
      <c r="BZ11" s="237" t="s">
        <v>28</v>
      </c>
      <c r="CA11" s="237"/>
      <c r="CB11" s="237" t="s">
        <v>207</v>
      </c>
      <c r="CC11" s="251" t="s">
        <v>24</v>
      </c>
      <c r="CD11" s="240"/>
      <c r="CE11" s="236" t="s">
        <v>98</v>
      </c>
      <c r="CF11" s="236" t="s">
        <v>100</v>
      </c>
      <c r="CG11" s="241" t="s">
        <v>195</v>
      </c>
      <c r="CH11" s="242" t="s">
        <v>196</v>
      </c>
      <c r="CI11" s="242" t="s">
        <v>197</v>
      </c>
      <c r="CJ11" s="241" t="s">
        <v>198</v>
      </c>
      <c r="CK11" s="241" t="s">
        <v>199</v>
      </c>
      <c r="CL11" s="241" t="s">
        <v>200</v>
      </c>
      <c r="CM11" s="236" t="s">
        <v>122</v>
      </c>
      <c r="CN11" s="243" t="s">
        <v>123</v>
      </c>
      <c r="CO11" s="244"/>
      <c r="CP11" s="230" t="s">
        <v>201</v>
      </c>
      <c r="CQ11" s="230" t="s">
        <v>202</v>
      </c>
      <c r="CR11" s="230" t="s">
        <v>203</v>
      </c>
      <c r="CS11" s="230" t="s">
        <v>204</v>
      </c>
      <c r="CT11" s="230" t="s">
        <v>205</v>
      </c>
      <c r="CU11" s="230" t="s">
        <v>122</v>
      </c>
      <c r="CV11" s="241" t="s">
        <v>22</v>
      </c>
      <c r="CW11" s="241" t="s">
        <v>8</v>
      </c>
      <c r="CX11" s="245" t="s">
        <v>24</v>
      </c>
      <c r="CY11" s="244"/>
      <c r="CZ11" s="246" t="s">
        <v>22</v>
      </c>
      <c r="DA11" s="247" t="s">
        <v>124</v>
      </c>
      <c r="DB11" s="247" t="s">
        <v>24</v>
      </c>
      <c r="DC11" s="246" t="s">
        <v>206</v>
      </c>
      <c r="DD11" s="248" t="s">
        <v>24</v>
      </c>
      <c r="DE11" s="238"/>
      <c r="DF11" s="252" t="s">
        <v>83</v>
      </c>
      <c r="DG11" s="232"/>
      <c r="DH11" s="253" t="s">
        <v>83</v>
      </c>
      <c r="DI11" s="233"/>
      <c r="DJ11" s="253" t="s">
        <v>83</v>
      </c>
      <c r="DK11" s="254"/>
      <c r="DL11" s="253" t="s">
        <v>83</v>
      </c>
      <c r="DM11" s="251" t="s">
        <v>33</v>
      </c>
      <c r="DN11" s="253" t="s">
        <v>34</v>
      </c>
      <c r="DO11" s="253" t="s">
        <v>35</v>
      </c>
      <c r="DP11" s="253" t="s">
        <v>36</v>
      </c>
      <c r="DQ11" s="253" t="s">
        <v>108</v>
      </c>
      <c r="DR11" s="253"/>
      <c r="DS11" s="253" t="s">
        <v>34</v>
      </c>
      <c r="DT11" s="253" t="s">
        <v>35</v>
      </c>
      <c r="DU11" s="253" t="s">
        <v>36</v>
      </c>
      <c r="DV11" s="253" t="s">
        <v>108</v>
      </c>
      <c r="DW11" s="253"/>
      <c r="DX11" s="253"/>
    </row>
    <row r="12" spans="1:128" s="230" customFormat="1" x14ac:dyDescent="0.3">
      <c r="G12" s="235"/>
      <c r="H12" s="235"/>
      <c r="I12" s="235"/>
      <c r="J12" s="235"/>
      <c r="K12" s="235"/>
      <c r="L12" s="235"/>
      <c r="M12" s="238"/>
      <c r="N12" s="235"/>
      <c r="O12" s="235"/>
      <c r="P12" s="235"/>
      <c r="Q12" s="235"/>
      <c r="R12" s="235"/>
      <c r="S12" s="235"/>
      <c r="T12" s="238"/>
      <c r="U12" s="235"/>
      <c r="V12" s="235"/>
      <c r="W12" s="235"/>
      <c r="X12" s="235"/>
      <c r="Y12" s="235"/>
      <c r="Z12" s="235"/>
      <c r="AA12" s="240"/>
      <c r="AL12" s="244"/>
      <c r="AS12" s="255"/>
      <c r="AT12" s="255"/>
      <c r="AU12" s="255"/>
      <c r="AV12" s="244"/>
      <c r="AW12" s="255"/>
      <c r="AX12" s="255"/>
      <c r="AY12" s="255"/>
      <c r="AZ12" s="255"/>
      <c r="BA12" s="255"/>
      <c r="BB12" s="249"/>
      <c r="BM12" s="244"/>
      <c r="BN12" s="235"/>
      <c r="BO12" s="235"/>
      <c r="BP12" s="235"/>
      <c r="BQ12" s="235"/>
      <c r="BR12" s="235"/>
      <c r="BS12" s="235"/>
      <c r="BV12" s="244"/>
      <c r="BW12" s="235"/>
      <c r="BX12" s="235"/>
      <c r="BY12" s="235"/>
      <c r="BZ12" s="235"/>
      <c r="CA12" s="235"/>
      <c r="CB12" s="235"/>
      <c r="CC12" s="235"/>
      <c r="CD12" s="240"/>
      <c r="CO12" s="244"/>
      <c r="CV12" s="255"/>
      <c r="CW12" s="255"/>
      <c r="CX12" s="255"/>
      <c r="CY12" s="244"/>
      <c r="CZ12" s="255"/>
      <c r="DA12" s="255"/>
      <c r="DB12" s="255"/>
      <c r="DC12" s="255"/>
      <c r="DD12" s="255"/>
      <c r="DE12" s="238"/>
      <c r="DF12" s="231"/>
      <c r="DG12" s="231"/>
      <c r="DH12" s="231"/>
      <c r="DJ12" s="256"/>
      <c r="DK12" s="235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</row>
    <row r="13" spans="1:128" x14ac:dyDescent="0.3">
      <c r="A13" s="82">
        <v>98</v>
      </c>
      <c r="B13" t="s">
        <v>166</v>
      </c>
      <c r="C13" t="s">
        <v>208</v>
      </c>
      <c r="D13" t="s">
        <v>78</v>
      </c>
      <c r="E13" t="s">
        <v>139</v>
      </c>
      <c r="F13" s="539"/>
      <c r="G13" s="257">
        <v>6.3</v>
      </c>
      <c r="H13" s="257">
        <v>6.3</v>
      </c>
      <c r="I13" s="257">
        <v>7.5</v>
      </c>
      <c r="J13" s="257">
        <v>7.5</v>
      </c>
      <c r="K13" s="257">
        <v>7.5</v>
      </c>
      <c r="L13" s="258">
        <f>SUM((G13*0.3),(H13*0.25),(I13*0.25),(J13*0.15),(K13*0.05))</f>
        <v>6.84</v>
      </c>
      <c r="M13" s="259"/>
      <c r="N13" s="257">
        <v>7.4</v>
      </c>
      <c r="O13" s="257">
        <v>6.8</v>
      </c>
      <c r="P13" s="257">
        <v>7</v>
      </c>
      <c r="Q13" s="257">
        <v>8</v>
      </c>
      <c r="R13" s="257">
        <v>8.5</v>
      </c>
      <c r="S13" s="258">
        <f>SUM((N13*0.3),(O13*0.25),(P13*0.25),(Q13*0.15),(R13*0.05))</f>
        <v>7.2949999999999999</v>
      </c>
      <c r="T13" s="259"/>
      <c r="U13" s="257">
        <v>5.8</v>
      </c>
      <c r="V13" s="257">
        <v>6.5</v>
      </c>
      <c r="W13" s="257">
        <v>6.8</v>
      </c>
      <c r="X13" s="257">
        <v>8.1999999999999993</v>
      </c>
      <c r="Y13" s="257">
        <v>9</v>
      </c>
      <c r="Z13" s="258">
        <f>SUM((U13*0.3),(V13*0.25),(W13*0.25),(X13*0.15),(Y13*0.05))</f>
        <v>6.7450000000000001</v>
      </c>
      <c r="AA13" s="260"/>
      <c r="AB13" s="257">
        <v>5.8</v>
      </c>
      <c r="AC13" s="257">
        <v>6.5</v>
      </c>
      <c r="AD13" s="257">
        <v>6.8</v>
      </c>
      <c r="AE13" s="257">
        <v>6.5</v>
      </c>
      <c r="AF13" s="257">
        <v>7.2</v>
      </c>
      <c r="AG13" s="257">
        <v>7</v>
      </c>
      <c r="AH13" s="257">
        <v>7.4</v>
      </c>
      <c r="AI13" s="257">
        <v>6</v>
      </c>
      <c r="AJ13" s="261">
        <f>SUM(AB13:AI13)</f>
        <v>53.2</v>
      </c>
      <c r="AK13" s="258">
        <f>AJ13/8</f>
        <v>6.65</v>
      </c>
      <c r="AL13" s="262"/>
      <c r="AM13" s="263">
        <v>6.5</v>
      </c>
      <c r="AN13" s="263">
        <v>7.5</v>
      </c>
      <c r="AO13" s="263">
        <v>7</v>
      </c>
      <c r="AP13" s="263">
        <v>6.5</v>
      </c>
      <c r="AQ13" s="263">
        <v>6.5</v>
      </c>
      <c r="AR13" s="261">
        <f>SUM(AM13:AQ13)</f>
        <v>34</v>
      </c>
      <c r="AS13" s="263">
        <v>4.66</v>
      </c>
      <c r="AT13" s="255">
        <f>SUM(AR13+AS13)</f>
        <v>38.659999999999997</v>
      </c>
      <c r="AU13" s="264">
        <f>AT13/6</f>
        <v>6.4433333333333325</v>
      </c>
      <c r="AV13" s="265"/>
      <c r="AW13" s="263">
        <v>7</v>
      </c>
      <c r="AX13" s="263"/>
      <c r="AY13" s="255">
        <f>AW13-AX13</f>
        <v>7</v>
      </c>
      <c r="AZ13" s="263">
        <v>5.0999999999999996</v>
      </c>
      <c r="BA13" s="264">
        <f>SUM(AY13*0.7+AZ13*0.3)</f>
        <v>6.43</v>
      </c>
      <c r="BB13" s="222"/>
      <c r="BC13" s="257">
        <v>6</v>
      </c>
      <c r="BD13" s="257">
        <v>7</v>
      </c>
      <c r="BE13" s="257">
        <v>7</v>
      </c>
      <c r="BF13" s="257">
        <v>6.8</v>
      </c>
      <c r="BG13" s="257">
        <v>6.5</v>
      </c>
      <c r="BH13" s="257">
        <v>8</v>
      </c>
      <c r="BI13" s="257">
        <v>7.2</v>
      </c>
      <c r="BJ13" s="257">
        <v>6.8</v>
      </c>
      <c r="BK13" s="261">
        <f>SUM(BC13:BJ13)</f>
        <v>55.3</v>
      </c>
      <c r="BL13" s="258">
        <f>BK13/8</f>
        <v>6.9124999999999996</v>
      </c>
      <c r="BM13" s="262"/>
      <c r="BN13" s="257">
        <v>5.5</v>
      </c>
      <c r="BO13" s="257">
        <v>7</v>
      </c>
      <c r="BP13" s="257">
        <v>4.5</v>
      </c>
      <c r="BQ13" s="266"/>
      <c r="BR13" s="266"/>
      <c r="BS13" s="258">
        <f>SUM((BN13*0.4),(BO13*0.3),(BP13*0.3))</f>
        <v>5.65</v>
      </c>
      <c r="BT13" s="267"/>
      <c r="BU13" s="258">
        <f>BS13-BT13</f>
        <v>5.65</v>
      </c>
      <c r="BV13" s="259"/>
      <c r="BW13" s="257">
        <v>6</v>
      </c>
      <c r="BX13" s="257">
        <v>7</v>
      </c>
      <c r="BY13" s="257">
        <v>6.8</v>
      </c>
      <c r="BZ13" s="257">
        <v>5.5</v>
      </c>
      <c r="CA13" s="93">
        <f>SUM((BW13*0.2),(BX13*0.15),(BY13*0.35),(BZ13*0.3))</f>
        <v>6.2799999999999994</v>
      </c>
      <c r="CB13" s="257"/>
      <c r="CC13" s="258">
        <f>SUM((BW13*0.2),(BX13*0.15),(BY13*0.25),(BZ13*0.2),(CA13*0.2))-CB13</f>
        <v>6.3060000000000009</v>
      </c>
      <c r="CD13" s="260"/>
      <c r="CE13" s="257">
        <v>6.8</v>
      </c>
      <c r="CF13" s="257">
        <v>6</v>
      </c>
      <c r="CG13" s="257">
        <v>6</v>
      </c>
      <c r="CH13" s="257">
        <v>6.5</v>
      </c>
      <c r="CI13" s="257">
        <v>5.5</v>
      </c>
      <c r="CJ13" s="257">
        <v>7.5</v>
      </c>
      <c r="CK13" s="257">
        <v>7</v>
      </c>
      <c r="CL13" s="257">
        <v>6.8</v>
      </c>
      <c r="CM13" s="261">
        <f>SUM(CE13:CL13)</f>
        <v>52.099999999999994</v>
      </c>
      <c r="CN13" s="258">
        <f>CM13/8</f>
        <v>6.5124999999999993</v>
      </c>
      <c r="CO13" s="262"/>
      <c r="CP13" s="263">
        <v>6.5</v>
      </c>
      <c r="CQ13" s="263">
        <v>4</v>
      </c>
      <c r="CR13" s="263">
        <v>4</v>
      </c>
      <c r="CS13" s="263">
        <v>5</v>
      </c>
      <c r="CT13" s="263">
        <v>5.8</v>
      </c>
      <c r="CU13" s="261">
        <f>SUM(CP13:CT13)</f>
        <v>25.3</v>
      </c>
      <c r="CV13" s="263">
        <v>8.33</v>
      </c>
      <c r="CW13" s="255">
        <f>SUM(CU13+CV13)</f>
        <v>33.630000000000003</v>
      </c>
      <c r="CX13" s="264">
        <f>CW13/6</f>
        <v>5.6050000000000004</v>
      </c>
      <c r="CY13" s="265"/>
      <c r="CZ13" s="263">
        <v>7</v>
      </c>
      <c r="DA13" s="263"/>
      <c r="DB13" s="255">
        <f>CZ13-DA13</f>
        <v>7</v>
      </c>
      <c r="DC13" s="263">
        <v>5.5</v>
      </c>
      <c r="DD13" s="264">
        <f>SUM(DB13*0.7+DC13*0.3)</f>
        <v>6.5499999999999989</v>
      </c>
      <c r="DE13" s="265"/>
      <c r="DF13" s="268">
        <f>SUM((L13*0.25)+(AK13*0.25)+(BL13*0.25)+(CN13*0.25))</f>
        <v>6.7287499999999998</v>
      </c>
      <c r="DG13" s="268"/>
      <c r="DH13" s="268">
        <f>SUM((S13*0.25),(AU13*0.25),(BU13*0.25)+(CX13*0.25))</f>
        <v>6.2483333333333331</v>
      </c>
      <c r="DI13" s="269"/>
      <c r="DJ13" s="268">
        <f>SUM((Z13*0.25),(CC13*0.25),(BA13*0.25),(DD13*0.25))</f>
        <v>6.5077499999999997</v>
      </c>
      <c r="DK13" s="233"/>
      <c r="DL13" s="270">
        <f>AVERAGE(DF13:DJ13)</f>
        <v>6.4949444444444451</v>
      </c>
      <c r="DM13" s="271">
        <v>1</v>
      </c>
      <c r="DN13" s="268">
        <f>L13</f>
        <v>6.84</v>
      </c>
      <c r="DO13" s="268">
        <f>AK13</f>
        <v>6.65</v>
      </c>
      <c r="DP13" s="268">
        <f>BL13</f>
        <v>6.9124999999999996</v>
      </c>
      <c r="DQ13" s="268">
        <f>CN13</f>
        <v>6.5124999999999993</v>
      </c>
      <c r="DR13" s="270">
        <f>DF13</f>
        <v>6.7287499999999998</v>
      </c>
      <c r="DS13" s="272">
        <f>S13</f>
        <v>7.2949999999999999</v>
      </c>
      <c r="DT13" s="268">
        <f>AU13</f>
        <v>6.4433333333333325</v>
      </c>
      <c r="DU13" s="268">
        <f>BU13</f>
        <v>5.65</v>
      </c>
      <c r="DV13" s="268">
        <f>CX13</f>
        <v>5.6050000000000004</v>
      </c>
      <c r="DW13" s="270">
        <f>DH13</f>
        <v>6.2483333333333331</v>
      </c>
      <c r="DX13" s="273">
        <f>DL13</f>
        <v>6.4949444444444451</v>
      </c>
    </row>
    <row r="15" spans="1:128" x14ac:dyDescent="0.3">
      <c r="C15" s="274"/>
      <c r="AC15" s="230"/>
      <c r="BD15" s="230"/>
      <c r="CF15" s="230"/>
    </row>
    <row r="19" spans="1:7" ht="18" x14ac:dyDescent="0.35">
      <c r="A19" s="275"/>
      <c r="B19" s="276"/>
      <c r="C19" s="276"/>
      <c r="D19" s="276"/>
      <c r="E19" s="276"/>
      <c r="F19" s="276"/>
      <c r="G19" s="276"/>
    </row>
    <row r="20" spans="1:7" ht="18" x14ac:dyDescent="0.35">
      <c r="A20" s="275"/>
      <c r="B20" s="276"/>
      <c r="C20" s="277"/>
      <c r="D20" s="276"/>
      <c r="E20" s="277"/>
      <c r="F20" s="277"/>
      <c r="G20" s="276"/>
    </row>
    <row r="21" spans="1:7" ht="18" x14ac:dyDescent="0.35">
      <c r="A21" s="276"/>
    </row>
    <row r="22" spans="1:7" ht="18" x14ac:dyDescent="0.35">
      <c r="A22" s="276"/>
    </row>
    <row r="23" spans="1:7" ht="18" x14ac:dyDescent="0.35">
      <c r="A23" s="276"/>
    </row>
    <row r="24" spans="1:7" ht="18" x14ac:dyDescent="0.35">
      <c r="A24" s="276"/>
      <c r="B24" s="276"/>
      <c r="C24" s="278"/>
      <c r="D24" s="276"/>
      <c r="E24" s="276"/>
      <c r="F24" s="276"/>
      <c r="G24" s="27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3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40"/>
  <sheetViews>
    <sheetView topLeftCell="BH1" workbookViewId="0">
      <selection activeCell="BU4" sqref="BU4"/>
    </sheetView>
  </sheetViews>
  <sheetFormatPr defaultColWidth="9.109375" defaultRowHeight="14.4" x14ac:dyDescent="0.3"/>
  <cols>
    <col min="1" max="1" width="5.44140625" style="14" customWidth="1"/>
    <col min="2" max="2" width="17.33203125" style="14" customWidth="1"/>
    <col min="3" max="3" width="22.109375" style="14" customWidth="1"/>
    <col min="4" max="4" width="18.109375" style="14" customWidth="1"/>
    <col min="5" max="5" width="11.44140625" style="14" customWidth="1"/>
    <col min="6" max="11" width="7.6640625" style="14" customWidth="1"/>
    <col min="12" max="12" width="3.33203125" style="14" customWidth="1"/>
    <col min="13" max="18" width="7.6640625" style="14" customWidth="1"/>
    <col min="19" max="19" width="3.33203125" style="14" customWidth="1"/>
    <col min="20" max="29" width="7.6640625" style="14" customWidth="1"/>
    <col min="30" max="30" width="3.33203125" style="14" customWidth="1"/>
    <col min="31" max="34" width="7.33203125" style="14" customWidth="1"/>
    <col min="35" max="35" width="9.44140625" style="14" customWidth="1"/>
    <col min="36" max="36" width="2.6640625" style="14" customWidth="1"/>
    <col min="37" max="46" width="7.6640625" style="14" customWidth="1"/>
    <col min="47" max="47" width="3.33203125" style="14" customWidth="1"/>
    <col min="48" max="54" width="7.6640625" style="14" customWidth="1"/>
    <col min="55" max="55" width="3.33203125" style="14" customWidth="1"/>
    <col min="56" max="65" width="7.6640625" style="14" customWidth="1"/>
    <col min="66" max="66" width="3.33203125" style="14" customWidth="1"/>
    <col min="67" max="70" width="7.33203125" style="14" customWidth="1"/>
    <col min="71" max="71" width="9.44140625" style="14" customWidth="1"/>
    <col min="72" max="72" width="2.88671875" style="14" customWidth="1"/>
    <col min="73" max="78" width="9.109375" style="14"/>
    <col min="79" max="79" width="4.33203125" style="14" customWidth="1"/>
    <col min="80" max="80" width="8.5546875" style="14" customWidth="1"/>
    <col min="81" max="84" width="9.109375" style="14"/>
    <col min="85" max="85" width="4.6640625" style="14" customWidth="1"/>
    <col min="86" max="92" width="9.109375" style="14"/>
    <col min="93" max="93" width="3.88671875" style="14" customWidth="1"/>
    <col min="94" max="98" width="9.109375" style="14"/>
    <col min="99" max="99" width="3.88671875" style="14" customWidth="1"/>
    <col min="100" max="104" width="11.44140625" style="14" customWidth="1"/>
    <col min="105" max="105" width="4.109375" style="14" customWidth="1"/>
    <col min="106" max="110" width="13.33203125" style="14" customWidth="1"/>
    <col min="111" max="111" width="12.109375" style="14" customWidth="1"/>
    <col min="112" max="112" width="2.6640625" style="14" customWidth="1"/>
    <col min="113" max="113" width="10.44140625" style="14" customWidth="1"/>
    <col min="114" max="114" width="9.109375" style="14"/>
    <col min="115" max="115" width="2.5546875" style="14" customWidth="1"/>
    <col min="116" max="120" width="9.109375" style="14"/>
    <col min="121" max="121" width="3.5546875" style="14" customWidth="1"/>
    <col min="122" max="125" width="9.109375" style="14"/>
    <col min="126" max="126" width="12.21875" style="14" customWidth="1"/>
    <col min="127" max="127" width="4.109375" style="14" customWidth="1"/>
    <col min="128" max="16384" width="9.109375" style="14"/>
  </cols>
  <sheetData>
    <row r="1" spans="1:128" x14ac:dyDescent="0.3">
      <c r="D1" s="14" t="s">
        <v>307</v>
      </c>
    </row>
    <row r="2" spans="1:128" ht="15.6" x14ac:dyDescent="0.3">
      <c r="A2" s="135" t="s">
        <v>0</v>
      </c>
      <c r="B2" s="135"/>
      <c r="C2" s="6"/>
      <c r="D2" s="65" t="s">
        <v>160</v>
      </c>
      <c r="AU2" s="192"/>
      <c r="BT2" s="279"/>
      <c r="CV2" s="7"/>
      <c r="CW2" s="7"/>
      <c r="CX2" s="7"/>
      <c r="CY2" s="7"/>
      <c r="CZ2" s="192"/>
      <c r="DA2" s="192"/>
      <c r="DB2" s="192"/>
      <c r="DC2" s="192"/>
      <c r="DD2" s="192"/>
      <c r="DE2" s="192"/>
      <c r="DF2" s="192"/>
      <c r="DK2" s="192"/>
      <c r="DV2" s="192">
        <f ca="1">NOW()</f>
        <v>43745.332973495373</v>
      </c>
    </row>
    <row r="3" spans="1:128" ht="15.6" x14ac:dyDescent="0.3">
      <c r="A3" s="9"/>
      <c r="B3" s="9"/>
      <c r="C3" s="6"/>
      <c r="D3" s="65" t="s">
        <v>159</v>
      </c>
      <c r="AU3" s="193"/>
      <c r="BT3" s="279"/>
      <c r="CV3" s="7"/>
      <c r="CW3" s="7"/>
      <c r="CX3" s="7"/>
      <c r="CY3" s="7"/>
      <c r="CZ3" s="193"/>
      <c r="DA3" s="193"/>
      <c r="DB3" s="193"/>
      <c r="DC3" s="193"/>
      <c r="DD3" s="193"/>
      <c r="DE3" s="193"/>
      <c r="DF3" s="193"/>
      <c r="DK3" s="193"/>
      <c r="DQ3" s="402"/>
      <c r="DV3" s="193">
        <f ca="1">NOW()</f>
        <v>43745.332973495373</v>
      </c>
    </row>
    <row r="4" spans="1:128" ht="15.6" x14ac:dyDescent="0.3">
      <c r="A4" s="66" t="s">
        <v>1</v>
      </c>
      <c r="B4" s="66"/>
      <c r="C4" s="6"/>
      <c r="D4" s="7" t="s">
        <v>158</v>
      </c>
      <c r="AU4" s="193"/>
      <c r="BT4" s="279"/>
      <c r="BU4" s="14" t="s">
        <v>211</v>
      </c>
      <c r="CV4" s="7"/>
      <c r="CW4" s="7"/>
      <c r="CX4" s="7"/>
      <c r="CY4" s="7"/>
      <c r="CZ4" s="7"/>
      <c r="DA4" s="193"/>
      <c r="DB4" s="193"/>
      <c r="DC4" s="193"/>
      <c r="DD4" s="193"/>
      <c r="DE4" s="193"/>
      <c r="DF4" s="193"/>
      <c r="DK4" s="193"/>
      <c r="DQ4" s="402"/>
    </row>
    <row r="5" spans="1:128" ht="15.6" x14ac:dyDescent="0.3">
      <c r="A5" s="66"/>
      <c r="B5" s="66"/>
      <c r="C5" s="6"/>
      <c r="D5" s="7" t="s">
        <v>77</v>
      </c>
      <c r="AU5" s="193"/>
      <c r="BT5" s="279"/>
      <c r="CV5" s="7"/>
      <c r="CW5" s="7"/>
      <c r="CX5" s="7"/>
      <c r="CY5" s="7"/>
      <c r="CZ5" s="7"/>
      <c r="DA5" s="193"/>
      <c r="DB5" s="193"/>
      <c r="DC5" s="193"/>
      <c r="DD5" s="193"/>
      <c r="DE5" s="193"/>
      <c r="DF5" s="193"/>
      <c r="DK5" s="193"/>
      <c r="DQ5" s="402"/>
    </row>
    <row r="6" spans="1:128" ht="15.6" x14ac:dyDescent="0.3">
      <c r="A6" s="552"/>
      <c r="B6" s="553"/>
      <c r="D6" s="7"/>
      <c r="F6" s="195" t="s">
        <v>92</v>
      </c>
      <c r="G6" s="195"/>
      <c r="H6" s="195"/>
      <c r="I6" s="195"/>
      <c r="J6" s="195"/>
      <c r="K6" s="195"/>
      <c r="M6" s="194" t="s">
        <v>112</v>
      </c>
      <c r="N6" s="194"/>
      <c r="O6" s="194"/>
      <c r="P6" s="194"/>
      <c r="Q6" s="194"/>
      <c r="R6" s="194"/>
      <c r="T6" s="195" t="s">
        <v>92</v>
      </c>
      <c r="U6" s="195"/>
      <c r="V6" s="195"/>
      <c r="W6" s="195"/>
      <c r="X6" s="195"/>
      <c r="Y6" s="195"/>
      <c r="Z6" s="195"/>
      <c r="AA6" s="195"/>
      <c r="AB6" s="195"/>
      <c r="AC6" s="195"/>
      <c r="AE6" s="194" t="s">
        <v>112</v>
      </c>
      <c r="AF6" s="194"/>
      <c r="AG6" s="194"/>
      <c r="AH6" s="194"/>
      <c r="AI6" s="194"/>
      <c r="AK6" s="195" t="s">
        <v>92</v>
      </c>
      <c r="AL6" s="195"/>
      <c r="AM6" s="195"/>
      <c r="AN6" s="195"/>
      <c r="AO6" s="195"/>
      <c r="AP6" s="195"/>
      <c r="AQ6" s="195"/>
      <c r="AR6" s="195"/>
      <c r="AS6" s="195"/>
      <c r="AT6" s="195"/>
      <c r="AV6" s="194" t="s">
        <v>112</v>
      </c>
      <c r="AW6" s="194"/>
      <c r="AX6" s="194"/>
      <c r="AY6" s="194"/>
      <c r="AZ6" s="194"/>
      <c r="BA6" s="194"/>
      <c r="BB6" s="194"/>
      <c r="BD6" s="195" t="s">
        <v>92</v>
      </c>
      <c r="BE6" s="195"/>
      <c r="BF6" s="195"/>
      <c r="BG6" s="195"/>
      <c r="BH6" s="195"/>
      <c r="BI6" s="195"/>
      <c r="BJ6" s="195"/>
      <c r="BK6" s="195"/>
      <c r="BL6" s="195"/>
      <c r="BM6" s="195"/>
      <c r="BO6" s="194" t="s">
        <v>112</v>
      </c>
      <c r="BP6" s="194"/>
      <c r="BQ6" s="194"/>
      <c r="BR6" s="194"/>
      <c r="BS6" s="194"/>
      <c r="BT6" s="279"/>
      <c r="BU6" s="194" t="s">
        <v>112</v>
      </c>
      <c r="BV6" s="194"/>
      <c r="BW6" s="194"/>
      <c r="BX6" s="194"/>
      <c r="BY6" s="194"/>
      <c r="BZ6" s="194"/>
      <c r="CA6" s="194"/>
      <c r="CB6" s="194" t="s">
        <v>112</v>
      </c>
      <c r="CC6" s="194"/>
      <c r="CD6" s="194"/>
      <c r="CE6" s="194"/>
      <c r="CF6" s="194"/>
      <c r="CG6" s="194"/>
      <c r="CH6" s="194" t="s">
        <v>112</v>
      </c>
      <c r="CI6" s="194"/>
      <c r="CJ6" s="194"/>
      <c r="CK6" s="194"/>
      <c r="CL6" s="194"/>
      <c r="CM6" s="194"/>
      <c r="CN6" s="194"/>
      <c r="CO6" s="194"/>
      <c r="CP6" s="194" t="s">
        <v>112</v>
      </c>
      <c r="CQ6" s="194"/>
      <c r="CR6" s="194"/>
      <c r="CS6" s="194"/>
      <c r="CT6" s="194"/>
      <c r="CV6" s="7"/>
      <c r="CW6" s="7"/>
      <c r="CX6" s="7"/>
      <c r="CY6" s="7"/>
      <c r="CZ6" s="7"/>
      <c r="DK6" s="548"/>
      <c r="DQ6" s="546"/>
    </row>
    <row r="7" spans="1:128" ht="15.6" x14ac:dyDescent="0.3">
      <c r="A7" s="228"/>
      <c r="D7" s="7"/>
      <c r="BT7" s="279"/>
      <c r="CW7" s="199" t="s">
        <v>92</v>
      </c>
      <c r="CX7" s="199"/>
      <c r="DB7" s="554" t="s">
        <v>209</v>
      </c>
      <c r="DC7" s="554"/>
      <c r="DD7" s="554"/>
      <c r="DK7" s="548"/>
      <c r="DQ7" s="546"/>
    </row>
    <row r="8" spans="1:128" ht="15.6" x14ac:dyDescent="0.3">
      <c r="A8" s="11" t="s">
        <v>221</v>
      </c>
      <c r="B8" s="199"/>
      <c r="C8" s="228"/>
      <c r="F8" s="199" t="s">
        <v>3</v>
      </c>
      <c r="G8" s="14" t="str">
        <f>D2</f>
        <v>Jesica Dalesio</v>
      </c>
      <c r="I8" s="199"/>
      <c r="M8" s="199" t="s">
        <v>3</v>
      </c>
      <c r="N8" s="14" t="str">
        <f>D4</f>
        <v>Anna Kull</v>
      </c>
      <c r="T8" s="199" t="s">
        <v>4</v>
      </c>
      <c r="U8" s="14" t="str">
        <f>D3</f>
        <v>Carina Ingelsson</v>
      </c>
      <c r="AE8" s="199" t="s">
        <v>4</v>
      </c>
      <c r="AF8" s="14" t="str">
        <f>D5</f>
        <v>Angie Deeks</v>
      </c>
      <c r="AG8" s="199"/>
      <c r="AH8" s="199"/>
      <c r="AK8" s="199" t="s">
        <v>5</v>
      </c>
      <c r="AL8" s="14" t="str">
        <f>D4</f>
        <v>Anna Kull</v>
      </c>
      <c r="AV8" s="199" t="s">
        <v>5</v>
      </c>
      <c r="AW8" s="14" t="str">
        <f>D3</f>
        <v>Carina Ingelsson</v>
      </c>
      <c r="BA8" s="199"/>
      <c r="BB8" s="199"/>
      <c r="BD8" s="199" t="s">
        <v>93</v>
      </c>
      <c r="BE8" s="14" t="str">
        <f>D5</f>
        <v>Angie Deeks</v>
      </c>
      <c r="BO8" s="199" t="s">
        <v>93</v>
      </c>
      <c r="BP8" s="14" t="str">
        <f>D2</f>
        <v>Jesica Dalesio</v>
      </c>
      <c r="BQ8" s="199"/>
      <c r="BR8" s="199"/>
      <c r="BT8" s="279"/>
      <c r="BU8" s="199" t="s">
        <v>3</v>
      </c>
      <c r="BV8" s="14" t="str">
        <f>D4</f>
        <v>Anna Kull</v>
      </c>
      <c r="CB8" s="199" t="s">
        <v>4</v>
      </c>
      <c r="CC8" s="14" t="str">
        <f>D5</f>
        <v>Angie Deeks</v>
      </c>
      <c r="CD8" s="199"/>
      <c r="CE8" s="199"/>
      <c r="CH8" s="199" t="s">
        <v>5</v>
      </c>
      <c r="CI8" s="14" t="str">
        <f>D3</f>
        <v>Carina Ingelsson</v>
      </c>
      <c r="CM8" s="199"/>
      <c r="CN8" s="199"/>
      <c r="CP8" s="199" t="s">
        <v>93</v>
      </c>
      <c r="CQ8" s="14" t="str">
        <f>D2</f>
        <v>Jesica Dalesio</v>
      </c>
      <c r="CR8" s="199"/>
      <c r="CS8" s="199"/>
      <c r="DG8" s="554" t="s">
        <v>309</v>
      </c>
      <c r="DH8" s="554"/>
      <c r="DI8" s="554"/>
      <c r="DK8" s="548"/>
      <c r="DQ8" s="546"/>
    </row>
    <row r="9" spans="1:128" ht="15.6" x14ac:dyDescent="0.3">
      <c r="A9" s="228" t="s">
        <v>94</v>
      </c>
      <c r="B9" s="202" t="s">
        <v>220</v>
      </c>
      <c r="BT9" s="279"/>
      <c r="CV9" s="200" t="str">
        <f>F8</f>
        <v>Judge A</v>
      </c>
      <c r="CW9" s="200" t="str">
        <f>T8</f>
        <v>Judge B</v>
      </c>
      <c r="CX9" s="200" t="str">
        <f>AK8</f>
        <v>Judge C</v>
      </c>
      <c r="CY9" s="200" t="str">
        <f>BD8</f>
        <v>Judge D</v>
      </c>
      <c r="CZ9" s="280" t="str">
        <f>DG10</f>
        <v>Compulsory</v>
      </c>
      <c r="DB9" s="25" t="s">
        <v>3</v>
      </c>
      <c r="DC9" s="25" t="s">
        <v>4</v>
      </c>
      <c r="DD9" s="25" t="s">
        <v>5</v>
      </c>
      <c r="DE9" s="25" t="s">
        <v>93</v>
      </c>
      <c r="DF9" s="25" t="s">
        <v>115</v>
      </c>
      <c r="DG9" s="199"/>
      <c r="DK9" s="548"/>
      <c r="DQ9" s="546"/>
    </row>
    <row r="10" spans="1:128" x14ac:dyDescent="0.3">
      <c r="F10" s="199" t="s">
        <v>7</v>
      </c>
      <c r="L10" s="25"/>
      <c r="M10" s="201" t="s">
        <v>7</v>
      </c>
      <c r="N10" s="25"/>
      <c r="O10" s="25"/>
      <c r="P10" s="25"/>
      <c r="Q10" s="201"/>
      <c r="AD10" s="25"/>
      <c r="AE10" s="199"/>
      <c r="AF10" s="14" t="s">
        <v>31</v>
      </c>
      <c r="AG10" s="25" t="s">
        <v>22</v>
      </c>
      <c r="AH10" s="199"/>
      <c r="AI10" s="14" t="s">
        <v>8</v>
      </c>
      <c r="BB10" s="14" t="s">
        <v>11</v>
      </c>
      <c r="BN10" s="25"/>
      <c r="BO10" s="199"/>
      <c r="BP10" s="14" t="s">
        <v>31</v>
      </c>
      <c r="BQ10" s="25" t="s">
        <v>22</v>
      </c>
      <c r="BR10" s="199"/>
      <c r="BS10" s="14" t="s">
        <v>8</v>
      </c>
      <c r="BT10" s="279"/>
      <c r="BU10" s="201" t="s">
        <v>7</v>
      </c>
      <c r="BV10" s="25"/>
      <c r="BW10" s="25"/>
      <c r="BX10" s="25"/>
      <c r="BY10" s="201"/>
      <c r="CB10" s="199"/>
      <c r="CC10" s="14" t="s">
        <v>31</v>
      </c>
      <c r="CD10" s="25" t="s">
        <v>22</v>
      </c>
      <c r="CE10" s="199"/>
      <c r="CF10" s="14" t="s">
        <v>8</v>
      </c>
      <c r="CN10" s="14" t="s">
        <v>11</v>
      </c>
      <c r="CP10" s="199"/>
      <c r="CQ10" s="14" t="s">
        <v>31</v>
      </c>
      <c r="CR10" s="25" t="s">
        <v>22</v>
      </c>
      <c r="CS10" s="199"/>
      <c r="CT10" s="14" t="s">
        <v>8</v>
      </c>
      <c r="CV10" s="200"/>
      <c r="CW10" s="200"/>
      <c r="CX10" s="200"/>
      <c r="CY10" s="200"/>
      <c r="CZ10" s="280" t="str">
        <f>DG11</f>
        <v>Score</v>
      </c>
      <c r="DA10" s="205"/>
      <c r="DB10" s="205"/>
      <c r="DC10" s="205"/>
      <c r="DD10" s="7"/>
      <c r="DE10" s="205"/>
      <c r="DF10" s="205" t="s">
        <v>83</v>
      </c>
      <c r="DG10" s="201" t="s">
        <v>96</v>
      </c>
      <c r="DI10" s="199" t="s">
        <v>115</v>
      </c>
      <c r="DJ10" s="206" t="s">
        <v>82</v>
      </c>
      <c r="DK10" s="548"/>
      <c r="DL10" s="555" t="s">
        <v>211</v>
      </c>
      <c r="DM10" s="555"/>
      <c r="DN10" s="555"/>
      <c r="DO10" s="555"/>
      <c r="DQ10" s="546"/>
      <c r="DR10" s="554" t="s">
        <v>210</v>
      </c>
      <c r="DS10" s="554"/>
      <c r="DT10" s="554"/>
      <c r="DU10" s="199"/>
      <c r="DV10" s="199"/>
    </row>
    <row r="11" spans="1:128" s="25" customFormat="1" x14ac:dyDescent="0.3">
      <c r="A11" s="25" t="s">
        <v>13</v>
      </c>
      <c r="B11" s="203" t="s">
        <v>14</v>
      </c>
      <c r="C11" s="203" t="s">
        <v>7</v>
      </c>
      <c r="D11" s="203" t="s">
        <v>15</v>
      </c>
      <c r="E11" s="203" t="s">
        <v>16</v>
      </c>
      <c r="F11" s="205" t="s">
        <v>17</v>
      </c>
      <c r="G11" s="205" t="s">
        <v>18</v>
      </c>
      <c r="H11" s="205" t="s">
        <v>19</v>
      </c>
      <c r="I11" s="205" t="s">
        <v>20</v>
      </c>
      <c r="J11" s="205" t="s">
        <v>21</v>
      </c>
      <c r="K11" s="205" t="s">
        <v>7</v>
      </c>
      <c r="L11" s="45"/>
      <c r="M11" s="205" t="s">
        <v>17</v>
      </c>
      <c r="N11" s="205" t="s">
        <v>18</v>
      </c>
      <c r="O11" s="205" t="s">
        <v>19</v>
      </c>
      <c r="P11" s="205" t="s">
        <v>20</v>
      </c>
      <c r="Q11" s="205" t="s">
        <v>21</v>
      </c>
      <c r="R11" s="205" t="s">
        <v>7</v>
      </c>
      <c r="S11" s="281"/>
      <c r="T11" s="25" t="s">
        <v>98</v>
      </c>
      <c r="U11" s="25" t="s">
        <v>99</v>
      </c>
      <c r="V11" s="25" t="s">
        <v>100</v>
      </c>
      <c r="W11" s="282" t="s">
        <v>212</v>
      </c>
      <c r="X11" s="283" t="s">
        <v>196</v>
      </c>
      <c r="Y11" s="283" t="s">
        <v>197</v>
      </c>
      <c r="Z11" s="282" t="s">
        <v>213</v>
      </c>
      <c r="AA11" s="282" t="s">
        <v>214</v>
      </c>
      <c r="AB11" s="25" t="s">
        <v>122</v>
      </c>
      <c r="AC11" s="25" t="s">
        <v>123</v>
      </c>
      <c r="AD11" s="45"/>
      <c r="AE11" s="282" t="s">
        <v>22</v>
      </c>
      <c r="AF11" s="282" t="s">
        <v>23</v>
      </c>
      <c r="AG11" s="282" t="s">
        <v>105</v>
      </c>
      <c r="AH11" s="282" t="s">
        <v>206</v>
      </c>
      <c r="AI11" s="284" t="s">
        <v>24</v>
      </c>
      <c r="AJ11" s="285"/>
      <c r="AK11" s="25" t="s">
        <v>98</v>
      </c>
      <c r="AL11" s="25" t="s">
        <v>99</v>
      </c>
      <c r="AM11" s="25" t="s">
        <v>100</v>
      </c>
      <c r="AN11" s="282" t="s">
        <v>212</v>
      </c>
      <c r="AO11" s="283" t="s">
        <v>196</v>
      </c>
      <c r="AP11" s="283" t="s">
        <v>197</v>
      </c>
      <c r="AQ11" s="282" t="s">
        <v>213</v>
      </c>
      <c r="AR11" s="282" t="s">
        <v>214</v>
      </c>
      <c r="AS11" s="25" t="s">
        <v>122</v>
      </c>
      <c r="AT11" s="25" t="s">
        <v>123</v>
      </c>
      <c r="AU11" s="45"/>
      <c r="AV11" s="205" t="s">
        <v>25</v>
      </c>
      <c r="AW11" s="205" t="s">
        <v>26</v>
      </c>
      <c r="AX11" s="205" t="s">
        <v>27</v>
      </c>
      <c r="AY11" s="205" t="s">
        <v>28</v>
      </c>
      <c r="AZ11" s="205" t="s">
        <v>30</v>
      </c>
      <c r="BA11" s="25" t="s">
        <v>215</v>
      </c>
      <c r="BB11" s="25" t="s">
        <v>24</v>
      </c>
      <c r="BC11" s="281"/>
      <c r="BD11" s="25" t="s">
        <v>98</v>
      </c>
      <c r="BE11" s="25" t="s">
        <v>99</v>
      </c>
      <c r="BF11" s="25" t="s">
        <v>100</v>
      </c>
      <c r="BG11" s="282" t="s">
        <v>212</v>
      </c>
      <c r="BH11" s="283" t="s">
        <v>196</v>
      </c>
      <c r="BI11" s="283" t="s">
        <v>197</v>
      </c>
      <c r="BJ11" s="282" t="s">
        <v>213</v>
      </c>
      <c r="BK11" s="282" t="s">
        <v>214</v>
      </c>
      <c r="BL11" s="25" t="s">
        <v>122</v>
      </c>
      <c r="BM11" s="25" t="s">
        <v>123</v>
      </c>
      <c r="BN11" s="45"/>
      <c r="BO11" s="282" t="s">
        <v>22</v>
      </c>
      <c r="BP11" s="282" t="s">
        <v>23</v>
      </c>
      <c r="BQ11" s="282" t="s">
        <v>105</v>
      </c>
      <c r="BR11" s="282" t="s">
        <v>206</v>
      </c>
      <c r="BS11" s="284" t="s">
        <v>24</v>
      </c>
      <c r="BT11" s="286"/>
      <c r="BU11" s="205" t="s">
        <v>17</v>
      </c>
      <c r="BV11" s="205" t="s">
        <v>18</v>
      </c>
      <c r="BW11" s="205" t="s">
        <v>19</v>
      </c>
      <c r="BX11" s="205" t="s">
        <v>20</v>
      </c>
      <c r="BY11" s="205" t="s">
        <v>21</v>
      </c>
      <c r="BZ11" s="205" t="s">
        <v>7</v>
      </c>
      <c r="CA11" s="285"/>
      <c r="CB11" s="282" t="s">
        <v>22</v>
      </c>
      <c r="CC11" s="282" t="s">
        <v>23</v>
      </c>
      <c r="CD11" s="282" t="s">
        <v>105</v>
      </c>
      <c r="CE11" s="282" t="s">
        <v>206</v>
      </c>
      <c r="CF11" s="284" t="s">
        <v>24</v>
      </c>
      <c r="CG11" s="285"/>
      <c r="CH11" s="205" t="s">
        <v>25</v>
      </c>
      <c r="CI11" s="205" t="s">
        <v>26</v>
      </c>
      <c r="CJ11" s="205" t="s">
        <v>27</v>
      </c>
      <c r="CK11" s="205" t="s">
        <v>28</v>
      </c>
      <c r="CL11" s="205" t="s">
        <v>30</v>
      </c>
      <c r="CM11" s="25" t="s">
        <v>215</v>
      </c>
      <c r="CN11" s="25" t="s">
        <v>24</v>
      </c>
      <c r="CO11" s="281"/>
      <c r="CP11" s="282" t="s">
        <v>22</v>
      </c>
      <c r="CQ11" s="282" t="s">
        <v>23</v>
      </c>
      <c r="CR11" s="282" t="s">
        <v>105</v>
      </c>
      <c r="CS11" s="282" t="s">
        <v>206</v>
      </c>
      <c r="CT11" s="284" t="s">
        <v>24</v>
      </c>
      <c r="CU11" s="281"/>
      <c r="CV11" s="200"/>
      <c r="CW11" s="200"/>
      <c r="CX11" s="200"/>
      <c r="CY11" s="200"/>
      <c r="CZ11" s="280"/>
      <c r="DA11" s="206"/>
      <c r="DB11" s="206"/>
      <c r="DC11" s="206"/>
      <c r="DD11" s="206"/>
      <c r="DE11" s="206"/>
      <c r="DF11" s="206"/>
      <c r="DG11" s="201" t="s">
        <v>83</v>
      </c>
      <c r="DI11" s="206" t="s">
        <v>83</v>
      </c>
      <c r="DJ11" s="206" t="s">
        <v>83</v>
      </c>
      <c r="DK11" s="548"/>
      <c r="DL11" s="25" t="str">
        <f>BU8</f>
        <v>Judge A</v>
      </c>
      <c r="DM11" s="25" t="str">
        <f>CB8</f>
        <v>Judge B</v>
      </c>
      <c r="DN11" s="25" t="str">
        <f>CH8</f>
        <v>Judge C</v>
      </c>
      <c r="DO11" s="25" t="str">
        <f>CP8</f>
        <v>Judge D</v>
      </c>
      <c r="DP11" s="206" t="s">
        <v>216</v>
      </c>
      <c r="DQ11" s="547"/>
      <c r="DR11" s="201" t="s">
        <v>114</v>
      </c>
      <c r="DS11" s="201" t="s">
        <v>217</v>
      </c>
      <c r="DT11" s="201" t="s">
        <v>218</v>
      </c>
      <c r="DU11" s="201" t="s">
        <v>82</v>
      </c>
      <c r="DV11" s="201" t="s">
        <v>33</v>
      </c>
    </row>
    <row r="12" spans="1:128" s="25" customFormat="1" x14ac:dyDescent="0.3">
      <c r="F12" s="205"/>
      <c r="G12" s="205"/>
      <c r="H12" s="205"/>
      <c r="I12" s="205"/>
      <c r="J12" s="205"/>
      <c r="K12" s="205"/>
      <c r="L12" s="45"/>
      <c r="M12" s="205"/>
      <c r="N12" s="205"/>
      <c r="O12" s="205"/>
      <c r="P12" s="205"/>
      <c r="Q12" s="205"/>
      <c r="R12" s="205"/>
      <c r="S12" s="281"/>
      <c r="AD12" s="45"/>
      <c r="AE12" s="287"/>
      <c r="AF12" s="287"/>
      <c r="AG12" s="287"/>
      <c r="AH12" s="287"/>
      <c r="AI12" s="287"/>
      <c r="AJ12" s="285"/>
      <c r="AU12" s="45"/>
      <c r="AV12" s="205"/>
      <c r="AW12" s="205"/>
      <c r="AX12" s="205"/>
      <c r="AY12" s="205"/>
      <c r="AZ12" s="205"/>
      <c r="BC12" s="281"/>
      <c r="BN12" s="45"/>
      <c r="BO12" s="287"/>
      <c r="BP12" s="287"/>
      <c r="BQ12" s="287"/>
      <c r="BR12" s="287"/>
      <c r="BS12" s="287"/>
      <c r="BT12" s="286"/>
      <c r="BU12" s="205"/>
      <c r="BV12" s="205"/>
      <c r="BW12" s="205"/>
      <c r="BX12" s="205"/>
      <c r="BY12" s="205"/>
      <c r="BZ12" s="205"/>
      <c r="CA12" s="285"/>
      <c r="CB12" s="287"/>
      <c r="CC12" s="287"/>
      <c r="CD12" s="287"/>
      <c r="CE12" s="287"/>
      <c r="CF12" s="287"/>
      <c r="CG12" s="285"/>
      <c r="CH12" s="205"/>
      <c r="CI12" s="205"/>
      <c r="CJ12" s="205"/>
      <c r="CK12" s="205"/>
      <c r="CL12" s="205"/>
      <c r="CO12" s="281"/>
      <c r="CP12" s="287"/>
      <c r="CQ12" s="287"/>
      <c r="CR12" s="287"/>
      <c r="CS12" s="287"/>
      <c r="CT12" s="287"/>
      <c r="CU12" s="281"/>
      <c r="CV12" s="200"/>
      <c r="CW12" s="200"/>
      <c r="CX12" s="200"/>
      <c r="CY12" s="200"/>
      <c r="CZ12" s="280"/>
      <c r="DA12" s="206"/>
      <c r="DB12" s="206"/>
      <c r="DC12" s="206"/>
      <c r="DD12" s="206"/>
      <c r="DE12" s="206"/>
      <c r="DF12" s="206"/>
      <c r="DG12" s="201"/>
      <c r="DI12" s="206"/>
      <c r="DJ12" s="206"/>
      <c r="DK12" s="548"/>
      <c r="DP12" s="206"/>
      <c r="DQ12" s="547"/>
    </row>
    <row r="13" spans="1:128" x14ac:dyDescent="0.3">
      <c r="A13" s="38">
        <v>137</v>
      </c>
      <c r="B13" t="s">
        <v>39</v>
      </c>
      <c r="C13" t="s">
        <v>219</v>
      </c>
      <c r="D13" t="s">
        <v>70</v>
      </c>
      <c r="E13" t="s">
        <v>59</v>
      </c>
      <c r="F13" s="207">
        <v>5</v>
      </c>
      <c r="G13" s="207">
        <v>4.8</v>
      </c>
      <c r="H13" s="207">
        <v>5</v>
      </c>
      <c r="I13" s="207">
        <v>6.5</v>
      </c>
      <c r="J13" s="207">
        <v>6</v>
      </c>
      <c r="K13" s="208">
        <f>SUM((F13*0.3),(G13*0.25),(H13*0.25),(I13*0.15),(J13*0.05))</f>
        <v>5.2249999999999996</v>
      </c>
      <c r="L13" s="209"/>
      <c r="M13" s="207">
        <v>6.8</v>
      </c>
      <c r="N13" s="207">
        <v>6.3</v>
      </c>
      <c r="O13" s="207">
        <v>7.5</v>
      </c>
      <c r="P13" s="207">
        <v>6.8</v>
      </c>
      <c r="Q13" s="207">
        <v>9</v>
      </c>
      <c r="R13" s="208">
        <f>SUM((M13*0.3),(N13*0.25),(O13*0.25),(P13*0.15),(Q13*0.05))</f>
        <v>6.96</v>
      </c>
      <c r="S13" s="210"/>
      <c r="T13" s="207">
        <v>5</v>
      </c>
      <c r="U13" s="207">
        <v>6</v>
      </c>
      <c r="V13" s="207">
        <v>6.5</v>
      </c>
      <c r="W13" s="207">
        <v>5.2</v>
      </c>
      <c r="X13" s="207">
        <v>6.5</v>
      </c>
      <c r="Y13" s="207">
        <v>6.4</v>
      </c>
      <c r="Z13" s="207">
        <v>7</v>
      </c>
      <c r="AA13" s="207">
        <v>6.8</v>
      </c>
      <c r="AB13" s="211">
        <f>SUM(T13:AA13)</f>
        <v>49.4</v>
      </c>
      <c r="AC13" s="208">
        <f>AB13/8</f>
        <v>6.1749999999999998</v>
      </c>
      <c r="AD13" s="209"/>
      <c r="AE13" s="290">
        <v>7.2</v>
      </c>
      <c r="AF13" s="290"/>
      <c r="AG13" s="287">
        <f>AE13-AF13</f>
        <v>7.2</v>
      </c>
      <c r="AH13" s="290">
        <v>5.5</v>
      </c>
      <c r="AI13" s="291">
        <f>SUM((AG13*0.7),(AH13*0.3))</f>
        <v>6.6899999999999995</v>
      </c>
      <c r="AJ13" s="292"/>
      <c r="AK13" s="207">
        <v>5</v>
      </c>
      <c r="AL13" s="207">
        <v>6</v>
      </c>
      <c r="AM13" s="207">
        <v>6</v>
      </c>
      <c r="AN13" s="207">
        <v>4.5</v>
      </c>
      <c r="AO13" s="207">
        <v>5</v>
      </c>
      <c r="AP13" s="207">
        <v>7.3</v>
      </c>
      <c r="AQ13" s="207">
        <v>6.5</v>
      </c>
      <c r="AR13" s="207">
        <v>6.3</v>
      </c>
      <c r="AS13" s="211">
        <f>SUM(AK13:AR13)</f>
        <v>46.599999999999994</v>
      </c>
      <c r="AT13" s="208">
        <f>AS13/8</f>
        <v>5.8249999999999993</v>
      </c>
      <c r="AU13" s="209"/>
      <c r="AV13" s="207">
        <v>6.5</v>
      </c>
      <c r="AW13" s="207">
        <v>6.5</v>
      </c>
      <c r="AX13" s="207">
        <v>6.8</v>
      </c>
      <c r="AY13" s="207">
        <v>6.3</v>
      </c>
      <c r="AZ13" s="93">
        <f>SUM((AV13*0.2),(AW13*0.15),(AX13*0.35),(AY13*0.3))</f>
        <v>6.544999999999999</v>
      </c>
      <c r="BA13" s="213"/>
      <c r="BB13" s="208">
        <f>AZ13-BA13</f>
        <v>6.544999999999999</v>
      </c>
      <c r="BC13" s="210"/>
      <c r="BD13" s="207">
        <v>5.2</v>
      </c>
      <c r="BE13" s="207">
        <v>6.5</v>
      </c>
      <c r="BF13" s="207">
        <v>6.8</v>
      </c>
      <c r="BG13" s="207">
        <v>6.8</v>
      </c>
      <c r="BH13" s="207">
        <v>5.8</v>
      </c>
      <c r="BI13" s="207">
        <v>5.5</v>
      </c>
      <c r="BJ13" s="207">
        <v>7</v>
      </c>
      <c r="BK13" s="207">
        <v>5.5</v>
      </c>
      <c r="BL13" s="211">
        <f>SUM(BD13:BK13)</f>
        <v>49.1</v>
      </c>
      <c r="BM13" s="208">
        <f>BL13/8</f>
        <v>6.1375000000000002</v>
      </c>
      <c r="BN13" s="209"/>
      <c r="BO13" s="290">
        <v>4.33</v>
      </c>
      <c r="BP13" s="290"/>
      <c r="BQ13" s="287">
        <f>BO13-BP13</f>
        <v>4.33</v>
      </c>
      <c r="BR13" s="290">
        <v>6.1</v>
      </c>
      <c r="BS13" s="291">
        <f>SUM((BQ13*0.7),(BR13*0.3))</f>
        <v>4.8609999999999998</v>
      </c>
      <c r="BT13" s="279"/>
      <c r="BU13" s="207">
        <v>6</v>
      </c>
      <c r="BV13" s="207">
        <v>6</v>
      </c>
      <c r="BW13" s="207">
        <v>6.5</v>
      </c>
      <c r="BX13" s="207">
        <v>7</v>
      </c>
      <c r="BY13" s="207">
        <v>8</v>
      </c>
      <c r="BZ13" s="208">
        <f>SUM((BU13*0.3),(BV13*0.25),(BW13*0.25),(BX13*0.15),(BY13*0.05))</f>
        <v>6.375</v>
      </c>
      <c r="CA13" s="292"/>
      <c r="CB13" s="290">
        <v>4.1660000000000004</v>
      </c>
      <c r="CC13" s="290"/>
      <c r="CD13" s="287">
        <f>CB13-CC13</f>
        <v>4.1660000000000004</v>
      </c>
      <c r="CE13" s="290">
        <v>6</v>
      </c>
      <c r="CF13" s="291">
        <f>SUM((CD13*0.7),(CE13*0.3))</f>
        <v>4.7161999999999997</v>
      </c>
      <c r="CG13" s="292"/>
      <c r="CH13" s="207">
        <v>7</v>
      </c>
      <c r="CI13" s="207">
        <v>5</v>
      </c>
      <c r="CJ13" s="207">
        <v>3</v>
      </c>
      <c r="CK13" s="207">
        <v>3.5</v>
      </c>
      <c r="CL13" s="93">
        <f>SUM((CH13*0.2),(CI13*0.15),(CJ13*0.35),(CK13*0.3))</f>
        <v>4.25</v>
      </c>
      <c r="CM13" s="213">
        <v>1</v>
      </c>
      <c r="CN13" s="208">
        <f>CL13-CM13</f>
        <v>3.25</v>
      </c>
      <c r="CO13" s="210"/>
      <c r="CP13" s="290">
        <v>7.2</v>
      </c>
      <c r="CQ13" s="290"/>
      <c r="CR13" s="287">
        <f>CP13-CQ13</f>
        <v>7.2</v>
      </c>
      <c r="CS13" s="290">
        <v>4.4000000000000004</v>
      </c>
      <c r="CT13" s="291">
        <f>SUM((CR13*0.7),(CS13*0.3))</f>
        <v>6.36</v>
      </c>
      <c r="CU13" s="210"/>
      <c r="CV13" s="412">
        <f>K13</f>
        <v>5.2249999999999996</v>
      </c>
      <c r="CW13" s="412">
        <f>AC13</f>
        <v>6.1749999999999998</v>
      </c>
      <c r="CX13" s="412">
        <f>AT13</f>
        <v>5.8249999999999993</v>
      </c>
      <c r="CY13" s="412">
        <f>BM13</f>
        <v>6.1375000000000002</v>
      </c>
      <c r="CZ13" s="413">
        <f>DG13</f>
        <v>5.8406249999999993</v>
      </c>
      <c r="DA13" s="271"/>
      <c r="DB13" s="294">
        <f>R13</f>
        <v>6.96</v>
      </c>
      <c r="DC13" s="294">
        <f>AI13</f>
        <v>6.6899999999999995</v>
      </c>
      <c r="DD13" s="294">
        <f>BB13</f>
        <v>6.544999999999999</v>
      </c>
      <c r="DE13" s="294">
        <f>BS13</f>
        <v>4.8609999999999998</v>
      </c>
      <c r="DF13" s="295">
        <f>AVERAGE(DB13:DE13)</f>
        <v>6.2639999999999993</v>
      </c>
      <c r="DG13" s="208">
        <f>SUM((K13*0.25)+(AC13*0.25)+(AT13*0.25)+(BM13*0.25))</f>
        <v>5.8406249999999993</v>
      </c>
      <c r="DH13" s="211"/>
      <c r="DI13" s="208">
        <f>SUM((R13*0.25),(AI13*0.25),(BB13*0.25),(BS13*0.25))</f>
        <v>6.2639999999999993</v>
      </c>
      <c r="DJ13" s="293">
        <f>AVERAGE(DG13,DI13)</f>
        <v>6.0523124999999993</v>
      </c>
      <c r="DK13" s="548"/>
      <c r="DL13" s="208">
        <f>BZ13</f>
        <v>6.375</v>
      </c>
      <c r="DM13" s="208">
        <f>CF13</f>
        <v>4.7161999999999997</v>
      </c>
      <c r="DN13" s="208">
        <f>CN13</f>
        <v>3.25</v>
      </c>
      <c r="DO13" s="208">
        <f>CT13</f>
        <v>6.36</v>
      </c>
      <c r="DP13" s="293">
        <f>SUM((BZ13*0.25),(CF13*0.25),(CN13*0.25),(CT13*0.25))</f>
        <v>5.1753</v>
      </c>
      <c r="DQ13" s="546"/>
      <c r="DR13" s="208">
        <f>DG13</f>
        <v>5.8406249999999993</v>
      </c>
      <c r="DS13" s="208">
        <f>DI13</f>
        <v>6.2639999999999993</v>
      </c>
      <c r="DT13" s="208">
        <f>DP13</f>
        <v>5.1753</v>
      </c>
      <c r="DU13" s="293">
        <f>AVERAGE(DR13,DS13,DT13)</f>
        <v>5.7599749999999998</v>
      </c>
      <c r="DV13" s="271">
        <v>1</v>
      </c>
      <c r="DW13" s="296"/>
      <c r="DX13" s="208"/>
    </row>
    <row r="14" spans="1:128" x14ac:dyDescent="0.3">
      <c r="A14" s="133"/>
      <c r="B14"/>
      <c r="C14"/>
      <c r="D14"/>
      <c r="E14"/>
      <c r="F14" s="297"/>
      <c r="G14" s="297"/>
      <c r="H14" s="297"/>
      <c r="I14" s="297"/>
      <c r="J14" s="297"/>
      <c r="K14" s="208"/>
      <c r="M14" s="297"/>
      <c r="N14" s="297"/>
      <c r="O14" s="297"/>
      <c r="P14" s="297"/>
      <c r="Q14" s="297"/>
      <c r="R14" s="208"/>
      <c r="S14" s="211"/>
      <c r="T14" s="297"/>
      <c r="U14" s="297"/>
      <c r="V14" s="297"/>
      <c r="W14" s="297"/>
      <c r="X14" s="297"/>
      <c r="Y14" s="297"/>
      <c r="Z14" s="297"/>
      <c r="AA14" s="297"/>
      <c r="AB14" s="211"/>
      <c r="AC14" s="208"/>
      <c r="AE14" s="287"/>
      <c r="AF14" s="287"/>
      <c r="AG14" s="287"/>
      <c r="AH14" s="287"/>
      <c r="AI14" s="291"/>
      <c r="AJ14" s="211"/>
      <c r="AK14" s="297"/>
      <c r="AL14" s="297"/>
      <c r="AM14" s="297"/>
      <c r="AN14" s="297"/>
      <c r="AO14" s="297"/>
      <c r="AP14" s="297"/>
      <c r="AQ14" s="297"/>
      <c r="AR14" s="297"/>
      <c r="AS14" s="211"/>
      <c r="AT14" s="208"/>
      <c r="AV14" s="297"/>
      <c r="AW14" s="297"/>
      <c r="AX14" s="297"/>
      <c r="AY14" s="297"/>
      <c r="AZ14" s="208"/>
      <c r="BA14" s="211"/>
      <c r="BB14" s="208"/>
      <c r="BC14" s="211"/>
      <c r="BD14" s="297"/>
      <c r="BE14" s="297"/>
      <c r="BF14" s="297"/>
      <c r="BG14" s="297"/>
      <c r="BH14" s="297"/>
      <c r="BI14" s="297"/>
      <c r="BJ14" s="297"/>
      <c r="BK14" s="297"/>
      <c r="BL14" s="211"/>
      <c r="BM14" s="208"/>
      <c r="BO14" s="287"/>
      <c r="BP14" s="287"/>
      <c r="BQ14" s="287"/>
      <c r="BR14" s="287"/>
      <c r="BS14" s="291"/>
      <c r="BU14" s="297"/>
      <c r="BV14" s="297"/>
      <c r="BW14" s="297"/>
      <c r="BX14" s="297"/>
      <c r="BY14" s="297"/>
      <c r="BZ14" s="208"/>
      <c r="CA14" s="211"/>
      <c r="CB14" s="287"/>
      <c r="CC14" s="287"/>
      <c r="CD14" s="287"/>
      <c r="CE14" s="287"/>
      <c r="CF14" s="291"/>
      <c r="CG14" s="211"/>
      <c r="CH14" s="297"/>
      <c r="CI14" s="297"/>
      <c r="CJ14" s="297"/>
      <c r="CK14" s="297"/>
      <c r="CL14" s="208"/>
      <c r="CM14" s="211"/>
      <c r="CN14" s="208"/>
      <c r="CO14" s="211"/>
      <c r="CP14" s="287"/>
      <c r="CQ14" s="287"/>
      <c r="CR14" s="287"/>
      <c r="CS14" s="287"/>
      <c r="CT14" s="291"/>
      <c r="CU14" s="211"/>
      <c r="CV14" s="288"/>
      <c r="CW14" s="288"/>
      <c r="CX14" s="288"/>
      <c r="CY14" s="288"/>
      <c r="CZ14" s="289"/>
      <c r="DA14" s="271"/>
      <c r="DB14" s="295"/>
      <c r="DC14" s="295"/>
      <c r="DD14" s="295"/>
      <c r="DE14" s="295"/>
      <c r="DF14" s="295"/>
      <c r="DG14" s="208"/>
      <c r="DH14" s="211"/>
      <c r="DI14" s="208"/>
      <c r="DJ14" s="293"/>
      <c r="DK14" s="271"/>
      <c r="DL14" s="208"/>
      <c r="DM14" s="208"/>
      <c r="DN14" s="208"/>
      <c r="DO14" s="208"/>
      <c r="DP14" s="208"/>
      <c r="DR14" s="208"/>
      <c r="DS14" s="208"/>
      <c r="DT14" s="208"/>
      <c r="DU14" s="293"/>
      <c r="DV14" s="271"/>
      <c r="DW14" s="296"/>
      <c r="DX14" s="208"/>
    </row>
    <row r="15" spans="1:128" x14ac:dyDescent="0.3">
      <c r="A15" s="133"/>
      <c r="B15"/>
      <c r="C15"/>
      <c r="D15"/>
      <c r="E15"/>
      <c r="F15" s="297"/>
      <c r="G15" s="297"/>
      <c r="H15" s="297"/>
      <c r="I15" s="297"/>
      <c r="J15" s="297"/>
      <c r="K15" s="208"/>
      <c r="M15" s="297"/>
      <c r="N15" s="297"/>
      <c r="O15" s="297"/>
      <c r="P15" s="297"/>
      <c r="Q15" s="297"/>
      <c r="R15" s="208"/>
      <c r="S15" s="211"/>
      <c r="T15" s="297"/>
      <c r="U15" s="297"/>
      <c r="V15" s="297"/>
      <c r="W15" s="297"/>
      <c r="X15" s="297"/>
      <c r="Y15" s="297"/>
      <c r="Z15" s="297"/>
      <c r="AA15" s="297"/>
      <c r="AB15" s="211"/>
      <c r="AC15" s="208"/>
      <c r="AE15" s="287"/>
      <c r="AF15" s="287"/>
      <c r="AG15" s="287"/>
      <c r="AH15" s="287"/>
      <c r="AI15" s="291"/>
      <c r="AJ15" s="211"/>
      <c r="AK15" s="297"/>
      <c r="AL15" s="297"/>
      <c r="AM15" s="297"/>
      <c r="AN15" s="297"/>
      <c r="AO15" s="297"/>
      <c r="AP15" s="297"/>
      <c r="AQ15" s="297"/>
      <c r="AR15" s="297"/>
      <c r="AS15" s="211"/>
      <c r="AT15" s="208"/>
      <c r="AV15" s="297"/>
      <c r="AW15" s="297"/>
      <c r="AX15" s="297"/>
      <c r="AY15" s="297"/>
      <c r="AZ15" s="208"/>
      <c r="BA15" s="211"/>
      <c r="BB15" s="208"/>
      <c r="BC15" s="211"/>
      <c r="BD15" s="297"/>
      <c r="BE15" s="297"/>
      <c r="BF15" s="297"/>
      <c r="BG15" s="297"/>
      <c r="BH15" s="297"/>
      <c r="BI15" s="297"/>
      <c r="BJ15" s="297"/>
      <c r="BK15" s="297"/>
      <c r="BL15" s="211"/>
      <c r="BM15" s="208"/>
      <c r="BO15" s="287"/>
      <c r="BP15" s="287"/>
      <c r="BQ15" s="287"/>
      <c r="BR15" s="287"/>
      <c r="BS15" s="291"/>
      <c r="BU15" s="297"/>
      <c r="BV15" s="297"/>
      <c r="BW15" s="297"/>
      <c r="BX15" s="297"/>
      <c r="BY15" s="297"/>
      <c r="BZ15" s="208"/>
      <c r="CA15" s="211"/>
      <c r="CB15" s="287"/>
      <c r="CC15" s="287"/>
      <c r="CD15" s="287"/>
      <c r="CE15" s="287"/>
      <c r="CF15" s="291"/>
      <c r="CG15" s="211"/>
      <c r="CH15" s="297"/>
      <c r="CI15" s="297"/>
      <c r="CJ15" s="297"/>
      <c r="CK15" s="297"/>
      <c r="CL15" s="208"/>
      <c r="CM15" s="211"/>
      <c r="CN15" s="208"/>
      <c r="CO15" s="211"/>
      <c r="CP15" s="287"/>
      <c r="CQ15" s="287"/>
      <c r="CR15" s="287"/>
      <c r="CS15" s="287"/>
      <c r="CT15" s="291"/>
      <c r="CU15" s="211"/>
      <c r="CV15" s="288"/>
      <c r="CW15" s="288"/>
      <c r="CX15" s="288"/>
      <c r="CY15" s="288"/>
      <c r="CZ15" s="289"/>
      <c r="DA15" s="271"/>
      <c r="DB15" s="295"/>
      <c r="DC15" s="295"/>
      <c r="DD15" s="295"/>
      <c r="DE15" s="295"/>
      <c r="DF15" s="295"/>
      <c r="DG15" s="208"/>
      <c r="DH15" s="211"/>
      <c r="DI15" s="208"/>
      <c r="DJ15" s="293"/>
      <c r="DK15" s="271"/>
      <c r="DL15" s="208"/>
      <c r="DM15" s="208"/>
      <c r="DN15" s="208"/>
      <c r="DO15" s="208"/>
      <c r="DP15" s="208"/>
      <c r="DR15" s="208"/>
      <c r="DS15" s="208"/>
      <c r="DT15" s="208"/>
      <c r="DU15" s="293"/>
      <c r="DV15" s="271"/>
      <c r="DW15" s="296"/>
      <c r="DX15" s="208"/>
    </row>
    <row r="16" spans="1:128" x14ac:dyDescent="0.3">
      <c r="A16" s="133"/>
      <c r="B16"/>
      <c r="C16"/>
      <c r="D16"/>
      <c r="E16"/>
      <c r="F16" s="297"/>
      <c r="G16" s="297"/>
      <c r="H16" s="297"/>
      <c r="I16" s="297"/>
      <c r="J16" s="297"/>
      <c r="K16" s="208"/>
      <c r="M16" s="297"/>
      <c r="N16" s="297"/>
      <c r="O16" s="297"/>
      <c r="P16" s="297"/>
      <c r="Q16" s="297"/>
      <c r="R16" s="208"/>
      <c r="S16" s="211"/>
      <c r="T16" s="297"/>
      <c r="U16" s="297"/>
      <c r="V16" s="297"/>
      <c r="W16" s="297"/>
      <c r="X16" s="297"/>
      <c r="Y16" s="297"/>
      <c r="Z16" s="297"/>
      <c r="AA16" s="297"/>
      <c r="AB16" s="211"/>
      <c r="AC16" s="208"/>
      <c r="AE16" s="287"/>
      <c r="AF16" s="287"/>
      <c r="AG16" s="287"/>
      <c r="AH16" s="287"/>
      <c r="AI16" s="291"/>
      <c r="AJ16" s="211"/>
      <c r="AK16" s="297"/>
      <c r="AL16" s="297"/>
      <c r="AM16" s="297"/>
      <c r="AN16" s="297"/>
      <c r="AO16" s="297"/>
      <c r="AP16" s="297"/>
      <c r="AQ16" s="297"/>
      <c r="AR16" s="297"/>
      <c r="AS16" s="211"/>
      <c r="AT16" s="208"/>
      <c r="AV16" s="297"/>
      <c r="AW16" s="297"/>
      <c r="AX16" s="297"/>
      <c r="AY16" s="297"/>
      <c r="AZ16" s="208"/>
      <c r="BA16" s="211"/>
      <c r="BB16" s="208"/>
      <c r="BC16" s="211"/>
      <c r="BD16" s="297"/>
      <c r="BE16" s="297"/>
      <c r="BF16" s="297"/>
      <c r="BG16" s="297"/>
      <c r="BH16" s="297"/>
      <c r="BI16" s="297"/>
      <c r="BJ16" s="297"/>
      <c r="BK16" s="297"/>
      <c r="BL16" s="211"/>
      <c r="BM16" s="208"/>
      <c r="BO16" s="287"/>
      <c r="BP16" s="287"/>
      <c r="BQ16" s="287"/>
      <c r="BR16" s="287"/>
      <c r="BS16" s="291"/>
      <c r="BU16" s="297"/>
      <c r="BV16" s="297"/>
      <c r="BW16" s="297"/>
      <c r="BX16" s="297"/>
      <c r="BY16" s="297"/>
      <c r="BZ16" s="208"/>
      <c r="CA16" s="211"/>
      <c r="CB16" s="287"/>
      <c r="CC16" s="287"/>
      <c r="CD16" s="287"/>
      <c r="CE16" s="287"/>
      <c r="CF16" s="291"/>
      <c r="CG16" s="211"/>
      <c r="CH16" s="297"/>
      <c r="CI16" s="297"/>
      <c r="CJ16" s="297"/>
      <c r="CK16" s="297"/>
      <c r="CL16" s="208"/>
      <c r="CM16" s="211"/>
      <c r="CN16" s="208"/>
      <c r="CO16" s="211"/>
      <c r="CP16" s="287"/>
      <c r="CQ16" s="287"/>
      <c r="CR16" s="287"/>
      <c r="CS16" s="287"/>
      <c r="CT16" s="291"/>
      <c r="CU16" s="211"/>
      <c r="CV16" s="288"/>
      <c r="CW16" s="288"/>
      <c r="CX16" s="288"/>
      <c r="CY16" s="288"/>
      <c r="CZ16" s="289"/>
      <c r="DA16" s="271"/>
      <c r="DB16" s="295"/>
      <c r="DC16" s="295"/>
      <c r="DD16" s="295"/>
      <c r="DE16" s="295"/>
      <c r="DF16" s="295"/>
      <c r="DG16" s="208"/>
      <c r="DH16" s="211"/>
      <c r="DI16" s="208"/>
      <c r="DJ16" s="293"/>
      <c r="DK16" s="271"/>
      <c r="DL16" s="208"/>
      <c r="DM16" s="208"/>
      <c r="DN16" s="208"/>
      <c r="DO16" s="208"/>
      <c r="DP16" s="208"/>
      <c r="DR16" s="208"/>
      <c r="DS16" s="208"/>
      <c r="DT16" s="208"/>
      <c r="DU16" s="293"/>
      <c r="DV16" s="271"/>
      <c r="DW16" s="296"/>
      <c r="DX16" s="208"/>
    </row>
    <row r="17" spans="1:128" x14ac:dyDescent="0.3">
      <c r="A17" s="133"/>
      <c r="B17"/>
      <c r="C17"/>
      <c r="D17"/>
      <c r="E17"/>
      <c r="F17" s="297"/>
      <c r="G17" s="297"/>
      <c r="H17" s="297"/>
      <c r="I17" s="297"/>
      <c r="J17" s="297"/>
      <c r="K17" s="208"/>
      <c r="M17" s="297"/>
      <c r="N17" s="297"/>
      <c r="O17" s="297"/>
      <c r="P17" s="297"/>
      <c r="Q17" s="297"/>
      <c r="R17" s="208"/>
      <c r="S17" s="211"/>
      <c r="T17" s="297"/>
      <c r="U17" s="297"/>
      <c r="V17" s="297"/>
      <c r="W17" s="297"/>
      <c r="X17" s="297"/>
      <c r="Y17" s="297"/>
      <c r="Z17" s="297"/>
      <c r="AA17" s="297"/>
      <c r="AB17" s="211"/>
      <c r="AC17" s="208"/>
      <c r="AE17" s="287"/>
      <c r="AF17" s="287"/>
      <c r="AG17" s="287"/>
      <c r="AH17" s="287"/>
      <c r="AI17" s="291"/>
      <c r="AJ17" s="211"/>
      <c r="AK17" s="297"/>
      <c r="AL17" s="297"/>
      <c r="AM17" s="297"/>
      <c r="AN17" s="297"/>
      <c r="AO17" s="297"/>
      <c r="AP17" s="297"/>
      <c r="AQ17" s="297"/>
      <c r="AR17" s="297"/>
      <c r="AS17" s="211"/>
      <c r="AT17" s="208"/>
      <c r="AV17" s="297"/>
      <c r="AW17" s="297"/>
      <c r="AX17" s="297"/>
      <c r="AY17" s="297"/>
      <c r="AZ17" s="208"/>
      <c r="BA17" s="211"/>
      <c r="BB17" s="208"/>
      <c r="BC17" s="211"/>
      <c r="BD17" s="297"/>
      <c r="BE17" s="297"/>
      <c r="BF17" s="297"/>
      <c r="BG17" s="297"/>
      <c r="BH17" s="297"/>
      <c r="BI17" s="297"/>
      <c r="BJ17" s="297"/>
      <c r="BK17" s="297"/>
      <c r="BL17" s="211"/>
      <c r="BM17" s="208"/>
      <c r="BO17" s="287"/>
      <c r="BP17" s="287"/>
      <c r="BQ17" s="287"/>
      <c r="BR17" s="287"/>
      <c r="BS17" s="291"/>
      <c r="BU17" s="297"/>
      <c r="BV17" s="297"/>
      <c r="BW17" s="297"/>
      <c r="BX17" s="297"/>
      <c r="BY17" s="297"/>
      <c r="BZ17" s="208"/>
      <c r="CA17" s="211"/>
      <c r="CB17" s="287"/>
      <c r="CC17" s="287"/>
      <c r="CD17" s="287"/>
      <c r="CE17" s="287"/>
      <c r="CF17" s="291"/>
      <c r="CG17" s="211"/>
      <c r="CH17" s="297"/>
      <c r="CI17" s="297"/>
      <c r="CJ17" s="297"/>
      <c r="CK17" s="297"/>
      <c r="CL17" s="208"/>
      <c r="CM17" s="211"/>
      <c r="CN17" s="208"/>
      <c r="CO17" s="211"/>
      <c r="CP17" s="287"/>
      <c r="CQ17" s="287"/>
      <c r="CR17" s="287"/>
      <c r="CS17" s="287"/>
      <c r="CT17" s="291"/>
      <c r="CU17" s="211"/>
      <c r="CV17" s="288"/>
      <c r="CW17" s="288"/>
      <c r="CX17" s="288"/>
      <c r="CY17" s="288"/>
      <c r="CZ17" s="289"/>
      <c r="DA17" s="271"/>
      <c r="DB17" s="295"/>
      <c r="DC17" s="295"/>
      <c r="DD17" s="295"/>
      <c r="DE17" s="295"/>
      <c r="DF17" s="295"/>
      <c r="DG17" s="208"/>
      <c r="DH17" s="211"/>
      <c r="DI17" s="208"/>
      <c r="DJ17" s="293"/>
      <c r="DK17" s="271"/>
      <c r="DL17" s="208"/>
      <c r="DM17" s="208"/>
      <c r="DN17" s="208"/>
      <c r="DO17" s="208"/>
      <c r="DP17" s="208"/>
      <c r="DR17" s="208"/>
      <c r="DS17" s="208"/>
      <c r="DT17" s="208"/>
      <c r="DU17" s="293"/>
      <c r="DV17" s="271"/>
      <c r="DW17" s="296"/>
      <c r="DX17" s="208"/>
    </row>
    <row r="18" spans="1:128" ht="18" x14ac:dyDescent="0.35">
      <c r="A18" s="276"/>
    </row>
    <row r="19" spans="1:128" ht="18" x14ac:dyDescent="0.35">
      <c r="A19" s="276"/>
      <c r="C19" s="298"/>
    </row>
    <row r="20" spans="1:128" ht="18" x14ac:dyDescent="0.35">
      <c r="A20" s="276"/>
      <c r="B20" s="276"/>
      <c r="C20" s="278"/>
      <c r="D20" s="7"/>
      <c r="E20" s="7"/>
      <c r="F20" s="276"/>
      <c r="CV20" s="7"/>
      <c r="CW20" s="7"/>
      <c r="CX20" s="7"/>
      <c r="CY20" s="7"/>
      <c r="CZ20" s="7"/>
      <c r="DA20" s="192"/>
      <c r="DB20" s="192"/>
      <c r="DC20" s="192"/>
      <c r="DD20" s="192"/>
      <c r="DE20" s="192"/>
      <c r="DF20" s="192"/>
      <c r="DK20" s="192"/>
    </row>
    <row r="21" spans="1:128" x14ac:dyDescent="0.3">
      <c r="D21" s="7"/>
      <c r="E21" s="7"/>
      <c r="CV21" s="7"/>
      <c r="CX21" s="7"/>
      <c r="CY21" s="7"/>
      <c r="CZ21" s="7"/>
      <c r="DA21" s="193"/>
      <c r="DB21" s="193"/>
      <c r="DC21" s="193"/>
      <c r="DD21" s="193"/>
      <c r="DE21" s="193"/>
      <c r="DF21" s="193"/>
      <c r="DK21" s="193"/>
    </row>
    <row r="22" spans="1:128" x14ac:dyDescent="0.3">
      <c r="D22" s="7"/>
      <c r="E22" s="7"/>
      <c r="CV22" s="7"/>
      <c r="CW22" s="7"/>
      <c r="CX22" s="7"/>
      <c r="CY22" s="7"/>
      <c r="CZ22" s="7"/>
    </row>
    <row r="24" spans="1:128" ht="15.6" x14ac:dyDescent="0.3">
      <c r="A24" s="11"/>
      <c r="B24" s="199"/>
      <c r="C24" s="228"/>
      <c r="F24" s="199"/>
      <c r="I24" s="199"/>
      <c r="M24" s="199"/>
      <c r="T24" s="199"/>
      <c r="AE24" s="199"/>
      <c r="AG24" s="199"/>
      <c r="AH24" s="199"/>
      <c r="AK24" s="199"/>
      <c r="AV24" s="199"/>
      <c r="BA24" s="199"/>
      <c r="BB24" s="199"/>
      <c r="BD24" s="199"/>
      <c r="BO24" s="199"/>
      <c r="BQ24" s="199"/>
      <c r="BR24" s="199"/>
      <c r="CW24" s="7"/>
    </row>
    <row r="25" spans="1:128" ht="15.6" x14ac:dyDescent="0.3">
      <c r="A25" s="228"/>
      <c r="B25" s="202"/>
    </row>
    <row r="26" spans="1:128" x14ac:dyDescent="0.3">
      <c r="F26" s="199"/>
      <c r="L26" s="25"/>
      <c r="M26" s="201"/>
      <c r="N26" s="25"/>
      <c r="O26" s="25"/>
      <c r="P26" s="25"/>
      <c r="Q26" s="201"/>
      <c r="AD26" s="25"/>
      <c r="AE26" s="199"/>
      <c r="AG26" s="25"/>
      <c r="AH26" s="199"/>
      <c r="BN26" s="25"/>
      <c r="BO26" s="199"/>
      <c r="BQ26" s="25"/>
      <c r="BR26" s="199"/>
      <c r="DA26" s="205"/>
      <c r="DB26" s="205"/>
      <c r="DC26" s="205"/>
      <c r="DD26" s="205"/>
      <c r="DE26" s="205"/>
      <c r="DF26" s="205"/>
      <c r="DG26" s="201"/>
      <c r="DI26" s="199"/>
      <c r="DJ26" s="206"/>
      <c r="DK26" s="205"/>
    </row>
    <row r="27" spans="1:128" ht="15.6" x14ac:dyDescent="0.3">
      <c r="A27" s="11"/>
      <c r="B27" s="199"/>
    </row>
    <row r="28" spans="1:128" ht="15.6" x14ac:dyDescent="0.3">
      <c r="A28" s="228"/>
      <c r="B28" s="202"/>
    </row>
    <row r="30" spans="1:128" x14ac:dyDescent="0.3">
      <c r="A30" s="25"/>
      <c r="B30" s="25"/>
      <c r="C30" s="25"/>
      <c r="D30" s="25"/>
      <c r="E30" s="25"/>
      <c r="G30" s="199"/>
      <c r="H30" s="199"/>
      <c r="I30" s="199"/>
      <c r="J30" s="199"/>
      <c r="CV30" s="25"/>
      <c r="CW30" s="25"/>
      <c r="CX30" s="25"/>
      <c r="CY30" s="25"/>
      <c r="CZ30" s="25"/>
    </row>
    <row r="31" spans="1:128" x14ac:dyDescent="0.3">
      <c r="A31" s="25"/>
      <c r="B31" s="25"/>
      <c r="C31" s="25"/>
      <c r="D31" s="25"/>
      <c r="E31" s="25"/>
      <c r="CV31" s="25"/>
      <c r="CW31" s="25"/>
      <c r="CX31" s="25"/>
      <c r="CY31" s="25"/>
      <c r="CZ31" s="25"/>
    </row>
    <row r="32" spans="1:128" x14ac:dyDescent="0.3">
      <c r="A32" s="299"/>
      <c r="B32" s="299"/>
      <c r="C32" s="299"/>
      <c r="D32" s="299"/>
      <c r="E32" s="299"/>
      <c r="G32" s="208"/>
      <c r="H32" s="208"/>
      <c r="I32" s="208"/>
      <c r="CV32" s="299"/>
      <c r="CW32" s="299"/>
      <c r="CX32" s="299"/>
      <c r="CY32" s="299"/>
      <c r="CZ32" s="299"/>
    </row>
    <row r="33" spans="1:104" x14ac:dyDescent="0.3">
      <c r="A33" s="299"/>
      <c r="B33" s="299"/>
      <c r="C33" s="299"/>
      <c r="D33" s="299"/>
      <c r="E33" s="299"/>
      <c r="G33" s="208"/>
      <c r="H33" s="208"/>
      <c r="I33" s="208"/>
      <c r="CV33" s="299"/>
      <c r="CW33" s="299"/>
      <c r="CX33" s="299"/>
      <c r="CY33" s="299"/>
      <c r="CZ33" s="299"/>
    </row>
    <row r="34" spans="1:104" x14ac:dyDescent="0.3">
      <c r="A34" s="299"/>
      <c r="B34" s="299"/>
      <c r="C34" s="299"/>
      <c r="D34" s="299"/>
      <c r="E34" s="299"/>
      <c r="G34" s="208"/>
      <c r="H34" s="208"/>
      <c r="I34" s="208"/>
      <c r="CV34" s="299"/>
      <c r="CW34" s="299"/>
      <c r="CX34" s="299"/>
      <c r="CY34" s="299"/>
      <c r="CZ34" s="299"/>
    </row>
    <row r="35" spans="1:104" x14ac:dyDescent="0.3">
      <c r="A35" s="299"/>
      <c r="B35" s="299"/>
      <c r="C35" s="299"/>
      <c r="D35" s="299"/>
      <c r="E35" s="299"/>
      <c r="G35" s="294"/>
      <c r="H35" s="294"/>
      <c r="I35" s="208"/>
      <c r="CV35" s="299"/>
      <c r="CW35" s="299"/>
      <c r="CX35" s="299"/>
      <c r="CY35" s="299"/>
      <c r="CZ35" s="299"/>
    </row>
    <row r="36" spans="1:104" x14ac:dyDescent="0.3">
      <c r="A36" s="299"/>
      <c r="B36" s="299"/>
      <c r="C36" s="299"/>
      <c r="D36" s="299"/>
      <c r="E36" s="299"/>
      <c r="G36" s="208"/>
      <c r="H36" s="208"/>
      <c r="I36" s="208"/>
      <c r="CV36" s="299"/>
      <c r="CW36" s="299"/>
      <c r="CX36" s="299"/>
      <c r="CY36" s="299"/>
      <c r="CZ36" s="299"/>
    </row>
    <row r="37" spans="1:104" x14ac:dyDescent="0.3">
      <c r="C37" s="299"/>
      <c r="D37" s="299"/>
      <c r="E37" s="299"/>
      <c r="G37" s="299"/>
      <c r="H37" s="299"/>
      <c r="I37" s="299"/>
      <c r="J37" s="299"/>
      <c r="CV37" s="299"/>
      <c r="CW37" s="299"/>
      <c r="CX37" s="299"/>
      <c r="CY37" s="299"/>
      <c r="CZ37" s="299"/>
    </row>
    <row r="38" spans="1:104" x14ac:dyDescent="0.3">
      <c r="C38" s="299"/>
      <c r="D38" s="299"/>
      <c r="E38" s="299"/>
      <c r="G38" s="299"/>
      <c r="H38" s="299"/>
      <c r="I38" s="299"/>
      <c r="J38" s="299"/>
      <c r="CV38" s="299"/>
      <c r="CW38" s="299"/>
      <c r="CX38" s="299"/>
      <c r="CY38" s="299"/>
      <c r="CZ38" s="299"/>
    </row>
    <row r="39" spans="1:104" x14ac:dyDescent="0.3">
      <c r="C39" s="299"/>
      <c r="D39" s="299"/>
      <c r="E39" s="299"/>
      <c r="G39" s="299"/>
      <c r="H39" s="299"/>
      <c r="I39" s="299"/>
      <c r="J39" s="299"/>
      <c r="CV39" s="299"/>
      <c r="CW39" s="299"/>
      <c r="CX39" s="299"/>
      <c r="CY39" s="299"/>
      <c r="CZ39" s="299"/>
    </row>
    <row r="40" spans="1:104" x14ac:dyDescent="0.3">
      <c r="C40" s="299"/>
      <c r="D40" s="299"/>
      <c r="E40" s="299"/>
      <c r="G40" s="299"/>
      <c r="H40" s="299"/>
      <c r="I40" s="299"/>
      <c r="J40" s="299"/>
      <c r="CV40" s="299"/>
      <c r="CW40" s="299"/>
      <c r="CX40" s="299"/>
      <c r="CY40" s="299"/>
      <c r="CZ40" s="299"/>
    </row>
  </sheetData>
  <mergeCells count="5">
    <mergeCell ref="A6:B6"/>
    <mergeCell ref="DB7:DD7"/>
    <mergeCell ref="DR10:DT10"/>
    <mergeCell ref="DL10:DO10"/>
    <mergeCell ref="DG8:DI8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40"/>
  <sheetViews>
    <sheetView tabSelected="1" topLeftCell="AD1" workbookViewId="0">
      <selection activeCell="A15" sqref="A15:XFD15"/>
    </sheetView>
  </sheetViews>
  <sheetFormatPr defaultColWidth="9.109375" defaultRowHeight="14.4" x14ac:dyDescent="0.3"/>
  <cols>
    <col min="1" max="1" width="5.44140625" style="14" customWidth="1"/>
    <col min="2" max="2" width="17.33203125" style="14" customWidth="1"/>
    <col min="3" max="3" width="22.109375" style="14" customWidth="1"/>
    <col min="4" max="4" width="18.109375" style="14" customWidth="1"/>
    <col min="5" max="5" width="13.77734375" style="14" customWidth="1"/>
    <col min="6" max="11" width="7.6640625" style="14" customWidth="1"/>
    <col min="12" max="12" width="3.33203125" style="14" customWidth="1"/>
    <col min="13" max="18" width="7.6640625" style="14" customWidth="1"/>
    <col min="19" max="19" width="3.33203125" style="14" customWidth="1"/>
    <col min="20" max="29" width="7.6640625" style="14" customWidth="1"/>
    <col min="30" max="30" width="3.33203125" style="14" customWidth="1"/>
    <col min="31" max="34" width="7.33203125" style="14" customWidth="1"/>
    <col min="35" max="35" width="9.44140625" style="14" customWidth="1"/>
    <col min="36" max="36" width="2.6640625" style="14" customWidth="1"/>
    <col min="37" max="46" width="7.6640625" style="14" customWidth="1"/>
    <col min="47" max="47" width="3.33203125" style="14" customWidth="1"/>
    <col min="48" max="54" width="7.6640625" style="14" customWidth="1"/>
    <col min="55" max="55" width="3.33203125" style="14" customWidth="1"/>
    <col min="56" max="65" width="7.6640625" style="14" customWidth="1"/>
    <col min="66" max="66" width="3.33203125" style="14" customWidth="1"/>
    <col min="67" max="70" width="7.33203125" style="14" customWidth="1"/>
    <col min="71" max="71" width="9.44140625" style="14" customWidth="1"/>
    <col min="72" max="72" width="3.44140625" style="14" customWidth="1"/>
    <col min="73" max="73" width="2.88671875" style="14" customWidth="1"/>
    <col min="74" max="79" width="9.109375" style="14"/>
    <col min="80" max="80" width="4.33203125" style="14" customWidth="1"/>
    <col min="81" max="81" width="8.5546875" style="14" customWidth="1"/>
    <col min="82" max="85" width="9.109375" style="14"/>
    <col min="86" max="86" width="4.6640625" style="14" customWidth="1"/>
    <col min="87" max="93" width="9.109375" style="14"/>
    <col min="94" max="94" width="3.88671875" style="14" customWidth="1"/>
    <col min="95" max="99" width="9.109375" style="14"/>
    <col min="100" max="100" width="3.88671875" style="14" customWidth="1"/>
    <col min="101" max="101" width="2.6640625" style="14" customWidth="1"/>
    <col min="102" max="106" width="11.44140625" style="14" customWidth="1"/>
    <col min="107" max="107" width="4.109375" style="14" customWidth="1"/>
    <col min="108" max="112" width="13.33203125" style="14" customWidth="1"/>
    <col min="113" max="113" width="12.109375" style="14" customWidth="1"/>
    <col min="114" max="114" width="2.6640625" style="14" customWidth="1"/>
    <col min="115" max="115" width="10.44140625" style="14" customWidth="1"/>
    <col min="116" max="116" width="9.109375" style="14"/>
    <col min="117" max="117" width="3.5546875" style="14" customWidth="1"/>
    <col min="118" max="122" width="9.109375" style="14"/>
    <col min="123" max="123" width="2.33203125" style="14" customWidth="1"/>
    <col min="124" max="127" width="9.109375" style="14"/>
    <col min="128" max="128" width="12.21875" style="14" customWidth="1"/>
    <col min="129" max="129" width="4.109375" style="14" customWidth="1"/>
    <col min="130" max="16384" width="9.109375" style="14"/>
  </cols>
  <sheetData>
    <row r="1" spans="1:130" x14ac:dyDescent="0.3">
      <c r="D1" s="14" t="s">
        <v>307</v>
      </c>
    </row>
    <row r="2" spans="1:130" ht="15.6" x14ac:dyDescent="0.3">
      <c r="A2" s="135" t="s">
        <v>0</v>
      </c>
      <c r="B2" s="135"/>
      <c r="C2" s="6"/>
      <c r="D2" s="65" t="s">
        <v>160</v>
      </c>
      <c r="AU2" s="192"/>
      <c r="BU2" s="279"/>
      <c r="CX2" s="7"/>
      <c r="CY2" s="7"/>
      <c r="CZ2" s="7"/>
      <c r="DA2" s="7"/>
      <c r="DB2" s="192"/>
      <c r="DC2" s="192"/>
      <c r="DD2" s="192"/>
      <c r="DE2" s="192"/>
      <c r="DF2" s="192"/>
      <c r="DG2" s="192"/>
      <c r="DH2" s="192"/>
      <c r="DX2" s="192">
        <f ca="1">NOW()</f>
        <v>43745.332973495373</v>
      </c>
    </row>
    <row r="3" spans="1:130" ht="15.6" x14ac:dyDescent="0.3">
      <c r="A3" s="9"/>
      <c r="B3" s="9"/>
      <c r="C3" s="6"/>
      <c r="D3" s="65" t="s">
        <v>159</v>
      </c>
      <c r="AU3" s="193"/>
      <c r="BU3" s="279"/>
      <c r="CX3" s="7"/>
      <c r="CY3" s="7"/>
      <c r="CZ3" s="7"/>
      <c r="DA3" s="7"/>
      <c r="DB3" s="193"/>
      <c r="DC3" s="193"/>
      <c r="DD3" s="193"/>
      <c r="DE3" s="193"/>
      <c r="DF3" s="193"/>
      <c r="DG3" s="193"/>
      <c r="DH3" s="193"/>
      <c r="DX3" s="193">
        <f ca="1">NOW()</f>
        <v>43745.332973495373</v>
      </c>
    </row>
    <row r="4" spans="1:130" ht="15.6" x14ac:dyDescent="0.3">
      <c r="A4" s="66" t="s">
        <v>1</v>
      </c>
      <c r="B4" s="66"/>
      <c r="C4" s="6"/>
      <c r="D4" s="7" t="s">
        <v>158</v>
      </c>
      <c r="AU4" s="193"/>
      <c r="BU4" s="279"/>
      <c r="BW4" s="14" t="s">
        <v>337</v>
      </c>
      <c r="CX4" s="7"/>
      <c r="CY4" s="7"/>
      <c r="CZ4" s="7"/>
      <c r="DA4" s="7"/>
      <c r="DB4" s="7"/>
      <c r="DC4" s="193"/>
      <c r="DD4" s="193"/>
      <c r="DE4" s="193"/>
      <c r="DF4" s="193"/>
      <c r="DG4" s="193"/>
      <c r="DH4" s="193"/>
    </row>
    <row r="5" spans="1:130" ht="15.6" x14ac:dyDescent="0.3">
      <c r="A5" s="66"/>
      <c r="B5" s="66"/>
      <c r="C5" s="6"/>
      <c r="D5" s="7" t="s">
        <v>77</v>
      </c>
      <c r="AU5" s="193"/>
      <c r="BU5" s="279"/>
      <c r="CX5" s="7"/>
      <c r="CY5" s="7"/>
      <c r="CZ5" s="7"/>
      <c r="DA5" s="7"/>
      <c r="DB5" s="7"/>
      <c r="DC5" s="193"/>
      <c r="DD5" s="193"/>
      <c r="DE5" s="193"/>
      <c r="DF5" s="193"/>
      <c r="DG5" s="193"/>
      <c r="DH5" s="193"/>
    </row>
    <row r="6" spans="1:130" ht="15.6" x14ac:dyDescent="0.3">
      <c r="A6" s="552"/>
      <c r="B6" s="553"/>
      <c r="D6" s="7"/>
      <c r="F6" s="195" t="s">
        <v>92</v>
      </c>
      <c r="G6" s="195"/>
      <c r="H6" s="195"/>
      <c r="I6" s="195"/>
      <c r="J6" s="195"/>
      <c r="K6" s="195"/>
      <c r="M6" s="194" t="s">
        <v>112</v>
      </c>
      <c r="N6" s="194"/>
      <c r="O6" s="194"/>
      <c r="P6" s="194"/>
      <c r="Q6" s="194"/>
      <c r="R6" s="194"/>
      <c r="T6" s="195" t="s">
        <v>92</v>
      </c>
      <c r="U6" s="195"/>
      <c r="V6" s="195"/>
      <c r="W6" s="195"/>
      <c r="X6" s="195"/>
      <c r="Y6" s="195"/>
      <c r="Z6" s="195"/>
      <c r="AA6" s="195"/>
      <c r="AB6" s="195"/>
      <c r="AC6" s="195"/>
      <c r="AE6" s="194" t="s">
        <v>112</v>
      </c>
      <c r="AF6" s="194"/>
      <c r="AG6" s="194"/>
      <c r="AH6" s="194"/>
      <c r="AI6" s="194"/>
      <c r="AK6" s="195" t="s">
        <v>92</v>
      </c>
      <c r="AL6" s="195"/>
      <c r="AM6" s="195"/>
      <c r="AN6" s="195"/>
      <c r="AO6" s="195"/>
      <c r="AP6" s="195"/>
      <c r="AQ6" s="195"/>
      <c r="AR6" s="195"/>
      <c r="AS6" s="195"/>
      <c r="AT6" s="195"/>
      <c r="AV6" s="194" t="s">
        <v>112</v>
      </c>
      <c r="AW6" s="194"/>
      <c r="AX6" s="194"/>
      <c r="AY6" s="194"/>
      <c r="AZ6" s="194"/>
      <c r="BA6" s="194"/>
      <c r="BB6" s="194"/>
      <c r="BD6" s="195" t="s">
        <v>92</v>
      </c>
      <c r="BE6" s="195"/>
      <c r="BF6" s="195"/>
      <c r="BG6" s="195"/>
      <c r="BH6" s="195"/>
      <c r="BI6" s="195"/>
      <c r="BJ6" s="195"/>
      <c r="BK6" s="195"/>
      <c r="BL6" s="195"/>
      <c r="BM6" s="195"/>
      <c r="BO6" s="194" t="s">
        <v>112</v>
      </c>
      <c r="BP6" s="194"/>
      <c r="BQ6" s="194"/>
      <c r="BR6" s="194"/>
      <c r="BS6" s="194"/>
      <c r="BU6" s="279"/>
      <c r="BV6" s="194" t="s">
        <v>112</v>
      </c>
      <c r="BW6" s="194"/>
      <c r="BX6" s="194"/>
      <c r="BY6" s="194"/>
      <c r="BZ6" s="194"/>
      <c r="CA6" s="194"/>
      <c r="CB6" s="194"/>
      <c r="CC6" s="194" t="s">
        <v>112</v>
      </c>
      <c r="CD6" s="194"/>
      <c r="CE6" s="194"/>
      <c r="CF6" s="194"/>
      <c r="CG6" s="194"/>
      <c r="CH6" s="194"/>
      <c r="CI6" s="194" t="s">
        <v>112</v>
      </c>
      <c r="CJ6" s="194"/>
      <c r="CK6" s="194"/>
      <c r="CL6" s="194"/>
      <c r="CM6" s="194"/>
      <c r="CN6" s="194"/>
      <c r="CO6" s="194"/>
      <c r="CP6" s="194"/>
      <c r="CQ6" s="194" t="s">
        <v>112</v>
      </c>
      <c r="CR6" s="194"/>
      <c r="CS6" s="194"/>
      <c r="CT6" s="194"/>
      <c r="CU6" s="194"/>
      <c r="CX6" s="7"/>
      <c r="CY6" s="7"/>
      <c r="CZ6" s="7"/>
      <c r="DA6" s="7"/>
      <c r="DB6" s="7"/>
    </row>
    <row r="7" spans="1:130" ht="15.6" x14ac:dyDescent="0.3">
      <c r="A7" s="228"/>
      <c r="D7" s="7"/>
      <c r="BU7" s="279"/>
      <c r="CY7" s="199" t="s">
        <v>92</v>
      </c>
      <c r="DD7" s="554" t="s">
        <v>209</v>
      </c>
      <c r="DE7" s="554"/>
      <c r="DF7" s="554"/>
      <c r="DS7" s="312"/>
    </row>
    <row r="8" spans="1:130" ht="15.6" x14ac:dyDescent="0.3">
      <c r="A8" s="11" t="s">
        <v>222</v>
      </c>
      <c r="B8" s="199"/>
      <c r="C8" s="228"/>
      <c r="F8" s="199" t="s">
        <v>3</v>
      </c>
      <c r="G8" s="14" t="str">
        <f>D2</f>
        <v>Jesica Dalesio</v>
      </c>
      <c r="I8" s="199"/>
      <c r="M8" s="199" t="s">
        <v>3</v>
      </c>
      <c r="N8" s="14" t="str">
        <f>D4</f>
        <v>Anna Kull</v>
      </c>
      <c r="T8" s="199" t="s">
        <v>4</v>
      </c>
      <c r="U8" s="14" t="str">
        <f>D3</f>
        <v>Carina Ingelsson</v>
      </c>
      <c r="AE8" s="199" t="s">
        <v>4</v>
      </c>
      <c r="AF8" s="14" t="str">
        <f>D5</f>
        <v>Angie Deeks</v>
      </c>
      <c r="AG8" s="199"/>
      <c r="AH8" s="199"/>
      <c r="AK8" s="199" t="s">
        <v>5</v>
      </c>
      <c r="AL8" s="14" t="str">
        <f>D4</f>
        <v>Anna Kull</v>
      </c>
      <c r="AV8" s="199" t="s">
        <v>5</v>
      </c>
      <c r="AW8" s="14" t="str">
        <f>D3</f>
        <v>Carina Ingelsson</v>
      </c>
      <c r="BA8" s="199"/>
      <c r="BB8" s="199"/>
      <c r="BD8" s="199" t="s">
        <v>93</v>
      </c>
      <c r="BE8" s="14" t="str">
        <f>D5</f>
        <v>Angie Deeks</v>
      </c>
      <c r="BO8" s="199" t="s">
        <v>93</v>
      </c>
      <c r="BP8" s="14" t="str">
        <f>D2</f>
        <v>Jesica Dalesio</v>
      </c>
      <c r="BQ8" s="199"/>
      <c r="BR8" s="199"/>
      <c r="BU8" s="279"/>
      <c r="BV8" s="199" t="s">
        <v>3</v>
      </c>
      <c r="BW8" s="14" t="str">
        <f>D3</f>
        <v>Carina Ingelsson</v>
      </c>
      <c r="CC8" s="199" t="s">
        <v>4</v>
      </c>
      <c r="CD8" s="14" t="str">
        <f>D2</f>
        <v>Jesica Dalesio</v>
      </c>
      <c r="CE8" s="199"/>
      <c r="CF8" s="199"/>
      <c r="CI8" s="199" t="s">
        <v>5</v>
      </c>
      <c r="CJ8" s="14" t="str">
        <f>D5</f>
        <v>Angie Deeks</v>
      </c>
      <c r="CN8" s="199"/>
      <c r="CO8" s="199"/>
      <c r="CQ8" s="199" t="s">
        <v>93</v>
      </c>
      <c r="CR8" s="14" t="str">
        <f>D4</f>
        <v>Anna Kull</v>
      </c>
      <c r="CS8" s="199"/>
      <c r="CT8" s="199"/>
      <c r="DI8" s="554" t="s">
        <v>309</v>
      </c>
      <c r="DJ8" s="554"/>
      <c r="DK8" s="554"/>
      <c r="DM8" s="354"/>
      <c r="DS8" s="312"/>
    </row>
    <row r="9" spans="1:130" ht="15.6" x14ac:dyDescent="0.3">
      <c r="A9" s="228" t="s">
        <v>94</v>
      </c>
      <c r="B9" s="202" t="s">
        <v>220</v>
      </c>
      <c r="BU9" s="279"/>
      <c r="CX9" s="452" t="str">
        <f>F8</f>
        <v>Judge A</v>
      </c>
      <c r="CY9" s="452" t="str">
        <f>T8</f>
        <v>Judge B</v>
      </c>
      <c r="CZ9" s="452" t="str">
        <f>AK8</f>
        <v>Judge C</v>
      </c>
      <c r="DA9" s="452" t="str">
        <f>BD8</f>
        <v>Judge D</v>
      </c>
      <c r="DB9" s="453" t="str">
        <f>DI10</f>
        <v>Compulsory</v>
      </c>
      <c r="DD9" s="452" t="s">
        <v>3</v>
      </c>
      <c r="DE9" s="452" t="s">
        <v>4</v>
      </c>
      <c r="DF9" s="452" t="s">
        <v>5</v>
      </c>
      <c r="DG9" s="452" t="s">
        <v>93</v>
      </c>
      <c r="DH9" s="452" t="s">
        <v>115</v>
      </c>
      <c r="DI9" s="199"/>
      <c r="DM9" s="354"/>
      <c r="DS9" s="312"/>
    </row>
    <row r="10" spans="1:130" x14ac:dyDescent="0.3">
      <c r="F10" s="199" t="s">
        <v>7</v>
      </c>
      <c r="L10" s="452"/>
      <c r="M10" s="453" t="s">
        <v>7</v>
      </c>
      <c r="N10" s="452"/>
      <c r="O10" s="452"/>
      <c r="P10" s="452"/>
      <c r="Q10" s="453"/>
      <c r="AD10" s="452"/>
      <c r="AE10" s="199"/>
      <c r="AF10" s="14" t="s">
        <v>31</v>
      </c>
      <c r="AG10" s="452" t="s">
        <v>22</v>
      </c>
      <c r="AH10" s="199"/>
      <c r="AI10" s="14" t="s">
        <v>8</v>
      </c>
      <c r="BB10" s="14" t="s">
        <v>11</v>
      </c>
      <c r="BN10" s="452"/>
      <c r="BO10" s="199"/>
      <c r="BP10" s="14" t="s">
        <v>31</v>
      </c>
      <c r="BQ10" s="452" t="s">
        <v>22</v>
      </c>
      <c r="BR10" s="199"/>
      <c r="BS10" s="14" t="s">
        <v>8</v>
      </c>
      <c r="BT10" s="209"/>
      <c r="BU10" s="279"/>
      <c r="BV10" s="453" t="s">
        <v>7</v>
      </c>
      <c r="BW10" s="452"/>
      <c r="BX10" s="452"/>
      <c r="BY10" s="452"/>
      <c r="BZ10" s="453"/>
      <c r="CC10" s="199"/>
      <c r="CD10" s="14" t="s">
        <v>31</v>
      </c>
      <c r="CE10" s="452" t="s">
        <v>22</v>
      </c>
      <c r="CF10" s="199"/>
      <c r="CG10" s="14" t="s">
        <v>8</v>
      </c>
      <c r="CO10" s="14" t="s">
        <v>11</v>
      </c>
      <c r="CQ10" s="199"/>
      <c r="CR10" s="14" t="s">
        <v>31</v>
      </c>
      <c r="CS10" s="452" t="s">
        <v>22</v>
      </c>
      <c r="CT10" s="199"/>
      <c r="CU10" s="14" t="s">
        <v>8</v>
      </c>
      <c r="CX10" s="452"/>
      <c r="CY10" s="452"/>
      <c r="CZ10" s="452"/>
      <c r="DA10" s="452"/>
      <c r="DB10" s="453" t="str">
        <f>DI11</f>
        <v>Score</v>
      </c>
      <c r="DC10" s="205"/>
      <c r="DD10" s="205"/>
      <c r="DE10" s="205"/>
      <c r="DF10" s="7"/>
      <c r="DG10" s="205"/>
      <c r="DH10" s="205" t="s">
        <v>83</v>
      </c>
      <c r="DI10" s="453" t="s">
        <v>96</v>
      </c>
      <c r="DK10" s="199" t="s">
        <v>115</v>
      </c>
      <c r="DL10" s="206" t="s">
        <v>82</v>
      </c>
      <c r="DM10" s="354"/>
      <c r="DN10" s="555" t="s">
        <v>211</v>
      </c>
      <c r="DO10" s="555"/>
      <c r="DP10" s="555"/>
      <c r="DQ10" s="555"/>
      <c r="DS10" s="312"/>
      <c r="DT10" s="554" t="s">
        <v>210</v>
      </c>
      <c r="DU10" s="554"/>
      <c r="DV10" s="554"/>
      <c r="DW10" s="199"/>
      <c r="DX10" s="199"/>
    </row>
    <row r="11" spans="1:130" s="452" customFormat="1" x14ac:dyDescent="0.3">
      <c r="A11" s="452" t="s">
        <v>13</v>
      </c>
      <c r="B11" s="203" t="s">
        <v>14</v>
      </c>
      <c r="C11" s="203" t="s">
        <v>7</v>
      </c>
      <c r="D11" s="203" t="s">
        <v>15</v>
      </c>
      <c r="E11" s="203" t="s">
        <v>16</v>
      </c>
      <c r="F11" s="205" t="s">
        <v>17</v>
      </c>
      <c r="G11" s="205" t="s">
        <v>18</v>
      </c>
      <c r="H11" s="205" t="s">
        <v>19</v>
      </c>
      <c r="I11" s="205" t="s">
        <v>20</v>
      </c>
      <c r="J11" s="205" t="s">
        <v>21</v>
      </c>
      <c r="K11" s="205" t="s">
        <v>7</v>
      </c>
      <c r="L11" s="45"/>
      <c r="M11" s="205" t="s">
        <v>17</v>
      </c>
      <c r="N11" s="205" t="s">
        <v>18</v>
      </c>
      <c r="O11" s="205" t="s">
        <v>19</v>
      </c>
      <c r="P11" s="205" t="s">
        <v>20</v>
      </c>
      <c r="Q11" s="205" t="s">
        <v>21</v>
      </c>
      <c r="R11" s="205" t="s">
        <v>7</v>
      </c>
      <c r="S11" s="281"/>
      <c r="T11" s="452" t="s">
        <v>98</v>
      </c>
      <c r="U11" s="452" t="s">
        <v>99</v>
      </c>
      <c r="V11" s="452" t="s">
        <v>100</v>
      </c>
      <c r="W11" s="282" t="s">
        <v>195</v>
      </c>
      <c r="X11" s="283" t="s">
        <v>196</v>
      </c>
      <c r="Y11" s="283" t="s">
        <v>197</v>
      </c>
      <c r="Z11" s="282" t="s">
        <v>198</v>
      </c>
      <c r="AA11" s="282" t="s">
        <v>214</v>
      </c>
      <c r="AB11" s="452" t="s">
        <v>122</v>
      </c>
      <c r="AC11" s="452" t="s">
        <v>123</v>
      </c>
      <c r="AD11" s="45"/>
      <c r="AE11" s="282" t="s">
        <v>22</v>
      </c>
      <c r="AF11" s="282" t="s">
        <v>23</v>
      </c>
      <c r="AG11" s="282" t="s">
        <v>105</v>
      </c>
      <c r="AH11" s="282" t="s">
        <v>206</v>
      </c>
      <c r="AI11" s="284" t="s">
        <v>24</v>
      </c>
      <c r="AJ11" s="285"/>
      <c r="AK11" s="452" t="s">
        <v>98</v>
      </c>
      <c r="AL11" s="452" t="s">
        <v>99</v>
      </c>
      <c r="AM11" s="452" t="s">
        <v>100</v>
      </c>
      <c r="AN11" s="282" t="s">
        <v>195</v>
      </c>
      <c r="AO11" s="283" t="s">
        <v>196</v>
      </c>
      <c r="AP11" s="283" t="s">
        <v>197</v>
      </c>
      <c r="AQ11" s="282" t="s">
        <v>198</v>
      </c>
      <c r="AR11" s="282" t="s">
        <v>214</v>
      </c>
      <c r="AS11" s="452" t="s">
        <v>122</v>
      </c>
      <c r="AT11" s="452" t="s">
        <v>123</v>
      </c>
      <c r="AU11" s="45"/>
      <c r="AV11" s="205" t="s">
        <v>25</v>
      </c>
      <c r="AW11" s="205" t="s">
        <v>26</v>
      </c>
      <c r="AX11" s="205" t="s">
        <v>27</v>
      </c>
      <c r="AY11" s="205" t="s">
        <v>28</v>
      </c>
      <c r="AZ11" s="205" t="s">
        <v>30</v>
      </c>
      <c r="BA11" s="452" t="s">
        <v>215</v>
      </c>
      <c r="BB11" s="452" t="s">
        <v>24</v>
      </c>
      <c r="BC11" s="281"/>
      <c r="BD11" s="452" t="s">
        <v>98</v>
      </c>
      <c r="BE11" s="452" t="s">
        <v>99</v>
      </c>
      <c r="BF11" s="452" t="s">
        <v>100</v>
      </c>
      <c r="BG11" s="282" t="s">
        <v>195</v>
      </c>
      <c r="BH11" s="283" t="s">
        <v>196</v>
      </c>
      <c r="BI11" s="283" t="s">
        <v>197</v>
      </c>
      <c r="BJ11" s="282" t="s">
        <v>198</v>
      </c>
      <c r="BK11" s="282" t="s">
        <v>214</v>
      </c>
      <c r="BL11" s="452" t="s">
        <v>122</v>
      </c>
      <c r="BM11" s="452" t="s">
        <v>123</v>
      </c>
      <c r="BN11" s="45"/>
      <c r="BO11" s="282" t="s">
        <v>22</v>
      </c>
      <c r="BP11" s="282" t="s">
        <v>23</v>
      </c>
      <c r="BQ11" s="282" t="s">
        <v>105</v>
      </c>
      <c r="BR11" s="282" t="s">
        <v>206</v>
      </c>
      <c r="BS11" s="284" t="s">
        <v>24</v>
      </c>
      <c r="BT11" s="45"/>
      <c r="BU11" s="286"/>
      <c r="BV11" s="205" t="s">
        <v>17</v>
      </c>
      <c r="BW11" s="205" t="s">
        <v>18</v>
      </c>
      <c r="BX11" s="205" t="s">
        <v>19</v>
      </c>
      <c r="BY11" s="205" t="s">
        <v>20</v>
      </c>
      <c r="BZ11" s="205" t="s">
        <v>21</v>
      </c>
      <c r="CA11" s="205" t="s">
        <v>7</v>
      </c>
      <c r="CB11" s="285"/>
      <c r="CC11" s="282" t="s">
        <v>22</v>
      </c>
      <c r="CD11" s="282" t="s">
        <v>23</v>
      </c>
      <c r="CE11" s="282" t="s">
        <v>105</v>
      </c>
      <c r="CF11" s="282" t="s">
        <v>206</v>
      </c>
      <c r="CG11" s="284" t="s">
        <v>24</v>
      </c>
      <c r="CH11" s="285"/>
      <c r="CI11" s="205" t="s">
        <v>25</v>
      </c>
      <c r="CJ11" s="205" t="s">
        <v>26</v>
      </c>
      <c r="CK11" s="205" t="s">
        <v>27</v>
      </c>
      <c r="CL11" s="205" t="s">
        <v>28</v>
      </c>
      <c r="CM11" s="205" t="s">
        <v>30</v>
      </c>
      <c r="CN11" s="452" t="s">
        <v>215</v>
      </c>
      <c r="CO11" s="452" t="s">
        <v>24</v>
      </c>
      <c r="CP11" s="281"/>
      <c r="CQ11" s="282" t="s">
        <v>22</v>
      </c>
      <c r="CR11" s="282" t="s">
        <v>23</v>
      </c>
      <c r="CS11" s="282" t="s">
        <v>105</v>
      </c>
      <c r="CT11" s="282" t="s">
        <v>206</v>
      </c>
      <c r="CU11" s="284" t="s">
        <v>24</v>
      </c>
      <c r="CV11" s="281"/>
      <c r="CW11" s="205"/>
      <c r="DB11" s="453"/>
      <c r="DC11" s="206"/>
      <c r="DD11" s="206"/>
      <c r="DE11" s="206"/>
      <c r="DF11" s="206"/>
      <c r="DG11" s="206"/>
      <c r="DH11" s="206"/>
      <c r="DI11" s="453" t="s">
        <v>83</v>
      </c>
      <c r="DK11" s="206" t="s">
        <v>83</v>
      </c>
      <c r="DL11" s="206" t="s">
        <v>83</v>
      </c>
      <c r="DM11" s="354"/>
      <c r="DN11" s="452" t="str">
        <f>BV8</f>
        <v>Judge A</v>
      </c>
      <c r="DO11" s="452" t="str">
        <f>CC8</f>
        <v>Judge B</v>
      </c>
      <c r="DP11" s="452" t="str">
        <f>CI8</f>
        <v>Judge C</v>
      </c>
      <c r="DQ11" s="452" t="str">
        <f>CQ8</f>
        <v>Judge D</v>
      </c>
      <c r="DR11" s="206" t="s">
        <v>336</v>
      </c>
      <c r="DS11" s="549"/>
      <c r="DT11" s="453" t="s">
        <v>114</v>
      </c>
      <c r="DU11" s="453" t="s">
        <v>217</v>
      </c>
      <c r="DV11" s="453" t="s">
        <v>218</v>
      </c>
      <c r="DW11" s="453" t="s">
        <v>82</v>
      </c>
      <c r="DX11" s="453" t="s">
        <v>33</v>
      </c>
    </row>
    <row r="12" spans="1:130" s="452" customFormat="1" x14ac:dyDescent="0.3">
      <c r="F12" s="205"/>
      <c r="G12" s="205"/>
      <c r="H12" s="205"/>
      <c r="I12" s="205"/>
      <c r="J12" s="205"/>
      <c r="K12" s="205"/>
      <c r="L12" s="45"/>
      <c r="M12" s="205"/>
      <c r="N12" s="205"/>
      <c r="O12" s="205"/>
      <c r="P12" s="205"/>
      <c r="Q12" s="205"/>
      <c r="R12" s="205"/>
      <c r="S12" s="281"/>
      <c r="AD12" s="45"/>
      <c r="AE12" s="287"/>
      <c r="AF12" s="287"/>
      <c r="AG12" s="287"/>
      <c r="AH12" s="287"/>
      <c r="AI12" s="287"/>
      <c r="AJ12" s="285"/>
      <c r="AU12" s="45"/>
      <c r="AV12" s="205"/>
      <c r="AW12" s="205"/>
      <c r="AX12" s="205"/>
      <c r="AY12" s="205"/>
      <c r="AZ12" s="205"/>
      <c r="BC12" s="281"/>
      <c r="BN12" s="45"/>
      <c r="BO12" s="287"/>
      <c r="BP12" s="287"/>
      <c r="BQ12" s="287"/>
      <c r="BR12" s="287"/>
      <c r="BS12" s="287"/>
      <c r="BT12" s="45"/>
      <c r="BU12" s="286"/>
      <c r="BV12" s="205"/>
      <c r="BW12" s="205"/>
      <c r="BX12" s="205"/>
      <c r="BY12" s="205"/>
      <c r="BZ12" s="205"/>
      <c r="CA12" s="205"/>
      <c r="CB12" s="285"/>
      <c r="CC12" s="287"/>
      <c r="CD12" s="287"/>
      <c r="CE12" s="287"/>
      <c r="CF12" s="287"/>
      <c r="CG12" s="287"/>
      <c r="CH12" s="285"/>
      <c r="CI12" s="205"/>
      <c r="CJ12" s="205"/>
      <c r="CK12" s="205"/>
      <c r="CL12" s="205"/>
      <c r="CM12" s="205"/>
      <c r="CP12" s="281"/>
      <c r="CQ12" s="287"/>
      <c r="CR12" s="287"/>
      <c r="CS12" s="287"/>
      <c r="CT12" s="287"/>
      <c r="CU12" s="287"/>
      <c r="CV12" s="281"/>
      <c r="CW12" s="205"/>
      <c r="DB12" s="453"/>
      <c r="DC12" s="206"/>
      <c r="DD12" s="206"/>
      <c r="DE12" s="206"/>
      <c r="DF12" s="206"/>
      <c r="DG12" s="206"/>
      <c r="DH12" s="206"/>
      <c r="DI12" s="453"/>
      <c r="DK12" s="206"/>
      <c r="DL12" s="206"/>
      <c r="DM12" s="354"/>
      <c r="DR12" s="206"/>
      <c r="DS12" s="549"/>
    </row>
    <row r="13" spans="1:130" x14ac:dyDescent="0.3">
      <c r="A13" s="38">
        <v>133</v>
      </c>
      <c r="B13" t="s">
        <v>58</v>
      </c>
      <c r="C13" t="s">
        <v>219</v>
      </c>
      <c r="D13" t="s">
        <v>70</v>
      </c>
      <c r="E13" t="s">
        <v>59</v>
      </c>
      <c r="F13" s="207">
        <v>5.2</v>
      </c>
      <c r="G13" s="207">
        <v>5.3</v>
      </c>
      <c r="H13" s="207">
        <v>6</v>
      </c>
      <c r="I13" s="207">
        <v>6.5</v>
      </c>
      <c r="J13" s="207">
        <v>6.5</v>
      </c>
      <c r="K13" s="208">
        <f>SUM((F13*0.3),(G13*0.25),(H13*0.25),(I13*0.15),(J13*0.05))</f>
        <v>5.6849999999999996</v>
      </c>
      <c r="L13" s="209"/>
      <c r="M13" s="207">
        <v>6.5</v>
      </c>
      <c r="N13" s="207">
        <v>6</v>
      </c>
      <c r="O13" s="207">
        <v>5.5</v>
      </c>
      <c r="P13" s="207">
        <v>6</v>
      </c>
      <c r="Q13" s="207">
        <v>9.5</v>
      </c>
      <c r="R13" s="208">
        <f>SUM((M13*0.3),(N13*0.25),(O13*0.25),(P13*0.15),(Q13*0.05))</f>
        <v>6.1999999999999993</v>
      </c>
      <c r="S13" s="210"/>
      <c r="T13" s="207">
        <v>5.2</v>
      </c>
      <c r="U13" s="207">
        <v>6</v>
      </c>
      <c r="V13" s="207">
        <v>6.5</v>
      </c>
      <c r="W13" s="207">
        <v>6.5</v>
      </c>
      <c r="X13" s="207">
        <v>6.4</v>
      </c>
      <c r="Y13" s="207">
        <v>6.2</v>
      </c>
      <c r="Z13" s="207">
        <v>6.5</v>
      </c>
      <c r="AA13" s="207">
        <v>6.2</v>
      </c>
      <c r="AB13" s="211">
        <f>SUM(T13:AA13)</f>
        <v>49.500000000000007</v>
      </c>
      <c r="AC13" s="208">
        <f>AB13/8</f>
        <v>6.1875000000000009</v>
      </c>
      <c r="AD13" s="209"/>
      <c r="AE13" s="290">
        <v>8.3000000000000007</v>
      </c>
      <c r="AF13" s="290"/>
      <c r="AG13" s="287">
        <f>AE13-AF13</f>
        <v>8.3000000000000007</v>
      </c>
      <c r="AH13" s="290">
        <v>3.7</v>
      </c>
      <c r="AI13" s="291">
        <f>SUM((AG13*0.7),(AH13*0.3))</f>
        <v>6.9200000000000008</v>
      </c>
      <c r="AJ13" s="292"/>
      <c r="AK13" s="207">
        <v>5.5</v>
      </c>
      <c r="AL13" s="207">
        <v>7.8</v>
      </c>
      <c r="AM13" s="207">
        <v>6.8</v>
      </c>
      <c r="AN13" s="207">
        <v>6.5</v>
      </c>
      <c r="AO13" s="207">
        <v>4</v>
      </c>
      <c r="AP13" s="207">
        <v>6.8</v>
      </c>
      <c r="AQ13" s="207">
        <v>7</v>
      </c>
      <c r="AR13" s="207">
        <v>6.8</v>
      </c>
      <c r="AS13" s="211">
        <f>SUM(AK13:AR13)</f>
        <v>51.199999999999996</v>
      </c>
      <c r="AT13" s="208">
        <f>AS13/8</f>
        <v>6.3999999999999995</v>
      </c>
      <c r="AU13" s="209"/>
      <c r="AV13" s="207">
        <v>6.5</v>
      </c>
      <c r="AW13" s="207">
        <v>7</v>
      </c>
      <c r="AX13" s="207">
        <v>6.9</v>
      </c>
      <c r="AY13" s="207">
        <v>6.6</v>
      </c>
      <c r="AZ13" s="93">
        <f>SUM((AV13*0.2),(AW13*0.15),(AX13*0.35),(AY13*0.3))</f>
        <v>6.7450000000000001</v>
      </c>
      <c r="BA13" s="213"/>
      <c r="BB13" s="208">
        <f>AZ13-BA13</f>
        <v>6.7450000000000001</v>
      </c>
      <c r="BC13" s="210"/>
      <c r="BD13" s="207">
        <v>5.5</v>
      </c>
      <c r="BE13" s="207">
        <v>6.5</v>
      </c>
      <c r="BF13" s="207">
        <v>6</v>
      </c>
      <c r="BG13" s="207">
        <v>6.8</v>
      </c>
      <c r="BH13" s="207">
        <v>5</v>
      </c>
      <c r="BI13" s="207">
        <v>5.3</v>
      </c>
      <c r="BJ13" s="207">
        <v>6</v>
      </c>
      <c r="BK13" s="207">
        <v>6.5</v>
      </c>
      <c r="BL13" s="211">
        <f>SUM(BD13:BK13)</f>
        <v>47.6</v>
      </c>
      <c r="BM13" s="208">
        <f>BL13/8</f>
        <v>5.95</v>
      </c>
      <c r="BN13" s="209"/>
      <c r="BO13" s="290">
        <v>4.7300000000000004</v>
      </c>
      <c r="BP13" s="290"/>
      <c r="BQ13" s="287">
        <f>BO13-BP13</f>
        <v>4.7300000000000004</v>
      </c>
      <c r="BR13" s="290">
        <v>5.2</v>
      </c>
      <c r="BS13" s="291">
        <f>SUM((BQ13*0.7),(BR13*0.3))</f>
        <v>4.8710000000000004</v>
      </c>
      <c r="BT13" s="209"/>
      <c r="BU13" s="279"/>
      <c r="BV13" s="207">
        <v>5.9</v>
      </c>
      <c r="BW13" s="207">
        <v>6</v>
      </c>
      <c r="BX13" s="207">
        <v>6.3</v>
      </c>
      <c r="BY13" s="207">
        <v>6.9</v>
      </c>
      <c r="BZ13" s="207">
        <v>8</v>
      </c>
      <c r="CA13" s="208">
        <f>SUM((BV13*0.3),(BW13*0.25),(BX13*0.25),(BY13*0.15),(BZ13*0.05))</f>
        <v>6.28</v>
      </c>
      <c r="CB13" s="292"/>
      <c r="CC13" s="290">
        <v>5.5</v>
      </c>
      <c r="CD13" s="290"/>
      <c r="CE13" s="287">
        <f>CC13-CD13</f>
        <v>5.5</v>
      </c>
      <c r="CF13" s="290">
        <v>5.2</v>
      </c>
      <c r="CG13" s="291">
        <f>SUM((CE13*0.7),(CF13*0.3))</f>
        <v>5.41</v>
      </c>
      <c r="CH13" s="292"/>
      <c r="CI13" s="207">
        <v>7</v>
      </c>
      <c r="CJ13" s="207">
        <v>7</v>
      </c>
      <c r="CK13" s="207">
        <v>6</v>
      </c>
      <c r="CL13" s="207">
        <v>5</v>
      </c>
      <c r="CM13" s="93">
        <f>SUM((CI13*0.2),(CJ13*0.15),(CK13*0.35),(CL13*0.3))</f>
        <v>6.05</v>
      </c>
      <c r="CN13" s="213"/>
      <c r="CO13" s="208">
        <f>CM13-CN13</f>
        <v>6.05</v>
      </c>
      <c r="CP13" s="210"/>
      <c r="CQ13" s="290">
        <v>7.46</v>
      </c>
      <c r="CR13" s="290"/>
      <c r="CS13" s="287">
        <f>CQ13-CR13</f>
        <v>7.46</v>
      </c>
      <c r="CT13" s="290">
        <v>3.5</v>
      </c>
      <c r="CU13" s="291">
        <f>SUM((CS13*0.7),(CT13*0.3))</f>
        <v>6.2719999999999994</v>
      </c>
      <c r="CV13" s="210"/>
      <c r="CX13" s="412">
        <f>K13</f>
        <v>5.6849999999999996</v>
      </c>
      <c r="CY13" s="412">
        <f>AC13</f>
        <v>6.1875000000000009</v>
      </c>
      <c r="CZ13" s="412">
        <f>AT13</f>
        <v>6.3999999999999995</v>
      </c>
      <c r="DA13" s="412">
        <f>BM13</f>
        <v>5.95</v>
      </c>
      <c r="DB13" s="413">
        <f>DI13</f>
        <v>6.055625</v>
      </c>
      <c r="DC13" s="271"/>
      <c r="DD13" s="294">
        <f>R13</f>
        <v>6.1999999999999993</v>
      </c>
      <c r="DE13" s="294">
        <f>AI13</f>
        <v>6.9200000000000008</v>
      </c>
      <c r="DF13" s="294">
        <f>BB13</f>
        <v>6.7450000000000001</v>
      </c>
      <c r="DG13" s="294">
        <f>BS13</f>
        <v>4.8710000000000004</v>
      </c>
      <c r="DH13" s="295">
        <f>AVERAGE(DD13:DG13)</f>
        <v>6.1840000000000011</v>
      </c>
      <c r="DI13" s="208">
        <f>SUM((K13*0.25)+(AC13*0.25)+(AT13*0.25)+(BM13*0.25))</f>
        <v>6.055625</v>
      </c>
      <c r="DJ13" s="211"/>
      <c r="DK13" s="208">
        <f>SUM((R13*0.25),(AI13*0.25),(BB13*0.25),(BS13*0.25))</f>
        <v>6.1840000000000011</v>
      </c>
      <c r="DL13" s="293">
        <f>AVERAGE(DI13,DK13)</f>
        <v>6.1198125000000001</v>
      </c>
      <c r="DM13" s="354"/>
      <c r="DN13" s="208">
        <f>CA13</f>
        <v>6.28</v>
      </c>
      <c r="DO13" s="208">
        <f>CG13</f>
        <v>5.41</v>
      </c>
      <c r="DP13" s="208">
        <f>CO13</f>
        <v>6.05</v>
      </c>
      <c r="DQ13" s="208">
        <f>CU13</f>
        <v>6.2719999999999994</v>
      </c>
      <c r="DR13" s="293">
        <f>SUM((CA13*0.25),(CG13*0.25),(CO13*0.25),(CU13*0.25))</f>
        <v>6.0030000000000001</v>
      </c>
      <c r="DS13" s="550"/>
      <c r="DT13" s="208">
        <f>DI13</f>
        <v>6.055625</v>
      </c>
      <c r="DU13" s="208">
        <f>DK13</f>
        <v>6.1840000000000011</v>
      </c>
      <c r="DV13" s="208">
        <f>DR13</f>
        <v>6.0030000000000001</v>
      </c>
      <c r="DW13" s="293">
        <f>AVERAGE(DT13,DU13,DV13)</f>
        <v>6.0808749999999998</v>
      </c>
      <c r="DX13" s="271">
        <v>1</v>
      </c>
      <c r="DY13" s="296"/>
      <c r="DZ13" s="208"/>
    </row>
    <row r="14" spans="1:130" x14ac:dyDescent="0.3">
      <c r="A14" s="38">
        <v>134</v>
      </c>
      <c r="B14" t="s">
        <v>109</v>
      </c>
      <c r="C14" t="s">
        <v>219</v>
      </c>
      <c r="D14" t="s">
        <v>70</v>
      </c>
      <c r="E14" t="s">
        <v>59</v>
      </c>
      <c r="F14" s="207">
        <v>5</v>
      </c>
      <c r="G14" s="207">
        <v>5.3</v>
      </c>
      <c r="H14" s="207">
        <v>6</v>
      </c>
      <c r="I14" s="207">
        <v>6.5</v>
      </c>
      <c r="J14" s="207">
        <v>6.5</v>
      </c>
      <c r="K14" s="208">
        <f t="shared" ref="K14:K16" si="0">SUM((F14*0.3),(G14*0.25),(H14*0.25),(I14*0.15),(J14*0.05))</f>
        <v>5.625</v>
      </c>
      <c r="L14" s="209"/>
      <c r="M14" s="207">
        <v>6.2</v>
      </c>
      <c r="N14" s="207">
        <v>6</v>
      </c>
      <c r="O14" s="207">
        <v>6</v>
      </c>
      <c r="P14" s="207">
        <v>5.8</v>
      </c>
      <c r="Q14" s="207">
        <v>9.5</v>
      </c>
      <c r="R14" s="208">
        <f t="shared" ref="R14:R16" si="1">SUM((M14*0.3),(N14*0.25),(O14*0.25),(P14*0.15),(Q14*0.05))</f>
        <v>6.2049999999999992</v>
      </c>
      <c r="S14" s="210"/>
      <c r="T14" s="207">
        <v>5.2</v>
      </c>
      <c r="U14" s="207">
        <v>7</v>
      </c>
      <c r="V14" s="207">
        <v>6.4</v>
      </c>
      <c r="W14" s="207">
        <v>6.2</v>
      </c>
      <c r="X14" s="207">
        <v>6.2</v>
      </c>
      <c r="Y14" s="207">
        <v>5.8</v>
      </c>
      <c r="Z14" s="207">
        <v>7</v>
      </c>
      <c r="AA14" s="207">
        <v>6.5</v>
      </c>
      <c r="AB14" s="211">
        <f t="shared" ref="AB14:AB16" si="2">SUM(T14:AA14)</f>
        <v>50.3</v>
      </c>
      <c r="AC14" s="208">
        <f t="shared" ref="AC14:AC16" si="3">AB14/8</f>
        <v>6.2874999999999996</v>
      </c>
      <c r="AD14" s="209"/>
      <c r="AE14" s="290">
        <v>6.6</v>
      </c>
      <c r="AF14" s="290"/>
      <c r="AG14" s="287">
        <f t="shared" ref="AG14:AG16" si="4">AE14-AF14</f>
        <v>6.6</v>
      </c>
      <c r="AH14" s="290">
        <v>2.9</v>
      </c>
      <c r="AI14" s="291">
        <f t="shared" ref="AI14:AI16" si="5">SUM((AG14*0.7),(AH14*0.3))</f>
        <v>5.4899999999999993</v>
      </c>
      <c r="AJ14" s="292"/>
      <c r="AK14" s="207">
        <v>5</v>
      </c>
      <c r="AL14" s="207">
        <v>8.3000000000000007</v>
      </c>
      <c r="AM14" s="207">
        <v>5.5</v>
      </c>
      <c r="AN14" s="207">
        <v>6</v>
      </c>
      <c r="AO14" s="207">
        <v>6</v>
      </c>
      <c r="AP14" s="207">
        <v>7</v>
      </c>
      <c r="AQ14" s="207">
        <v>7</v>
      </c>
      <c r="AR14" s="207">
        <v>5.8</v>
      </c>
      <c r="AS14" s="211">
        <f t="shared" ref="AS14:AS16" si="6">SUM(AK14:AR14)</f>
        <v>50.599999999999994</v>
      </c>
      <c r="AT14" s="208">
        <f t="shared" ref="AT14:AT16" si="7">AS14/8</f>
        <v>6.3249999999999993</v>
      </c>
      <c r="AU14" s="209"/>
      <c r="AV14" s="207">
        <v>6</v>
      </c>
      <c r="AW14" s="207">
        <v>6</v>
      </c>
      <c r="AX14" s="207">
        <v>6.5</v>
      </c>
      <c r="AY14" s="207">
        <v>6.4</v>
      </c>
      <c r="AZ14" s="93">
        <f t="shared" ref="AZ14:AZ16" si="8">SUM((AV14*0.2),(AW14*0.15),(AX14*0.35),(AY14*0.3))</f>
        <v>6.2949999999999999</v>
      </c>
      <c r="BA14" s="213"/>
      <c r="BB14" s="208">
        <f t="shared" ref="BB14:BB16" si="9">AZ14-BA14</f>
        <v>6.2949999999999999</v>
      </c>
      <c r="BC14" s="210"/>
      <c r="BD14" s="207">
        <v>5</v>
      </c>
      <c r="BE14" s="207">
        <v>6.8</v>
      </c>
      <c r="BF14" s="207">
        <v>6</v>
      </c>
      <c r="BG14" s="207">
        <v>5.5</v>
      </c>
      <c r="BH14" s="207">
        <v>5</v>
      </c>
      <c r="BI14" s="207">
        <v>5</v>
      </c>
      <c r="BJ14" s="207">
        <v>7</v>
      </c>
      <c r="BK14" s="207">
        <v>4.5</v>
      </c>
      <c r="BL14" s="211">
        <f t="shared" ref="BL14:BL16" si="10">SUM(BD14:BK14)</f>
        <v>44.8</v>
      </c>
      <c r="BM14" s="208">
        <f t="shared" ref="BM14:BM16" si="11">BL14/8</f>
        <v>5.6</v>
      </c>
      <c r="BN14" s="209"/>
      <c r="BO14" s="290">
        <v>4.63</v>
      </c>
      <c r="BP14" s="290"/>
      <c r="BQ14" s="287">
        <f t="shared" ref="BQ14:BQ16" si="12">BO14-BP14</f>
        <v>4.63</v>
      </c>
      <c r="BR14" s="290">
        <v>5.2</v>
      </c>
      <c r="BS14" s="291">
        <f t="shared" ref="BS14:BS16" si="13">SUM((BQ14*0.7),(BR14*0.3))</f>
        <v>4.8010000000000002</v>
      </c>
      <c r="BT14" s="209"/>
      <c r="BU14" s="279"/>
      <c r="BV14" s="207">
        <v>6</v>
      </c>
      <c r="BW14" s="207">
        <v>6</v>
      </c>
      <c r="BX14" s="207">
        <v>6.5</v>
      </c>
      <c r="BY14" s="207">
        <v>7</v>
      </c>
      <c r="BZ14" s="207">
        <v>8</v>
      </c>
      <c r="CA14" s="208">
        <f t="shared" ref="CA14:CA16" si="14">SUM((BV14*0.3),(BW14*0.25),(BX14*0.25),(BY14*0.15),(BZ14*0.05))</f>
        <v>6.375</v>
      </c>
      <c r="CB14" s="292"/>
      <c r="CC14" s="290">
        <v>5</v>
      </c>
      <c r="CD14" s="290"/>
      <c r="CE14" s="287">
        <f t="shared" ref="CE14:CE16" si="15">CC14-CD14</f>
        <v>5</v>
      </c>
      <c r="CF14" s="290">
        <v>4.7</v>
      </c>
      <c r="CG14" s="291">
        <f t="shared" ref="CG14:CG16" si="16">SUM((CE14*0.7),(CF14*0.3))</f>
        <v>4.91</v>
      </c>
      <c r="CH14" s="292"/>
      <c r="CI14" s="207">
        <v>6.5</v>
      </c>
      <c r="CJ14" s="207">
        <v>7</v>
      </c>
      <c r="CK14" s="207">
        <v>4.5</v>
      </c>
      <c r="CL14" s="207">
        <v>4.8</v>
      </c>
      <c r="CM14" s="93">
        <f t="shared" ref="CM14:CM16" si="17">SUM((CI14*0.2),(CJ14*0.15),(CK14*0.35),(CL14*0.3))</f>
        <v>5.3650000000000002</v>
      </c>
      <c r="CN14" s="213"/>
      <c r="CO14" s="208">
        <f t="shared" ref="CO14:CO16" si="18">CM14-CN14</f>
        <v>5.3650000000000002</v>
      </c>
      <c r="CP14" s="210"/>
      <c r="CQ14" s="290">
        <v>8.1</v>
      </c>
      <c r="CR14" s="290"/>
      <c r="CS14" s="287">
        <f t="shared" ref="CS14:CS16" si="19">CQ14-CR14</f>
        <v>8.1</v>
      </c>
      <c r="CT14" s="290">
        <v>2.1</v>
      </c>
      <c r="CU14" s="291">
        <f t="shared" ref="CU14:CU16" si="20">SUM((CS14*0.7),(CT14*0.3))</f>
        <v>6.2999999999999989</v>
      </c>
      <c r="CV14" s="210"/>
      <c r="CX14" s="412">
        <f>K14</f>
        <v>5.625</v>
      </c>
      <c r="CY14" s="412">
        <f>AC14</f>
        <v>6.2874999999999996</v>
      </c>
      <c r="CZ14" s="412">
        <f>AT14</f>
        <v>6.3249999999999993</v>
      </c>
      <c r="DA14" s="412">
        <f>BM14</f>
        <v>5.6</v>
      </c>
      <c r="DB14" s="413">
        <f t="shared" ref="DB14:DB16" si="21">DI14</f>
        <v>5.9593749999999996</v>
      </c>
      <c r="DC14" s="271"/>
      <c r="DD14" s="294">
        <f>R14</f>
        <v>6.2049999999999992</v>
      </c>
      <c r="DE14" s="294">
        <f>AI14</f>
        <v>5.4899999999999993</v>
      </c>
      <c r="DF14" s="294">
        <f>BB14</f>
        <v>6.2949999999999999</v>
      </c>
      <c r="DG14" s="294">
        <f>BS14</f>
        <v>4.8010000000000002</v>
      </c>
      <c r="DH14" s="295">
        <f t="shared" ref="DH14:DH16" si="22">AVERAGE(DD14:DG14)</f>
        <v>5.6977499999999992</v>
      </c>
      <c r="DI14" s="208">
        <f>SUM((K14*0.25)+(AC14*0.25)+(AT14*0.25)+(BM14*0.25))</f>
        <v>5.9593749999999996</v>
      </c>
      <c r="DJ14" s="211"/>
      <c r="DK14" s="208">
        <f>SUM((R14*0.25),(AI14*0.25),(BB14*0.25),(BS14*0.25))</f>
        <v>5.6977499999999992</v>
      </c>
      <c r="DL14" s="293">
        <f t="shared" ref="DL14:DL16" si="23">AVERAGE(DI14,DK14)</f>
        <v>5.8285624999999994</v>
      </c>
      <c r="DM14" s="354"/>
      <c r="DN14" s="208">
        <f>CA14</f>
        <v>6.375</v>
      </c>
      <c r="DO14" s="208">
        <f>CG14</f>
        <v>4.91</v>
      </c>
      <c r="DP14" s="208">
        <f>CO14</f>
        <v>5.3650000000000002</v>
      </c>
      <c r="DQ14" s="208">
        <f>CU14</f>
        <v>6.2999999999999989</v>
      </c>
      <c r="DR14" s="293">
        <f>SUM((CA14*0.25),(CG14*0.25),(CO14*0.25),(CU14*0.25))</f>
        <v>5.7374999999999989</v>
      </c>
      <c r="DS14" s="550"/>
      <c r="DT14" s="208">
        <f>DI14</f>
        <v>5.9593749999999996</v>
      </c>
      <c r="DU14" s="208">
        <f>DK14</f>
        <v>5.6977499999999992</v>
      </c>
      <c r="DV14" s="208">
        <f>DR14</f>
        <v>5.7374999999999989</v>
      </c>
      <c r="DW14" s="293">
        <f t="shared" ref="DW14:DW16" si="24">AVERAGE(DT14,DU14,DV14)</f>
        <v>5.7982083333333323</v>
      </c>
      <c r="DX14" s="271">
        <v>2</v>
      </c>
      <c r="DY14" s="296"/>
      <c r="DZ14" s="208"/>
    </row>
    <row r="15" spans="1:130" x14ac:dyDescent="0.3">
      <c r="A15" s="38">
        <v>139</v>
      </c>
      <c r="B15" t="s">
        <v>150</v>
      </c>
      <c r="C15" t="s">
        <v>63</v>
      </c>
      <c r="D15" t="s">
        <v>43</v>
      </c>
      <c r="E15" t="s">
        <v>62</v>
      </c>
      <c r="F15" s="207">
        <v>5.5</v>
      </c>
      <c r="G15" s="207">
        <v>5.5</v>
      </c>
      <c r="H15" s="207">
        <v>6</v>
      </c>
      <c r="I15" s="207">
        <v>6.5</v>
      </c>
      <c r="J15" s="207">
        <v>6.5</v>
      </c>
      <c r="K15" s="208">
        <f t="shared" si="0"/>
        <v>5.8250000000000002</v>
      </c>
      <c r="L15" s="209"/>
      <c r="M15" s="207">
        <v>6.5</v>
      </c>
      <c r="N15" s="207">
        <v>6.8</v>
      </c>
      <c r="O15" s="207">
        <v>8</v>
      </c>
      <c r="P15" s="207">
        <v>6</v>
      </c>
      <c r="Q15" s="207">
        <v>9</v>
      </c>
      <c r="R15" s="208">
        <f t="shared" si="1"/>
        <v>7.0000000000000009</v>
      </c>
      <c r="S15" s="210"/>
      <c r="T15" s="207">
        <v>4.8</v>
      </c>
      <c r="U15" s="207">
        <v>6</v>
      </c>
      <c r="V15" s="207">
        <v>6</v>
      </c>
      <c r="W15" s="207">
        <v>5</v>
      </c>
      <c r="X15" s="207">
        <v>6.4</v>
      </c>
      <c r="Y15" s="207">
        <v>6.2</v>
      </c>
      <c r="Z15" s="207">
        <v>6.5</v>
      </c>
      <c r="AA15" s="207">
        <v>6</v>
      </c>
      <c r="AB15" s="211">
        <f t="shared" si="2"/>
        <v>46.900000000000006</v>
      </c>
      <c r="AC15" s="208">
        <f t="shared" si="3"/>
        <v>5.8625000000000007</v>
      </c>
      <c r="AD15" s="209"/>
      <c r="AE15" s="290">
        <v>7.1</v>
      </c>
      <c r="AF15" s="290"/>
      <c r="AG15" s="287">
        <f t="shared" si="4"/>
        <v>7.1</v>
      </c>
      <c r="AH15" s="290">
        <v>2.5</v>
      </c>
      <c r="AI15" s="291">
        <f t="shared" si="5"/>
        <v>5.72</v>
      </c>
      <c r="AJ15" s="292"/>
      <c r="AK15" s="207">
        <v>4.8</v>
      </c>
      <c r="AL15" s="207">
        <v>5.8</v>
      </c>
      <c r="AM15" s="207">
        <v>5.8</v>
      </c>
      <c r="AN15" s="207">
        <v>5.2</v>
      </c>
      <c r="AO15" s="207">
        <v>6.8</v>
      </c>
      <c r="AP15" s="207">
        <v>7.7</v>
      </c>
      <c r="AQ15" s="207">
        <v>4</v>
      </c>
      <c r="AR15" s="207">
        <v>5.5</v>
      </c>
      <c r="AS15" s="211">
        <f t="shared" si="6"/>
        <v>45.6</v>
      </c>
      <c r="AT15" s="208">
        <f t="shared" si="7"/>
        <v>5.7</v>
      </c>
      <c r="AU15" s="209"/>
      <c r="AV15" s="207">
        <v>7</v>
      </c>
      <c r="AW15" s="207">
        <v>7.5</v>
      </c>
      <c r="AX15" s="207">
        <v>6.8</v>
      </c>
      <c r="AY15" s="207">
        <v>6</v>
      </c>
      <c r="AZ15" s="93">
        <f t="shared" si="8"/>
        <v>6.7050000000000001</v>
      </c>
      <c r="BA15" s="213"/>
      <c r="BB15" s="208">
        <f t="shared" si="9"/>
        <v>6.7050000000000001</v>
      </c>
      <c r="BC15" s="210"/>
      <c r="BD15" s="207">
        <v>4</v>
      </c>
      <c r="BE15" s="207">
        <v>6</v>
      </c>
      <c r="BF15" s="207">
        <v>5.8</v>
      </c>
      <c r="BG15" s="207">
        <v>4.5</v>
      </c>
      <c r="BH15" s="207">
        <v>5</v>
      </c>
      <c r="BI15" s="207">
        <v>5.3</v>
      </c>
      <c r="BJ15" s="207">
        <v>6.3</v>
      </c>
      <c r="BK15" s="207">
        <v>5.3</v>
      </c>
      <c r="BL15" s="211">
        <f t="shared" si="10"/>
        <v>42.199999999999996</v>
      </c>
      <c r="BM15" s="208">
        <f t="shared" si="11"/>
        <v>5.2749999999999995</v>
      </c>
      <c r="BN15" s="209"/>
      <c r="BO15" s="290">
        <v>4.08</v>
      </c>
      <c r="BP15" s="290"/>
      <c r="BQ15" s="287">
        <f t="shared" si="12"/>
        <v>4.08</v>
      </c>
      <c r="BR15" s="290">
        <v>5.5</v>
      </c>
      <c r="BS15" s="291">
        <f t="shared" si="13"/>
        <v>4.5060000000000002</v>
      </c>
      <c r="BT15" s="209"/>
      <c r="BU15" s="279"/>
      <c r="BV15" s="207">
        <v>6.2</v>
      </c>
      <c r="BW15" s="207">
        <v>6.4</v>
      </c>
      <c r="BX15" s="207">
        <v>6.4</v>
      </c>
      <c r="BY15" s="207">
        <v>6.8</v>
      </c>
      <c r="BZ15" s="207">
        <v>7</v>
      </c>
      <c r="CA15" s="208">
        <f t="shared" si="14"/>
        <v>6.43</v>
      </c>
      <c r="CB15" s="292"/>
      <c r="CC15" s="290">
        <v>4.17</v>
      </c>
      <c r="CD15" s="290">
        <v>0.4</v>
      </c>
      <c r="CE15" s="287">
        <f t="shared" si="15"/>
        <v>3.77</v>
      </c>
      <c r="CF15" s="290">
        <v>5.0999999999999996</v>
      </c>
      <c r="CG15" s="291">
        <f t="shared" si="16"/>
        <v>4.1689999999999996</v>
      </c>
      <c r="CH15" s="292"/>
      <c r="CI15" s="207">
        <v>7.4</v>
      </c>
      <c r="CJ15" s="207">
        <v>5.5</v>
      </c>
      <c r="CK15" s="207">
        <v>3.3</v>
      </c>
      <c r="CL15" s="207">
        <v>4</v>
      </c>
      <c r="CM15" s="93">
        <f t="shared" si="17"/>
        <v>4.66</v>
      </c>
      <c r="CN15" s="213"/>
      <c r="CO15" s="208">
        <f t="shared" si="18"/>
        <v>4.66</v>
      </c>
      <c r="CP15" s="210"/>
      <c r="CQ15" s="290">
        <v>7.14</v>
      </c>
      <c r="CR15" s="290">
        <v>0.4</v>
      </c>
      <c r="CS15" s="287">
        <f t="shared" si="19"/>
        <v>6.7399999999999993</v>
      </c>
      <c r="CT15" s="290">
        <v>3.5</v>
      </c>
      <c r="CU15" s="291">
        <f t="shared" si="20"/>
        <v>5.7679999999999989</v>
      </c>
      <c r="CV15" s="210"/>
      <c r="CX15" s="412">
        <f>K15</f>
        <v>5.8250000000000002</v>
      </c>
      <c r="CY15" s="412">
        <f>AC15</f>
        <v>5.8625000000000007</v>
      </c>
      <c r="CZ15" s="412">
        <f>AT15</f>
        <v>5.7</v>
      </c>
      <c r="DA15" s="412">
        <f>BM15</f>
        <v>5.2749999999999995</v>
      </c>
      <c r="DB15" s="413">
        <f t="shared" si="21"/>
        <v>5.6656249999999995</v>
      </c>
      <c r="DC15" s="271"/>
      <c r="DD15" s="294">
        <f>R15</f>
        <v>7.0000000000000009</v>
      </c>
      <c r="DE15" s="294">
        <f>AI15</f>
        <v>5.72</v>
      </c>
      <c r="DF15" s="294">
        <f>BB15</f>
        <v>6.7050000000000001</v>
      </c>
      <c r="DG15" s="294">
        <f>BS15</f>
        <v>4.5060000000000002</v>
      </c>
      <c r="DH15" s="295">
        <f t="shared" si="22"/>
        <v>5.9827500000000002</v>
      </c>
      <c r="DI15" s="208">
        <f>SUM((K15*0.25)+(AC15*0.25)+(AT15*0.25)+(BM15*0.25))</f>
        <v>5.6656249999999995</v>
      </c>
      <c r="DJ15" s="211"/>
      <c r="DK15" s="208">
        <f>SUM((R15*0.25),(AI15*0.25),(BB15*0.25),(BS15*0.25))</f>
        <v>5.9827500000000002</v>
      </c>
      <c r="DL15" s="293">
        <f t="shared" si="23"/>
        <v>5.8241874999999999</v>
      </c>
      <c r="DM15" s="354"/>
      <c r="DN15" s="208">
        <f>CA15</f>
        <v>6.43</v>
      </c>
      <c r="DO15" s="208">
        <f>CG15</f>
        <v>4.1689999999999996</v>
      </c>
      <c r="DP15" s="208">
        <f>CO15</f>
        <v>4.66</v>
      </c>
      <c r="DQ15" s="208">
        <f>CU15</f>
        <v>5.7679999999999989</v>
      </c>
      <c r="DR15" s="293">
        <f>SUM((CA15*0.25),(CG15*0.25),(CO15*0.25),(CU15*0.25))</f>
        <v>5.2567500000000003</v>
      </c>
      <c r="DS15" s="550"/>
      <c r="DT15" s="208">
        <f>DI15</f>
        <v>5.6656249999999995</v>
      </c>
      <c r="DU15" s="208">
        <f>DK15</f>
        <v>5.9827500000000002</v>
      </c>
      <c r="DV15" s="208">
        <f>DR15</f>
        <v>5.2567500000000003</v>
      </c>
      <c r="DW15" s="293">
        <f t="shared" si="24"/>
        <v>5.6350416666666661</v>
      </c>
      <c r="DX15" s="271">
        <v>3</v>
      </c>
      <c r="DY15" s="296"/>
      <c r="DZ15" s="208"/>
    </row>
    <row r="16" spans="1:130" x14ac:dyDescent="0.3">
      <c r="A16" s="38">
        <v>113</v>
      </c>
      <c r="B16" t="s">
        <v>151</v>
      </c>
      <c r="C16" t="s">
        <v>71</v>
      </c>
      <c r="D16" t="s">
        <v>72</v>
      </c>
      <c r="E16" t="s">
        <v>73</v>
      </c>
      <c r="F16" s="207">
        <v>5.5</v>
      </c>
      <c r="G16" s="207">
        <v>5.5</v>
      </c>
      <c r="H16" s="207">
        <v>5</v>
      </c>
      <c r="I16" s="207">
        <v>6</v>
      </c>
      <c r="J16" s="207">
        <v>5.8</v>
      </c>
      <c r="K16" s="208">
        <f t="shared" si="0"/>
        <v>5.4650000000000007</v>
      </c>
      <c r="L16" s="209"/>
      <c r="M16" s="207">
        <v>6.5</v>
      </c>
      <c r="N16" s="207">
        <v>7.5</v>
      </c>
      <c r="O16" s="207">
        <v>6.8</v>
      </c>
      <c r="P16" s="207">
        <v>6.7</v>
      </c>
      <c r="Q16" s="207">
        <v>8</v>
      </c>
      <c r="R16" s="208">
        <f t="shared" si="1"/>
        <v>6.9300000000000006</v>
      </c>
      <c r="S16" s="210"/>
      <c r="T16" s="207">
        <v>5</v>
      </c>
      <c r="U16" s="207">
        <v>6.2</v>
      </c>
      <c r="V16" s="207">
        <v>6.5</v>
      </c>
      <c r="W16" s="207">
        <v>6.8</v>
      </c>
      <c r="X16" s="207">
        <v>5.5</v>
      </c>
      <c r="Y16" s="207">
        <v>5.8</v>
      </c>
      <c r="Z16" s="207">
        <v>6.2</v>
      </c>
      <c r="AA16" s="207">
        <v>5.8</v>
      </c>
      <c r="AB16" s="211">
        <f t="shared" si="2"/>
        <v>47.8</v>
      </c>
      <c r="AC16" s="208">
        <f t="shared" si="3"/>
        <v>5.9749999999999996</v>
      </c>
      <c r="AD16" s="209"/>
      <c r="AE16" s="290">
        <v>7.2</v>
      </c>
      <c r="AF16" s="290"/>
      <c r="AG16" s="287">
        <f t="shared" si="4"/>
        <v>7.2</v>
      </c>
      <c r="AH16" s="290">
        <v>3.8</v>
      </c>
      <c r="AI16" s="291">
        <f t="shared" si="5"/>
        <v>6.18</v>
      </c>
      <c r="AJ16" s="292"/>
      <c r="AK16" s="207">
        <v>5.7</v>
      </c>
      <c r="AL16" s="207">
        <v>5.8</v>
      </c>
      <c r="AM16" s="207">
        <v>5.8</v>
      </c>
      <c r="AN16" s="207">
        <v>6.2</v>
      </c>
      <c r="AO16" s="207">
        <v>3</v>
      </c>
      <c r="AP16" s="207">
        <v>5.8</v>
      </c>
      <c r="AQ16" s="207">
        <v>5.5</v>
      </c>
      <c r="AR16" s="207">
        <v>5.8</v>
      </c>
      <c r="AS16" s="211">
        <f t="shared" si="6"/>
        <v>43.599999999999994</v>
      </c>
      <c r="AT16" s="208">
        <f t="shared" si="7"/>
        <v>5.4499999999999993</v>
      </c>
      <c r="AU16" s="209"/>
      <c r="AV16" s="207">
        <v>5.5</v>
      </c>
      <c r="AW16" s="207">
        <v>5.6</v>
      </c>
      <c r="AX16" s="207">
        <v>6</v>
      </c>
      <c r="AY16" s="207">
        <v>5</v>
      </c>
      <c r="AZ16" s="93">
        <f t="shared" si="8"/>
        <v>5.5399999999999991</v>
      </c>
      <c r="BA16" s="213">
        <v>1</v>
      </c>
      <c r="BB16" s="208">
        <f t="shared" si="9"/>
        <v>4.5399999999999991</v>
      </c>
      <c r="BC16" s="210"/>
      <c r="BD16" s="207">
        <v>5</v>
      </c>
      <c r="BE16" s="207">
        <v>6.5</v>
      </c>
      <c r="BF16" s="207">
        <v>5.3</v>
      </c>
      <c r="BG16" s="207">
        <v>6.8</v>
      </c>
      <c r="BH16" s="207">
        <v>4.5</v>
      </c>
      <c r="BI16" s="207">
        <v>4</v>
      </c>
      <c r="BJ16" s="207">
        <v>5</v>
      </c>
      <c r="BK16" s="207">
        <v>5.5</v>
      </c>
      <c r="BL16" s="211">
        <f t="shared" si="10"/>
        <v>42.6</v>
      </c>
      <c r="BM16" s="208">
        <f t="shared" si="11"/>
        <v>5.3250000000000002</v>
      </c>
      <c r="BN16" s="209"/>
      <c r="BO16" s="290">
        <v>3</v>
      </c>
      <c r="BP16" s="290"/>
      <c r="BQ16" s="287">
        <f t="shared" si="12"/>
        <v>3</v>
      </c>
      <c r="BR16" s="290">
        <v>4.7</v>
      </c>
      <c r="BS16" s="291">
        <f t="shared" si="13"/>
        <v>3.51</v>
      </c>
      <c r="BT16" s="209"/>
      <c r="BU16" s="279"/>
      <c r="BV16" s="207">
        <v>6.5</v>
      </c>
      <c r="BW16" s="207">
        <v>6.2</v>
      </c>
      <c r="BX16" s="207">
        <v>6.4</v>
      </c>
      <c r="BY16" s="207">
        <v>6.6</v>
      </c>
      <c r="BZ16" s="207">
        <v>7.8</v>
      </c>
      <c r="CA16" s="208">
        <f t="shared" si="14"/>
        <v>6.4799999999999995</v>
      </c>
      <c r="CB16" s="292"/>
      <c r="CC16" s="290">
        <v>3.5</v>
      </c>
      <c r="CD16" s="290"/>
      <c r="CE16" s="287">
        <f t="shared" si="15"/>
        <v>3.5</v>
      </c>
      <c r="CF16" s="290">
        <v>2.6</v>
      </c>
      <c r="CG16" s="291">
        <f t="shared" si="16"/>
        <v>3.2299999999999995</v>
      </c>
      <c r="CH16" s="292"/>
      <c r="CI16" s="207">
        <v>5</v>
      </c>
      <c r="CJ16" s="207">
        <v>5</v>
      </c>
      <c r="CK16" s="207">
        <v>4</v>
      </c>
      <c r="CL16" s="207">
        <v>5.5</v>
      </c>
      <c r="CM16" s="93">
        <f t="shared" si="17"/>
        <v>4.8</v>
      </c>
      <c r="CN16" s="213"/>
      <c r="CO16" s="208">
        <f t="shared" si="18"/>
        <v>4.8</v>
      </c>
      <c r="CP16" s="210"/>
      <c r="CQ16" s="290">
        <v>6.67</v>
      </c>
      <c r="CR16" s="290"/>
      <c r="CS16" s="287">
        <f t="shared" si="19"/>
        <v>6.67</v>
      </c>
      <c r="CT16" s="290">
        <v>1.7</v>
      </c>
      <c r="CU16" s="291">
        <f t="shared" si="20"/>
        <v>5.1789999999999994</v>
      </c>
      <c r="CV16" s="210"/>
      <c r="CX16" s="412">
        <f>K16</f>
        <v>5.4650000000000007</v>
      </c>
      <c r="CY16" s="412">
        <f>AC16</f>
        <v>5.9749999999999996</v>
      </c>
      <c r="CZ16" s="412">
        <f>AT16</f>
        <v>5.4499999999999993</v>
      </c>
      <c r="DA16" s="412">
        <f>BM16</f>
        <v>5.3250000000000002</v>
      </c>
      <c r="DB16" s="413">
        <f t="shared" si="21"/>
        <v>5.55375</v>
      </c>
      <c r="DC16" s="271"/>
      <c r="DD16" s="294">
        <f>R16</f>
        <v>6.9300000000000006</v>
      </c>
      <c r="DE16" s="294">
        <f>AI16</f>
        <v>6.18</v>
      </c>
      <c r="DF16" s="294">
        <f>BB16</f>
        <v>4.5399999999999991</v>
      </c>
      <c r="DG16" s="294">
        <f>BS16</f>
        <v>3.51</v>
      </c>
      <c r="DH16" s="295">
        <f t="shared" si="22"/>
        <v>5.2899999999999991</v>
      </c>
      <c r="DI16" s="208">
        <f>SUM((K16*0.25)+(AC16*0.25)+(AT16*0.25)+(BM16*0.25))</f>
        <v>5.55375</v>
      </c>
      <c r="DJ16" s="211"/>
      <c r="DK16" s="208">
        <f>SUM((R16*0.25),(AI16*0.25),(BB16*0.25),(BS16*0.25))</f>
        <v>5.2899999999999991</v>
      </c>
      <c r="DL16" s="293">
        <f t="shared" si="23"/>
        <v>5.421875</v>
      </c>
      <c r="DM16" s="354"/>
      <c r="DN16" s="208">
        <f>CA16</f>
        <v>6.4799999999999995</v>
      </c>
      <c r="DO16" s="208">
        <f>CG16</f>
        <v>3.2299999999999995</v>
      </c>
      <c r="DP16" s="208">
        <f>CO16</f>
        <v>4.8</v>
      </c>
      <c r="DQ16" s="208">
        <f>CU16</f>
        <v>5.1789999999999994</v>
      </c>
      <c r="DR16" s="293">
        <f>SUM((CA16*0.25),(CG16*0.25),(CO16*0.25),(CU16*0.25))</f>
        <v>4.9222499999999991</v>
      </c>
      <c r="DS16" s="550"/>
      <c r="DT16" s="208">
        <f>DI16</f>
        <v>5.55375</v>
      </c>
      <c r="DU16" s="208">
        <f>DK16</f>
        <v>5.2899999999999991</v>
      </c>
      <c r="DV16" s="208">
        <f>DR16</f>
        <v>4.9222499999999991</v>
      </c>
      <c r="DW16" s="293">
        <f t="shared" si="24"/>
        <v>5.2553333333333327</v>
      </c>
      <c r="DX16" s="271">
        <v>4</v>
      </c>
      <c r="DY16" s="296"/>
      <c r="DZ16" s="208"/>
    </row>
    <row r="17" spans="1:130" x14ac:dyDescent="0.3">
      <c r="A17" s="133"/>
      <c r="B17"/>
      <c r="C17"/>
      <c r="D17"/>
      <c r="E17"/>
      <c r="F17" s="297"/>
      <c r="G17" s="297"/>
      <c r="H17" s="297"/>
      <c r="I17" s="297"/>
      <c r="J17" s="297"/>
      <c r="K17" s="208"/>
      <c r="M17" s="297"/>
      <c r="N17" s="297"/>
      <c r="O17" s="297"/>
      <c r="P17" s="297"/>
      <c r="Q17" s="297"/>
      <c r="R17" s="208"/>
      <c r="S17" s="211"/>
      <c r="T17" s="297"/>
      <c r="U17" s="297"/>
      <c r="V17" s="297"/>
      <c r="W17" s="297"/>
      <c r="X17" s="297"/>
      <c r="Y17" s="297"/>
      <c r="Z17" s="297"/>
      <c r="AA17" s="297"/>
      <c r="AB17" s="211"/>
      <c r="AC17" s="208"/>
      <c r="AE17" s="287"/>
      <c r="AF17" s="287"/>
      <c r="AG17" s="287"/>
      <c r="AH17" s="287"/>
      <c r="AI17" s="291"/>
      <c r="AJ17" s="211"/>
      <c r="AK17" s="297"/>
      <c r="AL17" s="297"/>
      <c r="AM17" s="297"/>
      <c r="AN17" s="297"/>
      <c r="AO17" s="297"/>
      <c r="AP17" s="297"/>
      <c r="AQ17" s="297"/>
      <c r="AR17" s="297"/>
      <c r="AS17" s="211"/>
      <c r="AT17" s="208"/>
      <c r="AV17" s="297"/>
      <c r="AW17" s="297"/>
      <c r="AX17" s="297"/>
      <c r="AY17" s="297"/>
      <c r="AZ17" s="208"/>
      <c r="BA17" s="211"/>
      <c r="BB17" s="208"/>
      <c r="BC17" s="211"/>
      <c r="BD17" s="297"/>
      <c r="BE17" s="297"/>
      <c r="BF17" s="297"/>
      <c r="BG17" s="297"/>
      <c r="BH17" s="297"/>
      <c r="BI17" s="297"/>
      <c r="BJ17" s="297"/>
      <c r="BK17" s="297"/>
      <c r="BL17" s="211"/>
      <c r="BM17" s="208"/>
      <c r="BO17" s="287"/>
      <c r="BP17" s="287"/>
      <c r="BQ17" s="287"/>
      <c r="BR17" s="287"/>
      <c r="BS17" s="291"/>
      <c r="BV17" s="297"/>
      <c r="BW17" s="297"/>
      <c r="BX17" s="297"/>
      <c r="BY17" s="297"/>
      <c r="BZ17" s="297"/>
      <c r="CA17" s="208"/>
      <c r="CB17" s="211"/>
      <c r="CC17" s="287"/>
      <c r="CD17" s="287"/>
      <c r="CE17" s="287"/>
      <c r="CF17" s="287"/>
      <c r="CG17" s="291"/>
      <c r="CH17" s="211"/>
      <c r="CI17" s="297"/>
      <c r="CJ17" s="297"/>
      <c r="CK17" s="297"/>
      <c r="CL17" s="297"/>
      <c r="CM17" s="208"/>
      <c r="CN17" s="211"/>
      <c r="CO17" s="208"/>
      <c r="CP17" s="211"/>
      <c r="CQ17" s="287"/>
      <c r="CR17" s="287"/>
      <c r="CS17" s="287"/>
      <c r="CT17" s="287"/>
      <c r="CU17" s="291"/>
      <c r="CV17" s="211"/>
      <c r="CX17" s="288"/>
      <c r="CY17" s="288"/>
      <c r="CZ17" s="288"/>
      <c r="DA17" s="288"/>
      <c r="DB17" s="289"/>
      <c r="DC17" s="271"/>
      <c r="DD17" s="295"/>
      <c r="DE17" s="295"/>
      <c r="DF17" s="295"/>
      <c r="DG17" s="295"/>
      <c r="DH17" s="295"/>
      <c r="DI17" s="208"/>
      <c r="DJ17" s="211"/>
      <c r="DK17" s="208"/>
      <c r="DL17" s="293"/>
      <c r="DN17" s="208"/>
      <c r="DO17" s="208"/>
      <c r="DP17" s="208"/>
      <c r="DQ17" s="208"/>
      <c r="DR17" s="208"/>
      <c r="DS17" s="208"/>
      <c r="DT17" s="208"/>
      <c r="DU17" s="208"/>
      <c r="DV17" s="208"/>
      <c r="DW17" s="293"/>
      <c r="DX17" s="271"/>
      <c r="DY17" s="296"/>
      <c r="DZ17" s="208"/>
    </row>
    <row r="18" spans="1:130" ht="18" x14ac:dyDescent="0.35">
      <c r="A18" s="276"/>
    </row>
    <row r="19" spans="1:130" ht="18" x14ac:dyDescent="0.35">
      <c r="A19" s="276"/>
      <c r="C19" s="298"/>
    </row>
    <row r="20" spans="1:130" ht="18" x14ac:dyDescent="0.35">
      <c r="A20" s="276"/>
      <c r="B20" s="276"/>
      <c r="C20" s="278"/>
      <c r="D20" s="7"/>
      <c r="E20" s="7"/>
      <c r="F20" s="276"/>
      <c r="CX20" s="7"/>
      <c r="CY20" s="7"/>
      <c r="CZ20" s="7"/>
      <c r="DA20" s="7"/>
      <c r="DB20" s="7"/>
      <c r="DC20" s="192"/>
      <c r="DD20" s="192"/>
      <c r="DE20" s="192"/>
      <c r="DF20" s="192"/>
      <c r="DG20" s="192"/>
      <c r="DH20" s="192"/>
    </row>
    <row r="21" spans="1:130" x14ac:dyDescent="0.3">
      <c r="D21" s="7"/>
      <c r="E21" s="7"/>
      <c r="CX21" s="7"/>
      <c r="CZ21" s="7"/>
      <c r="DA21" s="7"/>
      <c r="DB21" s="7"/>
      <c r="DC21" s="193"/>
      <c r="DD21" s="193"/>
      <c r="DE21" s="193"/>
      <c r="DF21" s="193"/>
      <c r="DG21" s="193"/>
      <c r="DH21" s="193"/>
    </row>
    <row r="22" spans="1:130" x14ac:dyDescent="0.3">
      <c r="D22" s="7"/>
      <c r="E22" s="7"/>
      <c r="CX22" s="7"/>
      <c r="CY22" s="7"/>
      <c r="CZ22" s="7"/>
      <c r="DA22" s="7"/>
      <c r="DB22" s="7"/>
    </row>
    <row r="24" spans="1:130" ht="15.6" x14ac:dyDescent="0.3">
      <c r="A24" s="11"/>
      <c r="B24" s="199"/>
      <c r="C24" s="228"/>
      <c r="F24" s="199"/>
      <c r="I24" s="199"/>
      <c r="M24" s="199"/>
      <c r="T24" s="199"/>
      <c r="AE24" s="199"/>
      <c r="AG24" s="199"/>
      <c r="AH24" s="199"/>
      <c r="AK24" s="199"/>
      <c r="AV24" s="199"/>
      <c r="BA24" s="199"/>
      <c r="BB24" s="199"/>
      <c r="BD24" s="199"/>
      <c r="BO24" s="199"/>
      <c r="BQ24" s="199"/>
      <c r="BR24" s="199"/>
      <c r="CY24" s="7"/>
    </row>
    <row r="25" spans="1:130" ht="15.6" x14ac:dyDescent="0.3">
      <c r="A25" s="228"/>
      <c r="B25" s="202"/>
    </row>
    <row r="26" spans="1:130" x14ac:dyDescent="0.3">
      <c r="F26" s="199"/>
      <c r="L26" s="452"/>
      <c r="M26" s="453"/>
      <c r="N26" s="452"/>
      <c r="O26" s="452"/>
      <c r="P26" s="452"/>
      <c r="Q26" s="453"/>
      <c r="AD26" s="452"/>
      <c r="AE26" s="199"/>
      <c r="AG26" s="452"/>
      <c r="AH26" s="199"/>
      <c r="BN26" s="452"/>
      <c r="BO26" s="199"/>
      <c r="BQ26" s="452"/>
      <c r="BR26" s="199"/>
      <c r="DC26" s="205"/>
      <c r="DD26" s="205"/>
      <c r="DE26" s="205"/>
      <c r="DF26" s="205"/>
      <c r="DG26" s="205"/>
      <c r="DH26" s="205"/>
      <c r="DI26" s="453"/>
      <c r="DK26" s="199"/>
      <c r="DL26" s="206"/>
    </row>
    <row r="27" spans="1:130" ht="15.6" x14ac:dyDescent="0.3">
      <c r="A27" s="11"/>
      <c r="B27" s="199"/>
    </row>
    <row r="28" spans="1:130" ht="15.6" x14ac:dyDescent="0.3">
      <c r="A28" s="228"/>
      <c r="B28" s="202"/>
    </row>
    <row r="30" spans="1:130" x14ac:dyDescent="0.3">
      <c r="A30" s="452"/>
      <c r="B30" s="452"/>
      <c r="C30" s="452"/>
      <c r="D30" s="452"/>
      <c r="E30" s="452"/>
      <c r="G30" s="199"/>
      <c r="H30" s="199"/>
      <c r="I30" s="199"/>
      <c r="J30" s="199"/>
      <c r="CX30" s="452"/>
      <c r="CY30" s="452"/>
      <c r="CZ30" s="452"/>
      <c r="DA30" s="452"/>
      <c r="DB30" s="452"/>
    </row>
    <row r="31" spans="1:130" x14ac:dyDescent="0.3">
      <c r="A31" s="452"/>
      <c r="B31" s="452"/>
      <c r="C31" s="452"/>
      <c r="D31" s="452"/>
      <c r="E31" s="452"/>
      <c r="CX31" s="452"/>
      <c r="CY31" s="452"/>
      <c r="CZ31" s="452"/>
      <c r="DA31" s="452"/>
      <c r="DB31" s="452"/>
    </row>
    <row r="32" spans="1:130" x14ac:dyDescent="0.3">
      <c r="A32" s="299"/>
      <c r="B32" s="299"/>
      <c r="C32" s="299"/>
      <c r="D32" s="299"/>
      <c r="E32" s="299"/>
      <c r="G32" s="208"/>
      <c r="H32" s="208"/>
      <c r="I32" s="208"/>
      <c r="CX32" s="299"/>
      <c r="CY32" s="299"/>
      <c r="CZ32" s="299"/>
      <c r="DA32" s="299"/>
      <c r="DB32" s="299"/>
    </row>
    <row r="33" spans="1:106" x14ac:dyDescent="0.3">
      <c r="A33" s="299"/>
      <c r="B33" s="299"/>
      <c r="C33" s="299"/>
      <c r="D33" s="299"/>
      <c r="E33" s="299"/>
      <c r="G33" s="208"/>
      <c r="H33" s="208"/>
      <c r="I33" s="208"/>
      <c r="CX33" s="299"/>
      <c r="CY33" s="299"/>
      <c r="CZ33" s="299"/>
      <c r="DA33" s="299"/>
      <c r="DB33" s="299"/>
    </row>
    <row r="34" spans="1:106" x14ac:dyDescent="0.3">
      <c r="A34" s="299"/>
      <c r="B34" s="299"/>
      <c r="C34" s="299"/>
      <c r="D34" s="299"/>
      <c r="E34" s="299"/>
      <c r="G34" s="208"/>
      <c r="H34" s="208"/>
      <c r="I34" s="208"/>
      <c r="CX34" s="299"/>
      <c r="CY34" s="299"/>
      <c r="CZ34" s="299"/>
      <c r="DA34" s="299"/>
      <c r="DB34" s="299"/>
    </row>
    <row r="35" spans="1:106" x14ac:dyDescent="0.3">
      <c r="A35" s="299"/>
      <c r="B35" s="299"/>
      <c r="C35" s="299"/>
      <c r="D35" s="299"/>
      <c r="E35" s="299"/>
      <c r="G35" s="294"/>
      <c r="H35" s="294"/>
      <c r="I35" s="208"/>
      <c r="CX35" s="299"/>
      <c r="CY35" s="299"/>
      <c r="CZ35" s="299"/>
      <c r="DA35" s="299"/>
      <c r="DB35" s="299"/>
    </row>
    <row r="36" spans="1:106" x14ac:dyDescent="0.3">
      <c r="A36" s="299"/>
      <c r="B36" s="299"/>
      <c r="C36" s="299"/>
      <c r="D36" s="299"/>
      <c r="E36" s="299"/>
      <c r="G36" s="208"/>
      <c r="H36" s="208"/>
      <c r="I36" s="208"/>
      <c r="CX36" s="299"/>
      <c r="CY36" s="299"/>
      <c r="CZ36" s="299"/>
      <c r="DA36" s="299"/>
      <c r="DB36" s="299"/>
    </row>
    <row r="37" spans="1:106" x14ac:dyDescent="0.3">
      <c r="C37" s="299"/>
      <c r="D37" s="299"/>
      <c r="E37" s="299"/>
      <c r="G37" s="299"/>
      <c r="H37" s="299"/>
      <c r="I37" s="299"/>
      <c r="J37" s="299"/>
      <c r="CX37" s="299"/>
      <c r="CY37" s="299"/>
      <c r="CZ37" s="299"/>
      <c r="DA37" s="299"/>
      <c r="DB37" s="299"/>
    </row>
    <row r="38" spans="1:106" x14ac:dyDescent="0.3">
      <c r="C38" s="299"/>
      <c r="D38" s="299"/>
      <c r="E38" s="299"/>
      <c r="G38" s="299"/>
      <c r="H38" s="299"/>
      <c r="I38" s="299"/>
      <c r="J38" s="299"/>
      <c r="CX38" s="299"/>
      <c r="CY38" s="299"/>
      <c r="CZ38" s="299"/>
      <c r="DA38" s="299"/>
      <c r="DB38" s="299"/>
    </row>
    <row r="39" spans="1:106" x14ac:dyDescent="0.3">
      <c r="C39" s="299"/>
      <c r="D39" s="299"/>
      <c r="E39" s="299"/>
      <c r="G39" s="299"/>
      <c r="H39" s="299"/>
      <c r="I39" s="299"/>
      <c r="J39" s="299"/>
      <c r="CX39" s="299"/>
      <c r="CY39" s="299"/>
      <c r="CZ39" s="299"/>
      <c r="DA39" s="299"/>
      <c r="DB39" s="299"/>
    </row>
    <row r="40" spans="1:106" x14ac:dyDescent="0.3">
      <c r="C40" s="299"/>
      <c r="D40" s="299"/>
      <c r="E40" s="299"/>
      <c r="G40" s="299"/>
      <c r="H40" s="299"/>
      <c r="I40" s="299"/>
      <c r="J40" s="299"/>
      <c r="CX40" s="299"/>
      <c r="CY40" s="299"/>
      <c r="CZ40" s="299"/>
      <c r="DA40" s="299"/>
      <c r="DB40" s="299"/>
    </row>
  </sheetData>
  <mergeCells count="5">
    <mergeCell ref="A6:B6"/>
    <mergeCell ref="DD7:DF7"/>
    <mergeCell ref="DI8:DK8"/>
    <mergeCell ref="DT10:DV10"/>
    <mergeCell ref="DN10:DQ10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0"/>
  <sheetViews>
    <sheetView workbookViewId="0">
      <selection activeCell="K14" sqref="K14"/>
    </sheetView>
  </sheetViews>
  <sheetFormatPr defaultColWidth="9.109375" defaultRowHeight="14.4" x14ac:dyDescent="0.3"/>
  <cols>
    <col min="1" max="1" width="5.44140625" style="14" customWidth="1"/>
    <col min="2" max="2" width="21.5546875" style="14" customWidth="1"/>
    <col min="3" max="3" width="20.88671875" style="14" customWidth="1"/>
    <col min="4" max="4" width="17.33203125" style="14" customWidth="1"/>
    <col min="5" max="5" width="22.6640625" style="14" customWidth="1"/>
    <col min="6" max="11" width="7.6640625" style="14" customWidth="1"/>
    <col min="12" max="12" width="3.33203125" style="14" customWidth="1"/>
    <col min="13" max="18" width="7.6640625" style="14" customWidth="1"/>
    <col min="19" max="19" width="3.33203125" style="14" customWidth="1"/>
    <col min="20" max="28" width="7.6640625" style="14" customWidth="1"/>
    <col min="29" max="29" width="3.109375" style="14" customWidth="1"/>
    <col min="30" max="31" width="7.6640625" style="14" customWidth="1"/>
    <col min="32" max="32" width="9.44140625" style="14" customWidth="1"/>
    <col min="33" max="33" width="3.109375" style="14" customWidth="1"/>
    <col min="34" max="42" width="7.6640625" style="14" customWidth="1"/>
    <col min="43" max="43" width="3" style="14" customWidth="1"/>
    <col min="44" max="50" width="7.6640625" style="14" customWidth="1"/>
    <col min="51" max="51" width="3.33203125" style="14" customWidth="1"/>
    <col min="52" max="60" width="7.6640625" style="14" customWidth="1"/>
    <col min="61" max="61" width="3.109375" style="14" customWidth="1"/>
    <col min="62" max="63" width="7.6640625" style="14" customWidth="1"/>
    <col min="64" max="64" width="9.44140625" style="14" customWidth="1"/>
    <col min="65" max="65" width="2.6640625" style="14" customWidth="1"/>
    <col min="66" max="69" width="9.109375" style="14"/>
    <col min="70" max="70" width="11.33203125" style="14" customWidth="1"/>
    <col min="71" max="71" width="2.88671875" style="14" customWidth="1"/>
    <col min="72" max="76" width="9.109375" style="14"/>
    <col min="77" max="77" width="3.21875" style="14" customWidth="1"/>
    <col min="78" max="78" width="10.44140625" style="14" customWidth="1"/>
    <col min="79" max="79" width="2.6640625" style="14" customWidth="1"/>
    <col min="80" max="80" width="9.109375" style="14"/>
    <col min="81" max="81" width="3.109375" style="14" customWidth="1"/>
    <col min="82" max="82" width="9.109375" style="14"/>
    <col min="83" max="83" width="11.33203125" style="14" customWidth="1"/>
    <col min="84" max="16384" width="9.109375" style="14"/>
  </cols>
  <sheetData>
    <row r="1" spans="1:83" ht="15.6" x14ac:dyDescent="0.3">
      <c r="A1" s="135" t="s">
        <v>0</v>
      </c>
      <c r="B1" s="135"/>
      <c r="C1" s="6"/>
      <c r="D1" s="7" t="s">
        <v>2</v>
      </c>
      <c r="E1" s="65" t="s">
        <v>76</v>
      </c>
      <c r="AQ1" s="192"/>
      <c r="BR1" s="192">
        <f ca="1">NOW()</f>
        <v>43745.332973495373</v>
      </c>
      <c r="CE1" s="192">
        <f ca="1">NOW()</f>
        <v>43745.332973495373</v>
      </c>
    </row>
    <row r="2" spans="1:83" ht="15.6" x14ac:dyDescent="0.3">
      <c r="A2" s="9"/>
      <c r="B2" s="9"/>
      <c r="C2" s="6"/>
      <c r="D2" s="7"/>
      <c r="E2" s="7" t="s">
        <v>158</v>
      </c>
      <c r="AQ2" s="193"/>
      <c r="BR2" s="193">
        <f ca="1">NOW()</f>
        <v>43745.332973495373</v>
      </c>
      <c r="CE2" s="193">
        <f ca="1">NOW()</f>
        <v>43745.332973495373</v>
      </c>
    </row>
    <row r="3" spans="1:83" ht="15.6" x14ac:dyDescent="0.3">
      <c r="A3" s="556" t="s">
        <v>1</v>
      </c>
      <c r="B3" s="556"/>
      <c r="C3" s="6"/>
      <c r="D3" s="7"/>
      <c r="E3" s="7" t="s">
        <v>159</v>
      </c>
      <c r="AQ3" s="193"/>
      <c r="CE3" s="193"/>
    </row>
    <row r="4" spans="1:83" ht="15.6" x14ac:dyDescent="0.3">
      <c r="A4" s="134"/>
      <c r="B4" s="134"/>
      <c r="C4" s="6"/>
      <c r="D4" s="7"/>
      <c r="E4" s="7" t="s">
        <v>160</v>
      </c>
      <c r="AQ4" s="193"/>
      <c r="CE4" s="193"/>
    </row>
    <row r="5" spans="1:83" ht="15.6" x14ac:dyDescent="0.3">
      <c r="A5" s="12"/>
      <c r="B5" s="13"/>
      <c r="C5" s="6"/>
      <c r="D5" s="7"/>
      <c r="E5" s="7"/>
      <c r="F5" s="100" t="s">
        <v>92</v>
      </c>
      <c r="G5" s="100"/>
      <c r="H5" s="100"/>
      <c r="I5" s="100"/>
      <c r="J5" s="100"/>
      <c r="K5" s="100"/>
      <c r="M5" s="194" t="s">
        <v>112</v>
      </c>
      <c r="N5" s="194"/>
      <c r="O5" s="194"/>
      <c r="P5" s="194"/>
      <c r="Q5" s="194"/>
      <c r="R5" s="194"/>
      <c r="T5" s="195" t="s">
        <v>92</v>
      </c>
      <c r="U5" s="195"/>
      <c r="V5" s="195"/>
      <c r="W5" s="195"/>
      <c r="X5" s="195"/>
      <c r="Y5" s="195"/>
      <c r="Z5" s="195"/>
      <c r="AA5" s="195"/>
      <c r="AB5" s="195"/>
      <c r="AC5" s="196"/>
      <c r="AD5" s="194" t="s">
        <v>112</v>
      </c>
      <c r="AE5" s="194"/>
      <c r="AF5" s="194"/>
      <c r="AG5" s="197"/>
      <c r="AH5" s="195" t="s">
        <v>92</v>
      </c>
      <c r="AI5" s="195"/>
      <c r="AJ5" s="195"/>
      <c r="AK5" s="195"/>
      <c r="AL5" s="195"/>
      <c r="AM5" s="195"/>
      <c r="AN5" s="195"/>
      <c r="AO5" s="195"/>
      <c r="AP5" s="195"/>
      <c r="AR5" s="194" t="s">
        <v>112</v>
      </c>
      <c r="AS5" s="194"/>
      <c r="AT5" s="194"/>
      <c r="AU5" s="194"/>
      <c r="AV5" s="194"/>
      <c r="AW5" s="194"/>
      <c r="AX5" s="194"/>
      <c r="AZ5" s="195" t="s">
        <v>92</v>
      </c>
      <c r="BA5" s="195"/>
      <c r="BB5" s="195"/>
      <c r="BC5" s="195"/>
      <c r="BD5" s="195"/>
      <c r="BE5" s="195"/>
      <c r="BF5" s="195"/>
      <c r="BG5" s="195"/>
      <c r="BH5" s="195"/>
      <c r="BI5" s="196"/>
      <c r="BJ5" s="194" t="s">
        <v>112</v>
      </c>
      <c r="BK5" s="194"/>
      <c r="BL5" s="194"/>
    </row>
    <row r="6" spans="1:83" ht="15.6" x14ac:dyDescent="0.3">
      <c r="A6" s="15" t="s">
        <v>154</v>
      </c>
      <c r="B6" s="70"/>
      <c r="C6" s="198"/>
      <c r="D6" s="7"/>
    </row>
    <row r="7" spans="1:83" ht="15.6" x14ac:dyDescent="0.3">
      <c r="A7" s="18" t="s">
        <v>157</v>
      </c>
      <c r="B7" s="76"/>
      <c r="C7" s="198"/>
      <c r="F7" s="199" t="s">
        <v>3</v>
      </c>
      <c r="G7" s="14" t="str">
        <f>E1</f>
        <v>Nina Fritzell</v>
      </c>
      <c r="I7" s="199"/>
      <c r="M7" s="199" t="s">
        <v>3</v>
      </c>
      <c r="N7" s="14" t="str">
        <f>E3</f>
        <v>Carina Ingelsson</v>
      </c>
      <c r="T7" s="199" t="s">
        <v>4</v>
      </c>
      <c r="U7" s="14" t="str">
        <f>E2</f>
        <v>Anna Kull</v>
      </c>
      <c r="AD7" s="199" t="s">
        <v>4</v>
      </c>
      <c r="AE7" s="14" t="str">
        <f>E4</f>
        <v>Jesica Dalesio</v>
      </c>
      <c r="AF7" s="199"/>
      <c r="AG7" s="199"/>
      <c r="AH7" s="199" t="s">
        <v>5</v>
      </c>
      <c r="AI7" s="14" t="str">
        <f>E3</f>
        <v>Carina Ingelsson</v>
      </c>
      <c r="AR7" s="199" t="s">
        <v>5</v>
      </c>
      <c r="AS7" s="14" t="str">
        <f>E2</f>
        <v>Anna Kull</v>
      </c>
      <c r="AW7" s="199"/>
      <c r="AX7" s="199"/>
      <c r="AZ7" s="199" t="s">
        <v>93</v>
      </c>
      <c r="BA7" s="14" t="str">
        <f>E4</f>
        <v>Jesica Dalesio</v>
      </c>
      <c r="BJ7" s="199" t="s">
        <v>93</v>
      </c>
      <c r="BK7" s="14" t="str">
        <f>E1</f>
        <v>Nina Fritzell</v>
      </c>
      <c r="BL7" s="199"/>
      <c r="BN7" s="555" t="s">
        <v>155</v>
      </c>
      <c r="BO7" s="555"/>
      <c r="BP7" s="555"/>
      <c r="BU7" s="14" t="s">
        <v>112</v>
      </c>
      <c r="BZ7" s="199" t="s">
        <v>113</v>
      </c>
    </row>
    <row r="8" spans="1:83" x14ac:dyDescent="0.3">
      <c r="A8" s="199"/>
      <c r="B8" s="199"/>
      <c r="BN8" s="414" t="s">
        <v>34</v>
      </c>
      <c r="BO8" s="414" t="s">
        <v>35</v>
      </c>
      <c r="BP8" s="414" t="s">
        <v>36</v>
      </c>
      <c r="BQ8" s="414" t="s">
        <v>108</v>
      </c>
      <c r="BR8" s="200" t="s">
        <v>82</v>
      </c>
      <c r="BT8" s="14" t="s">
        <v>34</v>
      </c>
      <c r="BU8" s="14" t="s">
        <v>35</v>
      </c>
      <c r="BV8" s="14" t="s">
        <v>36</v>
      </c>
      <c r="BW8" s="14" t="s">
        <v>108</v>
      </c>
      <c r="BX8" s="14" t="s">
        <v>82</v>
      </c>
    </row>
    <row r="9" spans="1:83" x14ac:dyDescent="0.3">
      <c r="F9" s="201" t="s">
        <v>7</v>
      </c>
      <c r="L9" s="25"/>
      <c r="M9" s="201" t="s">
        <v>7</v>
      </c>
      <c r="N9" s="25"/>
      <c r="O9" s="25"/>
      <c r="P9" s="25"/>
      <c r="Q9" s="201"/>
      <c r="AD9" s="199"/>
      <c r="AE9" s="14" t="s">
        <v>31</v>
      </c>
      <c r="AF9" s="201" t="s">
        <v>8</v>
      </c>
      <c r="AX9" s="201" t="s">
        <v>11</v>
      </c>
      <c r="BJ9" s="199"/>
      <c r="BK9" s="14" t="s">
        <v>31</v>
      </c>
      <c r="BL9" s="201" t="s">
        <v>8</v>
      </c>
      <c r="BN9" s="414"/>
      <c r="BO9" s="414"/>
      <c r="BP9" s="414"/>
      <c r="BQ9" s="414"/>
      <c r="BR9" s="414"/>
      <c r="BZ9" s="202" t="s">
        <v>96</v>
      </c>
      <c r="CA9" s="203"/>
      <c r="CB9" s="202" t="s">
        <v>115</v>
      </c>
      <c r="CC9" s="202"/>
      <c r="CD9" s="204" t="s">
        <v>82</v>
      </c>
      <c r="CE9" s="205"/>
    </row>
    <row r="10" spans="1:83" s="25" customFormat="1" x14ac:dyDescent="0.3">
      <c r="A10" s="25" t="s">
        <v>13</v>
      </c>
      <c r="B10" s="203" t="s">
        <v>14</v>
      </c>
      <c r="C10" s="203" t="s">
        <v>7</v>
      </c>
      <c r="D10" s="203" t="s">
        <v>15</v>
      </c>
      <c r="E10" s="203" t="s">
        <v>16</v>
      </c>
      <c r="F10" s="205" t="s">
        <v>17</v>
      </c>
      <c r="G10" s="205" t="s">
        <v>18</v>
      </c>
      <c r="H10" s="205" t="s">
        <v>19</v>
      </c>
      <c r="I10" s="205" t="s">
        <v>20</v>
      </c>
      <c r="J10" s="205" t="s">
        <v>21</v>
      </c>
      <c r="K10" s="205" t="s">
        <v>7</v>
      </c>
      <c r="L10" s="45"/>
      <c r="M10" s="205" t="s">
        <v>17</v>
      </c>
      <c r="N10" s="205" t="s">
        <v>18</v>
      </c>
      <c r="O10" s="205" t="s">
        <v>19</v>
      </c>
      <c r="P10" s="205" t="s">
        <v>20</v>
      </c>
      <c r="Q10" s="205" t="s">
        <v>21</v>
      </c>
      <c r="R10" s="205" t="s">
        <v>7</v>
      </c>
      <c r="S10" s="45"/>
      <c r="T10" s="25" t="s">
        <v>98</v>
      </c>
      <c r="U10" s="25" t="s">
        <v>99</v>
      </c>
      <c r="V10" s="25" t="s">
        <v>100</v>
      </c>
      <c r="W10" s="25" t="s">
        <v>101</v>
      </c>
      <c r="X10" s="25" t="s">
        <v>102</v>
      </c>
      <c r="Y10" s="25" t="s">
        <v>156</v>
      </c>
      <c r="Z10" s="25" t="s">
        <v>125</v>
      </c>
      <c r="AA10" s="25" t="s">
        <v>122</v>
      </c>
      <c r="AB10" s="25" t="s">
        <v>123</v>
      </c>
      <c r="AC10" s="45"/>
      <c r="AD10" s="25" t="s">
        <v>22</v>
      </c>
      <c r="AE10" s="25" t="s">
        <v>124</v>
      </c>
      <c r="AF10" s="201" t="s">
        <v>24</v>
      </c>
      <c r="AG10" s="45"/>
      <c r="AH10" s="25" t="s">
        <v>98</v>
      </c>
      <c r="AI10" s="25" t="s">
        <v>99</v>
      </c>
      <c r="AJ10" s="25" t="s">
        <v>100</v>
      </c>
      <c r="AK10" s="25" t="s">
        <v>101</v>
      </c>
      <c r="AL10" s="25" t="s">
        <v>102</v>
      </c>
      <c r="AM10" s="25" t="s">
        <v>156</v>
      </c>
      <c r="AN10" s="25" t="s">
        <v>104</v>
      </c>
      <c r="AO10" s="25" t="s">
        <v>122</v>
      </c>
      <c r="AP10" s="25" t="s">
        <v>123</v>
      </c>
      <c r="AQ10" s="45"/>
      <c r="AR10" s="205" t="s">
        <v>25</v>
      </c>
      <c r="AS10" s="205" t="s">
        <v>26</v>
      </c>
      <c r="AT10" s="205" t="s">
        <v>27</v>
      </c>
      <c r="AU10" s="205" t="s">
        <v>28</v>
      </c>
      <c r="AV10" s="205" t="s">
        <v>30</v>
      </c>
      <c r="AW10" s="25" t="s">
        <v>31</v>
      </c>
      <c r="AX10" s="201" t="s">
        <v>24</v>
      </c>
      <c r="AY10" s="45"/>
      <c r="AZ10" s="25" t="s">
        <v>98</v>
      </c>
      <c r="BA10" s="25" t="s">
        <v>99</v>
      </c>
      <c r="BB10" s="25" t="s">
        <v>100</v>
      </c>
      <c r="BC10" s="25" t="s">
        <v>101</v>
      </c>
      <c r="BD10" s="25" t="s">
        <v>102</v>
      </c>
      <c r="BE10" s="25" t="s">
        <v>156</v>
      </c>
      <c r="BF10" s="25" t="s">
        <v>125</v>
      </c>
      <c r="BG10" s="25" t="s">
        <v>122</v>
      </c>
      <c r="BH10" s="25" t="s">
        <v>123</v>
      </c>
      <c r="BI10" s="45"/>
      <c r="BJ10" s="25" t="s">
        <v>22</v>
      </c>
      <c r="BK10" s="25" t="s">
        <v>124</v>
      </c>
      <c r="BL10" s="201" t="s">
        <v>24</v>
      </c>
      <c r="BM10" s="45"/>
      <c r="BN10" s="414"/>
      <c r="BO10" s="414"/>
      <c r="BP10" s="414"/>
      <c r="BQ10" s="414"/>
      <c r="BR10" s="414"/>
      <c r="BS10" s="45"/>
      <c r="BY10" s="45"/>
      <c r="BZ10" s="202" t="s">
        <v>83</v>
      </c>
      <c r="CA10" s="203"/>
      <c r="CB10" s="204" t="s">
        <v>83</v>
      </c>
      <c r="CC10" s="204"/>
      <c r="CD10" s="204" t="s">
        <v>83</v>
      </c>
      <c r="CE10" s="206" t="s">
        <v>33</v>
      </c>
    </row>
    <row r="11" spans="1:83" s="25" customFormat="1" x14ac:dyDescent="0.3">
      <c r="F11" s="205"/>
      <c r="G11" s="205"/>
      <c r="H11" s="205"/>
      <c r="I11" s="205"/>
      <c r="J11" s="205"/>
      <c r="K11" s="205"/>
      <c r="L11" s="45"/>
      <c r="M11" s="205"/>
      <c r="N11" s="205"/>
      <c r="O11" s="205"/>
      <c r="P11" s="205"/>
      <c r="Q11" s="205"/>
      <c r="R11" s="205"/>
      <c r="S11" s="45"/>
      <c r="AC11" s="45"/>
      <c r="AG11" s="45"/>
      <c r="AQ11" s="45"/>
      <c r="AR11" s="205"/>
      <c r="AS11" s="205"/>
      <c r="AT11" s="205"/>
      <c r="AU11" s="205"/>
      <c r="AV11" s="205"/>
      <c r="AY11" s="45"/>
      <c r="BI11" s="45"/>
      <c r="BM11" s="45"/>
      <c r="BN11" s="414"/>
      <c r="BO11" s="414"/>
      <c r="BP11" s="414"/>
      <c r="BQ11" s="414"/>
      <c r="BR11" s="414"/>
      <c r="BS11" s="45"/>
      <c r="BY11" s="45"/>
      <c r="BZ11" s="201"/>
      <c r="CB11" s="206"/>
      <c r="CC11" s="206"/>
      <c r="CD11" s="206"/>
      <c r="CE11" s="206"/>
    </row>
    <row r="12" spans="1:83" x14ac:dyDescent="0.3">
      <c r="A12" s="38">
        <v>144</v>
      </c>
      <c r="B12" t="s">
        <v>182</v>
      </c>
      <c r="C12" t="s">
        <v>183</v>
      </c>
      <c r="D12" t="s">
        <v>84</v>
      </c>
      <c r="E12" t="s">
        <v>85</v>
      </c>
      <c r="F12" s="207">
        <v>7.5</v>
      </c>
      <c r="G12" s="207">
        <v>7.5</v>
      </c>
      <c r="H12" s="207">
        <v>7.5</v>
      </c>
      <c r="I12" s="207">
        <v>7</v>
      </c>
      <c r="J12" s="207">
        <v>6.8</v>
      </c>
      <c r="K12" s="208">
        <f t="shared" ref="K12:K20" si="0">SUM((F12*0.3),(G12*0.25),(H12*0.25),(I12*0.15),(J12*0.05))</f>
        <v>7.39</v>
      </c>
      <c r="L12" s="209"/>
      <c r="M12" s="207">
        <v>8</v>
      </c>
      <c r="N12" s="207">
        <v>7.8</v>
      </c>
      <c r="O12" s="207">
        <v>8.1999999999999993</v>
      </c>
      <c r="P12" s="207">
        <v>7</v>
      </c>
      <c r="Q12" s="207">
        <v>8</v>
      </c>
      <c r="R12" s="208">
        <f t="shared" ref="R12:R20" si="1">SUM((M12*0.3),(N12*0.25),(O12*0.25),(P12*0.15),(Q12*0.05))</f>
        <v>7.85</v>
      </c>
      <c r="S12" s="210"/>
      <c r="T12" s="207">
        <v>2.5</v>
      </c>
      <c r="U12" s="207">
        <v>6.5</v>
      </c>
      <c r="V12" s="207">
        <v>6.8</v>
      </c>
      <c r="W12" s="207">
        <v>5.5</v>
      </c>
      <c r="X12" s="207">
        <v>6</v>
      </c>
      <c r="Y12" s="207">
        <v>6.8</v>
      </c>
      <c r="Z12" s="207">
        <v>6.2</v>
      </c>
      <c r="AA12" s="211">
        <f t="shared" ref="AA12:AA20" si="2">SUM(T12:Z12)</f>
        <v>40.300000000000004</v>
      </c>
      <c r="AB12" s="208">
        <f t="shared" ref="AB12:AB20" si="3">AA12/7</f>
        <v>5.757142857142858</v>
      </c>
      <c r="AC12" s="212"/>
      <c r="AD12" s="207">
        <v>4.9000000000000004</v>
      </c>
      <c r="AE12" s="213"/>
      <c r="AF12" s="208">
        <f t="shared" ref="AF12:AF20" si="4">AD12-AE12</f>
        <v>4.9000000000000004</v>
      </c>
      <c r="AG12" s="210"/>
      <c r="AH12" s="207">
        <v>3</v>
      </c>
      <c r="AI12" s="207">
        <v>6.2</v>
      </c>
      <c r="AJ12" s="207">
        <v>6.5</v>
      </c>
      <c r="AK12" s="207">
        <v>5.5</v>
      </c>
      <c r="AL12" s="207">
        <v>6</v>
      </c>
      <c r="AM12" s="207">
        <v>6.2</v>
      </c>
      <c r="AN12" s="207">
        <v>6</v>
      </c>
      <c r="AO12" s="211">
        <f t="shared" ref="AO12:AO20" si="5">SUM(AH12:AN12)</f>
        <v>39.4</v>
      </c>
      <c r="AP12" s="208">
        <f t="shared" ref="AP12:AP20" si="6">AO12/7</f>
        <v>5.6285714285714281</v>
      </c>
      <c r="AQ12" s="210"/>
      <c r="AR12" s="207">
        <v>6.5</v>
      </c>
      <c r="AS12" s="207">
        <v>6</v>
      </c>
      <c r="AT12" s="207">
        <v>6</v>
      </c>
      <c r="AU12" s="207">
        <v>4</v>
      </c>
      <c r="AV12" s="93">
        <f t="shared" ref="AV12:AV20" si="7">SUM((AR12*0.3),(AS12*0.25),(AT12*0.35),(AU12*0.1))</f>
        <v>5.95</v>
      </c>
      <c r="AW12" s="213"/>
      <c r="AX12" s="208">
        <f t="shared" ref="AX12:AX20" si="8">AV12-AW12</f>
        <v>5.95</v>
      </c>
      <c r="AY12" s="210"/>
      <c r="AZ12" s="207">
        <v>4</v>
      </c>
      <c r="BA12" s="207">
        <v>5</v>
      </c>
      <c r="BB12" s="207">
        <v>6.5</v>
      </c>
      <c r="BC12" s="207">
        <v>6</v>
      </c>
      <c r="BD12" s="207">
        <v>6</v>
      </c>
      <c r="BE12" s="207">
        <v>6.5</v>
      </c>
      <c r="BF12" s="207">
        <v>5.5</v>
      </c>
      <c r="BG12" s="211">
        <f t="shared" ref="BG12:BG20" si="9">SUM(AZ12:BF12)</f>
        <v>39.5</v>
      </c>
      <c r="BH12" s="208">
        <f t="shared" ref="BH12:BH20" si="10">BG12/7</f>
        <v>5.6428571428571432</v>
      </c>
      <c r="BI12" s="212"/>
      <c r="BJ12" s="207">
        <v>6.2</v>
      </c>
      <c r="BK12" s="213"/>
      <c r="BL12" s="208">
        <f t="shared" ref="BL12:BL20" si="11">BJ12-BK12</f>
        <v>6.2</v>
      </c>
      <c r="BM12" s="210"/>
      <c r="BN12" s="415">
        <f t="shared" ref="BN12:BN20" si="12">K12</f>
        <v>7.39</v>
      </c>
      <c r="BO12" s="415">
        <f t="shared" ref="BO12:BO20" si="13">AB12</f>
        <v>5.757142857142858</v>
      </c>
      <c r="BP12" s="415">
        <f t="shared" ref="BP12:BP20" si="14">AP12</f>
        <v>5.6285714285714281</v>
      </c>
      <c r="BQ12" s="415">
        <f t="shared" ref="BQ12:BQ20" si="15">BH12</f>
        <v>5.6428571428571432</v>
      </c>
      <c r="BR12" s="415">
        <f t="shared" ref="BR12:BR20" si="16">AVERAGE(BN12:BQ12)</f>
        <v>6.1046428571428573</v>
      </c>
      <c r="BS12" s="45"/>
      <c r="BT12" s="208">
        <f t="shared" ref="BT12:BT20" si="17">R12</f>
        <v>7.85</v>
      </c>
      <c r="BU12" s="208">
        <f t="shared" ref="BU12:BU20" si="18">AF12</f>
        <v>4.9000000000000004</v>
      </c>
      <c r="BV12" s="208">
        <f t="shared" ref="BV12:BV19" si="19">AX12</f>
        <v>5.95</v>
      </c>
      <c r="BW12" s="208">
        <f t="shared" ref="BW12:BW20" si="20">BL12</f>
        <v>6.2</v>
      </c>
      <c r="BX12" s="218">
        <f t="shared" ref="BX12:BX20" si="21">CB12</f>
        <v>6.2250000000000005</v>
      </c>
      <c r="BY12" s="45"/>
      <c r="BZ12" s="214">
        <f t="shared" ref="BZ12:BZ20" si="22">SUM((K12*0.25)+(AP12*0.25)+(AB12*0.25)+(BH12*0.25))</f>
        <v>6.1046428571428573</v>
      </c>
      <c r="CA12" s="215"/>
      <c r="CB12" s="214">
        <f t="shared" ref="CB12:CB19" si="23">SUM((R12*0.25),(AX12*0.25),(AF12*0.25),(BL12*0.25))</f>
        <v>6.2250000000000005</v>
      </c>
      <c r="CC12" s="214"/>
      <c r="CD12" s="216">
        <f t="shared" ref="CD12:CD20" si="24">AVERAGE(BZ12:CB12)</f>
        <v>6.1648214285714289</v>
      </c>
      <c r="CE12" s="217">
        <v>1</v>
      </c>
    </row>
    <row r="13" spans="1:83" x14ac:dyDescent="0.3">
      <c r="A13" s="38">
        <v>99</v>
      </c>
      <c r="B13" t="s">
        <v>167</v>
      </c>
      <c r="C13" t="s">
        <v>165</v>
      </c>
      <c r="D13" t="s">
        <v>166</v>
      </c>
      <c r="E13" t="s">
        <v>139</v>
      </c>
      <c r="F13" s="207">
        <v>6.2</v>
      </c>
      <c r="G13" s="207">
        <v>6.4</v>
      </c>
      <c r="H13" s="207">
        <v>5.5</v>
      </c>
      <c r="I13" s="207">
        <v>6.8</v>
      </c>
      <c r="J13" s="207">
        <v>7</v>
      </c>
      <c r="K13" s="208">
        <f t="shared" si="0"/>
        <v>6.2050000000000001</v>
      </c>
      <c r="L13" s="209"/>
      <c r="M13" s="207">
        <v>6.2</v>
      </c>
      <c r="N13" s="207">
        <v>6.4</v>
      </c>
      <c r="O13" s="207">
        <v>6</v>
      </c>
      <c r="P13" s="207">
        <v>7</v>
      </c>
      <c r="Q13" s="207">
        <v>8</v>
      </c>
      <c r="R13" s="208">
        <f t="shared" si="1"/>
        <v>6.41</v>
      </c>
      <c r="S13" s="210"/>
      <c r="T13" s="207">
        <v>5.8</v>
      </c>
      <c r="U13" s="207">
        <v>6.2</v>
      </c>
      <c r="V13" s="207">
        <v>5.8</v>
      </c>
      <c r="W13" s="207">
        <v>5</v>
      </c>
      <c r="X13" s="207">
        <v>3.5</v>
      </c>
      <c r="Y13" s="207">
        <v>4.5</v>
      </c>
      <c r="Z13" s="207">
        <v>5.2</v>
      </c>
      <c r="AA13" s="211">
        <f t="shared" si="2"/>
        <v>36</v>
      </c>
      <c r="AB13" s="208">
        <f t="shared" si="3"/>
        <v>5.1428571428571432</v>
      </c>
      <c r="AC13" s="212"/>
      <c r="AD13" s="207">
        <v>3.5449999999999999</v>
      </c>
      <c r="AE13" s="213"/>
      <c r="AF13" s="208">
        <f t="shared" si="4"/>
        <v>3.5449999999999999</v>
      </c>
      <c r="AG13" s="210"/>
      <c r="AH13" s="207">
        <v>5</v>
      </c>
      <c r="AI13" s="207">
        <v>6</v>
      </c>
      <c r="AJ13" s="207">
        <v>5</v>
      </c>
      <c r="AK13" s="207">
        <v>3</v>
      </c>
      <c r="AL13" s="207">
        <v>4.8</v>
      </c>
      <c r="AM13" s="207">
        <v>6</v>
      </c>
      <c r="AN13" s="207">
        <v>6</v>
      </c>
      <c r="AO13" s="211">
        <f t="shared" si="5"/>
        <v>35.799999999999997</v>
      </c>
      <c r="AP13" s="208">
        <f t="shared" si="6"/>
        <v>5.1142857142857139</v>
      </c>
      <c r="AQ13" s="210"/>
      <c r="AR13" s="207">
        <v>5</v>
      </c>
      <c r="AS13" s="207">
        <v>7</v>
      </c>
      <c r="AT13" s="207">
        <v>5.8</v>
      </c>
      <c r="AU13" s="207">
        <v>3.7</v>
      </c>
      <c r="AV13" s="93">
        <f t="shared" si="7"/>
        <v>5.6499999999999995</v>
      </c>
      <c r="AW13" s="213"/>
      <c r="AX13" s="208">
        <f t="shared" si="8"/>
        <v>5.6499999999999995</v>
      </c>
      <c r="AY13" s="210"/>
      <c r="AZ13" s="207">
        <v>5</v>
      </c>
      <c r="BA13" s="207">
        <v>5.5</v>
      </c>
      <c r="BB13" s="207">
        <v>5.5</v>
      </c>
      <c r="BC13" s="207">
        <v>4.5</v>
      </c>
      <c r="BD13" s="207">
        <v>4.5</v>
      </c>
      <c r="BE13" s="207">
        <v>6</v>
      </c>
      <c r="BF13" s="207">
        <v>5.2</v>
      </c>
      <c r="BG13" s="211">
        <f t="shared" si="9"/>
        <v>36.200000000000003</v>
      </c>
      <c r="BH13" s="208">
        <f t="shared" si="10"/>
        <v>5.1714285714285717</v>
      </c>
      <c r="BI13" s="212"/>
      <c r="BJ13" s="207">
        <v>6.8</v>
      </c>
      <c r="BK13" s="213"/>
      <c r="BL13" s="208">
        <f t="shared" si="11"/>
        <v>6.8</v>
      </c>
      <c r="BM13" s="210"/>
      <c r="BN13" s="415">
        <f t="shared" si="12"/>
        <v>6.2050000000000001</v>
      </c>
      <c r="BO13" s="415">
        <f t="shared" si="13"/>
        <v>5.1428571428571432</v>
      </c>
      <c r="BP13" s="415">
        <f t="shared" si="14"/>
        <v>5.1142857142857139</v>
      </c>
      <c r="BQ13" s="415">
        <f t="shared" si="15"/>
        <v>5.1714285714285717</v>
      </c>
      <c r="BR13" s="415">
        <f t="shared" si="16"/>
        <v>5.4083928571428572</v>
      </c>
      <c r="BS13" s="45"/>
      <c r="BT13" s="208">
        <f t="shared" si="17"/>
        <v>6.41</v>
      </c>
      <c r="BU13" s="208">
        <f t="shared" si="18"/>
        <v>3.5449999999999999</v>
      </c>
      <c r="BV13" s="208">
        <f t="shared" si="19"/>
        <v>5.6499999999999995</v>
      </c>
      <c r="BW13" s="208">
        <f t="shared" si="20"/>
        <v>6.8</v>
      </c>
      <c r="BX13" s="218">
        <f t="shared" si="21"/>
        <v>5.6012499999999994</v>
      </c>
      <c r="BY13" s="45"/>
      <c r="BZ13" s="214">
        <f t="shared" si="22"/>
        <v>5.4083928571428572</v>
      </c>
      <c r="CA13" s="215"/>
      <c r="CB13" s="214">
        <f t="shared" si="23"/>
        <v>5.6012499999999994</v>
      </c>
      <c r="CC13" s="214"/>
      <c r="CD13" s="216">
        <f t="shared" si="24"/>
        <v>5.5048214285714288</v>
      </c>
      <c r="CE13" s="217">
        <v>2</v>
      </c>
    </row>
    <row r="14" spans="1:83" x14ac:dyDescent="0.3">
      <c r="A14" s="38">
        <v>149</v>
      </c>
      <c r="B14" t="s">
        <v>180</v>
      </c>
      <c r="C14" t="s">
        <v>178</v>
      </c>
      <c r="D14" t="s">
        <v>64</v>
      </c>
      <c r="E14" t="s">
        <v>181</v>
      </c>
      <c r="F14" s="207">
        <v>5.5</v>
      </c>
      <c r="G14" s="207">
        <v>5</v>
      </c>
      <c r="H14" s="207">
        <v>4.8</v>
      </c>
      <c r="I14" s="207">
        <v>6</v>
      </c>
      <c r="J14" s="207">
        <v>6</v>
      </c>
      <c r="K14" s="208">
        <f t="shared" si="0"/>
        <v>5.3</v>
      </c>
      <c r="L14" s="209"/>
      <c r="M14" s="207">
        <v>5.6</v>
      </c>
      <c r="N14" s="207">
        <v>6.2</v>
      </c>
      <c r="O14" s="207">
        <v>6.2</v>
      </c>
      <c r="P14" s="207">
        <v>7</v>
      </c>
      <c r="Q14" s="207">
        <v>7</v>
      </c>
      <c r="R14" s="208">
        <f t="shared" si="1"/>
        <v>6.18</v>
      </c>
      <c r="S14" s="210"/>
      <c r="T14" s="207">
        <v>2.2000000000000002</v>
      </c>
      <c r="U14" s="207">
        <v>4.8</v>
      </c>
      <c r="V14" s="207">
        <v>4.8</v>
      </c>
      <c r="W14" s="207">
        <v>5.7</v>
      </c>
      <c r="X14" s="207">
        <v>4.5</v>
      </c>
      <c r="Y14" s="207">
        <v>5.5</v>
      </c>
      <c r="Z14" s="207">
        <v>4</v>
      </c>
      <c r="AA14" s="211">
        <f t="shared" si="2"/>
        <v>31.5</v>
      </c>
      <c r="AB14" s="208">
        <f t="shared" si="3"/>
        <v>4.5</v>
      </c>
      <c r="AC14" s="212"/>
      <c r="AD14" s="207">
        <v>4.7</v>
      </c>
      <c r="AE14" s="213"/>
      <c r="AF14" s="208">
        <f t="shared" si="4"/>
        <v>4.7</v>
      </c>
      <c r="AG14" s="210"/>
      <c r="AH14" s="207">
        <v>4</v>
      </c>
      <c r="AI14" s="207">
        <v>4</v>
      </c>
      <c r="AJ14" s="207">
        <v>5</v>
      </c>
      <c r="AK14" s="207">
        <v>5</v>
      </c>
      <c r="AL14" s="207">
        <v>6.2</v>
      </c>
      <c r="AM14" s="207">
        <v>5.5</v>
      </c>
      <c r="AN14" s="207">
        <v>5.8</v>
      </c>
      <c r="AO14" s="211">
        <f t="shared" si="5"/>
        <v>35.5</v>
      </c>
      <c r="AP14" s="208">
        <f t="shared" si="6"/>
        <v>5.0714285714285712</v>
      </c>
      <c r="AQ14" s="210"/>
      <c r="AR14" s="207">
        <v>3.5</v>
      </c>
      <c r="AS14" s="207">
        <v>4</v>
      </c>
      <c r="AT14" s="207">
        <v>5</v>
      </c>
      <c r="AU14" s="207">
        <v>3.5</v>
      </c>
      <c r="AV14" s="93">
        <f t="shared" si="7"/>
        <v>4.1499999999999995</v>
      </c>
      <c r="AW14" s="213"/>
      <c r="AX14" s="208">
        <f t="shared" si="8"/>
        <v>4.1499999999999995</v>
      </c>
      <c r="AY14" s="210"/>
      <c r="AZ14" s="207">
        <v>5.5</v>
      </c>
      <c r="BA14" s="207">
        <v>5</v>
      </c>
      <c r="BB14" s="207">
        <v>5.5</v>
      </c>
      <c r="BC14" s="207">
        <v>6</v>
      </c>
      <c r="BD14" s="207">
        <v>6</v>
      </c>
      <c r="BE14" s="207">
        <v>6.5</v>
      </c>
      <c r="BF14" s="207">
        <v>5</v>
      </c>
      <c r="BG14" s="211">
        <f t="shared" si="9"/>
        <v>39.5</v>
      </c>
      <c r="BH14" s="208">
        <f t="shared" si="10"/>
        <v>5.6428571428571432</v>
      </c>
      <c r="BI14" s="212"/>
      <c r="BJ14" s="207">
        <v>6.6</v>
      </c>
      <c r="BK14" s="213"/>
      <c r="BL14" s="208">
        <f t="shared" si="11"/>
        <v>6.6</v>
      </c>
      <c r="BM14" s="210"/>
      <c r="BN14" s="415">
        <f t="shared" si="12"/>
        <v>5.3</v>
      </c>
      <c r="BO14" s="415">
        <f t="shared" si="13"/>
        <v>4.5</v>
      </c>
      <c r="BP14" s="415">
        <f t="shared" si="14"/>
        <v>5.0714285714285712</v>
      </c>
      <c r="BQ14" s="415">
        <f t="shared" si="15"/>
        <v>5.6428571428571432</v>
      </c>
      <c r="BR14" s="415">
        <f t="shared" si="16"/>
        <v>5.128571428571429</v>
      </c>
      <c r="BS14" s="45"/>
      <c r="BT14" s="208">
        <f t="shared" si="17"/>
        <v>6.18</v>
      </c>
      <c r="BU14" s="208">
        <f t="shared" si="18"/>
        <v>4.7</v>
      </c>
      <c r="BV14" s="208">
        <f t="shared" si="19"/>
        <v>4.1499999999999995</v>
      </c>
      <c r="BW14" s="208">
        <f t="shared" si="20"/>
        <v>6.6</v>
      </c>
      <c r="BX14" s="218">
        <f t="shared" si="21"/>
        <v>5.4074999999999989</v>
      </c>
      <c r="BY14" s="45"/>
      <c r="BZ14" s="214">
        <f t="shared" si="22"/>
        <v>5.1285714285714281</v>
      </c>
      <c r="CA14" s="215"/>
      <c r="CB14" s="214">
        <f t="shared" si="23"/>
        <v>5.4074999999999989</v>
      </c>
      <c r="CC14" s="214"/>
      <c r="CD14" s="216">
        <f t="shared" si="24"/>
        <v>5.2680357142857135</v>
      </c>
      <c r="CE14" s="217">
        <v>3</v>
      </c>
    </row>
    <row r="15" spans="1:83" x14ac:dyDescent="0.3">
      <c r="A15" s="38">
        <v>106</v>
      </c>
      <c r="B15" t="s">
        <v>164</v>
      </c>
      <c r="C15" t="s">
        <v>165</v>
      </c>
      <c r="D15" t="s">
        <v>166</v>
      </c>
      <c r="E15" t="s">
        <v>139</v>
      </c>
      <c r="F15" s="207">
        <v>6.2</v>
      </c>
      <c r="G15" s="207">
        <v>6.4</v>
      </c>
      <c r="H15" s="207">
        <v>5.5</v>
      </c>
      <c r="I15" s="207">
        <v>6.8</v>
      </c>
      <c r="J15" s="207">
        <v>7</v>
      </c>
      <c r="K15" s="208">
        <f t="shared" si="0"/>
        <v>6.2050000000000001</v>
      </c>
      <c r="L15" s="209"/>
      <c r="M15" s="207">
        <v>6.2</v>
      </c>
      <c r="N15" s="207">
        <v>6.2</v>
      </c>
      <c r="O15" s="207">
        <v>6</v>
      </c>
      <c r="P15" s="207">
        <v>7</v>
      </c>
      <c r="Q15" s="207">
        <v>8</v>
      </c>
      <c r="R15" s="208">
        <f t="shared" si="1"/>
        <v>6.36</v>
      </c>
      <c r="S15" s="210"/>
      <c r="T15" s="207">
        <v>4.2</v>
      </c>
      <c r="U15" s="207">
        <v>6.5</v>
      </c>
      <c r="V15" s="207">
        <v>4.8</v>
      </c>
      <c r="W15" s="207">
        <v>2.5</v>
      </c>
      <c r="X15" s="207">
        <v>5</v>
      </c>
      <c r="Y15" s="207">
        <v>6.3</v>
      </c>
      <c r="Z15" s="207">
        <v>6</v>
      </c>
      <c r="AA15" s="211">
        <f t="shared" si="2"/>
        <v>35.299999999999997</v>
      </c>
      <c r="AB15" s="208">
        <f t="shared" si="3"/>
        <v>5.0428571428571427</v>
      </c>
      <c r="AC15" s="212"/>
      <c r="AD15" s="207">
        <v>4</v>
      </c>
      <c r="AE15" s="213"/>
      <c r="AF15" s="208">
        <f t="shared" si="4"/>
        <v>4</v>
      </c>
      <c r="AG15" s="210"/>
      <c r="AH15" s="207">
        <v>4.5</v>
      </c>
      <c r="AI15" s="207">
        <v>6.5</v>
      </c>
      <c r="AJ15" s="207">
        <v>5.8</v>
      </c>
      <c r="AK15" s="207">
        <v>2</v>
      </c>
      <c r="AL15" s="207">
        <v>4</v>
      </c>
      <c r="AM15" s="207">
        <v>5.8</v>
      </c>
      <c r="AN15" s="207">
        <v>6.2</v>
      </c>
      <c r="AO15" s="211">
        <f t="shared" si="5"/>
        <v>34.800000000000004</v>
      </c>
      <c r="AP15" s="208">
        <f t="shared" si="6"/>
        <v>4.9714285714285724</v>
      </c>
      <c r="AQ15" s="210"/>
      <c r="AR15" s="207">
        <v>4.5</v>
      </c>
      <c r="AS15" s="207">
        <v>7</v>
      </c>
      <c r="AT15" s="207">
        <v>6</v>
      </c>
      <c r="AU15" s="207">
        <v>3.5</v>
      </c>
      <c r="AV15" s="93">
        <f t="shared" si="7"/>
        <v>5.5499999999999989</v>
      </c>
      <c r="AW15" s="213">
        <v>1</v>
      </c>
      <c r="AX15" s="208">
        <f t="shared" si="8"/>
        <v>4.5499999999999989</v>
      </c>
      <c r="AY15" s="210"/>
      <c r="AZ15" s="207">
        <v>5.8</v>
      </c>
      <c r="BA15" s="207">
        <v>5</v>
      </c>
      <c r="BB15" s="207">
        <v>5.5</v>
      </c>
      <c r="BC15" s="207">
        <v>3.5</v>
      </c>
      <c r="BD15" s="207">
        <v>4.5</v>
      </c>
      <c r="BE15" s="207">
        <v>5.5</v>
      </c>
      <c r="BF15" s="207">
        <v>5</v>
      </c>
      <c r="BG15" s="211">
        <f t="shared" si="9"/>
        <v>34.799999999999997</v>
      </c>
      <c r="BH15" s="208">
        <f t="shared" si="10"/>
        <v>4.9714285714285706</v>
      </c>
      <c r="BI15" s="212"/>
      <c r="BJ15" s="207">
        <v>6</v>
      </c>
      <c r="BK15" s="213"/>
      <c r="BL15" s="208">
        <f t="shared" si="11"/>
        <v>6</v>
      </c>
      <c r="BM15" s="210"/>
      <c r="BN15" s="415">
        <f t="shared" si="12"/>
        <v>6.2050000000000001</v>
      </c>
      <c r="BO15" s="415">
        <f t="shared" si="13"/>
        <v>5.0428571428571427</v>
      </c>
      <c r="BP15" s="415">
        <f t="shared" si="14"/>
        <v>4.9714285714285724</v>
      </c>
      <c r="BQ15" s="415">
        <f t="shared" si="15"/>
        <v>4.9714285714285706</v>
      </c>
      <c r="BR15" s="415">
        <f t="shared" si="16"/>
        <v>5.2976785714285715</v>
      </c>
      <c r="BS15" s="45"/>
      <c r="BT15" s="208">
        <f t="shared" si="17"/>
        <v>6.36</v>
      </c>
      <c r="BU15" s="208">
        <f t="shared" si="18"/>
        <v>4</v>
      </c>
      <c r="BV15" s="208">
        <f t="shared" si="19"/>
        <v>4.5499999999999989</v>
      </c>
      <c r="BW15" s="208">
        <f t="shared" si="20"/>
        <v>6</v>
      </c>
      <c r="BX15" s="218">
        <f t="shared" si="21"/>
        <v>5.2275</v>
      </c>
      <c r="BY15" s="45"/>
      <c r="BZ15" s="214">
        <f t="shared" si="22"/>
        <v>5.2976785714285723</v>
      </c>
      <c r="CA15" s="215"/>
      <c r="CB15" s="214">
        <f t="shared" si="23"/>
        <v>5.2275</v>
      </c>
      <c r="CC15" s="214"/>
      <c r="CD15" s="216">
        <f t="shared" si="24"/>
        <v>5.2625892857142862</v>
      </c>
      <c r="CE15" s="217">
        <v>4</v>
      </c>
    </row>
    <row r="16" spans="1:83" x14ac:dyDescent="0.3">
      <c r="A16" s="38">
        <v>94</v>
      </c>
      <c r="B16" t="s">
        <v>161</v>
      </c>
      <c r="C16" t="s">
        <v>162</v>
      </c>
      <c r="D16" t="s">
        <v>84</v>
      </c>
      <c r="E16" t="s">
        <v>163</v>
      </c>
      <c r="F16" s="207">
        <v>6.5</v>
      </c>
      <c r="G16" s="207">
        <v>6.5</v>
      </c>
      <c r="H16" s="207">
        <v>6.8</v>
      </c>
      <c r="I16" s="207">
        <v>6.5</v>
      </c>
      <c r="J16" s="207">
        <v>6.8</v>
      </c>
      <c r="K16" s="208">
        <f t="shared" si="0"/>
        <v>6.59</v>
      </c>
      <c r="L16" s="209"/>
      <c r="M16" s="207">
        <v>5.5</v>
      </c>
      <c r="N16" s="207">
        <v>6</v>
      </c>
      <c r="O16" s="207">
        <v>6</v>
      </c>
      <c r="P16" s="207">
        <v>7</v>
      </c>
      <c r="Q16" s="207">
        <v>7</v>
      </c>
      <c r="R16" s="208">
        <f t="shared" si="1"/>
        <v>6.05</v>
      </c>
      <c r="S16" s="210"/>
      <c r="T16" s="207">
        <v>3</v>
      </c>
      <c r="U16" s="207">
        <v>7.8</v>
      </c>
      <c r="V16" s="207">
        <v>4.5</v>
      </c>
      <c r="W16" s="207">
        <v>3.2</v>
      </c>
      <c r="X16" s="207">
        <v>3.5</v>
      </c>
      <c r="Y16" s="207">
        <v>4.5</v>
      </c>
      <c r="Z16" s="207">
        <v>3.8</v>
      </c>
      <c r="AA16" s="211">
        <f t="shared" si="2"/>
        <v>30.3</v>
      </c>
      <c r="AB16" s="208">
        <f t="shared" si="3"/>
        <v>4.3285714285714283</v>
      </c>
      <c r="AC16" s="212"/>
      <c r="AD16" s="207">
        <v>3.7</v>
      </c>
      <c r="AE16" s="213"/>
      <c r="AF16" s="208">
        <f t="shared" si="4"/>
        <v>3.7</v>
      </c>
      <c r="AG16" s="210"/>
      <c r="AH16" s="207">
        <v>3</v>
      </c>
      <c r="AI16" s="207">
        <v>6.5</v>
      </c>
      <c r="AJ16" s="207">
        <v>5.2</v>
      </c>
      <c r="AK16" s="207">
        <v>3</v>
      </c>
      <c r="AL16" s="207">
        <v>5</v>
      </c>
      <c r="AM16" s="207">
        <v>4.8</v>
      </c>
      <c r="AN16" s="207">
        <v>4</v>
      </c>
      <c r="AO16" s="211">
        <f t="shared" si="5"/>
        <v>31.5</v>
      </c>
      <c r="AP16" s="208">
        <f t="shared" si="6"/>
        <v>4.5</v>
      </c>
      <c r="AQ16" s="210"/>
      <c r="AR16" s="207">
        <v>5</v>
      </c>
      <c r="AS16" s="207">
        <v>7</v>
      </c>
      <c r="AT16" s="207">
        <v>7</v>
      </c>
      <c r="AU16" s="207">
        <v>5</v>
      </c>
      <c r="AV16" s="93">
        <f t="shared" si="7"/>
        <v>6.1999999999999993</v>
      </c>
      <c r="AW16" s="213">
        <v>1</v>
      </c>
      <c r="AX16" s="208">
        <f t="shared" si="8"/>
        <v>5.1999999999999993</v>
      </c>
      <c r="AY16" s="210"/>
      <c r="AZ16" s="207">
        <v>5</v>
      </c>
      <c r="BA16" s="207">
        <v>4.5</v>
      </c>
      <c r="BB16" s="207">
        <v>5</v>
      </c>
      <c r="BC16" s="207">
        <v>5</v>
      </c>
      <c r="BD16" s="207">
        <v>4</v>
      </c>
      <c r="BE16" s="207">
        <v>5</v>
      </c>
      <c r="BF16" s="207">
        <v>5.5</v>
      </c>
      <c r="BG16" s="211">
        <f t="shared" si="9"/>
        <v>34</v>
      </c>
      <c r="BH16" s="208">
        <f t="shared" si="10"/>
        <v>4.8571428571428568</v>
      </c>
      <c r="BI16" s="212"/>
      <c r="BJ16" s="207">
        <v>5.25</v>
      </c>
      <c r="BK16" s="213"/>
      <c r="BL16" s="208">
        <f t="shared" si="11"/>
        <v>5.25</v>
      </c>
      <c r="BM16" s="210"/>
      <c r="BN16" s="415">
        <f t="shared" si="12"/>
        <v>6.59</v>
      </c>
      <c r="BO16" s="415">
        <f t="shared" si="13"/>
        <v>4.3285714285714283</v>
      </c>
      <c r="BP16" s="415">
        <f t="shared" si="14"/>
        <v>4.5</v>
      </c>
      <c r="BQ16" s="415">
        <f t="shared" si="15"/>
        <v>4.8571428571428568</v>
      </c>
      <c r="BR16" s="415">
        <f t="shared" si="16"/>
        <v>5.0689285714285717</v>
      </c>
      <c r="BS16" s="45"/>
      <c r="BT16" s="208">
        <f t="shared" si="17"/>
        <v>6.05</v>
      </c>
      <c r="BU16" s="208">
        <f t="shared" si="18"/>
        <v>3.7</v>
      </c>
      <c r="BV16" s="208">
        <f t="shared" si="19"/>
        <v>5.1999999999999993</v>
      </c>
      <c r="BW16" s="208">
        <f t="shared" si="20"/>
        <v>5.25</v>
      </c>
      <c r="BX16" s="218">
        <f t="shared" si="21"/>
        <v>5.05</v>
      </c>
      <c r="BY16" s="45"/>
      <c r="BZ16" s="214">
        <f t="shared" si="22"/>
        <v>5.0689285714285717</v>
      </c>
      <c r="CA16" s="215"/>
      <c r="CB16" s="214">
        <f t="shared" si="23"/>
        <v>5.05</v>
      </c>
      <c r="CC16" s="214"/>
      <c r="CD16" s="216">
        <f t="shared" si="24"/>
        <v>5.0594642857142862</v>
      </c>
      <c r="CE16" s="217">
        <v>5</v>
      </c>
    </row>
    <row r="17" spans="1:83" x14ac:dyDescent="0.3">
      <c r="A17" s="38">
        <v>81</v>
      </c>
      <c r="B17" t="s">
        <v>171</v>
      </c>
      <c r="C17" t="s">
        <v>172</v>
      </c>
      <c r="D17" t="s">
        <v>173</v>
      </c>
      <c r="E17" t="s">
        <v>184</v>
      </c>
      <c r="F17" s="207">
        <v>5.5</v>
      </c>
      <c r="G17" s="207">
        <v>6.2</v>
      </c>
      <c r="H17" s="207">
        <v>6.5</v>
      </c>
      <c r="I17" s="207">
        <v>6.5</v>
      </c>
      <c r="J17" s="207">
        <v>6.8</v>
      </c>
      <c r="K17" s="208">
        <f t="shared" si="0"/>
        <v>6.14</v>
      </c>
      <c r="L17" s="209"/>
      <c r="M17" s="207">
        <v>6.3</v>
      </c>
      <c r="N17" s="207">
        <v>6.2</v>
      </c>
      <c r="O17" s="207">
        <v>6.5</v>
      </c>
      <c r="P17" s="207">
        <v>6.5</v>
      </c>
      <c r="Q17" s="207">
        <v>6.5</v>
      </c>
      <c r="R17" s="208">
        <f t="shared" si="1"/>
        <v>6.3649999999999993</v>
      </c>
      <c r="S17" s="210"/>
      <c r="T17" s="207">
        <v>3.5</v>
      </c>
      <c r="U17" s="207">
        <v>5.7</v>
      </c>
      <c r="V17" s="207">
        <v>3.5</v>
      </c>
      <c r="W17" s="207">
        <v>6</v>
      </c>
      <c r="X17" s="207">
        <v>5.5</v>
      </c>
      <c r="Y17" s="207">
        <v>5</v>
      </c>
      <c r="Z17" s="207">
        <v>6.5</v>
      </c>
      <c r="AA17" s="211">
        <f t="shared" si="2"/>
        <v>35.700000000000003</v>
      </c>
      <c r="AB17" s="208">
        <f t="shared" si="3"/>
        <v>5.1000000000000005</v>
      </c>
      <c r="AC17" s="212"/>
      <c r="AD17" s="207">
        <v>3.875</v>
      </c>
      <c r="AE17" s="213"/>
      <c r="AF17" s="208">
        <f t="shared" si="4"/>
        <v>3.875</v>
      </c>
      <c r="AG17" s="210"/>
      <c r="AH17" s="207">
        <v>3.4</v>
      </c>
      <c r="AI17" s="207">
        <v>5.5</v>
      </c>
      <c r="AJ17" s="207">
        <v>4.9000000000000004</v>
      </c>
      <c r="AK17" s="207">
        <v>4</v>
      </c>
      <c r="AL17" s="207">
        <v>6</v>
      </c>
      <c r="AM17" s="207">
        <v>5</v>
      </c>
      <c r="AN17" s="207">
        <v>5.5</v>
      </c>
      <c r="AO17" s="211">
        <f t="shared" si="5"/>
        <v>34.299999999999997</v>
      </c>
      <c r="AP17" s="208">
        <f t="shared" si="6"/>
        <v>4.8999999999999995</v>
      </c>
      <c r="AQ17" s="210"/>
      <c r="AR17" s="207">
        <v>3.5</v>
      </c>
      <c r="AS17" s="207">
        <v>5</v>
      </c>
      <c r="AT17" s="207">
        <v>4.5</v>
      </c>
      <c r="AU17" s="207">
        <v>4</v>
      </c>
      <c r="AV17" s="93">
        <f t="shared" si="7"/>
        <v>4.2750000000000004</v>
      </c>
      <c r="AW17" s="213"/>
      <c r="AX17" s="208">
        <f t="shared" si="8"/>
        <v>4.2750000000000004</v>
      </c>
      <c r="AY17" s="210"/>
      <c r="AZ17" s="207">
        <v>5.8</v>
      </c>
      <c r="BA17" s="207">
        <v>5</v>
      </c>
      <c r="BB17" s="207">
        <v>4.5</v>
      </c>
      <c r="BC17" s="207">
        <v>4.2</v>
      </c>
      <c r="BD17" s="207">
        <v>5</v>
      </c>
      <c r="BE17" s="207">
        <v>4.2</v>
      </c>
      <c r="BF17" s="207">
        <v>5</v>
      </c>
      <c r="BG17" s="211">
        <f t="shared" si="9"/>
        <v>33.700000000000003</v>
      </c>
      <c r="BH17" s="208">
        <f t="shared" si="10"/>
        <v>4.8142857142857149</v>
      </c>
      <c r="BI17" s="212"/>
      <c r="BJ17" s="207">
        <v>4.5</v>
      </c>
      <c r="BK17" s="213"/>
      <c r="BL17" s="208">
        <f t="shared" si="11"/>
        <v>4.5</v>
      </c>
      <c r="BM17" s="210"/>
      <c r="BN17" s="415">
        <f t="shared" si="12"/>
        <v>6.14</v>
      </c>
      <c r="BO17" s="415">
        <f t="shared" si="13"/>
        <v>5.1000000000000005</v>
      </c>
      <c r="BP17" s="415">
        <f t="shared" si="14"/>
        <v>4.8999999999999995</v>
      </c>
      <c r="BQ17" s="415">
        <f t="shared" si="15"/>
        <v>4.8142857142857149</v>
      </c>
      <c r="BR17" s="415">
        <f t="shared" si="16"/>
        <v>5.2385714285714293</v>
      </c>
      <c r="BS17" s="45"/>
      <c r="BT17" s="208">
        <f t="shared" si="17"/>
        <v>6.3649999999999993</v>
      </c>
      <c r="BU17" s="208">
        <f t="shared" si="18"/>
        <v>3.875</v>
      </c>
      <c r="BV17" s="208">
        <f t="shared" si="19"/>
        <v>4.2750000000000004</v>
      </c>
      <c r="BW17" s="208">
        <f t="shared" si="20"/>
        <v>4.5</v>
      </c>
      <c r="BX17" s="218">
        <f t="shared" si="21"/>
        <v>4.7537500000000001</v>
      </c>
      <c r="BY17" s="45"/>
      <c r="BZ17" s="214">
        <f t="shared" si="22"/>
        <v>5.2385714285714293</v>
      </c>
      <c r="CA17" s="215"/>
      <c r="CB17" s="214">
        <f t="shared" si="23"/>
        <v>4.7537500000000001</v>
      </c>
      <c r="CC17" s="214"/>
      <c r="CD17" s="216">
        <f t="shared" si="24"/>
        <v>4.9961607142857147</v>
      </c>
      <c r="CE17" s="217">
        <v>6</v>
      </c>
    </row>
    <row r="18" spans="1:83" x14ac:dyDescent="0.3">
      <c r="A18" s="38">
        <v>79</v>
      </c>
      <c r="B18" t="s">
        <v>177</v>
      </c>
      <c r="C18" t="s">
        <v>178</v>
      </c>
      <c r="D18" t="s">
        <v>64</v>
      </c>
      <c r="E18" t="s">
        <v>179</v>
      </c>
      <c r="F18" s="207">
        <v>5</v>
      </c>
      <c r="G18" s="207">
        <v>5</v>
      </c>
      <c r="H18" s="207">
        <v>4.8</v>
      </c>
      <c r="I18" s="207">
        <v>6</v>
      </c>
      <c r="J18" s="207">
        <v>6</v>
      </c>
      <c r="K18" s="208">
        <f t="shared" si="0"/>
        <v>5.1499999999999995</v>
      </c>
      <c r="L18" s="209"/>
      <c r="M18" s="207">
        <v>5</v>
      </c>
      <c r="N18" s="207">
        <v>5.8</v>
      </c>
      <c r="O18" s="207">
        <v>5.5</v>
      </c>
      <c r="P18" s="207">
        <v>6.7</v>
      </c>
      <c r="Q18" s="207">
        <v>7</v>
      </c>
      <c r="R18" s="208">
        <f t="shared" si="1"/>
        <v>5.68</v>
      </c>
      <c r="S18" s="210"/>
      <c r="T18" s="207">
        <v>0.5</v>
      </c>
      <c r="U18" s="207">
        <v>5.5</v>
      </c>
      <c r="V18" s="207">
        <v>5.5</v>
      </c>
      <c r="W18" s="207">
        <v>4.5</v>
      </c>
      <c r="X18" s="207">
        <v>4</v>
      </c>
      <c r="Y18" s="207">
        <v>3.5</v>
      </c>
      <c r="Z18" s="207">
        <v>5.2</v>
      </c>
      <c r="AA18" s="211">
        <f t="shared" si="2"/>
        <v>28.7</v>
      </c>
      <c r="AB18" s="208">
        <f t="shared" si="3"/>
        <v>4.0999999999999996</v>
      </c>
      <c r="AC18" s="212"/>
      <c r="AD18" s="207">
        <v>3.375</v>
      </c>
      <c r="AE18" s="213"/>
      <c r="AF18" s="208">
        <f t="shared" si="4"/>
        <v>3.375</v>
      </c>
      <c r="AG18" s="210"/>
      <c r="AH18" s="207">
        <v>2</v>
      </c>
      <c r="AI18" s="207">
        <v>4</v>
      </c>
      <c r="AJ18" s="207">
        <v>3.8</v>
      </c>
      <c r="AK18" s="207">
        <v>3.2</v>
      </c>
      <c r="AL18" s="207">
        <v>4</v>
      </c>
      <c r="AM18" s="207">
        <v>4</v>
      </c>
      <c r="AN18" s="207">
        <v>5.5</v>
      </c>
      <c r="AO18" s="211">
        <f t="shared" si="5"/>
        <v>26.5</v>
      </c>
      <c r="AP18" s="208">
        <f t="shared" si="6"/>
        <v>3.7857142857142856</v>
      </c>
      <c r="AQ18" s="210"/>
      <c r="AR18" s="207">
        <v>4</v>
      </c>
      <c r="AS18" s="207">
        <v>3</v>
      </c>
      <c r="AT18" s="207">
        <v>4</v>
      </c>
      <c r="AU18" s="207">
        <v>2.5</v>
      </c>
      <c r="AV18" s="93">
        <f t="shared" si="7"/>
        <v>3.5999999999999996</v>
      </c>
      <c r="AW18" s="213"/>
      <c r="AX18" s="208">
        <f t="shared" si="8"/>
        <v>3.5999999999999996</v>
      </c>
      <c r="AY18" s="210"/>
      <c r="AZ18" s="207">
        <v>3</v>
      </c>
      <c r="BA18" s="207">
        <v>4</v>
      </c>
      <c r="BB18" s="207">
        <v>4.5</v>
      </c>
      <c r="BC18" s="207">
        <v>5</v>
      </c>
      <c r="BD18" s="207">
        <v>5</v>
      </c>
      <c r="BE18" s="207">
        <v>5.5</v>
      </c>
      <c r="BF18" s="207">
        <v>5</v>
      </c>
      <c r="BG18" s="211">
        <f t="shared" si="9"/>
        <v>32</v>
      </c>
      <c r="BH18" s="208">
        <f t="shared" si="10"/>
        <v>4.5714285714285712</v>
      </c>
      <c r="BI18" s="212"/>
      <c r="BJ18" s="207">
        <v>5.6</v>
      </c>
      <c r="BK18" s="213"/>
      <c r="BL18" s="208">
        <f t="shared" si="11"/>
        <v>5.6</v>
      </c>
      <c r="BM18" s="210"/>
      <c r="BN18" s="415">
        <f t="shared" si="12"/>
        <v>5.1499999999999995</v>
      </c>
      <c r="BO18" s="415">
        <f t="shared" si="13"/>
        <v>4.0999999999999996</v>
      </c>
      <c r="BP18" s="415">
        <f t="shared" si="14"/>
        <v>3.7857142857142856</v>
      </c>
      <c r="BQ18" s="415">
        <f t="shared" si="15"/>
        <v>4.5714285714285712</v>
      </c>
      <c r="BR18" s="415">
        <f t="shared" si="16"/>
        <v>4.4017857142857135</v>
      </c>
      <c r="BS18" s="45"/>
      <c r="BT18" s="208">
        <f t="shared" si="17"/>
        <v>5.68</v>
      </c>
      <c r="BU18" s="208">
        <f t="shared" si="18"/>
        <v>3.375</v>
      </c>
      <c r="BV18" s="208">
        <f t="shared" si="19"/>
        <v>3.5999999999999996</v>
      </c>
      <c r="BW18" s="208">
        <f t="shared" si="20"/>
        <v>5.6</v>
      </c>
      <c r="BX18" s="218">
        <f t="shared" si="21"/>
        <v>4.5637499999999998</v>
      </c>
      <c r="BY18" s="45"/>
      <c r="BZ18" s="214">
        <f t="shared" si="22"/>
        <v>4.4017857142857135</v>
      </c>
      <c r="CA18" s="215"/>
      <c r="CB18" s="214">
        <f t="shared" si="23"/>
        <v>4.5637499999999998</v>
      </c>
      <c r="CC18" s="214"/>
      <c r="CD18" s="216">
        <f t="shared" si="24"/>
        <v>4.4827678571428571</v>
      </c>
      <c r="CE18" s="217"/>
    </row>
    <row r="19" spans="1:83" x14ac:dyDescent="0.3">
      <c r="A19" s="38">
        <v>93</v>
      </c>
      <c r="B19" t="s">
        <v>174</v>
      </c>
      <c r="C19" t="s">
        <v>175</v>
      </c>
      <c r="D19" t="s">
        <v>61</v>
      </c>
      <c r="E19" t="s">
        <v>176</v>
      </c>
      <c r="F19" s="207">
        <v>5.8</v>
      </c>
      <c r="G19" s="207">
        <v>6</v>
      </c>
      <c r="H19" s="207">
        <v>6</v>
      </c>
      <c r="I19" s="207">
        <v>6.8</v>
      </c>
      <c r="J19" s="207">
        <v>7</v>
      </c>
      <c r="K19" s="208">
        <f t="shared" si="0"/>
        <v>6.1099999999999994</v>
      </c>
      <c r="L19" s="209"/>
      <c r="M19" s="207">
        <v>6.3</v>
      </c>
      <c r="N19" s="207">
        <v>6.4</v>
      </c>
      <c r="O19" s="207">
        <v>6.2</v>
      </c>
      <c r="P19" s="207">
        <v>7</v>
      </c>
      <c r="Q19" s="207">
        <v>7</v>
      </c>
      <c r="R19" s="208">
        <f t="shared" si="1"/>
        <v>6.4399999999999995</v>
      </c>
      <c r="S19" s="210"/>
      <c r="T19" s="207">
        <v>2.8</v>
      </c>
      <c r="U19" s="207">
        <v>7.5</v>
      </c>
      <c r="V19" s="207">
        <v>0</v>
      </c>
      <c r="W19" s="207">
        <v>6.5</v>
      </c>
      <c r="X19" s="207">
        <v>3.5</v>
      </c>
      <c r="Y19" s="207">
        <v>0</v>
      </c>
      <c r="Z19" s="207">
        <v>5.8</v>
      </c>
      <c r="AA19" s="211">
        <f t="shared" si="2"/>
        <v>26.1</v>
      </c>
      <c r="AB19" s="208">
        <f t="shared" si="3"/>
        <v>3.7285714285714286</v>
      </c>
      <c r="AC19" s="212"/>
      <c r="AD19" s="207">
        <v>3.4</v>
      </c>
      <c r="AE19" s="213">
        <v>2.4</v>
      </c>
      <c r="AF19" s="208">
        <f t="shared" si="4"/>
        <v>1</v>
      </c>
      <c r="AG19" s="210"/>
      <c r="AH19" s="207">
        <v>4</v>
      </c>
      <c r="AI19" s="207">
        <v>5.5</v>
      </c>
      <c r="AJ19" s="207">
        <v>0</v>
      </c>
      <c r="AK19" s="207">
        <v>5</v>
      </c>
      <c r="AL19" s="207">
        <v>4</v>
      </c>
      <c r="AM19" s="207">
        <v>0</v>
      </c>
      <c r="AN19" s="207">
        <v>5</v>
      </c>
      <c r="AO19" s="211">
        <f t="shared" si="5"/>
        <v>23.5</v>
      </c>
      <c r="AP19" s="208">
        <f t="shared" si="6"/>
        <v>3.3571428571428572</v>
      </c>
      <c r="AQ19" s="210"/>
      <c r="AR19" s="207">
        <v>4</v>
      </c>
      <c r="AS19" s="207">
        <v>5</v>
      </c>
      <c r="AT19" s="207">
        <v>2.5</v>
      </c>
      <c r="AU19" s="207">
        <v>2</v>
      </c>
      <c r="AV19" s="93">
        <f t="shared" si="7"/>
        <v>3.5250000000000004</v>
      </c>
      <c r="AW19" s="213">
        <v>1</v>
      </c>
      <c r="AX19" s="208">
        <f t="shared" si="8"/>
        <v>2.5250000000000004</v>
      </c>
      <c r="AY19" s="210"/>
      <c r="AZ19" s="207">
        <v>5.2</v>
      </c>
      <c r="BA19" s="207">
        <v>5</v>
      </c>
      <c r="BB19" s="207">
        <v>3</v>
      </c>
      <c r="BC19" s="207">
        <v>5</v>
      </c>
      <c r="BD19" s="207">
        <v>4.5</v>
      </c>
      <c r="BE19" s="207">
        <v>4.2</v>
      </c>
      <c r="BF19" s="207">
        <v>5</v>
      </c>
      <c r="BG19" s="211">
        <f t="shared" si="9"/>
        <v>31.9</v>
      </c>
      <c r="BH19" s="208">
        <f t="shared" si="10"/>
        <v>4.5571428571428569</v>
      </c>
      <c r="BI19" s="212"/>
      <c r="BJ19" s="207">
        <v>5.6</v>
      </c>
      <c r="BK19" s="213">
        <v>2.4</v>
      </c>
      <c r="BL19" s="208">
        <f t="shared" si="11"/>
        <v>3.1999999999999997</v>
      </c>
      <c r="BM19" s="210"/>
      <c r="BN19" s="415">
        <f t="shared" si="12"/>
        <v>6.1099999999999994</v>
      </c>
      <c r="BO19" s="415">
        <f t="shared" si="13"/>
        <v>3.7285714285714286</v>
      </c>
      <c r="BP19" s="415">
        <f t="shared" si="14"/>
        <v>3.3571428571428572</v>
      </c>
      <c r="BQ19" s="415">
        <f t="shared" si="15"/>
        <v>4.5571428571428569</v>
      </c>
      <c r="BR19" s="415">
        <f t="shared" si="16"/>
        <v>4.4382142857142854</v>
      </c>
      <c r="BS19" s="45"/>
      <c r="BT19" s="208">
        <f t="shared" si="17"/>
        <v>6.4399999999999995</v>
      </c>
      <c r="BU19" s="208">
        <f t="shared" si="18"/>
        <v>1</v>
      </c>
      <c r="BV19" s="208">
        <f t="shared" si="19"/>
        <v>2.5250000000000004</v>
      </c>
      <c r="BW19" s="208">
        <f t="shared" si="20"/>
        <v>3.1999999999999997</v>
      </c>
      <c r="BX19" s="218">
        <f t="shared" si="21"/>
        <v>3.2912499999999998</v>
      </c>
      <c r="BY19" s="45"/>
      <c r="BZ19" s="214">
        <f t="shared" si="22"/>
        <v>4.4382142857142854</v>
      </c>
      <c r="CA19" s="215"/>
      <c r="CB19" s="214">
        <f t="shared" si="23"/>
        <v>3.2912499999999998</v>
      </c>
      <c r="CC19" s="214"/>
      <c r="CD19" s="216">
        <f t="shared" si="24"/>
        <v>3.8647321428571426</v>
      </c>
      <c r="CE19" s="217"/>
    </row>
    <row r="20" spans="1:83" x14ac:dyDescent="0.3">
      <c r="A20" s="38">
        <v>117</v>
      </c>
      <c r="B20" t="s">
        <v>168</v>
      </c>
      <c r="C20" t="s">
        <v>169</v>
      </c>
      <c r="D20" t="s">
        <v>89</v>
      </c>
      <c r="E20" t="s">
        <v>170</v>
      </c>
      <c r="F20" s="207">
        <v>2</v>
      </c>
      <c r="G20" s="207">
        <v>2</v>
      </c>
      <c r="H20" s="207">
        <v>2</v>
      </c>
      <c r="I20" s="207">
        <v>4</v>
      </c>
      <c r="J20" s="207">
        <v>2</v>
      </c>
      <c r="K20" s="208">
        <f t="shared" si="0"/>
        <v>2.3000000000000003</v>
      </c>
      <c r="L20" s="209"/>
      <c r="M20" s="207">
        <v>3.5</v>
      </c>
      <c r="N20" s="207">
        <v>3</v>
      </c>
      <c r="O20" s="207">
        <v>3</v>
      </c>
      <c r="P20" s="207">
        <v>4</v>
      </c>
      <c r="Q20" s="207">
        <v>4</v>
      </c>
      <c r="R20" s="208">
        <f t="shared" si="1"/>
        <v>3.35</v>
      </c>
      <c r="S20" s="210"/>
      <c r="T20" s="207">
        <v>2</v>
      </c>
      <c r="U20" s="207">
        <v>0</v>
      </c>
      <c r="V20" s="207">
        <v>6</v>
      </c>
      <c r="W20" s="207">
        <v>0</v>
      </c>
      <c r="X20" s="207">
        <v>4.2</v>
      </c>
      <c r="Y20" s="207">
        <v>2.5</v>
      </c>
      <c r="Z20" s="207">
        <v>4</v>
      </c>
      <c r="AA20" s="211">
        <f t="shared" si="2"/>
        <v>18.7</v>
      </c>
      <c r="AB20" s="208">
        <f t="shared" si="3"/>
        <v>2.6714285714285713</v>
      </c>
      <c r="AC20" s="212"/>
      <c r="AD20" s="207">
        <v>0.66</v>
      </c>
      <c r="AE20" s="213">
        <v>0.4</v>
      </c>
      <c r="AF20" s="208">
        <f t="shared" si="4"/>
        <v>0.26</v>
      </c>
      <c r="AG20" s="210"/>
      <c r="AH20" s="207">
        <v>3</v>
      </c>
      <c r="AI20" s="207">
        <v>3.5</v>
      </c>
      <c r="AJ20" s="207">
        <v>4</v>
      </c>
      <c r="AK20" s="207">
        <v>0</v>
      </c>
      <c r="AL20" s="207">
        <v>3</v>
      </c>
      <c r="AM20" s="207">
        <v>3.5</v>
      </c>
      <c r="AN20" s="207">
        <v>4</v>
      </c>
      <c r="AO20" s="211">
        <f t="shared" si="5"/>
        <v>21</v>
      </c>
      <c r="AP20" s="208">
        <f t="shared" si="6"/>
        <v>3</v>
      </c>
      <c r="AQ20" s="210"/>
      <c r="AR20" s="207">
        <v>1</v>
      </c>
      <c r="AS20" s="207">
        <v>0</v>
      </c>
      <c r="AT20" s="207">
        <v>1</v>
      </c>
      <c r="AU20" s="207">
        <v>1</v>
      </c>
      <c r="AV20" s="93">
        <f t="shared" si="7"/>
        <v>0.74999999999999989</v>
      </c>
      <c r="AW20" s="213">
        <v>1</v>
      </c>
      <c r="AX20" s="208">
        <f t="shared" si="8"/>
        <v>-0.25000000000000011</v>
      </c>
      <c r="AY20" s="210"/>
      <c r="AZ20" s="207">
        <v>4</v>
      </c>
      <c r="BA20" s="207">
        <v>4.5</v>
      </c>
      <c r="BB20" s="207">
        <v>4.5</v>
      </c>
      <c r="BC20" s="207">
        <v>0</v>
      </c>
      <c r="BD20" s="207">
        <v>4.8</v>
      </c>
      <c r="BE20" s="207">
        <v>5</v>
      </c>
      <c r="BF20" s="207">
        <v>5.5</v>
      </c>
      <c r="BG20" s="211">
        <f t="shared" si="9"/>
        <v>28.3</v>
      </c>
      <c r="BH20" s="208">
        <f t="shared" si="10"/>
        <v>4.0428571428571427</v>
      </c>
      <c r="BI20" s="212"/>
      <c r="BJ20" s="207">
        <v>1.3</v>
      </c>
      <c r="BK20" s="213">
        <v>0.4</v>
      </c>
      <c r="BL20" s="208">
        <f t="shared" si="11"/>
        <v>0.9</v>
      </c>
      <c r="BM20" s="210"/>
      <c r="BN20" s="415">
        <f t="shared" si="12"/>
        <v>2.3000000000000003</v>
      </c>
      <c r="BO20" s="415">
        <f t="shared" si="13"/>
        <v>2.6714285714285713</v>
      </c>
      <c r="BP20" s="415">
        <f t="shared" si="14"/>
        <v>3</v>
      </c>
      <c r="BQ20" s="415">
        <f t="shared" si="15"/>
        <v>4.0428571428571427</v>
      </c>
      <c r="BR20" s="415">
        <f t="shared" si="16"/>
        <v>3.0035714285714286</v>
      </c>
      <c r="BS20" s="45"/>
      <c r="BT20" s="208">
        <f t="shared" si="17"/>
        <v>3.35</v>
      </c>
      <c r="BU20" s="208">
        <f t="shared" si="18"/>
        <v>0.26</v>
      </c>
      <c r="BV20" s="208">
        <v>0</v>
      </c>
      <c r="BW20" s="208">
        <f t="shared" si="20"/>
        <v>0.9</v>
      </c>
      <c r="BX20" s="218">
        <f t="shared" si="21"/>
        <v>1.1275000000000002</v>
      </c>
      <c r="BY20" s="45"/>
      <c r="BZ20" s="214">
        <f t="shared" si="22"/>
        <v>3.0035714285714286</v>
      </c>
      <c r="CA20" s="215"/>
      <c r="CB20" s="214">
        <f>SUM((BT20*0.25),(BU20*0.25),(BV20*0.25),(BW20*0.25))</f>
        <v>1.1275000000000002</v>
      </c>
      <c r="CC20" s="214"/>
      <c r="CD20" s="216">
        <f t="shared" si="24"/>
        <v>2.0655357142857143</v>
      </c>
      <c r="CE20" s="217"/>
    </row>
  </sheetData>
  <sortState ref="A12:CE20">
    <sortCondition descending="1" ref="CD12:CD20"/>
  </sortState>
  <mergeCells count="2">
    <mergeCell ref="A3:B3"/>
    <mergeCell ref="BN7:BP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4294967293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7"/>
  <sheetViews>
    <sheetView workbookViewId="0">
      <selection activeCell="C24" sqref="C24"/>
    </sheetView>
  </sheetViews>
  <sheetFormatPr defaultColWidth="9.109375" defaultRowHeight="14.4" x14ac:dyDescent="0.3"/>
  <cols>
    <col min="1" max="1" width="5.44140625" style="14" customWidth="1"/>
    <col min="2" max="2" width="19.88671875" style="14" customWidth="1"/>
    <col min="3" max="3" width="21.77734375" style="14" customWidth="1"/>
    <col min="4" max="4" width="16.5546875" style="14" customWidth="1"/>
    <col min="5" max="5" width="16.77734375" style="14" customWidth="1"/>
    <col min="6" max="10" width="5.33203125" style="14" customWidth="1"/>
    <col min="11" max="11" width="8.6640625" style="14" customWidth="1"/>
    <col min="12" max="12" width="3.33203125" style="14" customWidth="1"/>
    <col min="13" max="17" width="5.6640625" style="14" customWidth="1"/>
    <col min="18" max="18" width="9.109375" style="14"/>
    <col min="19" max="19" width="3.33203125" style="14" customWidth="1"/>
    <col min="20" max="21" width="5.6640625" style="14" customWidth="1"/>
    <col min="22" max="22" width="6.33203125" style="14" customWidth="1"/>
    <col min="23" max="23" width="6.6640625" style="14" customWidth="1"/>
    <col min="24" max="27" width="5.6640625" style="14" customWidth="1"/>
    <col min="28" max="28" width="7.109375" style="14" customWidth="1"/>
    <col min="29" max="29" width="3.33203125" style="14" customWidth="1"/>
    <col min="30" max="30" width="7.33203125" style="14" customWidth="1"/>
    <col min="31" max="31" width="10.33203125" style="14" customWidth="1"/>
    <col min="32" max="32" width="7" style="14" customWidth="1"/>
    <col min="33" max="33" width="9.44140625" style="14" customWidth="1"/>
    <col min="34" max="34" width="2.6640625" style="14" customWidth="1"/>
    <col min="35" max="37" width="5.6640625" style="14" customWidth="1"/>
    <col min="38" max="38" width="5.44140625" style="14" customWidth="1"/>
    <col min="39" max="43" width="5.6640625" style="14" customWidth="1"/>
    <col min="44" max="44" width="2.44140625" style="14" customWidth="1"/>
    <col min="45" max="48" width="5.88671875" style="14" customWidth="1"/>
    <col min="49" max="49" width="9.109375" style="14"/>
    <col min="50" max="50" width="10.44140625" style="14" customWidth="1"/>
    <col min="51" max="51" width="5.6640625" style="14" customWidth="1"/>
    <col min="52" max="52" width="3.33203125" style="14" customWidth="1"/>
    <col min="53" max="54" width="5.6640625" style="14" customWidth="1"/>
    <col min="55" max="55" width="6.33203125" style="14" customWidth="1"/>
    <col min="56" max="56" width="6.6640625" style="14" customWidth="1"/>
    <col min="57" max="60" width="5.6640625" style="14" customWidth="1"/>
    <col min="61" max="61" width="7.109375" style="14" customWidth="1"/>
    <col min="62" max="62" width="3.33203125" style="14" customWidth="1"/>
    <col min="63" max="63" width="7.33203125" style="14" customWidth="1"/>
    <col min="64" max="64" width="10.33203125" style="14" customWidth="1"/>
    <col min="65" max="65" width="7" style="14" customWidth="1"/>
    <col min="66" max="66" width="9.44140625" style="14" customWidth="1"/>
    <col min="67" max="67" width="2.44140625" style="14" customWidth="1"/>
    <col min="68" max="71" width="7.6640625" style="14" customWidth="1"/>
    <col min="72" max="72" width="12.109375" style="14" customWidth="1"/>
    <col min="73" max="73" width="2.6640625" style="14" customWidth="1"/>
    <col min="74" max="74" width="10.44140625" style="14" customWidth="1"/>
    <col min="75" max="75" width="2.6640625" style="14" customWidth="1"/>
    <col min="76" max="76" width="9.109375" style="14"/>
    <col min="77" max="77" width="13.33203125" style="14" customWidth="1"/>
    <col min="78" max="16384" width="9.109375" style="14"/>
  </cols>
  <sheetData>
    <row r="1" spans="1:77" ht="15.6" x14ac:dyDescent="0.3">
      <c r="A1" s="135" t="s">
        <v>0</v>
      </c>
      <c r="B1" s="135"/>
      <c r="C1" s="6"/>
      <c r="D1" s="7" t="s">
        <v>2</v>
      </c>
      <c r="E1" s="65" t="s">
        <v>269</v>
      </c>
      <c r="AR1" s="192"/>
      <c r="BY1" s="301">
        <f ca="1">NOW()</f>
        <v>43745.332973495373</v>
      </c>
    </row>
    <row r="2" spans="1:77" ht="15.6" x14ac:dyDescent="0.3">
      <c r="A2" s="9"/>
      <c r="B2" s="9"/>
      <c r="C2" s="6"/>
      <c r="D2" s="7"/>
      <c r="E2" s="7" t="s">
        <v>140</v>
      </c>
      <c r="AR2" s="193"/>
      <c r="BY2" s="193">
        <f ca="1">NOW()</f>
        <v>43745.332973495373</v>
      </c>
    </row>
    <row r="3" spans="1:77" ht="15.6" x14ac:dyDescent="0.3">
      <c r="A3" s="556" t="s">
        <v>1</v>
      </c>
      <c r="B3" s="556"/>
      <c r="C3" s="6"/>
      <c r="D3" s="7"/>
      <c r="E3" s="7" t="s">
        <v>75</v>
      </c>
      <c r="AR3" s="193"/>
      <c r="BY3" s="193"/>
    </row>
    <row r="4" spans="1:77" ht="15.6" x14ac:dyDescent="0.3">
      <c r="A4" s="9"/>
      <c r="B4" s="9"/>
      <c r="C4" s="6"/>
      <c r="D4" s="7"/>
      <c r="E4" s="7" t="s">
        <v>77</v>
      </c>
      <c r="AR4" s="193"/>
      <c r="BY4" s="193"/>
    </row>
    <row r="5" spans="1:77" x14ac:dyDescent="0.3">
      <c r="C5" s="6"/>
      <c r="D5" s="7"/>
      <c r="E5" s="7"/>
      <c r="F5" s="349" t="s">
        <v>92</v>
      </c>
      <c r="G5" s="350"/>
      <c r="H5" s="349"/>
      <c r="I5" s="350"/>
      <c r="J5" s="350"/>
      <c r="K5" s="350"/>
      <c r="M5" s="351" t="s">
        <v>112</v>
      </c>
      <c r="N5" s="352"/>
      <c r="O5" s="352"/>
      <c r="P5" s="352"/>
      <c r="Q5" s="352"/>
      <c r="R5" s="352"/>
      <c r="T5" s="349" t="s">
        <v>92</v>
      </c>
      <c r="U5" s="350"/>
      <c r="V5" s="350"/>
      <c r="W5" s="350"/>
      <c r="X5" s="350"/>
      <c r="Y5" s="350"/>
      <c r="Z5" s="350"/>
      <c r="AA5" s="350"/>
      <c r="AB5" s="350"/>
      <c r="AD5" s="351" t="s">
        <v>112</v>
      </c>
      <c r="AE5" s="352"/>
      <c r="AF5" s="352"/>
      <c r="AG5" s="352"/>
      <c r="AI5" s="349" t="s">
        <v>92</v>
      </c>
      <c r="AJ5" s="350"/>
      <c r="AK5" s="350"/>
      <c r="AL5" s="350"/>
      <c r="AM5" s="350"/>
      <c r="AN5" s="350"/>
      <c r="AO5" s="350"/>
      <c r="AP5" s="350"/>
      <c r="AQ5" s="350"/>
      <c r="AS5" s="351" t="s">
        <v>112</v>
      </c>
      <c r="AT5" s="352"/>
      <c r="AU5" s="352"/>
      <c r="AV5" s="352"/>
      <c r="AW5" s="352"/>
      <c r="AX5" s="352"/>
      <c r="AY5" s="352"/>
      <c r="BA5" s="349" t="s">
        <v>92</v>
      </c>
      <c r="BB5" s="350"/>
      <c r="BC5" s="350"/>
      <c r="BD5" s="350"/>
      <c r="BE5" s="350"/>
      <c r="BF5" s="350"/>
      <c r="BG5" s="350"/>
      <c r="BH5" s="350"/>
      <c r="BI5" s="350"/>
      <c r="BK5" s="351" t="s">
        <v>112</v>
      </c>
      <c r="BL5" s="352"/>
      <c r="BM5" s="352"/>
      <c r="BN5" s="352"/>
    </row>
    <row r="6" spans="1:77" ht="15.6" x14ac:dyDescent="0.3">
      <c r="A6" s="12"/>
      <c r="B6" s="13"/>
      <c r="C6" s="6"/>
      <c r="D6" s="7"/>
    </row>
    <row r="7" spans="1:77" ht="15.6" x14ac:dyDescent="0.3">
      <c r="A7" s="15" t="s">
        <v>260</v>
      </c>
      <c r="B7" s="70"/>
      <c r="C7" s="198"/>
      <c r="F7" s="199" t="s">
        <v>3</v>
      </c>
      <c r="G7" s="199"/>
      <c r="I7" s="199"/>
      <c r="M7" s="199" t="s">
        <v>3</v>
      </c>
      <c r="T7" s="199" t="s">
        <v>261</v>
      </c>
      <c r="AD7" s="199" t="s">
        <v>4</v>
      </c>
      <c r="AI7" s="199" t="s">
        <v>262</v>
      </c>
      <c r="AS7" s="199" t="s">
        <v>5</v>
      </c>
      <c r="AX7" s="199"/>
      <c r="AY7" s="199"/>
      <c r="BA7" s="199" t="s">
        <v>93</v>
      </c>
      <c r="BK7" s="199" t="s">
        <v>93</v>
      </c>
      <c r="BP7" s="25"/>
      <c r="BQ7" s="25"/>
      <c r="BR7" s="25"/>
      <c r="BS7" s="25"/>
      <c r="BT7" s="554" t="s">
        <v>113</v>
      </c>
      <c r="BU7" s="554"/>
      <c r="BV7" s="554"/>
    </row>
    <row r="8" spans="1:77" ht="15.6" x14ac:dyDescent="0.3">
      <c r="A8" s="18" t="s">
        <v>268</v>
      </c>
      <c r="B8" s="76"/>
      <c r="C8" s="198"/>
      <c r="F8" s="14" t="str">
        <f>E1</f>
        <v xml:space="preserve">Carina Ingelsson     </v>
      </c>
      <c r="M8" s="14" t="str">
        <f>E1</f>
        <v xml:space="preserve">Carina Ingelsson     </v>
      </c>
      <c r="T8" s="14" t="str">
        <f>E2</f>
        <v>Jenny Scott</v>
      </c>
      <c r="AD8" s="14" t="str">
        <f>E2</f>
        <v>Jenny Scott</v>
      </c>
      <c r="AI8" s="14" t="s">
        <v>75</v>
      </c>
      <c r="AS8" s="14" t="s">
        <v>75</v>
      </c>
      <c r="BA8" s="14" t="s">
        <v>77</v>
      </c>
      <c r="BK8" s="14" t="s">
        <v>77</v>
      </c>
    </row>
    <row r="9" spans="1:77" x14ac:dyDescent="0.3">
      <c r="F9" s="14" t="s">
        <v>7</v>
      </c>
      <c r="L9" s="25"/>
      <c r="M9" s="25"/>
      <c r="N9" s="25"/>
      <c r="O9" s="25"/>
      <c r="P9" s="25"/>
      <c r="Q9" s="201"/>
      <c r="AC9" s="25"/>
      <c r="AD9" s="199"/>
      <c r="AF9" s="14" t="s">
        <v>31</v>
      </c>
      <c r="AG9" s="14" t="s">
        <v>8</v>
      </c>
      <c r="AY9" s="14" t="s">
        <v>11</v>
      </c>
      <c r="BJ9" s="25"/>
      <c r="BK9" s="199"/>
      <c r="BM9" s="14" t="s">
        <v>31</v>
      </c>
      <c r="BN9" s="14" t="s">
        <v>8</v>
      </c>
      <c r="BT9" s="201" t="s">
        <v>96</v>
      </c>
      <c r="BV9" s="199" t="s">
        <v>115</v>
      </c>
      <c r="BX9" s="206" t="s">
        <v>82</v>
      </c>
      <c r="BY9" s="205"/>
    </row>
    <row r="10" spans="1:77" s="25" customFormat="1" x14ac:dyDescent="0.3">
      <c r="A10" s="25" t="s">
        <v>13</v>
      </c>
      <c r="B10" s="203" t="s">
        <v>14</v>
      </c>
      <c r="C10" s="203" t="s">
        <v>7</v>
      </c>
      <c r="D10" s="203" t="s">
        <v>15</v>
      </c>
      <c r="E10" s="203" t="s">
        <v>16</v>
      </c>
      <c r="F10" s="205" t="s">
        <v>17</v>
      </c>
      <c r="G10" s="205" t="s">
        <v>18</v>
      </c>
      <c r="H10" s="205" t="s">
        <v>19</v>
      </c>
      <c r="I10" s="205" t="s">
        <v>20</v>
      </c>
      <c r="J10" s="205" t="s">
        <v>21</v>
      </c>
      <c r="K10" s="205" t="s">
        <v>7</v>
      </c>
      <c r="L10" s="353"/>
      <c r="M10" s="205" t="s">
        <v>17</v>
      </c>
      <c r="N10" s="205" t="s">
        <v>18</v>
      </c>
      <c r="O10" s="205" t="s">
        <v>19</v>
      </c>
      <c r="P10" s="205" t="s">
        <v>20</v>
      </c>
      <c r="Q10" s="205" t="s">
        <v>21</v>
      </c>
      <c r="R10" s="205" t="s">
        <v>7</v>
      </c>
      <c r="S10" s="281"/>
      <c r="T10" s="25" t="s">
        <v>98</v>
      </c>
      <c r="U10" s="25" t="s">
        <v>99</v>
      </c>
      <c r="V10" s="25" t="s">
        <v>100</v>
      </c>
      <c r="W10" s="25" t="s">
        <v>101</v>
      </c>
      <c r="X10" s="25" t="s">
        <v>263</v>
      </c>
      <c r="Y10" s="25" t="s">
        <v>103</v>
      </c>
      <c r="Z10" s="25" t="s">
        <v>264</v>
      </c>
      <c r="AA10" s="25" t="s">
        <v>122</v>
      </c>
      <c r="AB10" s="25" t="s">
        <v>123</v>
      </c>
      <c r="AC10" s="353"/>
      <c r="AD10" s="25" t="s">
        <v>22</v>
      </c>
      <c r="AE10" s="25" t="s">
        <v>8</v>
      </c>
      <c r="AF10" s="25" t="s">
        <v>124</v>
      </c>
      <c r="AG10" s="25" t="s">
        <v>24</v>
      </c>
      <c r="AH10" s="45"/>
      <c r="AI10" s="25" t="s">
        <v>98</v>
      </c>
      <c r="AJ10" s="25" t="s">
        <v>99</v>
      </c>
      <c r="AK10" s="25" t="s">
        <v>100</v>
      </c>
      <c r="AL10" s="25" t="s">
        <v>101</v>
      </c>
      <c r="AM10" s="25" t="s">
        <v>263</v>
      </c>
      <c r="AN10" s="25" t="s">
        <v>103</v>
      </c>
      <c r="AO10" s="25" t="s">
        <v>264</v>
      </c>
      <c r="AP10" s="25" t="s">
        <v>122</v>
      </c>
      <c r="AQ10" s="25" t="s">
        <v>123</v>
      </c>
      <c r="AR10" s="45"/>
      <c r="AS10" s="205" t="s">
        <v>25</v>
      </c>
      <c r="AT10" s="205" t="s">
        <v>26</v>
      </c>
      <c r="AU10" s="205" t="s">
        <v>27</v>
      </c>
      <c r="AV10" s="205" t="s">
        <v>28</v>
      </c>
      <c r="AW10" s="205" t="s">
        <v>30</v>
      </c>
      <c r="AX10" s="25" t="s">
        <v>215</v>
      </c>
      <c r="AY10" s="25" t="s">
        <v>24</v>
      </c>
      <c r="AZ10" s="281"/>
      <c r="BA10" s="25" t="s">
        <v>98</v>
      </c>
      <c r="BB10" s="25" t="s">
        <v>99</v>
      </c>
      <c r="BC10" s="25" t="s">
        <v>100</v>
      </c>
      <c r="BD10" s="25" t="s">
        <v>101</v>
      </c>
      <c r="BE10" s="25" t="s">
        <v>263</v>
      </c>
      <c r="BF10" s="25" t="s">
        <v>103</v>
      </c>
      <c r="BG10" s="25" t="s">
        <v>264</v>
      </c>
      <c r="BH10" s="25" t="s">
        <v>122</v>
      </c>
      <c r="BI10" s="25" t="s">
        <v>123</v>
      </c>
      <c r="BJ10" s="353"/>
      <c r="BK10" s="25" t="s">
        <v>22</v>
      </c>
      <c r="BL10" s="25" t="s">
        <v>8</v>
      </c>
      <c r="BM10" s="25" t="s">
        <v>124</v>
      </c>
      <c r="BN10" s="25" t="s">
        <v>24</v>
      </c>
      <c r="BP10" s="25" t="s">
        <v>34</v>
      </c>
      <c r="BQ10" s="25" t="s">
        <v>35</v>
      </c>
      <c r="BR10" s="25" t="s">
        <v>36</v>
      </c>
      <c r="BS10" s="25" t="s">
        <v>108</v>
      </c>
      <c r="BT10" s="201" t="s">
        <v>83</v>
      </c>
      <c r="BV10" s="206" t="s">
        <v>83</v>
      </c>
      <c r="BW10" s="205"/>
      <c r="BX10" s="206" t="s">
        <v>83</v>
      </c>
      <c r="BY10" s="206" t="s">
        <v>33</v>
      </c>
    </row>
    <row r="11" spans="1:77" s="25" customFormat="1" x14ac:dyDescent="0.3">
      <c r="F11" s="205"/>
      <c r="G11" s="205"/>
      <c r="H11" s="205"/>
      <c r="I11" s="205"/>
      <c r="J11" s="205"/>
      <c r="K11" s="205"/>
      <c r="L11" s="353"/>
      <c r="M11" s="205"/>
      <c r="N11" s="205"/>
      <c r="O11" s="205"/>
      <c r="P11" s="205"/>
      <c r="Q11" s="205"/>
      <c r="R11" s="205"/>
      <c r="S11" s="281"/>
      <c r="AC11" s="353"/>
      <c r="AH11" s="45"/>
      <c r="AR11" s="45"/>
      <c r="AS11" s="205"/>
      <c r="AT11" s="205"/>
      <c r="AU11" s="205"/>
      <c r="AV11" s="205"/>
      <c r="AW11" s="205"/>
      <c r="AZ11" s="281"/>
      <c r="BJ11" s="353"/>
      <c r="BT11" s="201"/>
      <c r="BV11" s="206"/>
      <c r="BW11" s="205"/>
      <c r="BX11" s="206"/>
      <c r="BY11" s="206"/>
    </row>
    <row r="12" spans="1:77" x14ac:dyDescent="0.3">
      <c r="A12" s="38">
        <v>140</v>
      </c>
      <c r="B12" t="s">
        <v>44</v>
      </c>
      <c r="C12" t="s">
        <v>63</v>
      </c>
      <c r="D12" t="s">
        <v>43</v>
      </c>
      <c r="E12" t="s">
        <v>62</v>
      </c>
      <c r="F12" s="207">
        <v>6.3</v>
      </c>
      <c r="G12" s="207">
        <v>6.2</v>
      </c>
      <c r="H12" s="207">
        <v>6.4</v>
      </c>
      <c r="I12" s="207">
        <v>6.5</v>
      </c>
      <c r="J12" s="207">
        <v>7.7</v>
      </c>
      <c r="K12" s="208">
        <f t="shared" ref="K12:K17" si="0">SUM((F12*0.3),(G12*0.25),(H12*0.25),(I12*0.15),(J12*0.05))</f>
        <v>6.3999999999999995</v>
      </c>
      <c r="L12" s="354"/>
      <c r="M12" s="207">
        <v>6</v>
      </c>
      <c r="N12" s="207">
        <v>6.2</v>
      </c>
      <c r="O12" s="207">
        <v>6.6</v>
      </c>
      <c r="P12" s="207">
        <v>6.6</v>
      </c>
      <c r="Q12" s="207">
        <v>7.7</v>
      </c>
      <c r="R12" s="208">
        <f t="shared" ref="R12:R17" si="1">SUM((M12*0.1),(N12*0.1),(O12*0.3),(P12*0.3),(Q12*0.2))</f>
        <v>6.72</v>
      </c>
      <c r="S12" s="355"/>
      <c r="T12" s="207">
        <v>4.8</v>
      </c>
      <c r="U12" s="207">
        <v>6.5</v>
      </c>
      <c r="V12" s="207">
        <v>6</v>
      </c>
      <c r="W12" s="207">
        <v>7.5</v>
      </c>
      <c r="X12" s="207">
        <v>6.2</v>
      </c>
      <c r="Y12" s="207">
        <v>5.8</v>
      </c>
      <c r="Z12" s="207">
        <v>6.5</v>
      </c>
      <c r="AA12" s="211">
        <f t="shared" ref="AA12:AA17" si="2">SUM(T12:Z12)</f>
        <v>43.3</v>
      </c>
      <c r="AB12" s="208">
        <f t="shared" ref="AB12:AB17" si="3">AA12/7</f>
        <v>6.1857142857142851</v>
      </c>
      <c r="AC12" s="354"/>
      <c r="AD12" s="207">
        <v>7.2</v>
      </c>
      <c r="AE12" s="208"/>
      <c r="AF12" s="213"/>
      <c r="AG12" s="208">
        <f t="shared" ref="AG12:AG17" si="4">AD12-AF12</f>
        <v>7.2</v>
      </c>
      <c r="AH12" s="355"/>
      <c r="AI12" s="207">
        <v>4.8</v>
      </c>
      <c r="AJ12" s="207">
        <v>7</v>
      </c>
      <c r="AK12" s="207">
        <v>6.2</v>
      </c>
      <c r="AL12" s="207">
        <v>6.8</v>
      </c>
      <c r="AM12" s="207">
        <v>5.5</v>
      </c>
      <c r="AN12" s="207">
        <v>5.3</v>
      </c>
      <c r="AO12" s="207">
        <v>6</v>
      </c>
      <c r="AP12" s="211">
        <f t="shared" ref="AP12:AP17" si="5">SUM(AI12:AO12)</f>
        <v>41.6</v>
      </c>
      <c r="AQ12" s="208">
        <f t="shared" ref="AQ12:AQ17" si="6">AP12/7</f>
        <v>5.9428571428571431</v>
      </c>
      <c r="AR12" s="355"/>
      <c r="AS12" s="207">
        <v>6.8</v>
      </c>
      <c r="AT12" s="207">
        <v>7</v>
      </c>
      <c r="AU12" s="207">
        <v>6.2</v>
      </c>
      <c r="AV12" s="207">
        <v>6</v>
      </c>
      <c r="AW12" s="208">
        <f t="shared" ref="AW12:AW17" si="7">SUM((AS12*0.3),(AT12*0.25),(AU12*0.35),(AV12*0.1))</f>
        <v>6.5600000000000005</v>
      </c>
      <c r="AX12" s="213"/>
      <c r="AY12" s="208">
        <f t="shared" ref="AY12:AY17" si="8">AW12-AX12</f>
        <v>6.5600000000000005</v>
      </c>
      <c r="AZ12" s="355"/>
      <c r="BA12" s="207">
        <v>4</v>
      </c>
      <c r="BB12" s="207">
        <v>7</v>
      </c>
      <c r="BC12" s="207">
        <v>5.5</v>
      </c>
      <c r="BD12" s="207">
        <v>6.5</v>
      </c>
      <c r="BE12" s="207">
        <v>4.8</v>
      </c>
      <c r="BF12" s="207">
        <v>6</v>
      </c>
      <c r="BG12" s="207">
        <v>0</v>
      </c>
      <c r="BH12" s="211">
        <f t="shared" ref="BH12:BH17" si="9">SUM(BA12:BG12)</f>
        <v>33.799999999999997</v>
      </c>
      <c r="BI12" s="208">
        <f t="shared" ref="BI12:BI17" si="10">BH12/7</f>
        <v>4.8285714285714283</v>
      </c>
      <c r="BJ12" s="354"/>
      <c r="BK12" s="207">
        <v>8.9</v>
      </c>
      <c r="BL12" s="208"/>
      <c r="BM12" s="213"/>
      <c r="BN12" s="208">
        <f t="shared" ref="BN12:BN17" si="11">BK12-BM12</f>
        <v>8.9</v>
      </c>
      <c r="BP12" s="356">
        <f t="shared" ref="BP12:BP17" si="12">(K12+R12)/2</f>
        <v>6.56</v>
      </c>
      <c r="BQ12" s="356">
        <f t="shared" ref="BQ12:BQ17" si="13">(AB12+AG12)/2</f>
        <v>6.6928571428571431</v>
      </c>
      <c r="BR12" s="356">
        <f t="shared" ref="BR12:BR17" si="14">(AQ12+AY12)/2</f>
        <v>6.2514285714285718</v>
      </c>
      <c r="BS12" s="356">
        <f t="shared" ref="BS12:BS17" si="15">(BI12+BN12)/2</f>
        <v>6.8642857142857139</v>
      </c>
      <c r="BT12" s="208">
        <f t="shared" ref="BT12:BT17" si="16">SUM((K12*0.25)+(AB12*0.25)+(AQ12*0.25)+(BI12*0.25))</f>
        <v>5.8392857142857144</v>
      </c>
      <c r="BU12" s="211"/>
      <c r="BV12" s="208">
        <f t="shared" ref="BV12:BV17" si="17">SUM((R12*0.25),(AG12*0.25),(AY12*0.25),(BN12*0.25))</f>
        <v>7.3450000000000006</v>
      </c>
      <c r="BX12" s="293">
        <f t="shared" ref="BX12:BX17" si="18">AVERAGE(BT12:BV12)</f>
        <v>6.5921428571428571</v>
      </c>
      <c r="BY12" s="271">
        <f t="shared" ref="BY12:BY17" si="19">RANK(BX12,BX$12:BX$86)</f>
        <v>1</v>
      </c>
    </row>
    <row r="13" spans="1:77" x14ac:dyDescent="0.3">
      <c r="A13" s="38">
        <v>132</v>
      </c>
      <c r="B13" t="s">
        <v>37</v>
      </c>
      <c r="C13" t="s">
        <v>57</v>
      </c>
      <c r="D13" t="s">
        <v>58</v>
      </c>
      <c r="E13" t="s">
        <v>59</v>
      </c>
      <c r="F13" s="207">
        <v>6.2</v>
      </c>
      <c r="G13" s="207">
        <v>6.4</v>
      </c>
      <c r="H13" s="207">
        <v>6.5</v>
      </c>
      <c r="I13" s="207">
        <v>7.2</v>
      </c>
      <c r="J13" s="207">
        <v>8</v>
      </c>
      <c r="K13" s="208">
        <f t="shared" si="0"/>
        <v>6.5650000000000004</v>
      </c>
      <c r="L13" s="354"/>
      <c r="M13" s="207">
        <v>5.8</v>
      </c>
      <c r="N13" s="207">
        <v>6</v>
      </c>
      <c r="O13" s="207">
        <v>6.5</v>
      </c>
      <c r="P13" s="207">
        <v>7</v>
      </c>
      <c r="Q13" s="207">
        <v>8</v>
      </c>
      <c r="R13" s="208">
        <f t="shared" si="1"/>
        <v>6.83</v>
      </c>
      <c r="S13" s="355"/>
      <c r="T13" s="207">
        <v>5</v>
      </c>
      <c r="U13" s="207">
        <v>6</v>
      </c>
      <c r="V13" s="207">
        <v>5</v>
      </c>
      <c r="W13" s="207">
        <v>6.2</v>
      </c>
      <c r="X13" s="207">
        <v>6.5</v>
      </c>
      <c r="Y13" s="207">
        <v>4.5</v>
      </c>
      <c r="Z13" s="207">
        <v>5.5</v>
      </c>
      <c r="AA13" s="211">
        <f t="shared" si="2"/>
        <v>38.700000000000003</v>
      </c>
      <c r="AB13" s="208">
        <f t="shared" si="3"/>
        <v>5.5285714285714294</v>
      </c>
      <c r="AC13" s="354"/>
      <c r="AD13" s="207">
        <v>7.3</v>
      </c>
      <c r="AE13" s="208"/>
      <c r="AF13" s="213"/>
      <c r="AG13" s="208">
        <f t="shared" si="4"/>
        <v>7.3</v>
      </c>
      <c r="AH13" s="355"/>
      <c r="AI13" s="207">
        <v>4.8</v>
      </c>
      <c r="AJ13" s="207">
        <v>5</v>
      </c>
      <c r="AK13" s="207">
        <v>6</v>
      </c>
      <c r="AL13" s="207">
        <v>6</v>
      </c>
      <c r="AM13" s="207">
        <v>6</v>
      </c>
      <c r="AN13" s="207">
        <v>5</v>
      </c>
      <c r="AO13" s="207">
        <v>5.3</v>
      </c>
      <c r="AP13" s="211">
        <f t="shared" si="5"/>
        <v>38.099999999999994</v>
      </c>
      <c r="AQ13" s="208">
        <f t="shared" si="6"/>
        <v>5.4428571428571422</v>
      </c>
      <c r="AR13" s="355"/>
      <c r="AS13" s="207">
        <v>4.8</v>
      </c>
      <c r="AT13" s="207">
        <v>5</v>
      </c>
      <c r="AU13" s="207">
        <v>5.5</v>
      </c>
      <c r="AV13" s="207">
        <v>6</v>
      </c>
      <c r="AW13" s="208">
        <f t="shared" si="7"/>
        <v>5.2149999999999999</v>
      </c>
      <c r="AX13" s="213"/>
      <c r="AY13" s="208">
        <f t="shared" si="8"/>
        <v>5.2149999999999999</v>
      </c>
      <c r="AZ13" s="355"/>
      <c r="BA13" s="207">
        <v>4.5</v>
      </c>
      <c r="BB13" s="207">
        <v>5.5</v>
      </c>
      <c r="BC13" s="207">
        <v>5.8</v>
      </c>
      <c r="BD13" s="207">
        <v>6.3</v>
      </c>
      <c r="BE13" s="207">
        <v>6</v>
      </c>
      <c r="BF13" s="207">
        <v>6</v>
      </c>
      <c r="BG13" s="207">
        <v>5.3</v>
      </c>
      <c r="BH13" s="211">
        <f t="shared" si="9"/>
        <v>39.4</v>
      </c>
      <c r="BI13" s="208">
        <f t="shared" si="10"/>
        <v>5.6285714285714281</v>
      </c>
      <c r="BJ13" s="354"/>
      <c r="BK13" s="207">
        <v>8.9</v>
      </c>
      <c r="BL13" s="208"/>
      <c r="BM13" s="213"/>
      <c r="BN13" s="208">
        <f t="shared" si="11"/>
        <v>8.9</v>
      </c>
      <c r="BP13" s="356">
        <f t="shared" si="12"/>
        <v>6.6974999999999998</v>
      </c>
      <c r="BQ13" s="356">
        <f t="shared" si="13"/>
        <v>6.4142857142857146</v>
      </c>
      <c r="BR13" s="356">
        <f t="shared" si="14"/>
        <v>5.3289285714285715</v>
      </c>
      <c r="BS13" s="356">
        <f t="shared" si="15"/>
        <v>7.2642857142857142</v>
      </c>
      <c r="BT13" s="208">
        <f t="shared" si="16"/>
        <v>5.7912499999999998</v>
      </c>
      <c r="BU13" s="211"/>
      <c r="BV13" s="208">
        <f t="shared" si="17"/>
        <v>7.0612499999999994</v>
      </c>
      <c r="BX13" s="293">
        <f t="shared" si="18"/>
        <v>6.4262499999999996</v>
      </c>
      <c r="BY13" s="271">
        <f t="shared" si="19"/>
        <v>2</v>
      </c>
    </row>
    <row r="14" spans="1:77" x14ac:dyDescent="0.3">
      <c r="A14" s="38">
        <v>146</v>
      </c>
      <c r="B14" t="s">
        <v>265</v>
      </c>
      <c r="C14" t="s">
        <v>65</v>
      </c>
      <c r="D14" t="s">
        <v>66</v>
      </c>
      <c r="E14" t="s">
        <v>67</v>
      </c>
      <c r="F14" s="207">
        <v>6</v>
      </c>
      <c r="G14" s="207">
        <v>6.2</v>
      </c>
      <c r="H14" s="207">
        <v>6.5</v>
      </c>
      <c r="I14" s="207">
        <v>6.8</v>
      </c>
      <c r="J14" s="207">
        <v>7.5</v>
      </c>
      <c r="K14" s="208">
        <f t="shared" si="0"/>
        <v>6.3699999999999992</v>
      </c>
      <c r="L14" s="354"/>
      <c r="M14" s="207">
        <v>5.5</v>
      </c>
      <c r="N14" s="207">
        <v>6.2</v>
      </c>
      <c r="O14" s="207">
        <v>6.6</v>
      </c>
      <c r="P14" s="207">
        <v>6.8</v>
      </c>
      <c r="Q14" s="207">
        <v>7.5</v>
      </c>
      <c r="R14" s="208">
        <f t="shared" si="1"/>
        <v>6.6899999999999995</v>
      </c>
      <c r="S14" s="355"/>
      <c r="T14" s="207">
        <v>5.5</v>
      </c>
      <c r="U14" s="207">
        <v>6.2</v>
      </c>
      <c r="V14" s="207">
        <v>5</v>
      </c>
      <c r="W14" s="207">
        <v>6.5</v>
      </c>
      <c r="X14" s="207">
        <v>4.5</v>
      </c>
      <c r="Y14" s="207">
        <v>5</v>
      </c>
      <c r="Z14" s="207">
        <v>5</v>
      </c>
      <c r="AA14" s="211">
        <f t="shared" si="2"/>
        <v>37.700000000000003</v>
      </c>
      <c r="AB14" s="208">
        <f t="shared" si="3"/>
        <v>5.3857142857142861</v>
      </c>
      <c r="AC14" s="354"/>
      <c r="AD14" s="207">
        <v>6.8</v>
      </c>
      <c r="AE14" s="208"/>
      <c r="AF14" s="213"/>
      <c r="AG14" s="208">
        <f t="shared" si="4"/>
        <v>6.8</v>
      </c>
      <c r="AH14" s="355"/>
      <c r="AI14" s="207">
        <v>4.5</v>
      </c>
      <c r="AJ14" s="207">
        <v>6.5</v>
      </c>
      <c r="AK14" s="207">
        <v>4.5</v>
      </c>
      <c r="AL14" s="207">
        <v>6</v>
      </c>
      <c r="AM14" s="207">
        <v>5.3</v>
      </c>
      <c r="AN14" s="207">
        <v>5</v>
      </c>
      <c r="AO14" s="207">
        <v>5.3</v>
      </c>
      <c r="AP14" s="211">
        <f t="shared" si="5"/>
        <v>37.1</v>
      </c>
      <c r="AQ14" s="208">
        <f t="shared" si="6"/>
        <v>5.3</v>
      </c>
      <c r="AR14" s="355"/>
      <c r="AS14" s="207">
        <v>7</v>
      </c>
      <c r="AT14" s="207">
        <v>7.2</v>
      </c>
      <c r="AU14" s="207">
        <v>6</v>
      </c>
      <c r="AV14" s="207">
        <v>5</v>
      </c>
      <c r="AW14" s="208">
        <f t="shared" si="7"/>
        <v>6.5</v>
      </c>
      <c r="AX14" s="213"/>
      <c r="AY14" s="208">
        <f t="shared" si="8"/>
        <v>6.5</v>
      </c>
      <c r="AZ14" s="355"/>
      <c r="BA14" s="207">
        <v>4.5</v>
      </c>
      <c r="BB14" s="207">
        <v>6</v>
      </c>
      <c r="BC14" s="207">
        <v>4.5</v>
      </c>
      <c r="BD14" s="207">
        <v>5.5</v>
      </c>
      <c r="BE14" s="207">
        <v>4.5</v>
      </c>
      <c r="BF14" s="207">
        <v>5.5</v>
      </c>
      <c r="BG14" s="207">
        <v>4</v>
      </c>
      <c r="BH14" s="211">
        <f t="shared" si="9"/>
        <v>34.5</v>
      </c>
      <c r="BI14" s="208">
        <f t="shared" si="10"/>
        <v>4.9285714285714288</v>
      </c>
      <c r="BJ14" s="354"/>
      <c r="BK14" s="207">
        <v>8.3000000000000007</v>
      </c>
      <c r="BL14" s="208"/>
      <c r="BM14" s="213"/>
      <c r="BN14" s="208">
        <f t="shared" si="11"/>
        <v>8.3000000000000007</v>
      </c>
      <c r="BP14" s="356">
        <f t="shared" si="12"/>
        <v>6.5299999999999994</v>
      </c>
      <c r="BQ14" s="356">
        <f t="shared" si="13"/>
        <v>6.0928571428571434</v>
      </c>
      <c r="BR14" s="356">
        <f t="shared" si="14"/>
        <v>5.9</v>
      </c>
      <c r="BS14" s="356">
        <f t="shared" si="15"/>
        <v>6.6142857142857148</v>
      </c>
      <c r="BT14" s="208">
        <f t="shared" si="16"/>
        <v>5.4960714285714278</v>
      </c>
      <c r="BU14" s="211"/>
      <c r="BV14" s="208">
        <f t="shared" si="17"/>
        <v>7.0724999999999998</v>
      </c>
      <c r="BX14" s="293">
        <f t="shared" si="18"/>
        <v>6.2842857142857138</v>
      </c>
      <c r="BY14" s="271">
        <f t="shared" si="19"/>
        <v>3</v>
      </c>
    </row>
    <row r="15" spans="1:77" x14ac:dyDescent="0.3">
      <c r="A15" s="38">
        <v>141</v>
      </c>
      <c r="B15" t="s">
        <v>42</v>
      </c>
      <c r="C15" t="s">
        <v>60</v>
      </c>
      <c r="D15" t="s">
        <v>61</v>
      </c>
      <c r="E15" t="s">
        <v>62</v>
      </c>
      <c r="F15" s="207">
        <v>6</v>
      </c>
      <c r="G15" s="207">
        <v>6</v>
      </c>
      <c r="H15" s="207">
        <v>6.2</v>
      </c>
      <c r="I15" s="207">
        <v>6.8</v>
      </c>
      <c r="J15" s="207">
        <v>6.5</v>
      </c>
      <c r="K15" s="208">
        <f t="shared" si="0"/>
        <v>6.1949999999999994</v>
      </c>
      <c r="L15" s="354"/>
      <c r="M15" s="207">
        <v>5.5</v>
      </c>
      <c r="N15" s="207">
        <v>6</v>
      </c>
      <c r="O15" s="207">
        <v>6</v>
      </c>
      <c r="P15" s="207">
        <v>6.8</v>
      </c>
      <c r="Q15" s="207">
        <v>6.5</v>
      </c>
      <c r="R15" s="208">
        <f t="shared" si="1"/>
        <v>6.29</v>
      </c>
      <c r="S15" s="355"/>
      <c r="T15" s="207">
        <v>5.2</v>
      </c>
      <c r="U15" s="207">
        <v>6.2</v>
      </c>
      <c r="V15" s="207">
        <v>7</v>
      </c>
      <c r="W15" s="207">
        <v>6</v>
      </c>
      <c r="X15" s="207">
        <v>4.5</v>
      </c>
      <c r="Y15" s="207">
        <v>6.5</v>
      </c>
      <c r="Z15" s="207">
        <v>6.5</v>
      </c>
      <c r="AA15" s="211">
        <f t="shared" si="2"/>
        <v>41.9</v>
      </c>
      <c r="AB15" s="208">
        <f t="shared" si="3"/>
        <v>5.9857142857142858</v>
      </c>
      <c r="AC15" s="354"/>
      <c r="AD15" s="207">
        <v>7.4</v>
      </c>
      <c r="AE15" s="208"/>
      <c r="AF15" s="213"/>
      <c r="AG15" s="208">
        <f t="shared" si="4"/>
        <v>7.4</v>
      </c>
      <c r="AH15" s="355"/>
      <c r="AI15" s="207">
        <v>4.5</v>
      </c>
      <c r="AJ15" s="207">
        <v>7</v>
      </c>
      <c r="AK15" s="207">
        <v>6.2</v>
      </c>
      <c r="AL15" s="207">
        <v>5</v>
      </c>
      <c r="AM15" s="207">
        <v>5.2</v>
      </c>
      <c r="AN15" s="207">
        <v>5.5</v>
      </c>
      <c r="AO15" s="207">
        <v>5.5</v>
      </c>
      <c r="AP15" s="211">
        <f t="shared" si="5"/>
        <v>38.9</v>
      </c>
      <c r="AQ15" s="208">
        <f t="shared" si="6"/>
        <v>5.5571428571428569</v>
      </c>
      <c r="AR15" s="355"/>
      <c r="AS15" s="207">
        <v>6</v>
      </c>
      <c r="AT15" s="207">
        <v>6</v>
      </c>
      <c r="AU15" s="207">
        <v>5</v>
      </c>
      <c r="AV15" s="207">
        <v>5</v>
      </c>
      <c r="AW15" s="208">
        <f t="shared" si="7"/>
        <v>5.55</v>
      </c>
      <c r="AX15" s="213"/>
      <c r="AY15" s="208">
        <f t="shared" si="8"/>
        <v>5.55</v>
      </c>
      <c r="AZ15" s="355"/>
      <c r="BA15" s="207">
        <v>4</v>
      </c>
      <c r="BB15" s="207">
        <v>6.5</v>
      </c>
      <c r="BC15" s="207">
        <v>5.5</v>
      </c>
      <c r="BD15" s="207">
        <v>5.8</v>
      </c>
      <c r="BE15" s="207">
        <v>3.5</v>
      </c>
      <c r="BF15" s="207">
        <v>3.5</v>
      </c>
      <c r="BG15" s="207">
        <v>5.5</v>
      </c>
      <c r="BH15" s="211">
        <f t="shared" si="9"/>
        <v>34.299999999999997</v>
      </c>
      <c r="BI15" s="208">
        <f t="shared" si="10"/>
        <v>4.8999999999999995</v>
      </c>
      <c r="BJ15" s="354"/>
      <c r="BK15" s="207">
        <v>7.8</v>
      </c>
      <c r="BL15" s="208"/>
      <c r="BM15" s="213"/>
      <c r="BN15" s="208">
        <f t="shared" si="11"/>
        <v>7.8</v>
      </c>
      <c r="BP15" s="356">
        <f t="shared" si="12"/>
        <v>6.2424999999999997</v>
      </c>
      <c r="BQ15" s="356">
        <f t="shared" si="13"/>
        <v>6.6928571428571431</v>
      </c>
      <c r="BR15" s="356">
        <f t="shared" si="14"/>
        <v>5.5535714285714288</v>
      </c>
      <c r="BS15" s="356">
        <f t="shared" si="15"/>
        <v>6.35</v>
      </c>
      <c r="BT15" s="208">
        <f t="shared" si="16"/>
        <v>5.6594642857142849</v>
      </c>
      <c r="BU15" s="211"/>
      <c r="BV15" s="208">
        <f t="shared" si="17"/>
        <v>6.7600000000000007</v>
      </c>
      <c r="BX15" s="293">
        <f t="shared" si="18"/>
        <v>6.2097321428571428</v>
      </c>
      <c r="BY15" s="271">
        <f t="shared" si="19"/>
        <v>4</v>
      </c>
    </row>
    <row r="16" spans="1:77" x14ac:dyDescent="0.3">
      <c r="A16" s="38">
        <v>136</v>
      </c>
      <c r="B16" t="s">
        <v>38</v>
      </c>
      <c r="C16" t="s">
        <v>57</v>
      </c>
      <c r="D16" t="s">
        <v>58</v>
      </c>
      <c r="E16" t="s">
        <v>59</v>
      </c>
      <c r="F16" s="207">
        <v>6.2</v>
      </c>
      <c r="G16" s="207">
        <v>6.4</v>
      </c>
      <c r="H16" s="207">
        <v>6.6</v>
      </c>
      <c r="I16" s="207">
        <v>7.2</v>
      </c>
      <c r="J16" s="207">
        <v>8</v>
      </c>
      <c r="K16" s="208">
        <f t="shared" si="0"/>
        <v>6.59</v>
      </c>
      <c r="L16" s="354"/>
      <c r="M16" s="207">
        <v>5.8</v>
      </c>
      <c r="N16" s="207">
        <v>6.2</v>
      </c>
      <c r="O16" s="207">
        <v>6.4</v>
      </c>
      <c r="P16" s="207">
        <v>7</v>
      </c>
      <c r="Q16" s="207">
        <v>8</v>
      </c>
      <c r="R16" s="208">
        <f t="shared" si="1"/>
        <v>6.82</v>
      </c>
      <c r="S16" s="355"/>
      <c r="T16" s="207">
        <v>4.8</v>
      </c>
      <c r="U16" s="207">
        <v>5.5</v>
      </c>
      <c r="V16" s="207">
        <v>6</v>
      </c>
      <c r="W16" s="207">
        <v>4.5</v>
      </c>
      <c r="X16" s="207">
        <v>5.5</v>
      </c>
      <c r="Y16" s="207">
        <v>5.8</v>
      </c>
      <c r="Z16" s="207">
        <v>5.8</v>
      </c>
      <c r="AA16" s="211">
        <f t="shared" si="2"/>
        <v>37.9</v>
      </c>
      <c r="AB16" s="208">
        <f t="shared" si="3"/>
        <v>5.4142857142857137</v>
      </c>
      <c r="AC16" s="354"/>
      <c r="AD16" s="207">
        <v>6.8</v>
      </c>
      <c r="AE16" s="208"/>
      <c r="AF16" s="213"/>
      <c r="AG16" s="208">
        <f t="shared" si="4"/>
        <v>6.8</v>
      </c>
      <c r="AH16" s="355"/>
      <c r="AI16" s="207">
        <v>5</v>
      </c>
      <c r="AJ16" s="207">
        <v>6</v>
      </c>
      <c r="AK16" s="207">
        <v>5.5</v>
      </c>
      <c r="AL16" s="207">
        <v>5</v>
      </c>
      <c r="AM16" s="207">
        <v>4.8</v>
      </c>
      <c r="AN16" s="207">
        <v>5</v>
      </c>
      <c r="AO16" s="207">
        <v>5.2</v>
      </c>
      <c r="AP16" s="211">
        <f t="shared" si="5"/>
        <v>36.5</v>
      </c>
      <c r="AQ16" s="208">
        <f t="shared" si="6"/>
        <v>5.2142857142857144</v>
      </c>
      <c r="AR16" s="355"/>
      <c r="AS16" s="207">
        <v>4.8</v>
      </c>
      <c r="AT16" s="207">
        <v>5.5</v>
      </c>
      <c r="AU16" s="207">
        <v>5.2</v>
      </c>
      <c r="AV16" s="207">
        <v>4.9000000000000004</v>
      </c>
      <c r="AW16" s="208">
        <f t="shared" si="7"/>
        <v>5.125</v>
      </c>
      <c r="AX16" s="213"/>
      <c r="AY16" s="208">
        <f t="shared" si="8"/>
        <v>5.125</v>
      </c>
      <c r="AZ16" s="355"/>
      <c r="BA16" s="207">
        <v>4.5</v>
      </c>
      <c r="BB16" s="207">
        <v>5.8</v>
      </c>
      <c r="BC16" s="207">
        <v>5.3</v>
      </c>
      <c r="BD16" s="207">
        <v>4.5</v>
      </c>
      <c r="BE16" s="207">
        <v>4.5</v>
      </c>
      <c r="BF16" s="207">
        <v>5.8</v>
      </c>
      <c r="BG16" s="207">
        <v>5.3</v>
      </c>
      <c r="BH16" s="211">
        <f t="shared" si="9"/>
        <v>35.700000000000003</v>
      </c>
      <c r="BI16" s="208">
        <f t="shared" si="10"/>
        <v>5.1000000000000005</v>
      </c>
      <c r="BJ16" s="354"/>
      <c r="BK16" s="207">
        <v>7.8</v>
      </c>
      <c r="BL16" s="208"/>
      <c r="BM16" s="213"/>
      <c r="BN16" s="208">
        <f t="shared" si="11"/>
        <v>7.8</v>
      </c>
      <c r="BP16" s="356">
        <f t="shared" si="12"/>
        <v>6.7050000000000001</v>
      </c>
      <c r="BQ16" s="356">
        <f t="shared" si="13"/>
        <v>6.1071428571428568</v>
      </c>
      <c r="BR16" s="356">
        <f t="shared" si="14"/>
        <v>5.1696428571428577</v>
      </c>
      <c r="BS16" s="356">
        <f t="shared" si="15"/>
        <v>6.45</v>
      </c>
      <c r="BT16" s="208">
        <f t="shared" si="16"/>
        <v>5.5796428571428578</v>
      </c>
      <c r="BU16" s="211"/>
      <c r="BV16" s="208">
        <f t="shared" si="17"/>
        <v>6.6362500000000004</v>
      </c>
      <c r="BX16" s="293">
        <f t="shared" si="18"/>
        <v>6.1079464285714291</v>
      </c>
      <c r="BY16" s="271">
        <f t="shared" si="19"/>
        <v>5</v>
      </c>
    </row>
    <row r="17" spans="1:77" x14ac:dyDescent="0.3">
      <c r="A17" s="38">
        <v>68</v>
      </c>
      <c r="B17" t="s">
        <v>266</v>
      </c>
      <c r="C17" t="s">
        <v>224</v>
      </c>
      <c r="D17" t="s">
        <v>89</v>
      </c>
      <c r="E17" t="s">
        <v>90</v>
      </c>
      <c r="F17" s="207">
        <v>6.5</v>
      </c>
      <c r="G17" s="207">
        <v>6</v>
      </c>
      <c r="H17" s="207">
        <v>6</v>
      </c>
      <c r="I17" s="207">
        <v>6.8</v>
      </c>
      <c r="J17" s="207">
        <v>6.5</v>
      </c>
      <c r="K17" s="208">
        <f t="shared" si="0"/>
        <v>6.2950000000000008</v>
      </c>
      <c r="L17" s="354"/>
      <c r="M17" s="207">
        <v>6.5</v>
      </c>
      <c r="N17" s="207">
        <v>6.2</v>
      </c>
      <c r="O17" s="207">
        <v>6.5</v>
      </c>
      <c r="P17" s="207">
        <v>7</v>
      </c>
      <c r="Q17" s="207">
        <v>6.5</v>
      </c>
      <c r="R17" s="208">
        <f t="shared" si="1"/>
        <v>6.62</v>
      </c>
      <c r="S17" s="355"/>
      <c r="T17" s="207">
        <v>6</v>
      </c>
      <c r="U17" s="207">
        <v>6.5</v>
      </c>
      <c r="V17" s="207">
        <v>7</v>
      </c>
      <c r="W17" s="207">
        <v>2</v>
      </c>
      <c r="X17" s="207">
        <v>6.8</v>
      </c>
      <c r="Y17" s="207">
        <v>7.5</v>
      </c>
      <c r="Z17" s="207">
        <v>5.8</v>
      </c>
      <c r="AA17" s="211">
        <f t="shared" si="2"/>
        <v>41.599999999999994</v>
      </c>
      <c r="AB17" s="208">
        <f t="shared" si="3"/>
        <v>5.9428571428571422</v>
      </c>
      <c r="AC17" s="354"/>
      <c r="AD17" s="207">
        <v>6.55</v>
      </c>
      <c r="AE17" s="208"/>
      <c r="AF17" s="213"/>
      <c r="AG17" s="208">
        <f t="shared" si="4"/>
        <v>6.55</v>
      </c>
      <c r="AH17" s="355"/>
      <c r="AI17" s="207">
        <v>6</v>
      </c>
      <c r="AJ17" s="207">
        <v>7</v>
      </c>
      <c r="AK17" s="207">
        <v>6.5</v>
      </c>
      <c r="AL17" s="207">
        <v>0</v>
      </c>
      <c r="AM17" s="207">
        <v>6.5</v>
      </c>
      <c r="AN17" s="207">
        <v>6</v>
      </c>
      <c r="AO17" s="207">
        <v>6.2</v>
      </c>
      <c r="AP17" s="211">
        <f t="shared" si="5"/>
        <v>38.200000000000003</v>
      </c>
      <c r="AQ17" s="208">
        <f t="shared" si="6"/>
        <v>5.4571428571428573</v>
      </c>
      <c r="AR17" s="355"/>
      <c r="AS17" s="207">
        <v>5.2</v>
      </c>
      <c r="AT17" s="207">
        <v>5.5</v>
      </c>
      <c r="AU17" s="207">
        <v>5</v>
      </c>
      <c r="AV17" s="207">
        <v>4.5</v>
      </c>
      <c r="AW17" s="208">
        <f t="shared" si="7"/>
        <v>5.1350000000000007</v>
      </c>
      <c r="AX17" s="213"/>
      <c r="AY17" s="208">
        <f t="shared" si="8"/>
        <v>5.1350000000000007</v>
      </c>
      <c r="AZ17" s="355"/>
      <c r="BA17" s="207">
        <v>4.8</v>
      </c>
      <c r="BB17" s="207">
        <v>6.3</v>
      </c>
      <c r="BC17" s="207">
        <v>6</v>
      </c>
      <c r="BD17" s="207">
        <v>1</v>
      </c>
      <c r="BE17" s="207">
        <v>5</v>
      </c>
      <c r="BF17" s="207">
        <v>6</v>
      </c>
      <c r="BG17" s="207">
        <v>4.5</v>
      </c>
      <c r="BH17" s="211">
        <f t="shared" si="9"/>
        <v>33.6</v>
      </c>
      <c r="BI17" s="208">
        <f t="shared" si="10"/>
        <v>4.8</v>
      </c>
      <c r="BJ17" s="354"/>
      <c r="BK17" s="207">
        <v>6.9</v>
      </c>
      <c r="BL17" s="208"/>
      <c r="BM17" s="213"/>
      <c r="BN17" s="208">
        <f t="shared" si="11"/>
        <v>6.9</v>
      </c>
      <c r="BP17" s="356">
        <f t="shared" si="12"/>
        <v>6.4575000000000005</v>
      </c>
      <c r="BQ17" s="356">
        <f t="shared" si="13"/>
        <v>6.246428571428571</v>
      </c>
      <c r="BR17" s="356">
        <f t="shared" si="14"/>
        <v>5.2960714285714285</v>
      </c>
      <c r="BS17" s="356">
        <f t="shared" si="15"/>
        <v>5.85</v>
      </c>
      <c r="BT17" s="208">
        <f t="shared" si="16"/>
        <v>5.6237500000000002</v>
      </c>
      <c r="BU17" s="211"/>
      <c r="BV17" s="208">
        <f t="shared" si="17"/>
        <v>6.3012499999999996</v>
      </c>
      <c r="BX17" s="293">
        <f t="shared" si="18"/>
        <v>5.9625000000000004</v>
      </c>
      <c r="BY17" s="271">
        <f t="shared" si="19"/>
        <v>6</v>
      </c>
    </row>
  </sheetData>
  <sortState ref="A12:BY17">
    <sortCondition ref="BY12:BY17"/>
  </sortState>
  <mergeCells count="2">
    <mergeCell ref="A3:B3"/>
    <mergeCell ref="BT7:BV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4294967293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9"/>
  <sheetViews>
    <sheetView topLeftCell="D1" workbookViewId="0">
      <selection activeCell="C21" sqref="C21"/>
    </sheetView>
  </sheetViews>
  <sheetFormatPr defaultColWidth="9.109375" defaultRowHeight="14.4" x14ac:dyDescent="0.3"/>
  <cols>
    <col min="1" max="1" width="5.44140625" style="5" customWidth="1"/>
    <col min="2" max="2" width="20.6640625" style="5" customWidth="1"/>
    <col min="3" max="3" width="21.33203125" style="5" customWidth="1"/>
    <col min="4" max="4" width="16.5546875" style="5" customWidth="1"/>
    <col min="5" max="5" width="18.44140625" style="5" customWidth="1"/>
    <col min="6" max="11" width="7.6640625" style="5" customWidth="1"/>
    <col min="12" max="12" width="3.33203125" style="5" customWidth="1"/>
    <col min="13" max="18" width="7.6640625" style="5" customWidth="1"/>
    <col min="19" max="19" width="3.33203125" style="5" customWidth="1"/>
    <col min="20" max="29" width="7.6640625" style="5" customWidth="1"/>
    <col min="30" max="30" width="3.33203125" style="5" customWidth="1"/>
    <col min="31" max="32" width="7.6640625" style="5" customWidth="1"/>
    <col min="33" max="33" width="9.44140625" style="5" customWidth="1"/>
    <col min="34" max="34" width="2.6640625" style="5" customWidth="1"/>
    <col min="35" max="44" width="7.6640625" style="5" customWidth="1"/>
    <col min="45" max="45" width="2.44140625" style="5" customWidth="1"/>
    <col min="46" max="52" width="7.6640625" style="5" customWidth="1"/>
    <col min="53" max="53" width="3.33203125" style="5" customWidth="1"/>
    <col min="54" max="63" width="7.6640625" style="5" customWidth="1"/>
    <col min="64" max="64" width="3.33203125" style="5" customWidth="1"/>
    <col min="65" max="66" width="7.6640625" style="5" customWidth="1"/>
    <col min="67" max="67" width="9.44140625" style="5" customWidth="1"/>
    <col min="68" max="68" width="2.44140625" style="5" customWidth="1"/>
    <col min="69" max="72" width="7.6640625" style="14" customWidth="1"/>
    <col min="73" max="73" width="12.109375" style="5" customWidth="1"/>
    <col min="74" max="74" width="2.6640625" style="5" customWidth="1"/>
    <col min="75" max="75" width="10.44140625" style="5" customWidth="1"/>
    <col min="76" max="76" width="2.6640625" style="5" customWidth="1"/>
    <col min="77" max="77" width="9.109375" style="5"/>
    <col min="78" max="78" width="13.33203125" style="5" customWidth="1"/>
    <col min="79" max="16384" width="9.109375" style="5"/>
  </cols>
  <sheetData>
    <row r="1" spans="1:78" ht="15.6" x14ac:dyDescent="0.3">
      <c r="A1" s="135" t="s">
        <v>0</v>
      </c>
      <c r="B1" s="135"/>
      <c r="D1" s="16" t="s">
        <v>111</v>
      </c>
      <c r="E1" s="7" t="s">
        <v>76</v>
      </c>
      <c r="AS1" s="147"/>
      <c r="BZ1" s="147">
        <f ca="1">NOW()</f>
        <v>43745.332973495373</v>
      </c>
    </row>
    <row r="2" spans="1:78" ht="15.6" x14ac:dyDescent="0.3">
      <c r="A2" s="9"/>
      <c r="B2" s="9"/>
      <c r="D2" s="16"/>
      <c r="E2" s="16" t="s">
        <v>75</v>
      </c>
      <c r="AS2" s="148"/>
      <c r="BZ2" s="148">
        <f ca="1">NOW()</f>
        <v>43745.332973495373</v>
      </c>
    </row>
    <row r="3" spans="1:78" ht="15.6" x14ac:dyDescent="0.3">
      <c r="A3" s="556" t="s">
        <v>1</v>
      </c>
      <c r="B3" s="556"/>
      <c r="D3" s="16"/>
      <c r="E3" s="7" t="s">
        <v>159</v>
      </c>
      <c r="F3" s="149"/>
      <c r="G3" s="149"/>
      <c r="H3" s="149"/>
      <c r="I3" s="149"/>
      <c r="J3" s="149"/>
      <c r="K3" s="149"/>
      <c r="M3" s="150"/>
      <c r="N3" s="150"/>
      <c r="O3" s="150"/>
      <c r="P3" s="150"/>
      <c r="Q3" s="150"/>
      <c r="R3" s="150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E3" s="150"/>
      <c r="AF3" s="150"/>
      <c r="AG3" s="150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T3" s="150"/>
      <c r="AU3" s="150"/>
      <c r="AV3" s="150"/>
      <c r="AW3" s="150"/>
      <c r="AX3" s="150"/>
      <c r="AY3" s="150"/>
      <c r="AZ3" s="150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M3" s="150"/>
      <c r="BN3" s="150"/>
      <c r="BO3" s="150"/>
    </row>
    <row r="4" spans="1:78" ht="15.6" x14ac:dyDescent="0.3">
      <c r="A4" s="134"/>
      <c r="B4" s="134"/>
      <c r="D4" s="16"/>
      <c r="E4" s="16" t="s">
        <v>77</v>
      </c>
      <c r="F4" s="149"/>
      <c r="G4" s="149"/>
      <c r="H4" s="149"/>
      <c r="I4" s="149"/>
      <c r="J4" s="149"/>
      <c r="K4" s="149"/>
      <c r="M4" s="150"/>
      <c r="N4" s="150"/>
      <c r="O4" s="150"/>
      <c r="P4" s="150"/>
      <c r="Q4" s="150"/>
      <c r="R4" s="150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E4" s="150"/>
      <c r="AF4" s="150"/>
      <c r="AG4" s="150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T4" s="150"/>
      <c r="AU4" s="150"/>
      <c r="AV4" s="150"/>
      <c r="AW4" s="150"/>
      <c r="AX4" s="150"/>
      <c r="AY4" s="150"/>
      <c r="AZ4" s="150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M4" s="150"/>
      <c r="BN4" s="150"/>
      <c r="BO4" s="150"/>
    </row>
    <row r="5" spans="1:78" ht="15.6" x14ac:dyDescent="0.3">
      <c r="A5" s="152"/>
      <c r="B5" s="153"/>
      <c r="D5" s="16"/>
      <c r="F5" s="154" t="s">
        <v>92</v>
      </c>
      <c r="G5" s="154"/>
      <c r="H5" s="154"/>
      <c r="I5" s="154"/>
      <c r="J5" s="154"/>
      <c r="K5" s="154"/>
      <c r="M5" s="155" t="s">
        <v>112</v>
      </c>
      <c r="N5" s="155"/>
      <c r="O5" s="155"/>
      <c r="P5" s="155"/>
      <c r="Q5" s="155"/>
      <c r="R5" s="155"/>
      <c r="T5" s="156" t="s">
        <v>92</v>
      </c>
      <c r="U5" s="156"/>
      <c r="V5" s="156"/>
      <c r="W5" s="156"/>
      <c r="X5" s="156"/>
      <c r="Y5" s="156"/>
      <c r="Z5" s="156"/>
      <c r="AA5" s="156"/>
      <c r="AB5" s="156"/>
      <c r="AC5" s="156"/>
      <c r="AE5" s="155" t="s">
        <v>112</v>
      </c>
      <c r="AF5" s="155"/>
      <c r="AG5" s="155"/>
      <c r="AI5" s="156" t="s">
        <v>92</v>
      </c>
      <c r="AJ5" s="156"/>
      <c r="AK5" s="156"/>
      <c r="AL5" s="156"/>
      <c r="AM5" s="156"/>
      <c r="AN5" s="156"/>
      <c r="AO5" s="156"/>
      <c r="AP5" s="156"/>
      <c r="AQ5" s="156"/>
      <c r="AR5" s="156"/>
      <c r="AT5" s="155" t="s">
        <v>112</v>
      </c>
      <c r="AU5" s="155"/>
      <c r="AV5" s="155"/>
      <c r="AW5" s="155"/>
      <c r="AX5" s="155"/>
      <c r="AY5" s="155"/>
      <c r="AZ5" s="155"/>
      <c r="BB5" s="156" t="s">
        <v>92</v>
      </c>
      <c r="BC5" s="156"/>
      <c r="BD5" s="156"/>
      <c r="BE5" s="156"/>
      <c r="BF5" s="156"/>
      <c r="BG5" s="156"/>
      <c r="BH5" s="156"/>
      <c r="BI5" s="156"/>
      <c r="BJ5" s="156"/>
      <c r="BK5" s="156"/>
      <c r="BM5" s="155" t="s">
        <v>112</v>
      </c>
      <c r="BN5" s="155"/>
      <c r="BO5" s="155"/>
    </row>
    <row r="6" spans="1:78" ht="15.6" x14ac:dyDescent="0.3">
      <c r="A6" s="9"/>
      <c r="D6" s="16"/>
    </row>
    <row r="7" spans="1:78" ht="15.6" x14ac:dyDescent="0.3">
      <c r="A7" s="9" t="s">
        <v>274</v>
      </c>
      <c r="B7" s="157"/>
      <c r="F7" s="157" t="s">
        <v>3</v>
      </c>
      <c r="G7" s="5" t="str">
        <f>E1</f>
        <v>Nina Fritzell</v>
      </c>
      <c r="I7" s="157"/>
      <c r="M7" s="157" t="s">
        <v>3</v>
      </c>
      <c r="N7" s="5" t="str">
        <f>E1</f>
        <v>Nina Fritzell</v>
      </c>
      <c r="T7" s="157" t="s">
        <v>4</v>
      </c>
      <c r="U7" s="5" t="str">
        <f>E2</f>
        <v>Robyn Bruderer</v>
      </c>
      <c r="AE7" s="157" t="s">
        <v>4</v>
      </c>
      <c r="AF7" s="5" t="str">
        <f>E2</f>
        <v>Robyn Bruderer</v>
      </c>
      <c r="AI7" s="157" t="s">
        <v>5</v>
      </c>
      <c r="AJ7" s="5" t="str">
        <f>E3</f>
        <v>Carina Ingelsson</v>
      </c>
      <c r="AT7" s="157" t="s">
        <v>5</v>
      </c>
      <c r="AY7" s="157"/>
      <c r="AZ7" s="157"/>
      <c r="BB7" s="157" t="s">
        <v>93</v>
      </c>
      <c r="BC7" s="5">
        <f>AL2</f>
        <v>0</v>
      </c>
      <c r="BM7" s="157" t="s">
        <v>93</v>
      </c>
      <c r="BN7" s="5">
        <f>AL2</f>
        <v>0</v>
      </c>
      <c r="BU7" s="157" t="s">
        <v>113</v>
      </c>
    </row>
    <row r="8" spans="1:78" ht="15.6" x14ac:dyDescent="0.3">
      <c r="A8" s="9" t="s">
        <v>94</v>
      </c>
      <c r="B8" s="157" t="s">
        <v>281</v>
      </c>
      <c r="BQ8" s="25"/>
      <c r="BR8" s="25"/>
      <c r="BS8" s="25"/>
      <c r="BT8" s="25"/>
    </row>
    <row r="9" spans="1:78" x14ac:dyDescent="0.3">
      <c r="F9" s="157" t="s">
        <v>7</v>
      </c>
      <c r="L9" s="36"/>
      <c r="M9" s="36"/>
      <c r="N9" s="36"/>
      <c r="O9" s="36"/>
      <c r="P9" s="36"/>
      <c r="Q9" s="159"/>
      <c r="AD9" s="36"/>
      <c r="AE9" s="157"/>
      <c r="AF9" s="5" t="s">
        <v>31</v>
      </c>
      <c r="AG9" s="157" t="s">
        <v>8</v>
      </c>
      <c r="AZ9" s="159" t="s">
        <v>11</v>
      </c>
      <c r="BA9" s="36"/>
      <c r="BL9" s="36"/>
      <c r="BM9" s="157"/>
      <c r="BN9" s="5" t="s">
        <v>31</v>
      </c>
      <c r="BO9" s="157" t="s">
        <v>8</v>
      </c>
      <c r="BU9" s="398" t="s">
        <v>96</v>
      </c>
      <c r="BV9" s="399"/>
      <c r="BW9" s="398" t="s">
        <v>115</v>
      </c>
      <c r="BX9" s="399"/>
      <c r="BY9" s="400" t="s">
        <v>82</v>
      </c>
      <c r="BZ9" s="161"/>
    </row>
    <row r="10" spans="1:78" s="36" customFormat="1" x14ac:dyDescent="0.3">
      <c r="A10" s="36" t="s">
        <v>13</v>
      </c>
      <c r="B10" s="399" t="s">
        <v>14</v>
      </c>
      <c r="C10" s="399" t="s">
        <v>7</v>
      </c>
      <c r="D10" s="399" t="s">
        <v>15</v>
      </c>
      <c r="E10" s="399" t="s">
        <v>16</v>
      </c>
      <c r="F10" s="161" t="s">
        <v>17</v>
      </c>
      <c r="G10" s="161" t="s">
        <v>18</v>
      </c>
      <c r="H10" s="161" t="s">
        <v>19</v>
      </c>
      <c r="I10" s="161" t="s">
        <v>20</v>
      </c>
      <c r="J10" s="161" t="s">
        <v>21</v>
      </c>
      <c r="K10" s="161" t="s">
        <v>7</v>
      </c>
      <c r="L10" s="42"/>
      <c r="M10" s="161" t="s">
        <v>17</v>
      </c>
      <c r="N10" s="161" t="s">
        <v>18</v>
      </c>
      <c r="O10" s="161" t="s">
        <v>19</v>
      </c>
      <c r="P10" s="161" t="s">
        <v>20</v>
      </c>
      <c r="Q10" s="161" t="s">
        <v>21</v>
      </c>
      <c r="R10" s="161" t="s">
        <v>7</v>
      </c>
      <c r="S10" s="162"/>
      <c r="T10" s="36" t="s">
        <v>98</v>
      </c>
      <c r="U10" s="36" t="s">
        <v>99</v>
      </c>
      <c r="V10" s="36" t="s">
        <v>116</v>
      </c>
      <c r="W10" s="36" t="s">
        <v>240</v>
      </c>
      <c r="X10" s="36" t="s">
        <v>275</v>
      </c>
      <c r="Y10" s="36" t="s">
        <v>276</v>
      </c>
      <c r="Z10" s="36" t="s">
        <v>120</v>
      </c>
      <c r="AA10" s="36" t="s">
        <v>125</v>
      </c>
      <c r="AB10" s="36" t="s">
        <v>122</v>
      </c>
      <c r="AC10" s="36" t="s">
        <v>123</v>
      </c>
      <c r="AD10" s="163"/>
      <c r="AE10" s="36" t="s">
        <v>22</v>
      </c>
      <c r="AF10" s="36" t="s">
        <v>124</v>
      </c>
      <c r="AG10" s="159" t="s">
        <v>24</v>
      </c>
      <c r="AH10" s="42"/>
      <c r="AI10" s="36" t="s">
        <v>98</v>
      </c>
      <c r="AJ10" s="36" t="s">
        <v>99</v>
      </c>
      <c r="AK10" s="36" t="s">
        <v>116</v>
      </c>
      <c r="AL10" s="36" t="s">
        <v>240</v>
      </c>
      <c r="AM10" s="36" t="s">
        <v>275</v>
      </c>
      <c r="AN10" s="36" t="s">
        <v>276</v>
      </c>
      <c r="AO10" s="36" t="s">
        <v>120</v>
      </c>
      <c r="AP10" s="36" t="s">
        <v>125</v>
      </c>
      <c r="AQ10" s="36" t="s">
        <v>122</v>
      </c>
      <c r="AR10" s="159" t="s">
        <v>123</v>
      </c>
      <c r="AS10" s="42"/>
      <c r="AT10" s="161" t="s">
        <v>25</v>
      </c>
      <c r="AU10" s="161" t="s">
        <v>26</v>
      </c>
      <c r="AV10" s="161" t="s">
        <v>27</v>
      </c>
      <c r="AW10" s="161" t="s">
        <v>28</v>
      </c>
      <c r="AX10" s="161" t="s">
        <v>30</v>
      </c>
      <c r="AY10" s="36" t="s">
        <v>31</v>
      </c>
      <c r="AZ10" s="159" t="s">
        <v>24</v>
      </c>
      <c r="BA10" s="163"/>
      <c r="BB10" s="36" t="s">
        <v>98</v>
      </c>
      <c r="BC10" s="36" t="s">
        <v>99</v>
      </c>
      <c r="BD10" s="36" t="s">
        <v>116</v>
      </c>
      <c r="BE10" s="36" t="s">
        <v>240</v>
      </c>
      <c r="BF10" s="36" t="s">
        <v>275</v>
      </c>
      <c r="BG10" s="36" t="s">
        <v>276</v>
      </c>
      <c r="BH10" s="36" t="s">
        <v>120</v>
      </c>
      <c r="BI10" s="36" t="s">
        <v>125</v>
      </c>
      <c r="BJ10" s="36" t="s">
        <v>122</v>
      </c>
      <c r="BK10" s="36" t="s">
        <v>123</v>
      </c>
      <c r="BL10" s="163"/>
      <c r="BM10" s="36" t="s">
        <v>22</v>
      </c>
      <c r="BN10" s="36" t="s">
        <v>124</v>
      </c>
      <c r="BO10" s="159" t="s">
        <v>24</v>
      </c>
      <c r="BP10" s="42"/>
      <c r="BQ10" s="25" t="s">
        <v>34</v>
      </c>
      <c r="BR10" s="25" t="s">
        <v>35</v>
      </c>
      <c r="BS10" s="25" t="s">
        <v>36</v>
      </c>
      <c r="BT10" s="25" t="s">
        <v>108</v>
      </c>
      <c r="BU10" s="398" t="s">
        <v>83</v>
      </c>
      <c r="BV10" s="399"/>
      <c r="BW10" s="400" t="s">
        <v>83</v>
      </c>
      <c r="BX10" s="401"/>
      <c r="BY10" s="400" t="s">
        <v>83</v>
      </c>
      <c r="BZ10" s="165" t="s">
        <v>33</v>
      </c>
    </row>
    <row r="11" spans="1:78" s="36" customFormat="1" x14ac:dyDescent="0.3">
      <c r="F11" s="161"/>
      <c r="G11" s="161"/>
      <c r="H11" s="161"/>
      <c r="I11" s="161"/>
      <c r="J11" s="161"/>
      <c r="K11" s="161"/>
      <c r="L11" s="42"/>
      <c r="M11" s="161"/>
      <c r="N11" s="161"/>
      <c r="O11" s="161"/>
      <c r="P11" s="161"/>
      <c r="Q11" s="161"/>
      <c r="R11" s="161"/>
      <c r="S11" s="162"/>
      <c r="AD11" s="163"/>
      <c r="AH11" s="42"/>
      <c r="AS11" s="42"/>
      <c r="AT11" s="161"/>
      <c r="AU11" s="161"/>
      <c r="AV11" s="161"/>
      <c r="AW11" s="161"/>
      <c r="AX11" s="161"/>
      <c r="BA11" s="163"/>
      <c r="BL11" s="163"/>
      <c r="BP11" s="42"/>
      <c r="BQ11" s="25"/>
      <c r="BR11" s="25"/>
      <c r="BS11" s="25"/>
      <c r="BT11" s="25"/>
      <c r="BU11" s="159"/>
      <c r="BW11" s="165"/>
      <c r="BX11" s="161"/>
      <c r="BY11" s="165"/>
      <c r="BZ11" s="165"/>
    </row>
    <row r="12" spans="1:78" x14ac:dyDescent="0.3">
      <c r="A12" s="110">
        <v>86</v>
      </c>
      <c r="B12" t="s">
        <v>48</v>
      </c>
      <c r="C12" t="s">
        <v>328</v>
      </c>
      <c r="D12" t="s">
        <v>43</v>
      </c>
      <c r="E12" t="s">
        <v>74</v>
      </c>
      <c r="F12" s="167">
        <v>5</v>
      </c>
      <c r="G12" s="167">
        <v>5.8</v>
      </c>
      <c r="H12" s="167">
        <v>7</v>
      </c>
      <c r="I12" s="167">
        <v>8.5</v>
      </c>
      <c r="J12" s="167">
        <v>8.5</v>
      </c>
      <c r="K12" s="93">
        <f t="shared" ref="K12:K24" si="0">SUM((F12*0.3),(G12*0.25),(H12*0.25),(I12*0.15),(J12*0.05))</f>
        <v>6.3999999999999995</v>
      </c>
      <c r="L12" s="168"/>
      <c r="M12" s="167">
        <v>6</v>
      </c>
      <c r="N12" s="167">
        <v>5.5</v>
      </c>
      <c r="O12" s="167">
        <v>7.5</v>
      </c>
      <c r="P12" s="167">
        <v>8.5</v>
      </c>
      <c r="Q12" s="167">
        <v>8.5</v>
      </c>
      <c r="R12" s="93">
        <f t="shared" ref="R12:R24" si="1">SUM((M12*0.1),(N12*0.1),(O12*0.3),(P12*0.3),(Q12*0.2))</f>
        <v>7.65</v>
      </c>
      <c r="S12" s="169"/>
      <c r="T12" s="167">
        <v>5.3</v>
      </c>
      <c r="U12" s="167">
        <v>6.2</v>
      </c>
      <c r="V12" s="167">
        <v>6.5</v>
      </c>
      <c r="W12" s="167">
        <v>6</v>
      </c>
      <c r="X12" s="167">
        <v>6</v>
      </c>
      <c r="Y12" s="167">
        <v>5.2</v>
      </c>
      <c r="Z12" s="167">
        <v>5.5</v>
      </c>
      <c r="AA12" s="167">
        <v>5.2</v>
      </c>
      <c r="AB12" s="170">
        <f t="shared" ref="AB12:AB24" si="2">SUM(T12:AA12)</f>
        <v>45.900000000000006</v>
      </c>
      <c r="AC12" s="93">
        <f t="shared" ref="AC12:AC24" si="3">AB12/8</f>
        <v>5.7375000000000007</v>
      </c>
      <c r="AD12" s="111"/>
      <c r="AE12" s="167">
        <v>7.6</v>
      </c>
      <c r="AF12" s="171"/>
      <c r="AG12" s="93">
        <f t="shared" ref="AG12:AG24" si="4">AE12-AF12</f>
        <v>7.6</v>
      </c>
      <c r="AH12" s="169"/>
      <c r="AI12" s="167">
        <v>5</v>
      </c>
      <c r="AJ12" s="167">
        <v>6</v>
      </c>
      <c r="AK12" s="167">
        <v>6</v>
      </c>
      <c r="AL12" s="167">
        <v>7</v>
      </c>
      <c r="AM12" s="167">
        <v>7</v>
      </c>
      <c r="AN12" s="167">
        <v>7</v>
      </c>
      <c r="AO12" s="167">
        <v>5.5</v>
      </c>
      <c r="AP12" s="167">
        <v>5.5</v>
      </c>
      <c r="AQ12" s="170">
        <f t="shared" ref="AQ12:AQ24" si="5">SUM(AI12:AP12)</f>
        <v>49</v>
      </c>
      <c r="AR12" s="93">
        <f t="shared" ref="AR12:AR24" si="6">AQ12/8</f>
        <v>6.125</v>
      </c>
      <c r="AS12" s="168"/>
      <c r="AT12" s="167">
        <v>4.5</v>
      </c>
      <c r="AU12" s="167">
        <v>4.5</v>
      </c>
      <c r="AV12" s="167">
        <v>6.5</v>
      </c>
      <c r="AW12" s="167">
        <v>6</v>
      </c>
      <c r="AX12" s="93">
        <f t="shared" ref="AX12:AX24" si="7">SUM((AT12*0.3),(AU12*0.25),(AV12*0.35),(AW12*0.1))</f>
        <v>5.35</v>
      </c>
      <c r="AY12" s="171">
        <v>0</v>
      </c>
      <c r="AZ12" s="93">
        <f t="shared" ref="AZ12:AZ24" si="8">AX12-AY12</f>
        <v>5.35</v>
      </c>
      <c r="BA12" s="111"/>
      <c r="BB12" s="167">
        <v>5</v>
      </c>
      <c r="BC12" s="167">
        <v>6</v>
      </c>
      <c r="BD12" s="167">
        <v>6</v>
      </c>
      <c r="BE12" s="167">
        <v>6</v>
      </c>
      <c r="BF12" s="167">
        <v>5.5</v>
      </c>
      <c r="BG12" s="167">
        <v>6</v>
      </c>
      <c r="BH12" s="167">
        <v>4.8</v>
      </c>
      <c r="BI12" s="167">
        <v>5.3</v>
      </c>
      <c r="BJ12" s="170">
        <f t="shared" ref="BJ12:BJ24" si="9">SUM(BB12:BI12)</f>
        <v>44.599999999999994</v>
      </c>
      <c r="BK12" s="93">
        <f t="shared" ref="BK12:BK24" si="10">BJ12/8</f>
        <v>5.5749999999999993</v>
      </c>
      <c r="BL12" s="111"/>
      <c r="BM12" s="167">
        <v>7.6</v>
      </c>
      <c r="BN12" s="171"/>
      <c r="BO12" s="93">
        <f t="shared" ref="BO12:BO24" si="11">BM12-BN12</f>
        <v>7.6</v>
      </c>
      <c r="BP12" s="168"/>
      <c r="BQ12" s="172">
        <f t="shared" ref="BQ12:BQ24" si="12">(K12+R12)/2</f>
        <v>7.0250000000000004</v>
      </c>
      <c r="BR12" s="172">
        <f t="shared" ref="BR12:BR24" si="13">(AC12+AG12)/2</f>
        <v>6.6687500000000002</v>
      </c>
      <c r="BS12" s="172">
        <f t="shared" ref="BS12:BS24" si="14">(AR12+AZ12)/2</f>
        <v>5.7374999999999998</v>
      </c>
      <c r="BT12" s="172">
        <f t="shared" ref="BT12:BT24" si="15">(BK12+BO12)/2</f>
        <v>6.5874999999999995</v>
      </c>
      <c r="BU12" s="173">
        <f t="shared" ref="BU12:BU24" si="16">SUM((K12*0.25)+(AC12*0.25)+(AR12*0.25)+(BK12*0.25))</f>
        <v>5.9593749999999996</v>
      </c>
      <c r="BV12" s="174"/>
      <c r="BW12" s="173">
        <f t="shared" ref="BW12:BW24" si="17">SUM((R12*0.25),(AG12*0.25),(AZ12*0.25),(BO12*0.25))</f>
        <v>7.0500000000000007</v>
      </c>
      <c r="BX12" s="175"/>
      <c r="BY12" s="176">
        <f t="shared" ref="BY12:BY24" si="18">AVERAGE(BU12:BW12)</f>
        <v>6.5046875000000002</v>
      </c>
      <c r="BZ12" s="86">
        <v>1</v>
      </c>
    </row>
    <row r="13" spans="1:78" x14ac:dyDescent="0.3">
      <c r="A13" s="110">
        <v>75</v>
      </c>
      <c r="B13" s="539" t="s">
        <v>277</v>
      </c>
      <c r="C13" t="s">
        <v>88</v>
      </c>
      <c r="D13" t="s">
        <v>89</v>
      </c>
      <c r="E13" t="s">
        <v>225</v>
      </c>
      <c r="F13" s="167">
        <v>5.8</v>
      </c>
      <c r="G13" s="167">
        <v>6</v>
      </c>
      <c r="H13" s="167">
        <v>7</v>
      </c>
      <c r="I13" s="167">
        <v>7.5</v>
      </c>
      <c r="J13" s="167">
        <v>7</v>
      </c>
      <c r="K13" s="93">
        <f t="shared" si="0"/>
        <v>6.4649999999999999</v>
      </c>
      <c r="L13" s="168"/>
      <c r="M13" s="167">
        <v>6</v>
      </c>
      <c r="N13" s="167">
        <v>6</v>
      </c>
      <c r="O13" s="167">
        <v>5.5</v>
      </c>
      <c r="P13" s="167">
        <v>7</v>
      </c>
      <c r="Q13" s="167">
        <v>7</v>
      </c>
      <c r="R13" s="93">
        <f t="shared" si="1"/>
        <v>6.3500000000000005</v>
      </c>
      <c r="S13" s="169"/>
      <c r="T13" s="167">
        <v>5</v>
      </c>
      <c r="U13" s="167">
        <v>5.5</v>
      </c>
      <c r="V13" s="167">
        <v>6</v>
      </c>
      <c r="W13" s="167">
        <v>5.8</v>
      </c>
      <c r="X13" s="167">
        <v>5</v>
      </c>
      <c r="Y13" s="167">
        <v>5</v>
      </c>
      <c r="Z13" s="167">
        <v>6.2</v>
      </c>
      <c r="AA13" s="167">
        <v>6</v>
      </c>
      <c r="AB13" s="170">
        <f t="shared" si="2"/>
        <v>44.5</v>
      </c>
      <c r="AC13" s="93">
        <f t="shared" si="3"/>
        <v>5.5625</v>
      </c>
      <c r="AD13" s="111"/>
      <c r="AE13" s="167">
        <v>7.8</v>
      </c>
      <c r="AF13" s="171"/>
      <c r="AG13" s="93">
        <f t="shared" si="4"/>
        <v>7.8</v>
      </c>
      <c r="AH13" s="169"/>
      <c r="AI13" s="167">
        <v>5</v>
      </c>
      <c r="AJ13" s="167">
        <v>6.5</v>
      </c>
      <c r="AK13" s="167">
        <v>6.5</v>
      </c>
      <c r="AL13" s="167">
        <v>6.2</v>
      </c>
      <c r="AM13" s="167">
        <v>6.2</v>
      </c>
      <c r="AN13" s="167">
        <v>6.7</v>
      </c>
      <c r="AO13" s="167">
        <v>5.8</v>
      </c>
      <c r="AP13" s="167">
        <v>6</v>
      </c>
      <c r="AQ13" s="170">
        <f t="shared" si="5"/>
        <v>48.9</v>
      </c>
      <c r="AR13" s="93">
        <f t="shared" si="6"/>
        <v>6.1124999999999998</v>
      </c>
      <c r="AS13" s="168"/>
      <c r="AT13" s="167">
        <v>5.5</v>
      </c>
      <c r="AU13" s="167">
        <v>5.5</v>
      </c>
      <c r="AV13" s="167">
        <v>6.8</v>
      </c>
      <c r="AW13" s="167">
        <v>6.5</v>
      </c>
      <c r="AX13" s="93">
        <f t="shared" si="7"/>
        <v>6.0549999999999997</v>
      </c>
      <c r="AY13" s="171">
        <v>0</v>
      </c>
      <c r="AZ13" s="93">
        <f t="shared" si="8"/>
        <v>6.0549999999999997</v>
      </c>
      <c r="BA13" s="111"/>
      <c r="BB13" s="167">
        <v>4.5999999999999996</v>
      </c>
      <c r="BC13" s="167">
        <v>6.5</v>
      </c>
      <c r="BD13" s="167">
        <v>6</v>
      </c>
      <c r="BE13" s="167">
        <v>6</v>
      </c>
      <c r="BF13" s="167">
        <v>5.8</v>
      </c>
      <c r="BG13" s="167">
        <v>5.3</v>
      </c>
      <c r="BH13" s="167">
        <v>5.3</v>
      </c>
      <c r="BI13" s="167">
        <v>4.3</v>
      </c>
      <c r="BJ13" s="170">
        <f t="shared" si="9"/>
        <v>43.8</v>
      </c>
      <c r="BK13" s="93">
        <f t="shared" si="10"/>
        <v>5.4749999999999996</v>
      </c>
      <c r="BL13" s="111"/>
      <c r="BM13" s="167">
        <v>8.1999999999999993</v>
      </c>
      <c r="BN13" s="171"/>
      <c r="BO13" s="93">
        <f t="shared" si="11"/>
        <v>8.1999999999999993</v>
      </c>
      <c r="BP13" s="168"/>
      <c r="BQ13" s="172">
        <f t="shared" si="12"/>
        <v>6.4075000000000006</v>
      </c>
      <c r="BR13" s="172">
        <f t="shared" si="13"/>
        <v>6.6812500000000004</v>
      </c>
      <c r="BS13" s="172">
        <f t="shared" si="14"/>
        <v>6.0837500000000002</v>
      </c>
      <c r="BT13" s="172">
        <f t="shared" si="15"/>
        <v>6.8374999999999995</v>
      </c>
      <c r="BU13" s="173">
        <f t="shared" si="16"/>
        <v>5.9037500000000005</v>
      </c>
      <c r="BV13" s="174"/>
      <c r="BW13" s="173">
        <f t="shared" si="17"/>
        <v>7.1012499999999994</v>
      </c>
      <c r="BX13" s="175"/>
      <c r="BY13" s="176">
        <f t="shared" si="18"/>
        <v>6.5024999999999995</v>
      </c>
      <c r="BZ13" s="86">
        <v>2</v>
      </c>
    </row>
    <row r="14" spans="1:78" x14ac:dyDescent="0.3">
      <c r="A14" s="110">
        <v>147</v>
      </c>
      <c r="B14" t="s">
        <v>46</v>
      </c>
      <c r="C14" t="s">
        <v>65</v>
      </c>
      <c r="D14" t="s">
        <v>66</v>
      </c>
      <c r="E14" t="s">
        <v>67</v>
      </c>
      <c r="F14" s="167">
        <v>5.5</v>
      </c>
      <c r="G14" s="167">
        <v>5</v>
      </c>
      <c r="H14" s="167">
        <v>5.8</v>
      </c>
      <c r="I14" s="167">
        <v>6.8</v>
      </c>
      <c r="J14" s="167">
        <v>6</v>
      </c>
      <c r="K14" s="93">
        <f t="shared" si="0"/>
        <v>5.669999999999999</v>
      </c>
      <c r="L14" s="168"/>
      <c r="M14" s="167">
        <v>6.8</v>
      </c>
      <c r="N14" s="167">
        <v>6.8</v>
      </c>
      <c r="O14" s="167">
        <v>7</v>
      </c>
      <c r="P14" s="167">
        <v>7</v>
      </c>
      <c r="Q14" s="167">
        <v>6</v>
      </c>
      <c r="R14" s="93">
        <f t="shared" si="1"/>
        <v>6.7600000000000007</v>
      </c>
      <c r="S14" s="169"/>
      <c r="T14" s="167">
        <v>4.8</v>
      </c>
      <c r="U14" s="167">
        <v>5.5</v>
      </c>
      <c r="V14" s="167">
        <v>5.5</v>
      </c>
      <c r="W14" s="167">
        <v>6.2</v>
      </c>
      <c r="X14" s="167">
        <v>5</v>
      </c>
      <c r="Y14" s="167">
        <v>5.5</v>
      </c>
      <c r="Z14" s="167">
        <v>6.5</v>
      </c>
      <c r="AA14" s="167">
        <v>6</v>
      </c>
      <c r="AB14" s="170">
        <f t="shared" si="2"/>
        <v>45</v>
      </c>
      <c r="AC14" s="93">
        <f t="shared" si="3"/>
        <v>5.625</v>
      </c>
      <c r="AD14" s="111"/>
      <c r="AE14" s="167">
        <v>7.25</v>
      </c>
      <c r="AF14" s="171"/>
      <c r="AG14" s="93">
        <f t="shared" si="4"/>
        <v>7.25</v>
      </c>
      <c r="AH14" s="169"/>
      <c r="AI14" s="167">
        <v>5</v>
      </c>
      <c r="AJ14" s="167">
        <v>6.5</v>
      </c>
      <c r="AK14" s="167">
        <v>7</v>
      </c>
      <c r="AL14" s="167">
        <v>7</v>
      </c>
      <c r="AM14" s="167">
        <v>6.8</v>
      </c>
      <c r="AN14" s="167">
        <v>7</v>
      </c>
      <c r="AO14" s="167">
        <v>6.4</v>
      </c>
      <c r="AP14" s="167">
        <v>6</v>
      </c>
      <c r="AQ14" s="170">
        <f t="shared" si="5"/>
        <v>51.699999999999996</v>
      </c>
      <c r="AR14" s="93">
        <f t="shared" si="6"/>
        <v>6.4624999999999995</v>
      </c>
      <c r="AS14" s="168"/>
      <c r="AT14" s="167">
        <v>5</v>
      </c>
      <c r="AU14" s="167">
        <v>5.5</v>
      </c>
      <c r="AV14" s="167">
        <v>6.2</v>
      </c>
      <c r="AW14" s="167">
        <v>6.2</v>
      </c>
      <c r="AX14" s="93">
        <f t="shared" si="7"/>
        <v>5.665</v>
      </c>
      <c r="AY14" s="171">
        <v>0</v>
      </c>
      <c r="AZ14" s="93">
        <f t="shared" si="8"/>
        <v>5.665</v>
      </c>
      <c r="BA14" s="111"/>
      <c r="BB14" s="167">
        <v>4.8</v>
      </c>
      <c r="BC14" s="167">
        <v>6.5</v>
      </c>
      <c r="BD14" s="167">
        <v>6.8</v>
      </c>
      <c r="BE14" s="167">
        <v>6</v>
      </c>
      <c r="BF14" s="167">
        <v>5</v>
      </c>
      <c r="BG14" s="167">
        <v>6</v>
      </c>
      <c r="BH14" s="167">
        <v>5.8</v>
      </c>
      <c r="BI14" s="167">
        <v>5</v>
      </c>
      <c r="BJ14" s="170">
        <f t="shared" si="9"/>
        <v>45.9</v>
      </c>
      <c r="BK14" s="93">
        <f t="shared" si="10"/>
        <v>5.7374999999999998</v>
      </c>
      <c r="BL14" s="111"/>
      <c r="BM14" s="167">
        <v>7.6</v>
      </c>
      <c r="BN14" s="171"/>
      <c r="BO14" s="93">
        <f t="shared" si="11"/>
        <v>7.6</v>
      </c>
      <c r="BP14" s="168"/>
      <c r="BQ14" s="172">
        <f t="shared" si="12"/>
        <v>6.2149999999999999</v>
      </c>
      <c r="BR14" s="172">
        <f t="shared" si="13"/>
        <v>6.4375</v>
      </c>
      <c r="BS14" s="172">
        <f t="shared" si="14"/>
        <v>6.0637499999999998</v>
      </c>
      <c r="BT14" s="172">
        <f t="shared" si="15"/>
        <v>6.6687499999999993</v>
      </c>
      <c r="BU14" s="173">
        <f t="shared" si="16"/>
        <v>5.8737499999999994</v>
      </c>
      <c r="BV14" s="174"/>
      <c r="BW14" s="173">
        <f t="shared" si="17"/>
        <v>6.8187499999999996</v>
      </c>
      <c r="BX14" s="175"/>
      <c r="BY14" s="176">
        <f t="shared" si="18"/>
        <v>6.3462499999999995</v>
      </c>
      <c r="BZ14" s="86">
        <v>3</v>
      </c>
    </row>
    <row r="15" spans="1:78" x14ac:dyDescent="0.3">
      <c r="A15" s="110">
        <v>92</v>
      </c>
      <c r="B15" t="s">
        <v>50</v>
      </c>
      <c r="C15" t="s">
        <v>328</v>
      </c>
      <c r="D15" t="s">
        <v>43</v>
      </c>
      <c r="E15" t="s">
        <v>74</v>
      </c>
      <c r="F15" s="167">
        <v>6</v>
      </c>
      <c r="G15" s="167">
        <v>6</v>
      </c>
      <c r="H15" s="167">
        <v>6.5</v>
      </c>
      <c r="I15" s="167">
        <v>9</v>
      </c>
      <c r="J15" s="167">
        <v>7</v>
      </c>
      <c r="K15" s="93">
        <f t="shared" si="0"/>
        <v>6.6249999999999991</v>
      </c>
      <c r="L15" s="168"/>
      <c r="M15" s="167">
        <v>6</v>
      </c>
      <c r="N15" s="167">
        <v>6</v>
      </c>
      <c r="O15" s="167">
        <v>7.5</v>
      </c>
      <c r="P15" s="167">
        <v>9</v>
      </c>
      <c r="Q15" s="167">
        <v>7</v>
      </c>
      <c r="R15" s="93">
        <f t="shared" si="1"/>
        <v>7.5500000000000007</v>
      </c>
      <c r="S15" s="169"/>
      <c r="T15" s="167">
        <v>4.8</v>
      </c>
      <c r="U15" s="167">
        <v>5.3</v>
      </c>
      <c r="V15" s="167">
        <v>5.3</v>
      </c>
      <c r="W15" s="167">
        <v>5.2</v>
      </c>
      <c r="X15" s="167">
        <v>5.2</v>
      </c>
      <c r="Y15" s="167">
        <v>5.5</v>
      </c>
      <c r="Z15" s="167">
        <v>3</v>
      </c>
      <c r="AA15" s="167">
        <v>5.2</v>
      </c>
      <c r="AB15" s="170">
        <f t="shared" si="2"/>
        <v>39.5</v>
      </c>
      <c r="AC15" s="93">
        <f t="shared" si="3"/>
        <v>4.9375</v>
      </c>
      <c r="AD15" s="111"/>
      <c r="AE15" s="167">
        <v>8</v>
      </c>
      <c r="AF15" s="171"/>
      <c r="AG15" s="93">
        <f t="shared" si="4"/>
        <v>8</v>
      </c>
      <c r="AH15" s="169"/>
      <c r="AI15" s="167">
        <v>3.5</v>
      </c>
      <c r="AJ15" s="167">
        <v>4</v>
      </c>
      <c r="AK15" s="167">
        <v>5</v>
      </c>
      <c r="AL15" s="167">
        <v>5.5</v>
      </c>
      <c r="AM15" s="167">
        <v>5.5</v>
      </c>
      <c r="AN15" s="167">
        <v>5.2</v>
      </c>
      <c r="AO15" s="167">
        <v>4</v>
      </c>
      <c r="AP15" s="167">
        <v>4</v>
      </c>
      <c r="AQ15" s="170">
        <f t="shared" si="5"/>
        <v>36.700000000000003</v>
      </c>
      <c r="AR15" s="93">
        <f t="shared" si="6"/>
        <v>4.5875000000000004</v>
      </c>
      <c r="AS15" s="168"/>
      <c r="AT15" s="167">
        <v>6</v>
      </c>
      <c r="AU15" s="167">
        <v>6</v>
      </c>
      <c r="AV15" s="167">
        <v>5.8</v>
      </c>
      <c r="AW15" s="167">
        <v>6.2</v>
      </c>
      <c r="AX15" s="93">
        <f t="shared" si="7"/>
        <v>5.95</v>
      </c>
      <c r="AY15" s="171">
        <v>0</v>
      </c>
      <c r="AZ15" s="93">
        <f t="shared" si="8"/>
        <v>5.95</v>
      </c>
      <c r="BA15" s="111"/>
      <c r="BB15" s="167">
        <v>4</v>
      </c>
      <c r="BC15" s="167">
        <v>5</v>
      </c>
      <c r="BD15" s="167">
        <v>5.3</v>
      </c>
      <c r="BE15" s="167">
        <v>6</v>
      </c>
      <c r="BF15" s="167">
        <v>5.2</v>
      </c>
      <c r="BG15" s="167">
        <v>5.5</v>
      </c>
      <c r="BH15" s="167">
        <v>3</v>
      </c>
      <c r="BI15" s="167">
        <v>4.5</v>
      </c>
      <c r="BJ15" s="170">
        <f t="shared" si="9"/>
        <v>38.5</v>
      </c>
      <c r="BK15" s="93">
        <f t="shared" si="10"/>
        <v>4.8125</v>
      </c>
      <c r="BL15" s="111"/>
      <c r="BM15" s="167">
        <v>8</v>
      </c>
      <c r="BN15" s="171"/>
      <c r="BO15" s="93">
        <f t="shared" si="11"/>
        <v>8</v>
      </c>
      <c r="BP15" s="168"/>
      <c r="BQ15" s="172">
        <f t="shared" si="12"/>
        <v>7.0875000000000004</v>
      </c>
      <c r="BR15" s="172">
        <f t="shared" si="13"/>
        <v>6.46875</v>
      </c>
      <c r="BS15" s="172">
        <f t="shared" si="14"/>
        <v>5.2687500000000007</v>
      </c>
      <c r="BT15" s="172">
        <f t="shared" si="15"/>
        <v>6.40625</v>
      </c>
      <c r="BU15" s="173">
        <f t="shared" si="16"/>
        <v>5.2406249999999996</v>
      </c>
      <c r="BV15" s="174"/>
      <c r="BW15" s="173">
        <f t="shared" si="17"/>
        <v>7.375</v>
      </c>
      <c r="BX15" s="175"/>
      <c r="BY15" s="176">
        <f t="shared" si="18"/>
        <v>6.3078124999999998</v>
      </c>
      <c r="BZ15" s="86">
        <v>4</v>
      </c>
    </row>
    <row r="16" spans="1:78" x14ac:dyDescent="0.3">
      <c r="A16" s="110">
        <v>145</v>
      </c>
      <c r="B16" t="s">
        <v>45</v>
      </c>
      <c r="C16" t="s">
        <v>65</v>
      </c>
      <c r="D16" t="s">
        <v>66</v>
      </c>
      <c r="E16" t="s">
        <v>67</v>
      </c>
      <c r="F16" s="167">
        <v>5.5</v>
      </c>
      <c r="G16" s="167">
        <v>5</v>
      </c>
      <c r="H16" s="167">
        <v>5.8</v>
      </c>
      <c r="I16" s="167">
        <v>6.8</v>
      </c>
      <c r="J16" s="167">
        <v>6</v>
      </c>
      <c r="K16" s="93">
        <f t="shared" si="0"/>
        <v>5.669999999999999</v>
      </c>
      <c r="L16" s="168"/>
      <c r="M16" s="167">
        <v>6.8</v>
      </c>
      <c r="N16" s="167">
        <v>6.8</v>
      </c>
      <c r="O16" s="167">
        <v>7</v>
      </c>
      <c r="P16" s="167">
        <v>7</v>
      </c>
      <c r="Q16" s="167">
        <v>6</v>
      </c>
      <c r="R16" s="93">
        <f t="shared" si="1"/>
        <v>6.7600000000000007</v>
      </c>
      <c r="S16" s="169"/>
      <c r="T16" s="167">
        <v>4.5</v>
      </c>
      <c r="U16" s="167">
        <v>5.5</v>
      </c>
      <c r="V16" s="167">
        <v>5.5</v>
      </c>
      <c r="W16" s="167">
        <v>6.2</v>
      </c>
      <c r="X16" s="167">
        <v>5.2</v>
      </c>
      <c r="Y16" s="167">
        <v>4.2</v>
      </c>
      <c r="Z16" s="167">
        <v>5.3</v>
      </c>
      <c r="AA16" s="167">
        <v>5.5</v>
      </c>
      <c r="AB16" s="170">
        <f t="shared" si="2"/>
        <v>41.9</v>
      </c>
      <c r="AC16" s="93">
        <f t="shared" si="3"/>
        <v>5.2374999999999998</v>
      </c>
      <c r="AD16" s="111"/>
      <c r="AE16" s="167">
        <v>7.8</v>
      </c>
      <c r="AF16" s="171"/>
      <c r="AG16" s="93">
        <f t="shared" si="4"/>
        <v>7.8</v>
      </c>
      <c r="AH16" s="169"/>
      <c r="AI16" s="167">
        <v>5</v>
      </c>
      <c r="AJ16" s="167">
        <v>4</v>
      </c>
      <c r="AK16" s="167">
        <v>6</v>
      </c>
      <c r="AL16" s="167">
        <v>6</v>
      </c>
      <c r="AM16" s="167">
        <v>6</v>
      </c>
      <c r="AN16" s="167">
        <v>6.4</v>
      </c>
      <c r="AO16" s="167">
        <v>4</v>
      </c>
      <c r="AP16" s="167">
        <v>5.8</v>
      </c>
      <c r="AQ16" s="170">
        <f t="shared" si="5"/>
        <v>43.199999999999996</v>
      </c>
      <c r="AR16" s="93">
        <f t="shared" si="6"/>
        <v>5.3999999999999995</v>
      </c>
      <c r="AS16" s="168"/>
      <c r="AT16" s="167">
        <v>5.5</v>
      </c>
      <c r="AU16" s="167">
        <v>6.5</v>
      </c>
      <c r="AV16" s="167">
        <v>6.8</v>
      </c>
      <c r="AW16" s="167">
        <v>6.5</v>
      </c>
      <c r="AX16" s="93">
        <f t="shared" si="7"/>
        <v>6.3049999999999997</v>
      </c>
      <c r="AY16" s="171">
        <v>0</v>
      </c>
      <c r="AZ16" s="93">
        <f t="shared" si="8"/>
        <v>6.3049999999999997</v>
      </c>
      <c r="BA16" s="111"/>
      <c r="BB16" s="167">
        <v>5</v>
      </c>
      <c r="BC16" s="167">
        <v>4.8</v>
      </c>
      <c r="BD16" s="167">
        <v>5.5</v>
      </c>
      <c r="BE16" s="167">
        <v>5.5</v>
      </c>
      <c r="BF16" s="167">
        <v>5.5</v>
      </c>
      <c r="BG16" s="167">
        <v>5.2</v>
      </c>
      <c r="BH16" s="167">
        <v>5.3</v>
      </c>
      <c r="BI16" s="167">
        <v>4.8</v>
      </c>
      <c r="BJ16" s="170">
        <f t="shared" si="9"/>
        <v>41.599999999999994</v>
      </c>
      <c r="BK16" s="93">
        <f t="shared" si="10"/>
        <v>5.1999999999999993</v>
      </c>
      <c r="BL16" s="111"/>
      <c r="BM16" s="167">
        <v>7.3</v>
      </c>
      <c r="BN16" s="171"/>
      <c r="BO16" s="93">
        <f t="shared" si="11"/>
        <v>7.3</v>
      </c>
      <c r="BP16" s="168"/>
      <c r="BQ16" s="172">
        <f t="shared" si="12"/>
        <v>6.2149999999999999</v>
      </c>
      <c r="BR16" s="172">
        <f t="shared" si="13"/>
        <v>6.5187499999999998</v>
      </c>
      <c r="BS16" s="172">
        <f t="shared" si="14"/>
        <v>5.8524999999999991</v>
      </c>
      <c r="BT16" s="172">
        <f t="shared" si="15"/>
        <v>6.25</v>
      </c>
      <c r="BU16" s="173">
        <f t="shared" si="16"/>
        <v>5.3768749999999992</v>
      </c>
      <c r="BV16" s="174"/>
      <c r="BW16" s="173">
        <f t="shared" si="17"/>
        <v>7.0412500000000007</v>
      </c>
      <c r="BX16" s="175"/>
      <c r="BY16" s="176">
        <f t="shared" si="18"/>
        <v>6.2090624999999999</v>
      </c>
      <c r="BZ16" s="86">
        <v>5</v>
      </c>
    </row>
    <row r="17" spans="1:78" x14ac:dyDescent="0.3">
      <c r="A17" s="110">
        <v>73</v>
      </c>
      <c r="B17" t="s">
        <v>258</v>
      </c>
      <c r="C17" t="s">
        <v>57</v>
      </c>
      <c r="D17" t="s">
        <v>58</v>
      </c>
      <c r="E17" t="s">
        <v>280</v>
      </c>
      <c r="F17" s="167">
        <v>5.8</v>
      </c>
      <c r="G17" s="167">
        <v>6.5</v>
      </c>
      <c r="H17" s="167">
        <v>5</v>
      </c>
      <c r="I17" s="167">
        <v>7</v>
      </c>
      <c r="J17" s="167">
        <v>8</v>
      </c>
      <c r="K17" s="93">
        <f t="shared" si="0"/>
        <v>6.0650000000000004</v>
      </c>
      <c r="L17" s="168"/>
      <c r="M17" s="167">
        <v>8</v>
      </c>
      <c r="N17" s="167">
        <v>8</v>
      </c>
      <c r="O17" s="167">
        <v>8</v>
      </c>
      <c r="P17" s="167">
        <v>8</v>
      </c>
      <c r="Q17" s="167">
        <v>8</v>
      </c>
      <c r="R17" s="93">
        <f t="shared" si="1"/>
        <v>8</v>
      </c>
      <c r="S17" s="169"/>
      <c r="T17" s="167">
        <v>2.5</v>
      </c>
      <c r="U17" s="167">
        <v>4.8</v>
      </c>
      <c r="V17" s="167">
        <v>2.4</v>
      </c>
      <c r="W17" s="167">
        <v>4</v>
      </c>
      <c r="X17" s="167">
        <v>3</v>
      </c>
      <c r="Y17" s="167">
        <v>3</v>
      </c>
      <c r="Z17" s="167">
        <v>4.5</v>
      </c>
      <c r="AA17" s="167">
        <v>0</v>
      </c>
      <c r="AB17" s="170">
        <f t="shared" si="2"/>
        <v>24.2</v>
      </c>
      <c r="AC17" s="93">
        <f t="shared" si="3"/>
        <v>3.0249999999999999</v>
      </c>
      <c r="AD17" s="111"/>
      <c r="AE17" s="167">
        <v>7.2</v>
      </c>
      <c r="AF17" s="171"/>
      <c r="AG17" s="93">
        <f t="shared" si="4"/>
        <v>7.2</v>
      </c>
      <c r="AH17" s="169"/>
      <c r="AI17" s="167">
        <v>4</v>
      </c>
      <c r="AJ17" s="167">
        <v>6</v>
      </c>
      <c r="AK17" s="167">
        <v>4.5</v>
      </c>
      <c r="AL17" s="167">
        <v>6.5</v>
      </c>
      <c r="AM17" s="167">
        <v>6</v>
      </c>
      <c r="AN17" s="167">
        <v>5.5</v>
      </c>
      <c r="AO17" s="167">
        <v>5</v>
      </c>
      <c r="AP17" s="167">
        <v>4</v>
      </c>
      <c r="AQ17" s="170">
        <f t="shared" si="5"/>
        <v>41.5</v>
      </c>
      <c r="AR17" s="93">
        <f t="shared" si="6"/>
        <v>5.1875</v>
      </c>
      <c r="AS17" s="168"/>
      <c r="AT17" s="167">
        <v>5.5</v>
      </c>
      <c r="AU17" s="167">
        <v>5</v>
      </c>
      <c r="AV17" s="167">
        <v>5.2</v>
      </c>
      <c r="AW17" s="167">
        <v>5</v>
      </c>
      <c r="AX17" s="93">
        <f t="shared" si="7"/>
        <v>5.22</v>
      </c>
      <c r="AY17" s="171">
        <v>0</v>
      </c>
      <c r="AZ17" s="93">
        <f t="shared" si="8"/>
        <v>5.22</v>
      </c>
      <c r="BA17" s="111"/>
      <c r="BB17" s="167">
        <v>5.5</v>
      </c>
      <c r="BC17" s="167">
        <v>5</v>
      </c>
      <c r="BD17" s="167">
        <v>5</v>
      </c>
      <c r="BE17" s="167">
        <v>5.5</v>
      </c>
      <c r="BF17" s="167">
        <v>5.2</v>
      </c>
      <c r="BG17" s="167">
        <v>5.3</v>
      </c>
      <c r="BH17" s="167">
        <v>5.5</v>
      </c>
      <c r="BI17" s="167">
        <v>4.5</v>
      </c>
      <c r="BJ17" s="170">
        <f t="shared" si="9"/>
        <v>41.5</v>
      </c>
      <c r="BK17" s="93">
        <f t="shared" si="10"/>
        <v>5.1875</v>
      </c>
      <c r="BL17" s="111"/>
      <c r="BM17" s="167">
        <v>8</v>
      </c>
      <c r="BN17" s="171"/>
      <c r="BO17" s="93">
        <f t="shared" si="11"/>
        <v>8</v>
      </c>
      <c r="BP17" s="168"/>
      <c r="BQ17" s="172">
        <f t="shared" si="12"/>
        <v>7.0325000000000006</v>
      </c>
      <c r="BR17" s="172">
        <f t="shared" si="13"/>
        <v>5.1124999999999998</v>
      </c>
      <c r="BS17" s="172">
        <f t="shared" si="14"/>
        <v>5.2037499999999994</v>
      </c>
      <c r="BT17" s="172">
        <f t="shared" si="15"/>
        <v>6.59375</v>
      </c>
      <c r="BU17" s="173">
        <f t="shared" si="16"/>
        <v>4.86625</v>
      </c>
      <c r="BV17" s="174"/>
      <c r="BW17" s="173">
        <f t="shared" si="17"/>
        <v>7.1049999999999995</v>
      </c>
      <c r="BX17" s="175"/>
      <c r="BY17" s="176">
        <f t="shared" si="18"/>
        <v>5.9856249999999998</v>
      </c>
      <c r="BZ17" s="86">
        <v>6</v>
      </c>
    </row>
    <row r="18" spans="1:78" x14ac:dyDescent="0.3">
      <c r="A18" s="110">
        <v>87</v>
      </c>
      <c r="B18" t="s">
        <v>47</v>
      </c>
      <c r="C18" t="s">
        <v>328</v>
      </c>
      <c r="D18" t="s">
        <v>43</v>
      </c>
      <c r="E18" t="s">
        <v>74</v>
      </c>
      <c r="F18" s="167">
        <v>6</v>
      </c>
      <c r="G18" s="167">
        <v>6</v>
      </c>
      <c r="H18" s="167">
        <v>7</v>
      </c>
      <c r="I18" s="167">
        <v>9</v>
      </c>
      <c r="J18" s="167">
        <v>8.5</v>
      </c>
      <c r="K18" s="93">
        <f t="shared" si="0"/>
        <v>6.8249999999999993</v>
      </c>
      <c r="L18" s="168"/>
      <c r="M18" s="167">
        <v>6</v>
      </c>
      <c r="N18" s="167">
        <v>6</v>
      </c>
      <c r="O18" s="167">
        <v>7.5</v>
      </c>
      <c r="P18" s="167">
        <v>9</v>
      </c>
      <c r="Q18" s="167">
        <v>8.5</v>
      </c>
      <c r="R18" s="93">
        <f t="shared" si="1"/>
        <v>7.8500000000000005</v>
      </c>
      <c r="S18" s="169"/>
      <c r="T18" s="167">
        <v>5.2</v>
      </c>
      <c r="U18" s="167">
        <v>6</v>
      </c>
      <c r="V18" s="167">
        <v>5.8</v>
      </c>
      <c r="W18" s="167">
        <v>6</v>
      </c>
      <c r="X18" s="167">
        <v>5</v>
      </c>
      <c r="Y18" s="167">
        <v>4</v>
      </c>
      <c r="Z18" s="167">
        <v>3</v>
      </c>
      <c r="AA18" s="167">
        <v>5</v>
      </c>
      <c r="AB18" s="170">
        <f t="shared" si="2"/>
        <v>40</v>
      </c>
      <c r="AC18" s="93">
        <f t="shared" si="3"/>
        <v>5</v>
      </c>
      <c r="AD18" s="111"/>
      <c r="AE18" s="167">
        <v>6.54</v>
      </c>
      <c r="AF18" s="171"/>
      <c r="AG18" s="93">
        <f t="shared" si="4"/>
        <v>6.54</v>
      </c>
      <c r="AH18" s="169"/>
      <c r="AI18" s="167">
        <v>4</v>
      </c>
      <c r="AJ18" s="167">
        <v>5.5</v>
      </c>
      <c r="AK18" s="167">
        <v>5.5</v>
      </c>
      <c r="AL18" s="167">
        <v>6</v>
      </c>
      <c r="AM18" s="167">
        <v>5.8</v>
      </c>
      <c r="AN18" s="167">
        <v>5.8</v>
      </c>
      <c r="AO18" s="167">
        <v>2</v>
      </c>
      <c r="AP18" s="167">
        <v>4</v>
      </c>
      <c r="AQ18" s="170">
        <f t="shared" si="5"/>
        <v>38.6</v>
      </c>
      <c r="AR18" s="93">
        <f t="shared" si="6"/>
        <v>4.8250000000000002</v>
      </c>
      <c r="AS18" s="168"/>
      <c r="AT18" s="167">
        <v>6.5</v>
      </c>
      <c r="AU18" s="167">
        <v>6.5</v>
      </c>
      <c r="AV18" s="167">
        <v>5.5</v>
      </c>
      <c r="AW18" s="167">
        <v>6.2</v>
      </c>
      <c r="AX18" s="93">
        <f t="shared" si="7"/>
        <v>6.12</v>
      </c>
      <c r="AY18" s="171">
        <v>1</v>
      </c>
      <c r="AZ18" s="93">
        <f t="shared" si="8"/>
        <v>5.12</v>
      </c>
      <c r="BA18" s="111"/>
      <c r="BB18" s="167">
        <v>4.5</v>
      </c>
      <c r="BC18" s="167">
        <v>5.5</v>
      </c>
      <c r="BD18" s="167">
        <v>5</v>
      </c>
      <c r="BE18" s="167">
        <v>6</v>
      </c>
      <c r="BF18" s="167">
        <v>5.5</v>
      </c>
      <c r="BG18" s="167">
        <v>5</v>
      </c>
      <c r="BH18" s="167">
        <v>3</v>
      </c>
      <c r="BI18" s="167">
        <v>4</v>
      </c>
      <c r="BJ18" s="170">
        <f t="shared" si="9"/>
        <v>38.5</v>
      </c>
      <c r="BK18" s="93">
        <f t="shared" si="10"/>
        <v>4.8125</v>
      </c>
      <c r="BL18" s="111"/>
      <c r="BM18" s="167">
        <v>6.9</v>
      </c>
      <c r="BN18" s="171"/>
      <c r="BO18" s="93">
        <f t="shared" si="11"/>
        <v>6.9</v>
      </c>
      <c r="BP18" s="168"/>
      <c r="BQ18" s="172">
        <f t="shared" si="12"/>
        <v>7.3375000000000004</v>
      </c>
      <c r="BR18" s="172">
        <f t="shared" si="13"/>
        <v>5.77</v>
      </c>
      <c r="BS18" s="172">
        <f t="shared" si="14"/>
        <v>4.9725000000000001</v>
      </c>
      <c r="BT18" s="172">
        <f t="shared" si="15"/>
        <v>5.8562500000000002</v>
      </c>
      <c r="BU18" s="173">
        <f t="shared" si="16"/>
        <v>5.3656249999999996</v>
      </c>
      <c r="BV18" s="174"/>
      <c r="BW18" s="173">
        <f t="shared" si="17"/>
        <v>6.6025000000000009</v>
      </c>
      <c r="BX18" s="175"/>
      <c r="BY18" s="176">
        <f t="shared" si="18"/>
        <v>5.9840625000000003</v>
      </c>
      <c r="BZ18" s="86"/>
    </row>
    <row r="19" spans="1:78" x14ac:dyDescent="0.3">
      <c r="A19" s="110">
        <v>116</v>
      </c>
      <c r="B19" t="s">
        <v>54</v>
      </c>
      <c r="C19" t="s">
        <v>71</v>
      </c>
      <c r="D19" t="s">
        <v>72</v>
      </c>
      <c r="E19" t="s">
        <v>73</v>
      </c>
      <c r="F19" s="167">
        <v>5</v>
      </c>
      <c r="G19" s="167">
        <v>4.5</v>
      </c>
      <c r="H19" s="167">
        <v>4.5</v>
      </c>
      <c r="I19" s="167">
        <v>6.5</v>
      </c>
      <c r="J19" s="167">
        <v>8.5</v>
      </c>
      <c r="K19" s="93">
        <f t="shared" si="0"/>
        <v>5.1499999999999995</v>
      </c>
      <c r="L19" s="168"/>
      <c r="M19" s="167">
        <v>7</v>
      </c>
      <c r="N19" s="167">
        <v>6.5</v>
      </c>
      <c r="O19" s="167">
        <v>7</v>
      </c>
      <c r="P19" s="167">
        <v>6</v>
      </c>
      <c r="Q19" s="167">
        <v>8.5</v>
      </c>
      <c r="R19" s="93">
        <f t="shared" si="1"/>
        <v>6.95</v>
      </c>
      <c r="S19" s="169"/>
      <c r="T19" s="167">
        <v>4.5</v>
      </c>
      <c r="U19" s="167">
        <v>6</v>
      </c>
      <c r="V19" s="167">
        <v>4</v>
      </c>
      <c r="W19" s="167">
        <v>4</v>
      </c>
      <c r="X19" s="167">
        <v>4.2</v>
      </c>
      <c r="Y19" s="167">
        <v>4.8</v>
      </c>
      <c r="Z19" s="167">
        <v>4</v>
      </c>
      <c r="AA19" s="167">
        <v>5.2</v>
      </c>
      <c r="AB19" s="170">
        <f t="shared" si="2"/>
        <v>36.700000000000003</v>
      </c>
      <c r="AC19" s="93">
        <f t="shared" si="3"/>
        <v>4.5875000000000004</v>
      </c>
      <c r="AD19" s="111"/>
      <c r="AE19" s="167">
        <v>7</v>
      </c>
      <c r="AF19" s="171"/>
      <c r="AG19" s="93">
        <f t="shared" si="4"/>
        <v>7</v>
      </c>
      <c r="AH19" s="169"/>
      <c r="AI19" s="167">
        <v>4</v>
      </c>
      <c r="AJ19" s="167">
        <v>5.5</v>
      </c>
      <c r="AK19" s="167">
        <v>6</v>
      </c>
      <c r="AL19" s="167">
        <v>5.5</v>
      </c>
      <c r="AM19" s="167">
        <v>5.8</v>
      </c>
      <c r="AN19" s="167">
        <v>4.8</v>
      </c>
      <c r="AO19" s="167">
        <v>4</v>
      </c>
      <c r="AP19" s="167">
        <v>5.5</v>
      </c>
      <c r="AQ19" s="170">
        <f t="shared" si="5"/>
        <v>41.1</v>
      </c>
      <c r="AR19" s="93">
        <f t="shared" si="6"/>
        <v>5.1375000000000002</v>
      </c>
      <c r="AS19" s="168"/>
      <c r="AT19" s="167">
        <v>5.5</v>
      </c>
      <c r="AU19" s="167">
        <v>6</v>
      </c>
      <c r="AV19" s="167">
        <v>6</v>
      </c>
      <c r="AW19" s="167">
        <v>6.2</v>
      </c>
      <c r="AX19" s="93">
        <f t="shared" si="7"/>
        <v>5.87</v>
      </c>
      <c r="AY19" s="171">
        <v>0</v>
      </c>
      <c r="AZ19" s="93">
        <f t="shared" si="8"/>
        <v>5.87</v>
      </c>
      <c r="BA19" s="111"/>
      <c r="BB19" s="167">
        <v>4.8</v>
      </c>
      <c r="BC19" s="167">
        <v>6</v>
      </c>
      <c r="BD19" s="167">
        <v>7.5</v>
      </c>
      <c r="BE19" s="167">
        <v>4.5</v>
      </c>
      <c r="BF19" s="167">
        <v>4.8</v>
      </c>
      <c r="BG19" s="167">
        <v>4.8</v>
      </c>
      <c r="BH19" s="167">
        <v>5.5</v>
      </c>
      <c r="BI19" s="167">
        <v>5.5</v>
      </c>
      <c r="BJ19" s="170">
        <f t="shared" si="9"/>
        <v>43.4</v>
      </c>
      <c r="BK19" s="93">
        <f t="shared" si="10"/>
        <v>5.4249999999999998</v>
      </c>
      <c r="BL19" s="111"/>
      <c r="BM19" s="167">
        <v>7.5</v>
      </c>
      <c r="BN19" s="171"/>
      <c r="BO19" s="93">
        <f t="shared" si="11"/>
        <v>7.5</v>
      </c>
      <c r="BP19" s="168"/>
      <c r="BQ19" s="172">
        <f t="shared" si="12"/>
        <v>6.05</v>
      </c>
      <c r="BR19" s="172">
        <f t="shared" si="13"/>
        <v>5.7937500000000002</v>
      </c>
      <c r="BS19" s="172">
        <f t="shared" si="14"/>
        <v>5.5037500000000001</v>
      </c>
      <c r="BT19" s="172">
        <f t="shared" si="15"/>
        <v>6.4625000000000004</v>
      </c>
      <c r="BU19" s="173">
        <f t="shared" si="16"/>
        <v>5.0750000000000002</v>
      </c>
      <c r="BV19" s="174"/>
      <c r="BW19" s="173">
        <f t="shared" si="17"/>
        <v>6.83</v>
      </c>
      <c r="BX19" s="175"/>
      <c r="BY19" s="176">
        <f t="shared" si="18"/>
        <v>5.9525000000000006</v>
      </c>
      <c r="BZ19" s="86"/>
    </row>
    <row r="20" spans="1:78" x14ac:dyDescent="0.3">
      <c r="A20" s="110">
        <v>91</v>
      </c>
      <c r="B20" t="s">
        <v>49</v>
      </c>
      <c r="C20" t="s">
        <v>328</v>
      </c>
      <c r="D20" t="s">
        <v>43</v>
      </c>
      <c r="E20" t="s">
        <v>74</v>
      </c>
      <c r="F20" s="167">
        <v>6</v>
      </c>
      <c r="G20" s="167">
        <v>6</v>
      </c>
      <c r="H20" s="167">
        <v>7</v>
      </c>
      <c r="I20" s="167">
        <v>9</v>
      </c>
      <c r="J20" s="167">
        <v>8.5</v>
      </c>
      <c r="K20" s="93">
        <f t="shared" si="0"/>
        <v>6.8249999999999993</v>
      </c>
      <c r="L20" s="168"/>
      <c r="M20" s="167">
        <v>6</v>
      </c>
      <c r="N20" s="167">
        <v>6</v>
      </c>
      <c r="O20" s="167">
        <v>7.5</v>
      </c>
      <c r="P20" s="167">
        <v>9</v>
      </c>
      <c r="Q20" s="167">
        <v>8.5</v>
      </c>
      <c r="R20" s="93">
        <f t="shared" si="1"/>
        <v>7.8500000000000005</v>
      </c>
      <c r="S20" s="169"/>
      <c r="T20" s="167">
        <v>5</v>
      </c>
      <c r="U20" s="167">
        <v>5.3</v>
      </c>
      <c r="V20" s="167">
        <v>5.3</v>
      </c>
      <c r="W20" s="167">
        <v>6</v>
      </c>
      <c r="X20" s="167">
        <v>5</v>
      </c>
      <c r="Y20" s="167">
        <v>5</v>
      </c>
      <c r="Z20" s="167">
        <v>3</v>
      </c>
      <c r="AA20" s="167">
        <v>4.8</v>
      </c>
      <c r="AB20" s="170">
        <f t="shared" si="2"/>
        <v>39.4</v>
      </c>
      <c r="AC20" s="93">
        <f t="shared" si="3"/>
        <v>4.9249999999999998</v>
      </c>
      <c r="AD20" s="111"/>
      <c r="AE20" s="167">
        <v>7.07</v>
      </c>
      <c r="AF20" s="171"/>
      <c r="AG20" s="93">
        <f t="shared" si="4"/>
        <v>7.07</v>
      </c>
      <c r="AH20" s="169"/>
      <c r="AI20" s="167">
        <v>3.5</v>
      </c>
      <c r="AJ20" s="167">
        <v>4</v>
      </c>
      <c r="AK20" s="167">
        <v>4</v>
      </c>
      <c r="AL20" s="167">
        <v>5.5</v>
      </c>
      <c r="AM20" s="167">
        <v>5</v>
      </c>
      <c r="AN20" s="167">
        <v>5</v>
      </c>
      <c r="AO20" s="167">
        <v>2</v>
      </c>
      <c r="AP20" s="167">
        <v>5.5</v>
      </c>
      <c r="AQ20" s="170">
        <f t="shared" si="5"/>
        <v>34.5</v>
      </c>
      <c r="AR20" s="93">
        <f t="shared" si="6"/>
        <v>4.3125</v>
      </c>
      <c r="AS20" s="168"/>
      <c r="AT20" s="167">
        <v>3.5</v>
      </c>
      <c r="AU20" s="167">
        <v>3.5</v>
      </c>
      <c r="AV20" s="167">
        <v>5</v>
      </c>
      <c r="AW20" s="167">
        <v>5</v>
      </c>
      <c r="AX20" s="93">
        <f t="shared" si="7"/>
        <v>4.1749999999999998</v>
      </c>
      <c r="AY20" s="171">
        <v>0</v>
      </c>
      <c r="AZ20" s="93">
        <f t="shared" si="8"/>
        <v>4.1749999999999998</v>
      </c>
      <c r="BA20" s="111"/>
      <c r="BB20" s="167">
        <v>3.5</v>
      </c>
      <c r="BC20" s="167">
        <v>5.5</v>
      </c>
      <c r="BD20" s="167">
        <v>4.8</v>
      </c>
      <c r="BE20" s="167">
        <v>6</v>
      </c>
      <c r="BF20" s="167">
        <v>4</v>
      </c>
      <c r="BG20" s="167">
        <v>4.5</v>
      </c>
      <c r="BH20" s="167">
        <v>3.5</v>
      </c>
      <c r="BI20" s="167">
        <v>4.3</v>
      </c>
      <c r="BJ20" s="170">
        <f t="shared" si="9"/>
        <v>36.1</v>
      </c>
      <c r="BK20" s="93">
        <f t="shared" si="10"/>
        <v>4.5125000000000002</v>
      </c>
      <c r="BL20" s="111"/>
      <c r="BM20" s="167">
        <v>7.7</v>
      </c>
      <c r="BN20" s="171"/>
      <c r="BO20" s="93">
        <f t="shared" si="11"/>
        <v>7.7</v>
      </c>
      <c r="BP20" s="168"/>
      <c r="BQ20" s="172">
        <f t="shared" si="12"/>
        <v>7.3375000000000004</v>
      </c>
      <c r="BR20" s="172">
        <f t="shared" si="13"/>
        <v>5.9975000000000005</v>
      </c>
      <c r="BS20" s="172">
        <f t="shared" si="14"/>
        <v>4.2437500000000004</v>
      </c>
      <c r="BT20" s="172">
        <f t="shared" si="15"/>
        <v>6.1062500000000002</v>
      </c>
      <c r="BU20" s="173">
        <f t="shared" si="16"/>
        <v>5.1437499999999998</v>
      </c>
      <c r="BV20" s="174"/>
      <c r="BW20" s="173">
        <f t="shared" si="17"/>
        <v>6.6987500000000004</v>
      </c>
      <c r="BX20" s="175"/>
      <c r="BY20" s="176">
        <f t="shared" si="18"/>
        <v>5.9212500000000006</v>
      </c>
      <c r="BZ20" s="86"/>
    </row>
    <row r="21" spans="1:78" x14ac:dyDescent="0.3">
      <c r="A21" s="110">
        <v>85</v>
      </c>
      <c r="B21" t="s">
        <v>278</v>
      </c>
      <c r="C21" t="s">
        <v>328</v>
      </c>
      <c r="D21" t="s">
        <v>43</v>
      </c>
      <c r="E21" t="s">
        <v>74</v>
      </c>
      <c r="F21" s="167">
        <v>6</v>
      </c>
      <c r="G21" s="167">
        <v>6</v>
      </c>
      <c r="H21" s="167">
        <v>6.5</v>
      </c>
      <c r="I21" s="167">
        <v>9</v>
      </c>
      <c r="J21" s="167">
        <v>7</v>
      </c>
      <c r="K21" s="93">
        <f t="shared" si="0"/>
        <v>6.6249999999999991</v>
      </c>
      <c r="L21" s="168"/>
      <c r="M21" s="167">
        <v>6</v>
      </c>
      <c r="N21" s="167">
        <v>6</v>
      </c>
      <c r="O21" s="167">
        <v>7.5</v>
      </c>
      <c r="P21" s="167">
        <v>9</v>
      </c>
      <c r="Q21" s="167">
        <v>7</v>
      </c>
      <c r="R21" s="93">
        <f t="shared" si="1"/>
        <v>7.5500000000000007</v>
      </c>
      <c r="S21" s="169"/>
      <c r="T21" s="167">
        <v>5</v>
      </c>
      <c r="U21" s="167">
        <v>6</v>
      </c>
      <c r="V21" s="167">
        <v>4</v>
      </c>
      <c r="W21" s="167">
        <v>4</v>
      </c>
      <c r="X21" s="167">
        <v>4</v>
      </c>
      <c r="Y21" s="167">
        <v>5</v>
      </c>
      <c r="Z21" s="167">
        <v>1</v>
      </c>
      <c r="AA21" s="167">
        <v>4.8</v>
      </c>
      <c r="AB21" s="170">
        <f t="shared" si="2"/>
        <v>33.799999999999997</v>
      </c>
      <c r="AC21" s="93">
        <f t="shared" si="3"/>
        <v>4.2249999999999996</v>
      </c>
      <c r="AD21" s="111"/>
      <c r="AE21" s="167">
        <v>6.88</v>
      </c>
      <c r="AF21" s="171"/>
      <c r="AG21" s="93">
        <f t="shared" si="4"/>
        <v>6.88</v>
      </c>
      <c r="AH21" s="169"/>
      <c r="AI21" s="167">
        <v>4.5</v>
      </c>
      <c r="AJ21" s="167">
        <v>4.8</v>
      </c>
      <c r="AK21" s="167">
        <v>3.8</v>
      </c>
      <c r="AL21" s="167">
        <v>6</v>
      </c>
      <c r="AM21" s="167">
        <v>5.5</v>
      </c>
      <c r="AN21" s="167">
        <v>5.2</v>
      </c>
      <c r="AO21" s="167">
        <v>2</v>
      </c>
      <c r="AP21" s="167">
        <v>4</v>
      </c>
      <c r="AQ21" s="170">
        <f t="shared" si="5"/>
        <v>35.799999999999997</v>
      </c>
      <c r="AR21" s="93">
        <f t="shared" si="6"/>
        <v>4.4749999999999996</v>
      </c>
      <c r="AS21" s="168"/>
      <c r="AT21" s="167">
        <v>3.2</v>
      </c>
      <c r="AU21" s="167">
        <v>3.5</v>
      </c>
      <c r="AV21" s="167">
        <v>3.8</v>
      </c>
      <c r="AW21" s="167">
        <v>3.8</v>
      </c>
      <c r="AX21" s="93">
        <f t="shared" si="7"/>
        <v>3.5449999999999999</v>
      </c>
      <c r="AY21" s="171">
        <v>0</v>
      </c>
      <c r="AZ21" s="93">
        <f t="shared" si="8"/>
        <v>3.5449999999999999</v>
      </c>
      <c r="BA21" s="111"/>
      <c r="BB21" s="167">
        <v>5</v>
      </c>
      <c r="BC21" s="167">
        <v>5.8</v>
      </c>
      <c r="BD21" s="167">
        <v>5.2</v>
      </c>
      <c r="BE21" s="167">
        <v>5.8</v>
      </c>
      <c r="BF21" s="167">
        <v>5.5</v>
      </c>
      <c r="BG21" s="167">
        <v>4.8</v>
      </c>
      <c r="BH21" s="167">
        <v>3.5</v>
      </c>
      <c r="BI21" s="167">
        <v>4</v>
      </c>
      <c r="BJ21" s="170">
        <f t="shared" si="9"/>
        <v>39.6</v>
      </c>
      <c r="BK21" s="93">
        <f t="shared" si="10"/>
        <v>4.95</v>
      </c>
      <c r="BL21" s="111"/>
      <c r="BM21" s="167">
        <v>7.2</v>
      </c>
      <c r="BN21" s="171"/>
      <c r="BO21" s="93">
        <f t="shared" si="11"/>
        <v>7.2</v>
      </c>
      <c r="BP21" s="168"/>
      <c r="BQ21" s="172">
        <f t="shared" si="12"/>
        <v>7.0875000000000004</v>
      </c>
      <c r="BR21" s="172">
        <f t="shared" si="13"/>
        <v>5.5525000000000002</v>
      </c>
      <c r="BS21" s="172">
        <f t="shared" si="14"/>
        <v>4.01</v>
      </c>
      <c r="BT21" s="172">
        <f t="shared" si="15"/>
        <v>6.0750000000000002</v>
      </c>
      <c r="BU21" s="173">
        <f t="shared" si="16"/>
        <v>5.0687499999999996</v>
      </c>
      <c r="BV21" s="174"/>
      <c r="BW21" s="173">
        <f t="shared" si="17"/>
        <v>6.2937500000000002</v>
      </c>
      <c r="BX21" s="175"/>
      <c r="BY21" s="176">
        <f t="shared" si="18"/>
        <v>5.6812500000000004</v>
      </c>
      <c r="BZ21" s="86"/>
    </row>
    <row r="22" spans="1:78" x14ac:dyDescent="0.3">
      <c r="A22" s="110">
        <v>107</v>
      </c>
      <c r="B22" t="s">
        <v>279</v>
      </c>
      <c r="C22" t="s">
        <v>178</v>
      </c>
      <c r="D22" t="s">
        <v>64</v>
      </c>
      <c r="E22" t="s">
        <v>267</v>
      </c>
      <c r="F22" s="167">
        <v>4.5</v>
      </c>
      <c r="G22" s="167">
        <v>5</v>
      </c>
      <c r="H22" s="167">
        <v>5</v>
      </c>
      <c r="I22" s="167">
        <v>5</v>
      </c>
      <c r="J22" s="167">
        <v>5</v>
      </c>
      <c r="K22" s="93">
        <f t="shared" si="0"/>
        <v>4.8499999999999996</v>
      </c>
      <c r="L22" s="168"/>
      <c r="M22" s="167">
        <v>5</v>
      </c>
      <c r="N22" s="167">
        <v>5</v>
      </c>
      <c r="O22" s="167">
        <v>4.8</v>
      </c>
      <c r="P22" s="167">
        <v>6.5</v>
      </c>
      <c r="Q22" s="167">
        <v>5</v>
      </c>
      <c r="R22" s="93">
        <f t="shared" si="1"/>
        <v>5.39</v>
      </c>
      <c r="S22" s="169"/>
      <c r="T22" s="167">
        <v>4.8</v>
      </c>
      <c r="U22" s="167">
        <v>6</v>
      </c>
      <c r="V22" s="167">
        <v>5.5</v>
      </c>
      <c r="W22" s="167">
        <v>4.8</v>
      </c>
      <c r="X22" s="167">
        <v>4.5</v>
      </c>
      <c r="Y22" s="167">
        <v>4.2</v>
      </c>
      <c r="Z22" s="167">
        <v>6</v>
      </c>
      <c r="AA22" s="167">
        <v>5.5</v>
      </c>
      <c r="AB22" s="170">
        <f t="shared" si="2"/>
        <v>41.3</v>
      </c>
      <c r="AC22" s="93">
        <f t="shared" si="3"/>
        <v>5.1624999999999996</v>
      </c>
      <c r="AD22" s="111"/>
      <c r="AE22" s="167">
        <v>7.16</v>
      </c>
      <c r="AF22" s="171"/>
      <c r="AG22" s="93">
        <f t="shared" si="4"/>
        <v>7.16</v>
      </c>
      <c r="AH22" s="169"/>
      <c r="AI22" s="167">
        <v>0</v>
      </c>
      <c r="AJ22" s="167">
        <v>4</v>
      </c>
      <c r="AK22" s="167">
        <v>4.8</v>
      </c>
      <c r="AL22" s="167">
        <v>5.5</v>
      </c>
      <c r="AM22" s="167">
        <v>6.2</v>
      </c>
      <c r="AN22" s="167">
        <v>6.2</v>
      </c>
      <c r="AO22" s="167">
        <v>6.4</v>
      </c>
      <c r="AP22" s="167">
        <v>5.8</v>
      </c>
      <c r="AQ22" s="170">
        <f t="shared" si="5"/>
        <v>38.9</v>
      </c>
      <c r="AR22" s="93">
        <f t="shared" si="6"/>
        <v>4.8624999999999998</v>
      </c>
      <c r="AS22" s="168"/>
      <c r="AT22" s="167">
        <v>5</v>
      </c>
      <c r="AU22" s="167">
        <v>5</v>
      </c>
      <c r="AV22" s="167">
        <v>5.2</v>
      </c>
      <c r="AW22" s="167">
        <v>5.2</v>
      </c>
      <c r="AX22" s="93">
        <f t="shared" si="7"/>
        <v>5.09</v>
      </c>
      <c r="AY22" s="171">
        <v>0</v>
      </c>
      <c r="AZ22" s="93">
        <f t="shared" si="8"/>
        <v>5.09</v>
      </c>
      <c r="BA22" s="111"/>
      <c r="BB22" s="167">
        <v>0</v>
      </c>
      <c r="BC22" s="167">
        <v>5.8</v>
      </c>
      <c r="BD22" s="167">
        <v>5</v>
      </c>
      <c r="BE22" s="167">
        <v>5</v>
      </c>
      <c r="BF22" s="167">
        <v>5.3</v>
      </c>
      <c r="BG22" s="167">
        <v>4.8</v>
      </c>
      <c r="BH22" s="167">
        <v>5.3</v>
      </c>
      <c r="BI22" s="167">
        <v>4.8</v>
      </c>
      <c r="BJ22" s="170">
        <f t="shared" si="9"/>
        <v>36</v>
      </c>
      <c r="BK22" s="93">
        <f t="shared" si="10"/>
        <v>4.5</v>
      </c>
      <c r="BL22" s="111"/>
      <c r="BM22" s="167">
        <v>6.5</v>
      </c>
      <c r="BN22" s="171"/>
      <c r="BO22" s="93">
        <f t="shared" si="11"/>
        <v>6.5</v>
      </c>
      <c r="BP22" s="168"/>
      <c r="BQ22" s="172">
        <f t="shared" si="12"/>
        <v>5.1199999999999992</v>
      </c>
      <c r="BR22" s="172">
        <f t="shared" si="13"/>
        <v>6.1612499999999999</v>
      </c>
      <c r="BS22" s="172">
        <f t="shared" si="14"/>
        <v>4.9762500000000003</v>
      </c>
      <c r="BT22" s="172">
        <f t="shared" si="15"/>
        <v>5.5</v>
      </c>
      <c r="BU22" s="173">
        <f t="shared" si="16"/>
        <v>4.84375</v>
      </c>
      <c r="BV22" s="174"/>
      <c r="BW22" s="173">
        <f t="shared" si="17"/>
        <v>6.0350000000000001</v>
      </c>
      <c r="BX22" s="175"/>
      <c r="BY22" s="176">
        <f t="shared" si="18"/>
        <v>5.4393750000000001</v>
      </c>
      <c r="BZ22" s="86"/>
    </row>
    <row r="23" spans="1:78" x14ac:dyDescent="0.3">
      <c r="A23" s="5">
        <v>89</v>
      </c>
      <c r="B23" s="5" t="s">
        <v>147</v>
      </c>
      <c r="C23" t="s">
        <v>328</v>
      </c>
      <c r="D23" t="s">
        <v>43</v>
      </c>
      <c r="E23" t="s">
        <v>74</v>
      </c>
      <c r="F23" s="167">
        <v>5</v>
      </c>
      <c r="G23" s="167">
        <v>5.8</v>
      </c>
      <c r="H23" s="167">
        <v>7</v>
      </c>
      <c r="I23" s="167">
        <v>8.5</v>
      </c>
      <c r="J23" s="167">
        <v>8.5</v>
      </c>
      <c r="K23" s="93">
        <f t="shared" si="0"/>
        <v>6.3999999999999995</v>
      </c>
      <c r="L23" s="168"/>
      <c r="M23" s="167">
        <v>6</v>
      </c>
      <c r="N23" s="167">
        <v>5.5</v>
      </c>
      <c r="O23" s="167">
        <v>7.5</v>
      </c>
      <c r="P23" s="167">
        <v>8.5</v>
      </c>
      <c r="Q23" s="167">
        <v>8.5</v>
      </c>
      <c r="R23" s="93">
        <f t="shared" si="1"/>
        <v>7.65</v>
      </c>
      <c r="S23" s="169"/>
      <c r="T23" s="167">
        <v>4.8</v>
      </c>
      <c r="U23" s="167">
        <v>5.5</v>
      </c>
      <c r="V23" s="167">
        <v>5</v>
      </c>
      <c r="W23" s="167">
        <v>5.5</v>
      </c>
      <c r="X23" s="167">
        <v>4</v>
      </c>
      <c r="Y23" s="167">
        <v>3.8</v>
      </c>
      <c r="Z23" s="167">
        <v>5.2</v>
      </c>
      <c r="AA23" s="167">
        <v>0</v>
      </c>
      <c r="AB23" s="170">
        <f t="shared" si="2"/>
        <v>33.800000000000004</v>
      </c>
      <c r="AC23" s="93">
        <f t="shared" si="3"/>
        <v>4.2250000000000005</v>
      </c>
      <c r="AD23" s="111"/>
      <c r="AE23" s="167">
        <v>5.55</v>
      </c>
      <c r="AF23" s="171">
        <v>1</v>
      </c>
      <c r="AG23" s="93">
        <f t="shared" si="4"/>
        <v>4.55</v>
      </c>
      <c r="AH23" s="169"/>
      <c r="AI23" s="167">
        <v>4</v>
      </c>
      <c r="AJ23" s="167">
        <v>5</v>
      </c>
      <c r="AK23" s="167">
        <v>4</v>
      </c>
      <c r="AL23" s="167">
        <v>6</v>
      </c>
      <c r="AM23" s="167">
        <v>3.8</v>
      </c>
      <c r="AN23" s="167">
        <v>4.5</v>
      </c>
      <c r="AO23" s="167">
        <v>4</v>
      </c>
      <c r="AP23" s="167">
        <v>4.5</v>
      </c>
      <c r="AQ23" s="170">
        <f t="shared" si="5"/>
        <v>35.799999999999997</v>
      </c>
      <c r="AR23" s="93">
        <f t="shared" si="6"/>
        <v>4.4749999999999996</v>
      </c>
      <c r="AS23" s="168"/>
      <c r="AT23" s="167">
        <v>3.5</v>
      </c>
      <c r="AU23" s="167">
        <v>3.5</v>
      </c>
      <c r="AV23" s="167">
        <v>3.8</v>
      </c>
      <c r="AW23" s="167">
        <v>4</v>
      </c>
      <c r="AX23" s="93">
        <f t="shared" si="7"/>
        <v>3.6549999999999998</v>
      </c>
      <c r="AY23" s="171">
        <v>0</v>
      </c>
      <c r="AZ23" s="93">
        <f t="shared" si="8"/>
        <v>3.6549999999999998</v>
      </c>
      <c r="BA23" s="111"/>
      <c r="BB23" s="167">
        <v>4.8</v>
      </c>
      <c r="BC23" s="167">
        <v>5.5</v>
      </c>
      <c r="BD23" s="167">
        <v>6</v>
      </c>
      <c r="BE23" s="167">
        <v>5.5</v>
      </c>
      <c r="BF23" s="167">
        <v>5.3</v>
      </c>
      <c r="BG23" s="167">
        <v>5.3</v>
      </c>
      <c r="BH23" s="167">
        <v>5.3</v>
      </c>
      <c r="BI23" s="167">
        <v>4.3</v>
      </c>
      <c r="BJ23" s="170">
        <f t="shared" si="9"/>
        <v>41.999999999999993</v>
      </c>
      <c r="BK23" s="93">
        <f t="shared" si="10"/>
        <v>5.2499999999999991</v>
      </c>
      <c r="BL23" s="111"/>
      <c r="BM23" s="167">
        <v>7</v>
      </c>
      <c r="BN23" s="171">
        <v>1</v>
      </c>
      <c r="BO23" s="93">
        <f t="shared" si="11"/>
        <v>6</v>
      </c>
      <c r="BP23" s="168"/>
      <c r="BQ23" s="172">
        <f t="shared" si="12"/>
        <v>7.0250000000000004</v>
      </c>
      <c r="BR23" s="172">
        <f t="shared" si="13"/>
        <v>4.3875000000000002</v>
      </c>
      <c r="BS23" s="172">
        <f t="shared" si="14"/>
        <v>4.0649999999999995</v>
      </c>
      <c r="BT23" s="172">
        <f t="shared" si="15"/>
        <v>5.625</v>
      </c>
      <c r="BU23" s="173">
        <f t="shared" si="16"/>
        <v>5.0874999999999995</v>
      </c>
      <c r="BV23" s="174"/>
      <c r="BW23" s="173">
        <f t="shared" si="17"/>
        <v>5.4637499999999992</v>
      </c>
      <c r="BX23" s="175"/>
      <c r="BY23" s="176">
        <f t="shared" si="18"/>
        <v>5.2756249999999998</v>
      </c>
      <c r="BZ23" s="86"/>
    </row>
    <row r="24" spans="1:78" x14ac:dyDescent="0.3">
      <c r="A24" s="110">
        <v>82</v>
      </c>
      <c r="B24" t="s">
        <v>271</v>
      </c>
      <c r="C24" t="s">
        <v>172</v>
      </c>
      <c r="D24" t="s">
        <v>173</v>
      </c>
      <c r="E24" t="s">
        <v>184</v>
      </c>
      <c r="F24" s="167">
        <v>7</v>
      </c>
      <c r="G24" s="167">
        <v>7</v>
      </c>
      <c r="H24" s="167">
        <v>7</v>
      </c>
      <c r="I24" s="167">
        <v>6.5</v>
      </c>
      <c r="J24" s="167">
        <v>6.5</v>
      </c>
      <c r="K24" s="93">
        <f t="shared" si="0"/>
        <v>6.8999999999999995</v>
      </c>
      <c r="L24" s="168"/>
      <c r="M24" s="167">
        <v>5</v>
      </c>
      <c r="N24" s="167">
        <v>6</v>
      </c>
      <c r="O24" s="167">
        <v>5</v>
      </c>
      <c r="P24" s="167">
        <v>6.5</v>
      </c>
      <c r="Q24" s="167">
        <v>6.5</v>
      </c>
      <c r="R24" s="93">
        <f t="shared" si="1"/>
        <v>5.85</v>
      </c>
      <c r="S24" s="169"/>
      <c r="T24" s="167">
        <v>4.8</v>
      </c>
      <c r="U24" s="167">
        <v>5</v>
      </c>
      <c r="V24" s="167">
        <v>4.5</v>
      </c>
      <c r="W24" s="167">
        <v>4</v>
      </c>
      <c r="X24" s="167">
        <v>3.8</v>
      </c>
      <c r="Y24" s="167">
        <v>3.8</v>
      </c>
      <c r="Z24" s="167">
        <v>5</v>
      </c>
      <c r="AA24" s="167">
        <v>5</v>
      </c>
      <c r="AB24" s="170">
        <f t="shared" si="2"/>
        <v>35.900000000000006</v>
      </c>
      <c r="AC24" s="93">
        <f t="shared" si="3"/>
        <v>4.4875000000000007</v>
      </c>
      <c r="AD24" s="111"/>
      <c r="AE24" s="167">
        <v>6.8</v>
      </c>
      <c r="AF24" s="171"/>
      <c r="AG24" s="93">
        <f t="shared" si="4"/>
        <v>6.8</v>
      </c>
      <c r="AH24" s="169"/>
      <c r="AI24" s="167">
        <v>0</v>
      </c>
      <c r="AJ24" s="167">
        <v>4.5</v>
      </c>
      <c r="AK24" s="167">
        <v>3.8</v>
      </c>
      <c r="AL24" s="167">
        <v>3.5</v>
      </c>
      <c r="AM24" s="167">
        <v>3.8</v>
      </c>
      <c r="AN24" s="167">
        <v>4</v>
      </c>
      <c r="AO24" s="167">
        <v>4</v>
      </c>
      <c r="AP24" s="167">
        <v>4</v>
      </c>
      <c r="AQ24" s="170">
        <f t="shared" si="5"/>
        <v>27.6</v>
      </c>
      <c r="AR24" s="93">
        <f t="shared" si="6"/>
        <v>3.45</v>
      </c>
      <c r="AS24" s="168"/>
      <c r="AT24" s="167">
        <v>3.5</v>
      </c>
      <c r="AU24" s="167">
        <v>3</v>
      </c>
      <c r="AV24" s="167">
        <v>3.8</v>
      </c>
      <c r="AW24" s="167">
        <v>3.8</v>
      </c>
      <c r="AX24" s="93">
        <f t="shared" si="7"/>
        <v>3.51</v>
      </c>
      <c r="AY24" s="171">
        <v>1</v>
      </c>
      <c r="AZ24" s="93">
        <f t="shared" si="8"/>
        <v>2.5099999999999998</v>
      </c>
      <c r="BA24" s="111"/>
      <c r="BB24" s="167">
        <v>0</v>
      </c>
      <c r="BC24" s="167">
        <v>5.8</v>
      </c>
      <c r="BD24" s="167">
        <v>4.8</v>
      </c>
      <c r="BE24" s="167">
        <v>6</v>
      </c>
      <c r="BF24" s="167">
        <v>5.2</v>
      </c>
      <c r="BG24" s="167">
        <v>5.2</v>
      </c>
      <c r="BH24" s="167">
        <v>5.8</v>
      </c>
      <c r="BI24" s="167">
        <v>5.2</v>
      </c>
      <c r="BJ24" s="170">
        <f t="shared" si="9"/>
        <v>38</v>
      </c>
      <c r="BK24" s="93">
        <f t="shared" si="10"/>
        <v>4.75</v>
      </c>
      <c r="BL24" s="111"/>
      <c r="BM24" s="167">
        <v>7</v>
      </c>
      <c r="BN24" s="171"/>
      <c r="BO24" s="93">
        <f t="shared" si="11"/>
        <v>7</v>
      </c>
      <c r="BP24" s="168"/>
      <c r="BQ24" s="172">
        <f t="shared" si="12"/>
        <v>6.375</v>
      </c>
      <c r="BR24" s="172">
        <f t="shared" si="13"/>
        <v>5.6437500000000007</v>
      </c>
      <c r="BS24" s="172">
        <f t="shared" si="14"/>
        <v>2.98</v>
      </c>
      <c r="BT24" s="172">
        <f t="shared" si="15"/>
        <v>5.875</v>
      </c>
      <c r="BU24" s="173">
        <f t="shared" si="16"/>
        <v>4.8968749999999996</v>
      </c>
      <c r="BV24" s="174"/>
      <c r="BW24" s="173">
        <f t="shared" si="17"/>
        <v>5.5399999999999991</v>
      </c>
      <c r="BX24" s="175"/>
      <c r="BY24" s="176">
        <f t="shared" si="18"/>
        <v>5.2184374999999994</v>
      </c>
      <c r="BZ24" s="86"/>
    </row>
    <row r="25" spans="1:78" s="365" customFormat="1" x14ac:dyDescent="0.3">
      <c r="A25" s="363"/>
      <c r="B25" s="363"/>
      <c r="C25" s="363"/>
      <c r="D25" s="363"/>
      <c r="E25" s="363"/>
      <c r="F25" s="403"/>
      <c r="G25" s="403"/>
      <c r="H25" s="403"/>
      <c r="I25" s="403"/>
      <c r="J25" s="403"/>
      <c r="K25" s="366"/>
      <c r="L25" s="368"/>
      <c r="M25" s="403"/>
      <c r="N25" s="403"/>
      <c r="O25" s="403"/>
      <c r="P25" s="403"/>
      <c r="Q25" s="403"/>
      <c r="R25" s="366"/>
      <c r="S25" s="404"/>
      <c r="T25" s="403"/>
      <c r="U25" s="403"/>
      <c r="V25" s="403"/>
      <c r="W25" s="403"/>
      <c r="X25" s="403"/>
      <c r="Y25" s="403"/>
      <c r="Z25" s="403"/>
      <c r="AA25" s="403"/>
      <c r="AB25" s="404"/>
      <c r="AC25" s="366"/>
      <c r="AD25" s="368"/>
      <c r="AE25" s="403"/>
      <c r="AF25" s="367"/>
      <c r="AG25" s="366"/>
      <c r="AH25" s="404"/>
      <c r="AI25" s="403"/>
      <c r="AJ25" s="403"/>
      <c r="AK25" s="403"/>
      <c r="AL25" s="403"/>
      <c r="AM25" s="403"/>
      <c r="AN25" s="403"/>
      <c r="AO25" s="403"/>
      <c r="AP25" s="403"/>
      <c r="AQ25" s="404"/>
      <c r="AR25" s="366"/>
      <c r="AS25" s="368"/>
      <c r="AT25" s="403"/>
      <c r="AU25" s="403"/>
      <c r="AV25" s="403"/>
      <c r="AW25" s="403"/>
      <c r="AX25" s="366"/>
      <c r="AY25" s="367"/>
      <c r="AZ25" s="366"/>
      <c r="BA25" s="368"/>
      <c r="BB25" s="403"/>
      <c r="BC25" s="403"/>
      <c r="BD25" s="403"/>
      <c r="BE25" s="403"/>
      <c r="BF25" s="403"/>
      <c r="BG25" s="403"/>
      <c r="BH25" s="403"/>
      <c r="BI25" s="403"/>
      <c r="BJ25" s="404"/>
      <c r="BK25" s="366"/>
      <c r="BL25" s="368"/>
      <c r="BM25" s="403"/>
      <c r="BN25" s="367"/>
      <c r="BO25" s="366"/>
      <c r="BP25" s="368"/>
      <c r="BQ25" s="405"/>
      <c r="BR25" s="405"/>
      <c r="BS25" s="405"/>
      <c r="BT25" s="405"/>
      <c r="BU25" s="406"/>
      <c r="BV25" s="407"/>
      <c r="BW25" s="406"/>
      <c r="BX25" s="408"/>
      <c r="BY25" s="409"/>
      <c r="BZ25" s="410"/>
    </row>
    <row r="26" spans="1:78" s="365" customFormat="1" x14ac:dyDescent="0.3">
      <c r="A26" s="363"/>
      <c r="B26" s="363"/>
      <c r="C26" s="363"/>
      <c r="D26" s="363"/>
      <c r="E26" s="363"/>
      <c r="F26" s="403"/>
      <c r="G26" s="403"/>
      <c r="H26" s="403"/>
      <c r="I26" s="403"/>
      <c r="J26" s="403"/>
      <c r="K26" s="366"/>
      <c r="L26" s="368"/>
      <c r="M26" s="403"/>
      <c r="N26" s="403"/>
      <c r="O26" s="403"/>
      <c r="P26" s="403"/>
      <c r="Q26" s="403"/>
      <c r="R26" s="366"/>
      <c r="S26" s="404"/>
      <c r="T26" s="403"/>
      <c r="U26" s="403"/>
      <c r="V26" s="403"/>
      <c r="W26" s="403"/>
      <c r="X26" s="403"/>
      <c r="Y26" s="403"/>
      <c r="Z26" s="403"/>
      <c r="AA26" s="403"/>
      <c r="AB26" s="404"/>
      <c r="AC26" s="366"/>
      <c r="AD26" s="368"/>
      <c r="AE26" s="403"/>
      <c r="AF26" s="367"/>
      <c r="AG26" s="366"/>
      <c r="AH26" s="404"/>
      <c r="AI26" s="403"/>
      <c r="AJ26" s="403"/>
      <c r="AK26" s="403"/>
      <c r="AL26" s="403"/>
      <c r="AM26" s="403"/>
      <c r="AN26" s="403"/>
      <c r="AO26" s="403"/>
      <c r="AP26" s="403"/>
      <c r="AQ26" s="404"/>
      <c r="AR26" s="366"/>
      <c r="AS26" s="368"/>
      <c r="AT26" s="403"/>
      <c r="AU26" s="403"/>
      <c r="AV26" s="403"/>
      <c r="AW26" s="403"/>
      <c r="AX26" s="366"/>
      <c r="AY26" s="367"/>
      <c r="AZ26" s="366"/>
      <c r="BA26" s="368"/>
      <c r="BB26" s="403"/>
      <c r="BC26" s="403"/>
      <c r="BD26" s="403"/>
      <c r="BE26" s="403"/>
      <c r="BF26" s="403"/>
      <c r="BG26" s="403"/>
      <c r="BH26" s="403"/>
      <c r="BI26" s="403"/>
      <c r="BJ26" s="404"/>
      <c r="BK26" s="366"/>
      <c r="BL26" s="368"/>
      <c r="BM26" s="403"/>
      <c r="BN26" s="367"/>
      <c r="BO26" s="366"/>
      <c r="BP26" s="368"/>
      <c r="BQ26" s="405"/>
      <c r="BR26" s="405"/>
      <c r="BS26" s="405"/>
      <c r="BT26" s="405"/>
      <c r="BU26" s="406"/>
      <c r="BV26" s="407"/>
      <c r="BW26" s="406"/>
      <c r="BX26" s="408"/>
      <c r="BY26" s="409"/>
      <c r="BZ26" s="410"/>
    </row>
    <row r="27" spans="1:78" s="365" customFormat="1" x14ac:dyDescent="0.3">
      <c r="A27" s="363"/>
      <c r="B27" s="363"/>
      <c r="C27" s="363"/>
      <c r="D27" s="363"/>
      <c r="E27" s="363"/>
      <c r="F27" s="403"/>
      <c r="G27" s="403"/>
      <c r="H27" s="403"/>
      <c r="I27" s="403"/>
      <c r="J27" s="403"/>
      <c r="K27" s="366"/>
      <c r="L27" s="368"/>
      <c r="M27" s="403"/>
      <c r="N27" s="403"/>
      <c r="O27" s="403"/>
      <c r="P27" s="403"/>
      <c r="Q27" s="403"/>
      <c r="R27" s="366"/>
      <c r="S27" s="404"/>
      <c r="T27" s="403"/>
      <c r="U27" s="403"/>
      <c r="V27" s="403"/>
      <c r="W27" s="403"/>
      <c r="X27" s="403"/>
      <c r="Y27" s="403"/>
      <c r="Z27" s="403"/>
      <c r="AA27" s="403"/>
      <c r="AB27" s="404"/>
      <c r="AC27" s="366"/>
      <c r="AD27" s="368"/>
      <c r="AE27" s="403"/>
      <c r="AF27" s="367"/>
      <c r="AG27" s="366"/>
      <c r="AH27" s="404"/>
      <c r="AI27" s="403"/>
      <c r="AJ27" s="403"/>
      <c r="AK27" s="403"/>
      <c r="AL27" s="403"/>
      <c r="AM27" s="403"/>
      <c r="AN27" s="403"/>
      <c r="AO27" s="403"/>
      <c r="AP27" s="403"/>
      <c r="AQ27" s="404"/>
      <c r="AR27" s="366"/>
      <c r="AS27" s="368"/>
      <c r="AT27" s="403"/>
      <c r="AU27" s="403"/>
      <c r="AV27" s="403"/>
      <c r="AW27" s="403"/>
      <c r="AX27" s="366"/>
      <c r="AY27" s="367"/>
      <c r="AZ27" s="366"/>
      <c r="BA27" s="368"/>
      <c r="BB27" s="403"/>
      <c r="BC27" s="403"/>
      <c r="BD27" s="403"/>
      <c r="BE27" s="403"/>
      <c r="BF27" s="403"/>
      <c r="BG27" s="403"/>
      <c r="BH27" s="403"/>
      <c r="BI27" s="403"/>
      <c r="BJ27" s="404"/>
      <c r="BK27" s="366"/>
      <c r="BL27" s="368"/>
      <c r="BM27" s="403"/>
      <c r="BN27" s="367"/>
      <c r="BO27" s="366"/>
      <c r="BP27" s="368"/>
      <c r="BQ27" s="405"/>
      <c r="BR27" s="405"/>
      <c r="BS27" s="405"/>
      <c r="BT27" s="405"/>
      <c r="BU27" s="406"/>
      <c r="BV27" s="407"/>
      <c r="BW27" s="406"/>
      <c r="BX27" s="408"/>
      <c r="BY27" s="409"/>
      <c r="BZ27" s="410"/>
    </row>
    <row r="28" spans="1:78" s="365" customFormat="1" x14ac:dyDescent="0.3">
      <c r="A28" s="363"/>
      <c r="B28" s="363"/>
      <c r="C28" s="363"/>
      <c r="D28" s="363"/>
      <c r="E28" s="363"/>
      <c r="F28" s="403"/>
      <c r="G28" s="403"/>
      <c r="H28" s="403"/>
      <c r="I28" s="403"/>
      <c r="J28" s="403"/>
      <c r="K28" s="366"/>
      <c r="L28" s="368"/>
      <c r="M28" s="403"/>
      <c r="N28" s="403"/>
      <c r="O28" s="403"/>
      <c r="P28" s="403"/>
      <c r="Q28" s="403"/>
      <c r="R28" s="366"/>
      <c r="S28" s="404"/>
      <c r="T28" s="403"/>
      <c r="U28" s="403"/>
      <c r="V28" s="403"/>
      <c r="W28" s="403"/>
      <c r="X28" s="403"/>
      <c r="Y28" s="403"/>
      <c r="Z28" s="403"/>
      <c r="AA28" s="403"/>
      <c r="AB28" s="404"/>
      <c r="AC28" s="366"/>
      <c r="AD28" s="368"/>
      <c r="AE28" s="403"/>
      <c r="AF28" s="367"/>
      <c r="AG28" s="366"/>
      <c r="AH28" s="404"/>
      <c r="AI28" s="403"/>
      <c r="AJ28" s="403"/>
      <c r="AK28" s="403"/>
      <c r="AL28" s="403"/>
      <c r="AM28" s="403"/>
      <c r="AN28" s="403"/>
      <c r="AO28" s="403"/>
      <c r="AP28" s="403"/>
      <c r="AQ28" s="404"/>
      <c r="AR28" s="366"/>
      <c r="AS28" s="368"/>
      <c r="AT28" s="403"/>
      <c r="AU28" s="403"/>
      <c r="AV28" s="403"/>
      <c r="AW28" s="403"/>
      <c r="AX28" s="366"/>
      <c r="AY28" s="367"/>
      <c r="AZ28" s="366"/>
      <c r="BA28" s="368"/>
      <c r="BB28" s="403"/>
      <c r="BC28" s="403"/>
      <c r="BD28" s="403"/>
      <c r="BE28" s="403"/>
      <c r="BF28" s="403"/>
      <c r="BG28" s="403"/>
      <c r="BH28" s="403"/>
      <c r="BI28" s="403"/>
      <c r="BJ28" s="404"/>
      <c r="BK28" s="366"/>
      <c r="BL28" s="368"/>
      <c r="BM28" s="403"/>
      <c r="BN28" s="367"/>
      <c r="BO28" s="366"/>
      <c r="BP28" s="368"/>
      <c r="BQ28" s="405"/>
      <c r="BR28" s="405"/>
      <c r="BS28" s="405"/>
      <c r="BT28" s="405"/>
      <c r="BU28" s="406"/>
      <c r="BV28" s="407"/>
      <c r="BW28" s="406"/>
      <c r="BX28" s="408"/>
      <c r="BY28" s="409"/>
      <c r="BZ28" s="410"/>
    </row>
    <row r="29" spans="1:78" s="365" customFormat="1" x14ac:dyDescent="0.3">
      <c r="A29" s="363"/>
      <c r="B29" s="363"/>
      <c r="C29" s="363"/>
      <c r="D29" s="363"/>
      <c r="E29" s="363"/>
      <c r="F29" s="403"/>
      <c r="G29" s="403"/>
      <c r="H29" s="403"/>
      <c r="I29" s="403"/>
      <c r="J29" s="403"/>
      <c r="K29" s="366"/>
      <c r="L29" s="368"/>
      <c r="M29" s="403"/>
      <c r="N29" s="403"/>
      <c r="O29" s="403"/>
      <c r="P29" s="403"/>
      <c r="Q29" s="403"/>
      <c r="R29" s="366"/>
      <c r="S29" s="404"/>
      <c r="T29" s="403"/>
      <c r="U29" s="403"/>
      <c r="V29" s="403"/>
      <c r="W29" s="403"/>
      <c r="X29" s="403"/>
      <c r="Y29" s="403"/>
      <c r="Z29" s="403"/>
      <c r="AA29" s="403"/>
      <c r="AB29" s="404"/>
      <c r="AC29" s="366"/>
      <c r="AD29" s="368"/>
      <c r="AE29" s="403"/>
      <c r="AF29" s="367"/>
      <c r="AG29" s="366"/>
      <c r="AH29" s="404"/>
      <c r="AI29" s="403"/>
      <c r="AJ29" s="403"/>
      <c r="AK29" s="403"/>
      <c r="AL29" s="403"/>
      <c r="AM29" s="403"/>
      <c r="AN29" s="403"/>
      <c r="AO29" s="403"/>
      <c r="AP29" s="403"/>
      <c r="AQ29" s="404"/>
      <c r="AR29" s="366"/>
      <c r="AS29" s="368"/>
      <c r="AT29" s="403"/>
      <c r="AU29" s="403"/>
      <c r="AV29" s="403"/>
      <c r="AW29" s="403"/>
      <c r="AX29" s="366"/>
      <c r="AY29" s="367"/>
      <c r="AZ29" s="366"/>
      <c r="BA29" s="368"/>
      <c r="BB29" s="403"/>
      <c r="BC29" s="403"/>
      <c r="BD29" s="403"/>
      <c r="BE29" s="403"/>
      <c r="BF29" s="403"/>
      <c r="BG29" s="403"/>
      <c r="BH29" s="403"/>
      <c r="BI29" s="403"/>
      <c r="BJ29" s="404"/>
      <c r="BK29" s="366"/>
      <c r="BL29" s="368"/>
      <c r="BM29" s="403"/>
      <c r="BN29" s="367"/>
      <c r="BO29" s="366"/>
      <c r="BP29" s="368"/>
      <c r="BQ29" s="405"/>
      <c r="BR29" s="405"/>
      <c r="BS29" s="405"/>
      <c r="BT29" s="405"/>
      <c r="BU29" s="406"/>
      <c r="BV29" s="407"/>
      <c r="BW29" s="406"/>
      <c r="BX29" s="408"/>
      <c r="BY29" s="409"/>
      <c r="BZ29" s="410"/>
    </row>
    <row r="30" spans="1:78" s="365" customFormat="1" x14ac:dyDescent="0.3">
      <c r="A30" s="363"/>
      <c r="B30" s="363"/>
      <c r="C30" s="363"/>
      <c r="D30" s="363"/>
      <c r="E30" s="363"/>
      <c r="F30" s="403"/>
      <c r="G30" s="403"/>
      <c r="H30" s="403"/>
      <c r="I30" s="403"/>
      <c r="J30" s="403"/>
      <c r="K30" s="366"/>
      <c r="L30" s="368"/>
      <c r="M30" s="403"/>
      <c r="N30" s="403"/>
      <c r="O30" s="403"/>
      <c r="P30" s="403"/>
      <c r="Q30" s="403"/>
      <c r="R30" s="366"/>
      <c r="S30" s="404"/>
      <c r="T30" s="403"/>
      <c r="U30" s="403"/>
      <c r="V30" s="403"/>
      <c r="W30" s="403"/>
      <c r="X30" s="403"/>
      <c r="Y30" s="403"/>
      <c r="Z30" s="403"/>
      <c r="AA30" s="403"/>
      <c r="AB30" s="404"/>
      <c r="AC30" s="366"/>
      <c r="AD30" s="368"/>
      <c r="AE30" s="403"/>
      <c r="AF30" s="367"/>
      <c r="AG30" s="366"/>
      <c r="AH30" s="404"/>
      <c r="AI30" s="403"/>
      <c r="AJ30" s="403"/>
      <c r="AK30" s="403"/>
      <c r="AL30" s="403"/>
      <c r="AM30" s="403"/>
      <c r="AN30" s="403"/>
      <c r="AO30" s="403"/>
      <c r="AP30" s="403"/>
      <c r="AQ30" s="404"/>
      <c r="AR30" s="366"/>
      <c r="AS30" s="368"/>
      <c r="AT30" s="403"/>
      <c r="AU30" s="403"/>
      <c r="AV30" s="403"/>
      <c r="AW30" s="403"/>
      <c r="AX30" s="366"/>
      <c r="AY30" s="367"/>
      <c r="AZ30" s="366"/>
      <c r="BA30" s="368"/>
      <c r="BB30" s="403"/>
      <c r="BC30" s="403"/>
      <c r="BD30" s="403"/>
      <c r="BE30" s="403"/>
      <c r="BF30" s="403"/>
      <c r="BG30" s="403"/>
      <c r="BH30" s="403"/>
      <c r="BI30" s="403"/>
      <c r="BJ30" s="404"/>
      <c r="BK30" s="366"/>
      <c r="BL30" s="368"/>
      <c r="BM30" s="403"/>
      <c r="BN30" s="367"/>
      <c r="BO30" s="366"/>
      <c r="BP30" s="368"/>
      <c r="BQ30" s="405"/>
      <c r="BR30" s="405"/>
      <c r="BS30" s="405"/>
      <c r="BT30" s="405"/>
      <c r="BU30" s="406"/>
      <c r="BV30" s="407"/>
      <c r="BW30" s="406"/>
      <c r="BX30" s="408"/>
      <c r="BY30" s="409"/>
      <c r="BZ30" s="410"/>
    </row>
    <row r="31" spans="1:78" s="365" customFormat="1" x14ac:dyDescent="0.3">
      <c r="A31" s="363"/>
      <c r="B31" s="363"/>
      <c r="C31" s="363"/>
      <c r="D31" s="363"/>
      <c r="E31" s="363"/>
      <c r="F31" s="403"/>
      <c r="G31" s="403"/>
      <c r="H31" s="403"/>
      <c r="I31" s="403"/>
      <c r="J31" s="403"/>
      <c r="K31" s="366"/>
      <c r="L31" s="368"/>
      <c r="M31" s="403"/>
      <c r="N31" s="403"/>
      <c r="O31" s="403"/>
      <c r="P31" s="403"/>
      <c r="Q31" s="403"/>
      <c r="R31" s="366"/>
      <c r="S31" s="404"/>
      <c r="T31" s="403"/>
      <c r="U31" s="403"/>
      <c r="V31" s="403"/>
      <c r="W31" s="403"/>
      <c r="X31" s="403"/>
      <c r="Y31" s="403"/>
      <c r="Z31" s="403"/>
      <c r="AA31" s="403"/>
      <c r="AB31" s="404"/>
      <c r="AC31" s="366"/>
      <c r="AD31" s="368"/>
      <c r="AE31" s="403"/>
      <c r="AF31" s="367"/>
      <c r="AG31" s="366"/>
      <c r="AH31" s="404"/>
      <c r="AI31" s="403"/>
      <c r="AJ31" s="403"/>
      <c r="AK31" s="403"/>
      <c r="AL31" s="403"/>
      <c r="AM31" s="403"/>
      <c r="AN31" s="403"/>
      <c r="AO31" s="403"/>
      <c r="AP31" s="403"/>
      <c r="AQ31" s="404"/>
      <c r="AR31" s="366"/>
      <c r="AS31" s="368"/>
      <c r="AT31" s="403"/>
      <c r="AU31" s="403"/>
      <c r="AV31" s="403"/>
      <c r="AW31" s="403"/>
      <c r="AX31" s="366"/>
      <c r="AY31" s="367"/>
      <c r="AZ31" s="366"/>
      <c r="BA31" s="368"/>
      <c r="BB31" s="403"/>
      <c r="BC31" s="403"/>
      <c r="BD31" s="403"/>
      <c r="BE31" s="403"/>
      <c r="BF31" s="403"/>
      <c r="BG31" s="403"/>
      <c r="BH31" s="403"/>
      <c r="BI31" s="403"/>
      <c r="BJ31" s="404"/>
      <c r="BK31" s="366"/>
      <c r="BL31" s="368"/>
      <c r="BM31" s="403"/>
      <c r="BN31" s="367"/>
      <c r="BO31" s="366"/>
      <c r="BP31" s="368"/>
      <c r="BQ31" s="405"/>
      <c r="BR31" s="405"/>
      <c r="BS31" s="405"/>
      <c r="BT31" s="405"/>
      <c r="BU31" s="406"/>
      <c r="BV31" s="407"/>
      <c r="BW31" s="406"/>
      <c r="BX31" s="408"/>
      <c r="BY31" s="409"/>
      <c r="BZ31" s="410"/>
    </row>
    <row r="32" spans="1:78" s="365" customFormat="1" x14ac:dyDescent="0.3">
      <c r="A32" s="363"/>
      <c r="B32" s="363"/>
      <c r="C32" s="363"/>
      <c r="D32" s="363"/>
      <c r="E32" s="363"/>
      <c r="F32" s="403"/>
      <c r="G32" s="403"/>
      <c r="H32" s="403"/>
      <c r="I32" s="403"/>
      <c r="J32" s="403"/>
      <c r="K32" s="366"/>
      <c r="L32" s="368"/>
      <c r="M32" s="403"/>
      <c r="N32" s="403"/>
      <c r="O32" s="403"/>
      <c r="P32" s="403"/>
      <c r="Q32" s="403"/>
      <c r="R32" s="366"/>
      <c r="S32" s="404"/>
      <c r="T32" s="403"/>
      <c r="U32" s="403"/>
      <c r="V32" s="403"/>
      <c r="W32" s="403"/>
      <c r="X32" s="403"/>
      <c r="Y32" s="403"/>
      <c r="Z32" s="403"/>
      <c r="AA32" s="403"/>
      <c r="AB32" s="404"/>
      <c r="AC32" s="366"/>
      <c r="AD32" s="368"/>
      <c r="AE32" s="403"/>
      <c r="AF32" s="367"/>
      <c r="AG32" s="366"/>
      <c r="AH32" s="404"/>
      <c r="AI32" s="403"/>
      <c r="AJ32" s="403"/>
      <c r="AK32" s="403"/>
      <c r="AL32" s="403"/>
      <c r="AM32" s="403"/>
      <c r="AN32" s="403"/>
      <c r="AO32" s="403"/>
      <c r="AP32" s="403"/>
      <c r="AQ32" s="404"/>
      <c r="AR32" s="366"/>
      <c r="AS32" s="368"/>
      <c r="AT32" s="403"/>
      <c r="AU32" s="403"/>
      <c r="AV32" s="403"/>
      <c r="AW32" s="403"/>
      <c r="AX32" s="366"/>
      <c r="AY32" s="367"/>
      <c r="AZ32" s="366"/>
      <c r="BA32" s="368"/>
      <c r="BB32" s="403"/>
      <c r="BC32" s="403"/>
      <c r="BD32" s="403"/>
      <c r="BE32" s="403"/>
      <c r="BF32" s="403"/>
      <c r="BG32" s="403"/>
      <c r="BH32" s="403"/>
      <c r="BI32" s="403"/>
      <c r="BJ32" s="404"/>
      <c r="BK32" s="366"/>
      <c r="BL32" s="368"/>
      <c r="BM32" s="403"/>
      <c r="BN32" s="367"/>
      <c r="BO32" s="366"/>
      <c r="BP32" s="368"/>
      <c r="BQ32" s="405"/>
      <c r="BR32" s="405"/>
      <c r="BS32" s="405"/>
      <c r="BT32" s="405"/>
      <c r="BU32" s="406"/>
      <c r="BV32" s="407"/>
      <c r="BW32" s="406"/>
      <c r="BX32" s="408"/>
      <c r="BY32" s="409"/>
      <c r="BZ32" s="410"/>
    </row>
    <row r="33" spans="1:78" s="365" customFormat="1" x14ac:dyDescent="0.3">
      <c r="A33" s="363"/>
      <c r="B33" s="363"/>
      <c r="C33" s="363"/>
      <c r="D33" s="363"/>
      <c r="E33" s="363"/>
      <c r="F33" s="403"/>
      <c r="G33" s="403"/>
      <c r="H33" s="403"/>
      <c r="I33" s="403"/>
      <c r="J33" s="403"/>
      <c r="K33" s="366"/>
      <c r="L33" s="368"/>
      <c r="M33" s="403"/>
      <c r="N33" s="403"/>
      <c r="O33" s="403"/>
      <c r="P33" s="403"/>
      <c r="Q33" s="403"/>
      <c r="R33" s="366"/>
      <c r="S33" s="404"/>
      <c r="T33" s="403"/>
      <c r="U33" s="403"/>
      <c r="V33" s="403"/>
      <c r="W33" s="403"/>
      <c r="X33" s="403"/>
      <c r="Y33" s="403"/>
      <c r="Z33" s="403"/>
      <c r="AA33" s="403"/>
      <c r="AB33" s="404"/>
      <c r="AC33" s="366"/>
      <c r="AD33" s="368"/>
      <c r="AE33" s="403"/>
      <c r="AF33" s="367"/>
      <c r="AG33" s="366"/>
      <c r="AH33" s="404"/>
      <c r="AI33" s="403"/>
      <c r="AJ33" s="403"/>
      <c r="AK33" s="403"/>
      <c r="AL33" s="403"/>
      <c r="AM33" s="403"/>
      <c r="AN33" s="403"/>
      <c r="AO33" s="403"/>
      <c r="AP33" s="403"/>
      <c r="AQ33" s="404"/>
      <c r="AR33" s="366"/>
      <c r="AS33" s="368"/>
      <c r="AT33" s="403"/>
      <c r="AU33" s="403"/>
      <c r="AV33" s="403"/>
      <c r="AW33" s="403"/>
      <c r="AX33" s="366"/>
      <c r="AY33" s="367"/>
      <c r="AZ33" s="366"/>
      <c r="BA33" s="368"/>
      <c r="BB33" s="403"/>
      <c r="BC33" s="403"/>
      <c r="BD33" s="403"/>
      <c r="BE33" s="403"/>
      <c r="BF33" s="403"/>
      <c r="BG33" s="403"/>
      <c r="BH33" s="403"/>
      <c r="BI33" s="403"/>
      <c r="BJ33" s="404"/>
      <c r="BK33" s="366"/>
      <c r="BL33" s="368"/>
      <c r="BM33" s="403"/>
      <c r="BN33" s="367"/>
      <c r="BO33" s="366"/>
      <c r="BP33" s="368"/>
      <c r="BQ33" s="405"/>
      <c r="BR33" s="405"/>
      <c r="BS33" s="405"/>
      <c r="BT33" s="405"/>
      <c r="BU33" s="406"/>
      <c r="BV33" s="407"/>
      <c r="BW33" s="406"/>
      <c r="BX33" s="408"/>
      <c r="BY33" s="409"/>
      <c r="BZ33" s="410"/>
    </row>
    <row r="34" spans="1:78" s="365" customFormat="1" x14ac:dyDescent="0.3">
      <c r="A34" s="363"/>
      <c r="B34" s="363"/>
      <c r="C34" s="363"/>
      <c r="D34" s="363"/>
      <c r="E34" s="363"/>
      <c r="F34" s="403"/>
      <c r="G34" s="403"/>
      <c r="H34" s="403"/>
      <c r="I34" s="403"/>
      <c r="J34" s="403"/>
      <c r="K34" s="366"/>
      <c r="L34" s="368"/>
      <c r="M34" s="403"/>
      <c r="N34" s="403"/>
      <c r="O34" s="403"/>
      <c r="P34" s="403"/>
      <c r="Q34" s="403"/>
      <c r="R34" s="366"/>
      <c r="S34" s="404"/>
      <c r="T34" s="403"/>
      <c r="U34" s="403"/>
      <c r="V34" s="403"/>
      <c r="W34" s="403"/>
      <c r="X34" s="403"/>
      <c r="Y34" s="403"/>
      <c r="Z34" s="403"/>
      <c r="AA34" s="403"/>
      <c r="AB34" s="404"/>
      <c r="AC34" s="366"/>
      <c r="AD34" s="368"/>
      <c r="AE34" s="403"/>
      <c r="AF34" s="367"/>
      <c r="AG34" s="366"/>
      <c r="AH34" s="404"/>
      <c r="AI34" s="403"/>
      <c r="AJ34" s="403"/>
      <c r="AK34" s="403"/>
      <c r="AL34" s="403"/>
      <c r="AM34" s="403"/>
      <c r="AN34" s="403"/>
      <c r="AO34" s="403"/>
      <c r="AP34" s="403"/>
      <c r="AQ34" s="404"/>
      <c r="AR34" s="366"/>
      <c r="AS34" s="368"/>
      <c r="AT34" s="403"/>
      <c r="AU34" s="403"/>
      <c r="AV34" s="403"/>
      <c r="AW34" s="403"/>
      <c r="AX34" s="366"/>
      <c r="AY34" s="367"/>
      <c r="AZ34" s="366"/>
      <c r="BA34" s="368"/>
      <c r="BB34" s="403"/>
      <c r="BC34" s="403"/>
      <c r="BD34" s="403"/>
      <c r="BE34" s="403"/>
      <c r="BF34" s="403"/>
      <c r="BG34" s="403"/>
      <c r="BH34" s="403"/>
      <c r="BI34" s="403"/>
      <c r="BJ34" s="404"/>
      <c r="BK34" s="366"/>
      <c r="BL34" s="368"/>
      <c r="BM34" s="403"/>
      <c r="BN34" s="367"/>
      <c r="BO34" s="366"/>
      <c r="BP34" s="368"/>
      <c r="BQ34" s="405"/>
      <c r="BR34" s="405"/>
      <c r="BS34" s="405"/>
      <c r="BT34" s="405"/>
      <c r="BU34" s="406"/>
      <c r="BV34" s="407"/>
      <c r="BW34" s="406"/>
      <c r="BX34" s="408"/>
      <c r="BY34" s="409"/>
      <c r="BZ34" s="410"/>
    </row>
    <row r="35" spans="1:78" s="365" customFormat="1" x14ac:dyDescent="0.3">
      <c r="A35" s="363"/>
      <c r="B35" s="363"/>
      <c r="C35" s="363"/>
      <c r="D35" s="363"/>
      <c r="E35" s="363"/>
      <c r="F35" s="403"/>
      <c r="G35" s="403"/>
      <c r="H35" s="403"/>
      <c r="I35" s="403"/>
      <c r="J35" s="403"/>
      <c r="K35" s="366"/>
      <c r="L35" s="368"/>
      <c r="M35" s="403"/>
      <c r="N35" s="403"/>
      <c r="O35" s="403"/>
      <c r="P35" s="403"/>
      <c r="Q35" s="403"/>
      <c r="R35" s="366"/>
      <c r="S35" s="404"/>
      <c r="T35" s="403"/>
      <c r="U35" s="403"/>
      <c r="V35" s="403"/>
      <c r="W35" s="403"/>
      <c r="X35" s="403"/>
      <c r="Y35" s="403"/>
      <c r="Z35" s="403"/>
      <c r="AA35" s="403"/>
      <c r="AB35" s="404"/>
      <c r="AC35" s="366"/>
      <c r="AD35" s="368"/>
      <c r="AE35" s="403"/>
      <c r="AF35" s="367"/>
      <c r="AG35" s="366"/>
      <c r="AH35" s="404"/>
      <c r="AI35" s="403"/>
      <c r="AJ35" s="403"/>
      <c r="AK35" s="403"/>
      <c r="AL35" s="403"/>
      <c r="AM35" s="403"/>
      <c r="AN35" s="403"/>
      <c r="AO35" s="403"/>
      <c r="AP35" s="403"/>
      <c r="AQ35" s="404"/>
      <c r="AR35" s="366"/>
      <c r="AS35" s="368"/>
      <c r="AT35" s="403"/>
      <c r="AU35" s="403"/>
      <c r="AV35" s="403"/>
      <c r="AW35" s="403"/>
      <c r="AX35" s="366"/>
      <c r="AY35" s="367"/>
      <c r="AZ35" s="366"/>
      <c r="BA35" s="368"/>
      <c r="BB35" s="403"/>
      <c r="BC35" s="403"/>
      <c r="BD35" s="403"/>
      <c r="BE35" s="403"/>
      <c r="BF35" s="403"/>
      <c r="BG35" s="403"/>
      <c r="BH35" s="403"/>
      <c r="BI35" s="403"/>
      <c r="BJ35" s="404"/>
      <c r="BK35" s="366"/>
      <c r="BL35" s="368"/>
      <c r="BM35" s="403"/>
      <c r="BN35" s="367"/>
      <c r="BO35" s="366"/>
      <c r="BP35" s="368"/>
      <c r="BQ35" s="405"/>
      <c r="BR35" s="405"/>
      <c r="BS35" s="405"/>
      <c r="BT35" s="405"/>
      <c r="BU35" s="406"/>
      <c r="BV35" s="407"/>
      <c r="BW35" s="406"/>
      <c r="BX35" s="408"/>
      <c r="BY35" s="409"/>
      <c r="BZ35" s="410"/>
    </row>
    <row r="36" spans="1:78" s="365" customFormat="1" x14ac:dyDescent="0.3">
      <c r="A36" s="363"/>
      <c r="B36" s="363"/>
      <c r="C36" s="363"/>
      <c r="D36" s="363"/>
      <c r="E36" s="363"/>
      <c r="F36" s="403"/>
      <c r="G36" s="403"/>
      <c r="H36" s="403"/>
      <c r="I36" s="403"/>
      <c r="J36" s="403"/>
      <c r="K36" s="366"/>
      <c r="L36" s="368"/>
      <c r="M36" s="403"/>
      <c r="N36" s="403"/>
      <c r="O36" s="403"/>
      <c r="P36" s="403"/>
      <c r="Q36" s="403"/>
      <c r="R36" s="366"/>
      <c r="S36" s="404"/>
      <c r="T36" s="403"/>
      <c r="U36" s="403"/>
      <c r="V36" s="403"/>
      <c r="W36" s="403"/>
      <c r="X36" s="403"/>
      <c r="Y36" s="403"/>
      <c r="Z36" s="403"/>
      <c r="AA36" s="403"/>
      <c r="AB36" s="404"/>
      <c r="AC36" s="366"/>
      <c r="AD36" s="368"/>
      <c r="AE36" s="403"/>
      <c r="AF36" s="367"/>
      <c r="AG36" s="366"/>
      <c r="AH36" s="404"/>
      <c r="AI36" s="403"/>
      <c r="AJ36" s="403"/>
      <c r="AK36" s="403"/>
      <c r="AL36" s="403"/>
      <c r="AM36" s="403"/>
      <c r="AN36" s="403"/>
      <c r="AO36" s="403"/>
      <c r="AP36" s="403"/>
      <c r="AQ36" s="404"/>
      <c r="AR36" s="366"/>
      <c r="AS36" s="368"/>
      <c r="AT36" s="403"/>
      <c r="AU36" s="403"/>
      <c r="AV36" s="403"/>
      <c r="AW36" s="403"/>
      <c r="AX36" s="366"/>
      <c r="AY36" s="367"/>
      <c r="AZ36" s="366"/>
      <c r="BA36" s="368"/>
      <c r="BB36" s="403"/>
      <c r="BC36" s="403"/>
      <c r="BD36" s="403"/>
      <c r="BE36" s="403"/>
      <c r="BF36" s="403"/>
      <c r="BG36" s="403"/>
      <c r="BH36" s="403"/>
      <c r="BI36" s="403"/>
      <c r="BJ36" s="404"/>
      <c r="BK36" s="366"/>
      <c r="BL36" s="368"/>
      <c r="BM36" s="403"/>
      <c r="BN36" s="367"/>
      <c r="BO36" s="366"/>
      <c r="BP36" s="368"/>
      <c r="BQ36" s="405"/>
      <c r="BR36" s="405"/>
      <c r="BS36" s="405"/>
      <c r="BT36" s="405"/>
      <c r="BU36" s="406"/>
      <c r="BV36" s="407"/>
      <c r="BW36" s="406"/>
      <c r="BX36" s="408"/>
      <c r="BY36" s="409"/>
      <c r="BZ36" s="410"/>
    </row>
    <row r="37" spans="1:78" s="365" customFormat="1" x14ac:dyDescent="0.3">
      <c r="A37" s="363"/>
      <c r="B37" s="363"/>
      <c r="C37" s="363"/>
      <c r="D37" s="363"/>
      <c r="E37" s="363"/>
      <c r="F37" s="403"/>
      <c r="G37" s="403"/>
      <c r="H37" s="403"/>
      <c r="I37" s="403"/>
      <c r="J37" s="403"/>
      <c r="K37" s="366"/>
      <c r="L37" s="368"/>
      <c r="M37" s="403"/>
      <c r="N37" s="403"/>
      <c r="O37" s="403"/>
      <c r="P37" s="403"/>
      <c r="Q37" s="403"/>
      <c r="R37" s="366"/>
      <c r="S37" s="404"/>
      <c r="T37" s="403"/>
      <c r="U37" s="403"/>
      <c r="V37" s="403"/>
      <c r="W37" s="403"/>
      <c r="X37" s="403"/>
      <c r="Y37" s="403"/>
      <c r="Z37" s="403"/>
      <c r="AA37" s="403"/>
      <c r="AB37" s="404"/>
      <c r="AC37" s="366"/>
      <c r="AD37" s="368"/>
      <c r="AE37" s="403"/>
      <c r="AF37" s="367"/>
      <c r="AG37" s="366"/>
      <c r="AH37" s="404"/>
      <c r="AI37" s="403"/>
      <c r="AJ37" s="403"/>
      <c r="AK37" s="403"/>
      <c r="AL37" s="403"/>
      <c r="AM37" s="403"/>
      <c r="AN37" s="403"/>
      <c r="AO37" s="403"/>
      <c r="AP37" s="403"/>
      <c r="AQ37" s="404"/>
      <c r="AR37" s="366"/>
      <c r="AS37" s="368"/>
      <c r="AT37" s="403"/>
      <c r="AU37" s="403"/>
      <c r="AV37" s="403"/>
      <c r="AW37" s="403"/>
      <c r="AX37" s="366"/>
      <c r="AY37" s="367"/>
      <c r="AZ37" s="366"/>
      <c r="BA37" s="368"/>
      <c r="BB37" s="403"/>
      <c r="BC37" s="403"/>
      <c r="BD37" s="403"/>
      <c r="BE37" s="403"/>
      <c r="BF37" s="403"/>
      <c r="BG37" s="403"/>
      <c r="BH37" s="403"/>
      <c r="BI37" s="403"/>
      <c r="BJ37" s="404"/>
      <c r="BK37" s="366"/>
      <c r="BL37" s="368"/>
      <c r="BM37" s="403"/>
      <c r="BN37" s="367"/>
      <c r="BO37" s="366"/>
      <c r="BP37" s="368"/>
      <c r="BQ37" s="405"/>
      <c r="BR37" s="405"/>
      <c r="BS37" s="405"/>
      <c r="BT37" s="405"/>
      <c r="BU37" s="406"/>
      <c r="BV37" s="407"/>
      <c r="BW37" s="406"/>
      <c r="BX37" s="408"/>
      <c r="BY37" s="409"/>
      <c r="BZ37" s="410"/>
    </row>
    <row r="38" spans="1:78" s="365" customFormat="1" x14ac:dyDescent="0.3">
      <c r="A38" s="363"/>
      <c r="B38" s="363"/>
      <c r="C38" s="363"/>
      <c r="D38" s="363"/>
      <c r="E38" s="363"/>
      <c r="F38" s="403"/>
      <c r="G38" s="403"/>
      <c r="H38" s="403"/>
      <c r="I38" s="403"/>
      <c r="J38" s="403"/>
      <c r="K38" s="366"/>
      <c r="L38" s="368"/>
      <c r="M38" s="403"/>
      <c r="N38" s="403"/>
      <c r="O38" s="403"/>
      <c r="P38" s="403"/>
      <c r="Q38" s="403"/>
      <c r="R38" s="366"/>
      <c r="S38" s="404"/>
      <c r="T38" s="403"/>
      <c r="U38" s="403"/>
      <c r="V38" s="403"/>
      <c r="W38" s="403"/>
      <c r="X38" s="403"/>
      <c r="Y38" s="403"/>
      <c r="Z38" s="403"/>
      <c r="AA38" s="403"/>
      <c r="AB38" s="404"/>
      <c r="AC38" s="366"/>
      <c r="AD38" s="368"/>
      <c r="AE38" s="403"/>
      <c r="AF38" s="367"/>
      <c r="AG38" s="366"/>
      <c r="AH38" s="404"/>
      <c r="AI38" s="403"/>
      <c r="AJ38" s="403"/>
      <c r="AK38" s="403"/>
      <c r="AL38" s="403"/>
      <c r="AM38" s="403"/>
      <c r="AN38" s="403"/>
      <c r="AO38" s="403"/>
      <c r="AP38" s="403"/>
      <c r="AQ38" s="404"/>
      <c r="AR38" s="366"/>
      <c r="AS38" s="368"/>
      <c r="AT38" s="403"/>
      <c r="AU38" s="403"/>
      <c r="AV38" s="403"/>
      <c r="AW38" s="403"/>
      <c r="AX38" s="366"/>
      <c r="AY38" s="367"/>
      <c r="AZ38" s="366"/>
      <c r="BA38" s="368"/>
      <c r="BB38" s="403"/>
      <c r="BC38" s="403"/>
      <c r="BD38" s="403"/>
      <c r="BE38" s="403"/>
      <c r="BF38" s="403"/>
      <c r="BG38" s="403"/>
      <c r="BH38" s="403"/>
      <c r="BI38" s="403"/>
      <c r="BJ38" s="404"/>
      <c r="BK38" s="366"/>
      <c r="BL38" s="368"/>
      <c r="BM38" s="403"/>
      <c r="BN38" s="367"/>
      <c r="BO38" s="366"/>
      <c r="BP38" s="368"/>
      <c r="BQ38" s="405"/>
      <c r="BR38" s="405"/>
      <c r="BS38" s="405"/>
      <c r="BT38" s="405"/>
      <c r="BU38" s="406"/>
      <c r="BV38" s="407"/>
      <c r="BW38" s="406"/>
      <c r="BX38" s="408"/>
      <c r="BY38" s="409"/>
      <c r="BZ38" s="410"/>
    </row>
    <row r="39" spans="1:78" s="365" customFormat="1" x14ac:dyDescent="0.3">
      <c r="A39" s="363"/>
      <c r="B39" s="363"/>
      <c r="C39" s="363"/>
      <c r="D39" s="363"/>
      <c r="E39" s="363"/>
      <c r="F39" s="403"/>
      <c r="G39" s="403"/>
      <c r="H39" s="403"/>
      <c r="I39" s="403"/>
      <c r="J39" s="403"/>
      <c r="K39" s="366"/>
      <c r="L39" s="368"/>
      <c r="M39" s="403"/>
      <c r="N39" s="403"/>
      <c r="O39" s="403"/>
      <c r="P39" s="403"/>
      <c r="Q39" s="403"/>
      <c r="R39" s="366"/>
      <c r="S39" s="404"/>
      <c r="T39" s="403"/>
      <c r="U39" s="403"/>
      <c r="V39" s="403"/>
      <c r="W39" s="403"/>
      <c r="X39" s="403"/>
      <c r="Y39" s="403"/>
      <c r="Z39" s="403"/>
      <c r="AA39" s="403"/>
      <c r="AB39" s="404"/>
      <c r="AC39" s="366"/>
      <c r="AD39" s="368"/>
      <c r="AE39" s="403"/>
      <c r="AF39" s="367"/>
      <c r="AG39" s="366"/>
      <c r="AH39" s="404"/>
      <c r="AI39" s="403"/>
      <c r="AJ39" s="403"/>
      <c r="AK39" s="403"/>
      <c r="AL39" s="403"/>
      <c r="AM39" s="403"/>
      <c r="AN39" s="403"/>
      <c r="AO39" s="403"/>
      <c r="AP39" s="403"/>
      <c r="AQ39" s="404"/>
      <c r="AR39" s="366"/>
      <c r="AS39" s="368"/>
      <c r="AT39" s="403"/>
      <c r="AU39" s="403"/>
      <c r="AV39" s="403"/>
      <c r="AW39" s="403"/>
      <c r="AX39" s="366"/>
      <c r="AY39" s="367"/>
      <c r="AZ39" s="366"/>
      <c r="BA39" s="368"/>
      <c r="BB39" s="403"/>
      <c r="BC39" s="403"/>
      <c r="BD39" s="403"/>
      <c r="BE39" s="403"/>
      <c r="BF39" s="403"/>
      <c r="BG39" s="403"/>
      <c r="BH39" s="403"/>
      <c r="BI39" s="403"/>
      <c r="BJ39" s="404"/>
      <c r="BK39" s="366"/>
      <c r="BL39" s="368"/>
      <c r="BM39" s="403"/>
      <c r="BN39" s="367"/>
      <c r="BO39" s="366"/>
      <c r="BP39" s="368"/>
      <c r="BQ39" s="405"/>
      <c r="BR39" s="405"/>
      <c r="BS39" s="405"/>
      <c r="BT39" s="405"/>
      <c r="BU39" s="406"/>
      <c r="BV39" s="407"/>
      <c r="BW39" s="406"/>
      <c r="BX39" s="408"/>
      <c r="BY39" s="409"/>
      <c r="BZ39" s="410"/>
    </row>
    <row r="40" spans="1:78" s="365" customFormat="1" x14ac:dyDescent="0.3">
      <c r="A40" s="363"/>
      <c r="B40" s="363"/>
      <c r="C40" s="363"/>
      <c r="D40" s="363"/>
      <c r="E40" s="363"/>
      <c r="F40" s="403"/>
      <c r="G40" s="403"/>
      <c r="H40" s="403"/>
      <c r="I40" s="403"/>
      <c r="J40" s="403"/>
      <c r="K40" s="366"/>
      <c r="L40" s="368"/>
      <c r="M40" s="403"/>
      <c r="N40" s="403"/>
      <c r="O40" s="403"/>
      <c r="P40" s="403"/>
      <c r="Q40" s="403"/>
      <c r="R40" s="366"/>
      <c r="S40" s="404"/>
      <c r="T40" s="403"/>
      <c r="U40" s="403"/>
      <c r="V40" s="403"/>
      <c r="W40" s="403"/>
      <c r="X40" s="403"/>
      <c r="Y40" s="403"/>
      <c r="Z40" s="403"/>
      <c r="AA40" s="403"/>
      <c r="AB40" s="404"/>
      <c r="AC40" s="366"/>
      <c r="AD40" s="368"/>
      <c r="AE40" s="403"/>
      <c r="AF40" s="367"/>
      <c r="AG40" s="366"/>
      <c r="AH40" s="404"/>
      <c r="AI40" s="403"/>
      <c r="AJ40" s="403"/>
      <c r="AK40" s="403"/>
      <c r="AL40" s="403"/>
      <c r="AM40" s="403"/>
      <c r="AN40" s="403"/>
      <c r="AO40" s="403"/>
      <c r="AP40" s="403"/>
      <c r="AQ40" s="404"/>
      <c r="AR40" s="366"/>
      <c r="AS40" s="368"/>
      <c r="AT40" s="403"/>
      <c r="AU40" s="403"/>
      <c r="AV40" s="403"/>
      <c r="AW40" s="403"/>
      <c r="AX40" s="366"/>
      <c r="AY40" s="367"/>
      <c r="AZ40" s="366"/>
      <c r="BA40" s="368"/>
      <c r="BB40" s="403"/>
      <c r="BC40" s="403"/>
      <c r="BD40" s="403"/>
      <c r="BE40" s="403"/>
      <c r="BF40" s="403"/>
      <c r="BG40" s="403"/>
      <c r="BH40" s="403"/>
      <c r="BI40" s="403"/>
      <c r="BJ40" s="404"/>
      <c r="BK40" s="366"/>
      <c r="BL40" s="368"/>
      <c r="BM40" s="403"/>
      <c r="BN40" s="367"/>
      <c r="BO40" s="366"/>
      <c r="BP40" s="368"/>
      <c r="BQ40" s="405"/>
      <c r="BR40" s="405"/>
      <c r="BS40" s="405"/>
      <c r="BT40" s="405"/>
      <c r="BU40" s="406"/>
      <c r="BV40" s="407"/>
      <c r="BW40" s="406"/>
      <c r="BX40" s="408"/>
      <c r="BY40" s="409"/>
      <c r="BZ40" s="410"/>
    </row>
    <row r="41" spans="1:78" s="365" customFormat="1" x14ac:dyDescent="0.3">
      <c r="A41" s="363"/>
      <c r="B41" s="363"/>
      <c r="C41" s="363"/>
      <c r="D41" s="363"/>
      <c r="E41" s="363"/>
      <c r="F41" s="403"/>
      <c r="G41" s="403"/>
      <c r="H41" s="403"/>
      <c r="I41" s="403"/>
      <c r="J41" s="403"/>
      <c r="K41" s="366"/>
      <c r="L41" s="368"/>
      <c r="M41" s="403"/>
      <c r="N41" s="403"/>
      <c r="O41" s="403"/>
      <c r="P41" s="403"/>
      <c r="Q41" s="403"/>
      <c r="R41" s="366"/>
      <c r="S41" s="404"/>
      <c r="T41" s="403"/>
      <c r="U41" s="403"/>
      <c r="V41" s="403"/>
      <c r="W41" s="403"/>
      <c r="X41" s="403"/>
      <c r="Y41" s="403"/>
      <c r="Z41" s="403"/>
      <c r="AA41" s="403"/>
      <c r="AB41" s="404"/>
      <c r="AC41" s="366"/>
      <c r="AD41" s="368"/>
      <c r="AE41" s="403"/>
      <c r="AF41" s="367"/>
      <c r="AG41" s="366"/>
      <c r="AH41" s="404"/>
      <c r="AI41" s="403"/>
      <c r="AJ41" s="403"/>
      <c r="AK41" s="403"/>
      <c r="AL41" s="403"/>
      <c r="AM41" s="403"/>
      <c r="AN41" s="403"/>
      <c r="AO41" s="403"/>
      <c r="AP41" s="403"/>
      <c r="AQ41" s="404"/>
      <c r="AR41" s="366"/>
      <c r="AS41" s="368"/>
      <c r="AT41" s="403"/>
      <c r="AU41" s="403"/>
      <c r="AV41" s="403"/>
      <c r="AW41" s="403"/>
      <c r="AX41" s="366"/>
      <c r="AY41" s="367"/>
      <c r="AZ41" s="366"/>
      <c r="BA41" s="368"/>
      <c r="BB41" s="403"/>
      <c r="BC41" s="403"/>
      <c r="BD41" s="403"/>
      <c r="BE41" s="403"/>
      <c r="BF41" s="403"/>
      <c r="BG41" s="403"/>
      <c r="BH41" s="403"/>
      <c r="BI41" s="403"/>
      <c r="BJ41" s="404"/>
      <c r="BK41" s="366"/>
      <c r="BL41" s="368"/>
      <c r="BM41" s="403"/>
      <c r="BN41" s="367"/>
      <c r="BO41" s="366"/>
      <c r="BP41" s="368"/>
      <c r="BQ41" s="405"/>
      <c r="BR41" s="405"/>
      <c r="BS41" s="405"/>
      <c r="BT41" s="405"/>
      <c r="BU41" s="406"/>
      <c r="BV41" s="407"/>
      <c r="BW41" s="406"/>
      <c r="BX41" s="408"/>
      <c r="BY41" s="409"/>
      <c r="BZ41" s="410"/>
    </row>
    <row r="42" spans="1:78" s="365" customFormat="1" x14ac:dyDescent="0.3">
      <c r="A42" s="363"/>
      <c r="B42" s="363"/>
      <c r="C42" s="363"/>
      <c r="D42" s="363"/>
      <c r="E42" s="363"/>
      <c r="F42" s="403"/>
      <c r="G42" s="403"/>
      <c r="H42" s="403"/>
      <c r="I42" s="403"/>
      <c r="J42" s="403"/>
      <c r="K42" s="366"/>
      <c r="L42" s="368"/>
      <c r="M42" s="403"/>
      <c r="N42" s="403"/>
      <c r="O42" s="403"/>
      <c r="P42" s="403"/>
      <c r="Q42" s="403"/>
      <c r="R42" s="366"/>
      <c r="S42" s="404"/>
      <c r="T42" s="403"/>
      <c r="U42" s="403"/>
      <c r="V42" s="403"/>
      <c r="W42" s="403"/>
      <c r="X42" s="403"/>
      <c r="Y42" s="403"/>
      <c r="Z42" s="403"/>
      <c r="AA42" s="403"/>
      <c r="AB42" s="404"/>
      <c r="AC42" s="366"/>
      <c r="AD42" s="368"/>
      <c r="AE42" s="403"/>
      <c r="AF42" s="367"/>
      <c r="AG42" s="366"/>
      <c r="AH42" s="404"/>
      <c r="AI42" s="403"/>
      <c r="AJ42" s="403"/>
      <c r="AK42" s="403"/>
      <c r="AL42" s="403"/>
      <c r="AM42" s="403"/>
      <c r="AN42" s="403"/>
      <c r="AO42" s="403"/>
      <c r="AP42" s="403"/>
      <c r="AQ42" s="404"/>
      <c r="AR42" s="366"/>
      <c r="AS42" s="368"/>
      <c r="AT42" s="403"/>
      <c r="AU42" s="403"/>
      <c r="AV42" s="403"/>
      <c r="AW42" s="403"/>
      <c r="AX42" s="366"/>
      <c r="AY42" s="367"/>
      <c r="AZ42" s="366"/>
      <c r="BA42" s="368"/>
      <c r="BB42" s="403"/>
      <c r="BC42" s="403"/>
      <c r="BD42" s="403"/>
      <c r="BE42" s="403"/>
      <c r="BF42" s="403"/>
      <c r="BG42" s="403"/>
      <c r="BH42" s="403"/>
      <c r="BI42" s="403"/>
      <c r="BJ42" s="404"/>
      <c r="BK42" s="366"/>
      <c r="BL42" s="368"/>
      <c r="BM42" s="403"/>
      <c r="BN42" s="367"/>
      <c r="BO42" s="366"/>
      <c r="BP42" s="368"/>
      <c r="BQ42" s="405"/>
      <c r="BR42" s="405"/>
      <c r="BS42" s="405"/>
      <c r="BT42" s="405"/>
      <c r="BU42" s="406"/>
      <c r="BV42" s="407"/>
      <c r="BW42" s="406"/>
      <c r="BX42" s="408"/>
      <c r="BY42" s="409"/>
      <c r="BZ42" s="410"/>
    </row>
    <row r="43" spans="1:78" s="365" customFormat="1" x14ac:dyDescent="0.3">
      <c r="A43" s="363"/>
      <c r="B43" s="363"/>
      <c r="C43" s="363"/>
      <c r="D43" s="363"/>
      <c r="E43" s="363"/>
      <c r="F43" s="403"/>
      <c r="G43" s="403"/>
      <c r="H43" s="403"/>
      <c r="I43" s="403"/>
      <c r="J43" s="403"/>
      <c r="K43" s="366"/>
      <c r="L43" s="368"/>
      <c r="M43" s="403"/>
      <c r="N43" s="403"/>
      <c r="O43" s="403"/>
      <c r="P43" s="403"/>
      <c r="Q43" s="403"/>
      <c r="R43" s="366"/>
      <c r="S43" s="404"/>
      <c r="T43" s="403"/>
      <c r="U43" s="403"/>
      <c r="V43" s="403"/>
      <c r="W43" s="403"/>
      <c r="X43" s="403"/>
      <c r="Y43" s="403"/>
      <c r="Z43" s="403"/>
      <c r="AA43" s="403"/>
      <c r="AB43" s="404"/>
      <c r="AC43" s="366"/>
      <c r="AD43" s="368"/>
      <c r="AE43" s="403"/>
      <c r="AF43" s="367"/>
      <c r="AG43" s="366"/>
      <c r="AH43" s="404"/>
      <c r="AI43" s="403"/>
      <c r="AJ43" s="403"/>
      <c r="AK43" s="403"/>
      <c r="AL43" s="403"/>
      <c r="AM43" s="403"/>
      <c r="AN43" s="403"/>
      <c r="AO43" s="403"/>
      <c r="AP43" s="403"/>
      <c r="AQ43" s="404"/>
      <c r="AR43" s="366"/>
      <c r="AS43" s="368"/>
      <c r="AT43" s="403"/>
      <c r="AU43" s="403"/>
      <c r="AV43" s="403"/>
      <c r="AW43" s="403"/>
      <c r="AX43" s="366"/>
      <c r="AY43" s="367"/>
      <c r="AZ43" s="366"/>
      <c r="BA43" s="368"/>
      <c r="BB43" s="403"/>
      <c r="BC43" s="403"/>
      <c r="BD43" s="403"/>
      <c r="BE43" s="403"/>
      <c r="BF43" s="403"/>
      <c r="BG43" s="403"/>
      <c r="BH43" s="403"/>
      <c r="BI43" s="403"/>
      <c r="BJ43" s="404"/>
      <c r="BK43" s="366"/>
      <c r="BL43" s="368"/>
      <c r="BM43" s="403"/>
      <c r="BN43" s="367"/>
      <c r="BO43" s="366"/>
      <c r="BP43" s="368"/>
      <c r="BQ43" s="405"/>
      <c r="BR43" s="405"/>
      <c r="BS43" s="405"/>
      <c r="BT43" s="405"/>
      <c r="BU43" s="406"/>
      <c r="BV43" s="407"/>
      <c r="BW43" s="406"/>
      <c r="BX43" s="408"/>
      <c r="BY43" s="409"/>
      <c r="BZ43" s="410"/>
    </row>
    <row r="44" spans="1:78" s="365" customFormat="1" x14ac:dyDescent="0.3">
      <c r="A44" s="363"/>
      <c r="B44" s="363"/>
      <c r="C44" s="363"/>
      <c r="D44" s="363"/>
      <c r="E44" s="363"/>
      <c r="F44" s="403"/>
      <c r="G44" s="403"/>
      <c r="H44" s="403"/>
      <c r="I44" s="403"/>
      <c r="J44" s="403"/>
      <c r="K44" s="366"/>
      <c r="L44" s="368"/>
      <c r="M44" s="403"/>
      <c r="N44" s="403"/>
      <c r="O44" s="403"/>
      <c r="P44" s="403"/>
      <c r="Q44" s="403"/>
      <c r="R44" s="366"/>
      <c r="S44" s="404"/>
      <c r="T44" s="403"/>
      <c r="U44" s="403"/>
      <c r="V44" s="403"/>
      <c r="W44" s="403"/>
      <c r="X44" s="403"/>
      <c r="Y44" s="403"/>
      <c r="Z44" s="403"/>
      <c r="AA44" s="403"/>
      <c r="AB44" s="404"/>
      <c r="AC44" s="366"/>
      <c r="AD44" s="368"/>
      <c r="AE44" s="403"/>
      <c r="AF44" s="367"/>
      <c r="AG44" s="366"/>
      <c r="AH44" s="404"/>
      <c r="AI44" s="403"/>
      <c r="AJ44" s="403"/>
      <c r="AK44" s="403"/>
      <c r="AL44" s="403"/>
      <c r="AM44" s="403"/>
      <c r="AN44" s="403"/>
      <c r="AO44" s="403"/>
      <c r="AP44" s="403"/>
      <c r="AQ44" s="404"/>
      <c r="AR44" s="366"/>
      <c r="AS44" s="368"/>
      <c r="AT44" s="403"/>
      <c r="AU44" s="403"/>
      <c r="AV44" s="403"/>
      <c r="AW44" s="403"/>
      <c r="AX44" s="366"/>
      <c r="AY44" s="367"/>
      <c r="AZ44" s="366"/>
      <c r="BA44" s="368"/>
      <c r="BB44" s="403"/>
      <c r="BC44" s="403"/>
      <c r="BD44" s="403"/>
      <c r="BE44" s="403"/>
      <c r="BF44" s="403"/>
      <c r="BG44" s="403"/>
      <c r="BH44" s="403"/>
      <c r="BI44" s="403"/>
      <c r="BJ44" s="404"/>
      <c r="BK44" s="366"/>
      <c r="BL44" s="368"/>
      <c r="BM44" s="403"/>
      <c r="BN44" s="367"/>
      <c r="BO44" s="366"/>
      <c r="BP44" s="368"/>
      <c r="BQ44" s="405"/>
      <c r="BR44" s="405"/>
      <c r="BS44" s="405"/>
      <c r="BT44" s="405"/>
      <c r="BU44" s="406"/>
      <c r="BV44" s="407"/>
      <c r="BW44" s="406"/>
      <c r="BX44" s="408"/>
      <c r="BY44" s="409"/>
      <c r="BZ44" s="410"/>
    </row>
    <row r="45" spans="1:78" s="365" customFormat="1" x14ac:dyDescent="0.3">
      <c r="A45" s="363"/>
      <c r="B45" s="363"/>
      <c r="C45" s="363"/>
      <c r="D45" s="363"/>
      <c r="E45" s="363"/>
      <c r="F45" s="403"/>
      <c r="G45" s="403"/>
      <c r="H45" s="403"/>
      <c r="I45" s="403"/>
      <c r="J45" s="403"/>
      <c r="K45" s="366"/>
      <c r="L45" s="368"/>
      <c r="M45" s="403"/>
      <c r="N45" s="403"/>
      <c r="O45" s="403"/>
      <c r="P45" s="403"/>
      <c r="Q45" s="403"/>
      <c r="R45" s="366"/>
      <c r="S45" s="404"/>
      <c r="T45" s="403"/>
      <c r="U45" s="403"/>
      <c r="V45" s="403"/>
      <c r="W45" s="403"/>
      <c r="X45" s="403"/>
      <c r="Y45" s="403"/>
      <c r="Z45" s="403"/>
      <c r="AA45" s="403"/>
      <c r="AB45" s="404"/>
      <c r="AC45" s="366"/>
      <c r="AD45" s="368"/>
      <c r="AE45" s="403"/>
      <c r="AF45" s="367"/>
      <c r="AG45" s="366"/>
      <c r="AH45" s="404"/>
      <c r="AI45" s="403"/>
      <c r="AJ45" s="403"/>
      <c r="AK45" s="403"/>
      <c r="AL45" s="403"/>
      <c r="AM45" s="403"/>
      <c r="AN45" s="403"/>
      <c r="AO45" s="403"/>
      <c r="AP45" s="403"/>
      <c r="AQ45" s="404"/>
      <c r="AR45" s="366"/>
      <c r="AS45" s="368"/>
      <c r="AT45" s="403"/>
      <c r="AU45" s="403"/>
      <c r="AV45" s="403"/>
      <c r="AW45" s="403"/>
      <c r="AX45" s="366"/>
      <c r="AY45" s="367"/>
      <c r="AZ45" s="366"/>
      <c r="BA45" s="368"/>
      <c r="BB45" s="403"/>
      <c r="BC45" s="403"/>
      <c r="BD45" s="403"/>
      <c r="BE45" s="403"/>
      <c r="BF45" s="403"/>
      <c r="BG45" s="403"/>
      <c r="BH45" s="403"/>
      <c r="BI45" s="403"/>
      <c r="BJ45" s="404"/>
      <c r="BK45" s="366"/>
      <c r="BL45" s="368"/>
      <c r="BM45" s="403"/>
      <c r="BN45" s="367"/>
      <c r="BO45" s="366"/>
      <c r="BP45" s="368"/>
      <c r="BQ45" s="405"/>
      <c r="BR45" s="405"/>
      <c r="BS45" s="405"/>
      <c r="BT45" s="405"/>
      <c r="BU45" s="406"/>
      <c r="BV45" s="407"/>
      <c r="BW45" s="406"/>
      <c r="BX45" s="408"/>
      <c r="BY45" s="409"/>
      <c r="BZ45" s="410"/>
    </row>
    <row r="46" spans="1:78" s="365" customFormat="1" x14ac:dyDescent="0.3">
      <c r="A46" s="363"/>
      <c r="B46" s="363"/>
      <c r="C46" s="363"/>
      <c r="D46" s="363"/>
      <c r="E46" s="363"/>
      <c r="F46" s="403"/>
      <c r="G46" s="403"/>
      <c r="H46" s="403"/>
      <c r="I46" s="403"/>
      <c r="J46" s="403"/>
      <c r="K46" s="366"/>
      <c r="L46" s="368"/>
      <c r="M46" s="403"/>
      <c r="N46" s="403"/>
      <c r="O46" s="403"/>
      <c r="P46" s="403"/>
      <c r="Q46" s="403"/>
      <c r="R46" s="366"/>
      <c r="S46" s="404"/>
      <c r="T46" s="403"/>
      <c r="U46" s="403"/>
      <c r="V46" s="403"/>
      <c r="W46" s="403"/>
      <c r="X46" s="403"/>
      <c r="Y46" s="403"/>
      <c r="Z46" s="403"/>
      <c r="AA46" s="403"/>
      <c r="AB46" s="404"/>
      <c r="AC46" s="366"/>
      <c r="AD46" s="368"/>
      <c r="AE46" s="403"/>
      <c r="AF46" s="367"/>
      <c r="AG46" s="366"/>
      <c r="AH46" s="404"/>
      <c r="AI46" s="403"/>
      <c r="AJ46" s="403"/>
      <c r="AK46" s="403"/>
      <c r="AL46" s="403"/>
      <c r="AM46" s="403"/>
      <c r="AN46" s="403"/>
      <c r="AO46" s="403"/>
      <c r="AP46" s="403"/>
      <c r="AQ46" s="404"/>
      <c r="AR46" s="366"/>
      <c r="AS46" s="368"/>
      <c r="AT46" s="403"/>
      <c r="AU46" s="403"/>
      <c r="AV46" s="403"/>
      <c r="AW46" s="403"/>
      <c r="AX46" s="366"/>
      <c r="AY46" s="367"/>
      <c r="AZ46" s="366"/>
      <c r="BA46" s="368"/>
      <c r="BB46" s="403"/>
      <c r="BC46" s="403"/>
      <c r="BD46" s="403"/>
      <c r="BE46" s="403"/>
      <c r="BF46" s="403"/>
      <c r="BG46" s="403"/>
      <c r="BH46" s="403"/>
      <c r="BI46" s="403"/>
      <c r="BJ46" s="404"/>
      <c r="BK46" s="366"/>
      <c r="BL46" s="368"/>
      <c r="BM46" s="403"/>
      <c r="BN46" s="367"/>
      <c r="BO46" s="366"/>
      <c r="BP46" s="368"/>
      <c r="BQ46" s="405"/>
      <c r="BR46" s="405"/>
      <c r="BS46" s="405"/>
      <c r="BT46" s="405"/>
      <c r="BU46" s="406"/>
      <c r="BV46" s="407"/>
      <c r="BW46" s="406"/>
      <c r="BX46" s="408"/>
      <c r="BY46" s="409"/>
      <c r="BZ46" s="410"/>
    </row>
    <row r="47" spans="1:78" s="365" customFormat="1" x14ac:dyDescent="0.3">
      <c r="A47" s="363"/>
      <c r="B47" s="363"/>
      <c r="C47" s="363"/>
      <c r="D47" s="363"/>
      <c r="E47" s="363"/>
      <c r="F47" s="403"/>
      <c r="G47" s="403"/>
      <c r="H47" s="403"/>
      <c r="I47" s="403"/>
      <c r="J47" s="403"/>
      <c r="K47" s="366"/>
      <c r="L47" s="368"/>
      <c r="M47" s="403"/>
      <c r="N47" s="403"/>
      <c r="O47" s="403"/>
      <c r="P47" s="403"/>
      <c r="Q47" s="403"/>
      <c r="R47" s="366"/>
      <c r="S47" s="404"/>
      <c r="T47" s="403"/>
      <c r="U47" s="403"/>
      <c r="V47" s="403"/>
      <c r="W47" s="403"/>
      <c r="X47" s="403"/>
      <c r="Y47" s="403"/>
      <c r="Z47" s="403"/>
      <c r="AA47" s="403"/>
      <c r="AB47" s="404"/>
      <c r="AC47" s="366"/>
      <c r="AD47" s="368"/>
      <c r="AE47" s="403"/>
      <c r="AF47" s="367"/>
      <c r="AG47" s="366"/>
      <c r="AH47" s="404"/>
      <c r="AI47" s="403"/>
      <c r="AJ47" s="403"/>
      <c r="AK47" s="403"/>
      <c r="AL47" s="403"/>
      <c r="AM47" s="403"/>
      <c r="AN47" s="403"/>
      <c r="AO47" s="403"/>
      <c r="AP47" s="403"/>
      <c r="AQ47" s="404"/>
      <c r="AR47" s="366"/>
      <c r="AS47" s="368"/>
      <c r="AT47" s="403"/>
      <c r="AU47" s="403"/>
      <c r="AV47" s="403"/>
      <c r="AW47" s="403"/>
      <c r="AX47" s="366"/>
      <c r="AY47" s="367"/>
      <c r="AZ47" s="366"/>
      <c r="BA47" s="368"/>
      <c r="BB47" s="403"/>
      <c r="BC47" s="403"/>
      <c r="BD47" s="403"/>
      <c r="BE47" s="403"/>
      <c r="BF47" s="403"/>
      <c r="BG47" s="403"/>
      <c r="BH47" s="403"/>
      <c r="BI47" s="403"/>
      <c r="BJ47" s="404"/>
      <c r="BK47" s="366"/>
      <c r="BL47" s="368"/>
      <c r="BM47" s="403"/>
      <c r="BN47" s="367"/>
      <c r="BO47" s="366"/>
      <c r="BP47" s="368"/>
      <c r="BQ47" s="405"/>
      <c r="BR47" s="405"/>
      <c r="BS47" s="405"/>
      <c r="BT47" s="405"/>
      <c r="BU47" s="406"/>
      <c r="BV47" s="407"/>
      <c r="BW47" s="406"/>
      <c r="BX47" s="408"/>
      <c r="BY47" s="409"/>
      <c r="BZ47" s="410"/>
    </row>
    <row r="48" spans="1:78" s="365" customFormat="1" x14ac:dyDescent="0.3">
      <c r="A48" s="363"/>
      <c r="B48" s="363"/>
      <c r="C48" s="363"/>
      <c r="D48" s="363"/>
      <c r="E48" s="363"/>
      <c r="F48" s="403"/>
      <c r="G48" s="403"/>
      <c r="H48" s="403"/>
      <c r="I48" s="403"/>
      <c r="J48" s="403"/>
      <c r="K48" s="366"/>
      <c r="L48" s="368"/>
      <c r="M48" s="403"/>
      <c r="N48" s="403"/>
      <c r="O48" s="403"/>
      <c r="P48" s="403"/>
      <c r="Q48" s="403"/>
      <c r="R48" s="366"/>
      <c r="S48" s="404"/>
      <c r="T48" s="403"/>
      <c r="U48" s="403"/>
      <c r="V48" s="403"/>
      <c r="W48" s="403"/>
      <c r="X48" s="403"/>
      <c r="Y48" s="403"/>
      <c r="Z48" s="403"/>
      <c r="AA48" s="403"/>
      <c r="AB48" s="404"/>
      <c r="AC48" s="366"/>
      <c r="AD48" s="368"/>
      <c r="AE48" s="403"/>
      <c r="AF48" s="367"/>
      <c r="AG48" s="366"/>
      <c r="AH48" s="404"/>
      <c r="AI48" s="403"/>
      <c r="AJ48" s="403"/>
      <c r="AK48" s="403"/>
      <c r="AL48" s="403"/>
      <c r="AM48" s="403"/>
      <c r="AN48" s="403"/>
      <c r="AO48" s="403"/>
      <c r="AP48" s="403"/>
      <c r="AQ48" s="404"/>
      <c r="AR48" s="366"/>
      <c r="AS48" s="368"/>
      <c r="AT48" s="403"/>
      <c r="AU48" s="403"/>
      <c r="AV48" s="403"/>
      <c r="AW48" s="403"/>
      <c r="AX48" s="366"/>
      <c r="AY48" s="367"/>
      <c r="AZ48" s="366"/>
      <c r="BA48" s="368"/>
      <c r="BB48" s="403"/>
      <c r="BC48" s="403"/>
      <c r="BD48" s="403"/>
      <c r="BE48" s="403"/>
      <c r="BF48" s="403"/>
      <c r="BG48" s="403"/>
      <c r="BH48" s="403"/>
      <c r="BI48" s="403"/>
      <c r="BJ48" s="404"/>
      <c r="BK48" s="366"/>
      <c r="BL48" s="368"/>
      <c r="BM48" s="403"/>
      <c r="BN48" s="367"/>
      <c r="BO48" s="366"/>
      <c r="BP48" s="368"/>
      <c r="BQ48" s="405"/>
      <c r="BR48" s="405"/>
      <c r="BS48" s="405"/>
      <c r="BT48" s="405"/>
      <c r="BU48" s="406"/>
      <c r="BV48" s="407"/>
      <c r="BW48" s="406"/>
      <c r="BX48" s="408"/>
      <c r="BY48" s="409"/>
      <c r="BZ48" s="410"/>
    </row>
    <row r="49" spans="1:78" s="365" customFormat="1" x14ac:dyDescent="0.3">
      <c r="A49" s="363"/>
      <c r="B49" s="363"/>
      <c r="C49" s="363"/>
      <c r="D49" s="363"/>
      <c r="E49" s="363"/>
      <c r="F49" s="403"/>
      <c r="G49" s="403"/>
      <c r="H49" s="403"/>
      <c r="I49" s="403"/>
      <c r="J49" s="403"/>
      <c r="K49" s="366"/>
      <c r="L49" s="368"/>
      <c r="M49" s="403"/>
      <c r="N49" s="403"/>
      <c r="O49" s="403"/>
      <c r="P49" s="403"/>
      <c r="Q49" s="403"/>
      <c r="R49" s="366"/>
      <c r="S49" s="404"/>
      <c r="T49" s="403"/>
      <c r="U49" s="403"/>
      <c r="V49" s="403"/>
      <c r="W49" s="403"/>
      <c r="X49" s="403"/>
      <c r="Y49" s="403"/>
      <c r="Z49" s="403"/>
      <c r="AA49" s="403"/>
      <c r="AB49" s="404"/>
      <c r="AC49" s="366"/>
      <c r="AD49" s="368"/>
      <c r="AE49" s="403"/>
      <c r="AF49" s="367"/>
      <c r="AG49" s="366"/>
      <c r="AH49" s="404"/>
      <c r="AI49" s="403"/>
      <c r="AJ49" s="403"/>
      <c r="AK49" s="403"/>
      <c r="AL49" s="403"/>
      <c r="AM49" s="403"/>
      <c r="AN49" s="403"/>
      <c r="AO49" s="403"/>
      <c r="AP49" s="403"/>
      <c r="AQ49" s="404"/>
      <c r="AR49" s="366"/>
      <c r="AS49" s="368"/>
      <c r="AT49" s="403"/>
      <c r="AU49" s="403"/>
      <c r="AV49" s="403"/>
      <c r="AW49" s="403"/>
      <c r="AX49" s="366"/>
      <c r="AY49" s="367"/>
      <c r="AZ49" s="366"/>
      <c r="BA49" s="368"/>
      <c r="BB49" s="403"/>
      <c r="BC49" s="403"/>
      <c r="BD49" s="403"/>
      <c r="BE49" s="403"/>
      <c r="BF49" s="403"/>
      <c r="BG49" s="403"/>
      <c r="BH49" s="403"/>
      <c r="BI49" s="403"/>
      <c r="BJ49" s="404"/>
      <c r="BK49" s="366"/>
      <c r="BL49" s="368"/>
      <c r="BM49" s="403"/>
      <c r="BN49" s="367"/>
      <c r="BO49" s="366"/>
      <c r="BP49" s="368"/>
      <c r="BQ49" s="405"/>
      <c r="BR49" s="405"/>
      <c r="BS49" s="405"/>
      <c r="BT49" s="405"/>
      <c r="BU49" s="406"/>
      <c r="BV49" s="407"/>
      <c r="BW49" s="406"/>
      <c r="BX49" s="408"/>
      <c r="BY49" s="409"/>
      <c r="BZ49" s="410"/>
    </row>
    <row r="50" spans="1:78" s="365" customFormat="1" x14ac:dyDescent="0.3">
      <c r="A50" s="363"/>
      <c r="B50" s="363"/>
      <c r="C50" s="363"/>
      <c r="D50" s="363"/>
      <c r="E50" s="363"/>
      <c r="F50" s="403"/>
      <c r="G50" s="403"/>
      <c r="H50" s="403"/>
      <c r="I50" s="403"/>
      <c r="J50" s="403"/>
      <c r="K50" s="366"/>
      <c r="L50" s="368"/>
      <c r="M50" s="403"/>
      <c r="N50" s="403"/>
      <c r="O50" s="403"/>
      <c r="P50" s="403"/>
      <c r="Q50" s="403"/>
      <c r="R50" s="366"/>
      <c r="S50" s="404"/>
      <c r="T50" s="403"/>
      <c r="U50" s="403"/>
      <c r="V50" s="403"/>
      <c r="W50" s="403"/>
      <c r="X50" s="403"/>
      <c r="Y50" s="403"/>
      <c r="Z50" s="403"/>
      <c r="AA50" s="403"/>
      <c r="AB50" s="404"/>
      <c r="AC50" s="366"/>
      <c r="AD50" s="368"/>
      <c r="AE50" s="403"/>
      <c r="AF50" s="367"/>
      <c r="AG50" s="366"/>
      <c r="AH50" s="404"/>
      <c r="AI50" s="403"/>
      <c r="AJ50" s="403"/>
      <c r="AK50" s="403"/>
      <c r="AL50" s="403"/>
      <c r="AM50" s="403"/>
      <c r="AN50" s="403"/>
      <c r="AO50" s="403"/>
      <c r="AP50" s="403"/>
      <c r="AQ50" s="404"/>
      <c r="AR50" s="366"/>
      <c r="AS50" s="368"/>
      <c r="AT50" s="403"/>
      <c r="AU50" s="403"/>
      <c r="AV50" s="403"/>
      <c r="AW50" s="403"/>
      <c r="AX50" s="366"/>
      <c r="AY50" s="367"/>
      <c r="AZ50" s="366"/>
      <c r="BA50" s="368"/>
      <c r="BB50" s="403"/>
      <c r="BC50" s="403"/>
      <c r="BD50" s="403"/>
      <c r="BE50" s="403"/>
      <c r="BF50" s="403"/>
      <c r="BG50" s="403"/>
      <c r="BH50" s="403"/>
      <c r="BI50" s="403"/>
      <c r="BJ50" s="404"/>
      <c r="BK50" s="366"/>
      <c r="BL50" s="368"/>
      <c r="BM50" s="403"/>
      <c r="BN50" s="367"/>
      <c r="BO50" s="366"/>
      <c r="BP50" s="368"/>
      <c r="BQ50" s="405"/>
      <c r="BR50" s="405"/>
      <c r="BS50" s="405"/>
      <c r="BT50" s="405"/>
      <c r="BU50" s="406"/>
      <c r="BV50" s="407"/>
      <c r="BW50" s="406"/>
      <c r="BX50" s="408"/>
      <c r="BY50" s="409"/>
      <c r="BZ50" s="410"/>
    </row>
    <row r="51" spans="1:78" s="365" customFormat="1" x14ac:dyDescent="0.3">
      <c r="A51" s="363"/>
      <c r="B51" s="363"/>
      <c r="C51" s="363"/>
      <c r="D51" s="363"/>
      <c r="E51" s="363"/>
      <c r="F51" s="403"/>
      <c r="G51" s="403"/>
      <c r="H51" s="403"/>
      <c r="I51" s="403"/>
      <c r="J51" s="403"/>
      <c r="K51" s="366"/>
      <c r="L51" s="368"/>
      <c r="M51" s="403"/>
      <c r="N51" s="403"/>
      <c r="O51" s="403"/>
      <c r="P51" s="403"/>
      <c r="Q51" s="403"/>
      <c r="R51" s="366"/>
      <c r="S51" s="404"/>
      <c r="T51" s="403"/>
      <c r="U51" s="403"/>
      <c r="V51" s="403"/>
      <c r="W51" s="403"/>
      <c r="X51" s="403"/>
      <c r="Y51" s="403"/>
      <c r="Z51" s="403"/>
      <c r="AA51" s="403"/>
      <c r="AB51" s="404"/>
      <c r="AC51" s="366"/>
      <c r="AD51" s="368"/>
      <c r="AE51" s="403"/>
      <c r="AF51" s="367"/>
      <c r="AG51" s="366"/>
      <c r="AH51" s="404"/>
      <c r="AI51" s="403"/>
      <c r="AJ51" s="403"/>
      <c r="AK51" s="403"/>
      <c r="AL51" s="403"/>
      <c r="AM51" s="403"/>
      <c r="AN51" s="403"/>
      <c r="AO51" s="403"/>
      <c r="AP51" s="403"/>
      <c r="AQ51" s="404"/>
      <c r="AR51" s="366"/>
      <c r="AS51" s="368"/>
      <c r="AT51" s="403"/>
      <c r="AU51" s="403"/>
      <c r="AV51" s="403"/>
      <c r="AW51" s="403"/>
      <c r="AX51" s="366"/>
      <c r="AY51" s="367"/>
      <c r="AZ51" s="366"/>
      <c r="BA51" s="368"/>
      <c r="BB51" s="403"/>
      <c r="BC51" s="403"/>
      <c r="BD51" s="403"/>
      <c r="BE51" s="403"/>
      <c r="BF51" s="403"/>
      <c r="BG51" s="403"/>
      <c r="BH51" s="403"/>
      <c r="BI51" s="403"/>
      <c r="BJ51" s="404"/>
      <c r="BK51" s="366"/>
      <c r="BL51" s="368"/>
      <c r="BM51" s="403"/>
      <c r="BN51" s="367"/>
      <c r="BO51" s="366"/>
      <c r="BP51" s="368"/>
      <c r="BQ51" s="405"/>
      <c r="BR51" s="405"/>
      <c r="BS51" s="405"/>
      <c r="BT51" s="405"/>
      <c r="BU51" s="406"/>
      <c r="BV51" s="407"/>
      <c r="BW51" s="406"/>
      <c r="BX51" s="408"/>
      <c r="BY51" s="409"/>
      <c r="BZ51" s="410"/>
    </row>
    <row r="52" spans="1:78" s="365" customFormat="1" x14ac:dyDescent="0.3">
      <c r="A52" s="363"/>
      <c r="B52" s="363"/>
      <c r="C52" s="363"/>
      <c r="D52" s="363"/>
      <c r="E52" s="363"/>
      <c r="F52" s="403"/>
      <c r="G52" s="403"/>
      <c r="H52" s="403"/>
      <c r="I52" s="403"/>
      <c r="J52" s="403"/>
      <c r="K52" s="366"/>
      <c r="L52" s="368"/>
      <c r="M52" s="403"/>
      <c r="N52" s="403"/>
      <c r="O52" s="403"/>
      <c r="P52" s="403"/>
      <c r="Q52" s="403"/>
      <c r="R52" s="366"/>
      <c r="S52" s="404"/>
      <c r="T52" s="403"/>
      <c r="U52" s="403"/>
      <c r="V52" s="403"/>
      <c r="W52" s="403"/>
      <c r="X52" s="403"/>
      <c r="Y52" s="403"/>
      <c r="Z52" s="403"/>
      <c r="AA52" s="403"/>
      <c r="AB52" s="404"/>
      <c r="AC52" s="366"/>
      <c r="AD52" s="368"/>
      <c r="AE52" s="403"/>
      <c r="AF52" s="367"/>
      <c r="AG52" s="366"/>
      <c r="AH52" s="404"/>
      <c r="AI52" s="403"/>
      <c r="AJ52" s="403"/>
      <c r="AK52" s="403"/>
      <c r="AL52" s="403"/>
      <c r="AM52" s="403"/>
      <c r="AN52" s="403"/>
      <c r="AO52" s="403"/>
      <c r="AP52" s="403"/>
      <c r="AQ52" s="404"/>
      <c r="AR52" s="366"/>
      <c r="AS52" s="368"/>
      <c r="AT52" s="403"/>
      <c r="AU52" s="403"/>
      <c r="AV52" s="403"/>
      <c r="AW52" s="403"/>
      <c r="AX52" s="366"/>
      <c r="AY52" s="367"/>
      <c r="AZ52" s="366"/>
      <c r="BA52" s="368"/>
      <c r="BB52" s="403"/>
      <c r="BC52" s="403"/>
      <c r="BD52" s="403"/>
      <c r="BE52" s="403"/>
      <c r="BF52" s="403"/>
      <c r="BG52" s="403"/>
      <c r="BH52" s="403"/>
      <c r="BI52" s="403"/>
      <c r="BJ52" s="404"/>
      <c r="BK52" s="366"/>
      <c r="BL52" s="368"/>
      <c r="BM52" s="403"/>
      <c r="BN52" s="367"/>
      <c r="BO52" s="366"/>
      <c r="BP52" s="368"/>
      <c r="BQ52" s="405"/>
      <c r="BR52" s="405"/>
      <c r="BS52" s="405"/>
      <c r="BT52" s="405"/>
      <c r="BU52" s="406"/>
      <c r="BV52" s="407"/>
      <c r="BW52" s="406"/>
      <c r="BX52" s="408"/>
      <c r="BY52" s="409"/>
      <c r="BZ52" s="410"/>
    </row>
    <row r="53" spans="1:78" s="365" customFormat="1" x14ac:dyDescent="0.3">
      <c r="A53" s="363"/>
      <c r="B53" s="363"/>
      <c r="C53" s="363"/>
      <c r="D53" s="363"/>
      <c r="E53" s="363"/>
      <c r="F53" s="403"/>
      <c r="G53" s="403"/>
      <c r="H53" s="403"/>
      <c r="I53" s="403"/>
      <c r="J53" s="403"/>
      <c r="K53" s="366"/>
      <c r="L53" s="368"/>
      <c r="M53" s="403"/>
      <c r="N53" s="403"/>
      <c r="O53" s="403"/>
      <c r="P53" s="403"/>
      <c r="Q53" s="403"/>
      <c r="R53" s="366"/>
      <c r="S53" s="404"/>
      <c r="T53" s="403"/>
      <c r="U53" s="403"/>
      <c r="V53" s="403"/>
      <c r="W53" s="403"/>
      <c r="X53" s="403"/>
      <c r="Y53" s="403"/>
      <c r="Z53" s="403"/>
      <c r="AA53" s="403"/>
      <c r="AB53" s="404"/>
      <c r="AC53" s="366"/>
      <c r="AD53" s="368"/>
      <c r="AE53" s="403"/>
      <c r="AF53" s="367"/>
      <c r="AG53" s="366"/>
      <c r="AH53" s="404"/>
      <c r="AI53" s="403"/>
      <c r="AJ53" s="403"/>
      <c r="AK53" s="403"/>
      <c r="AL53" s="403"/>
      <c r="AM53" s="403"/>
      <c r="AN53" s="403"/>
      <c r="AO53" s="403"/>
      <c r="AP53" s="403"/>
      <c r="AQ53" s="404"/>
      <c r="AR53" s="366"/>
      <c r="AS53" s="368"/>
      <c r="AT53" s="403"/>
      <c r="AU53" s="403"/>
      <c r="AV53" s="403"/>
      <c r="AW53" s="403"/>
      <c r="AX53" s="366"/>
      <c r="AY53" s="367"/>
      <c r="AZ53" s="366"/>
      <c r="BA53" s="368"/>
      <c r="BB53" s="403"/>
      <c r="BC53" s="403"/>
      <c r="BD53" s="403"/>
      <c r="BE53" s="403"/>
      <c r="BF53" s="403"/>
      <c r="BG53" s="403"/>
      <c r="BH53" s="403"/>
      <c r="BI53" s="403"/>
      <c r="BJ53" s="404"/>
      <c r="BK53" s="366"/>
      <c r="BL53" s="368"/>
      <c r="BM53" s="403"/>
      <c r="BN53" s="367"/>
      <c r="BO53" s="366"/>
      <c r="BP53" s="368"/>
      <c r="BQ53" s="405"/>
      <c r="BR53" s="405"/>
      <c r="BS53" s="405"/>
      <c r="BT53" s="405"/>
      <c r="BU53" s="406"/>
      <c r="BV53" s="407"/>
      <c r="BW53" s="406"/>
      <c r="BX53" s="408"/>
      <c r="BY53" s="409"/>
      <c r="BZ53" s="410"/>
    </row>
    <row r="54" spans="1:78" s="365" customFormat="1" x14ac:dyDescent="0.3">
      <c r="A54" s="363"/>
      <c r="B54" s="363"/>
      <c r="C54" s="363"/>
      <c r="D54" s="363"/>
      <c r="E54" s="363"/>
      <c r="F54" s="403"/>
      <c r="G54" s="403"/>
      <c r="H54" s="403"/>
      <c r="I54" s="403"/>
      <c r="J54" s="403"/>
      <c r="K54" s="366"/>
      <c r="L54" s="368"/>
      <c r="M54" s="403"/>
      <c r="N54" s="403"/>
      <c r="O54" s="403"/>
      <c r="P54" s="403"/>
      <c r="Q54" s="403"/>
      <c r="R54" s="366"/>
      <c r="S54" s="404"/>
      <c r="T54" s="403"/>
      <c r="U54" s="403"/>
      <c r="V54" s="403"/>
      <c r="W54" s="403"/>
      <c r="X54" s="403"/>
      <c r="Y54" s="403"/>
      <c r="Z54" s="403"/>
      <c r="AA54" s="403"/>
      <c r="AB54" s="404"/>
      <c r="AC54" s="366"/>
      <c r="AD54" s="368"/>
      <c r="AE54" s="403"/>
      <c r="AF54" s="367"/>
      <c r="AG54" s="366"/>
      <c r="AH54" s="404"/>
      <c r="AI54" s="403"/>
      <c r="AJ54" s="403"/>
      <c r="AK54" s="403"/>
      <c r="AL54" s="403"/>
      <c r="AM54" s="403"/>
      <c r="AN54" s="403"/>
      <c r="AO54" s="403"/>
      <c r="AP54" s="403"/>
      <c r="AQ54" s="404"/>
      <c r="AR54" s="366"/>
      <c r="AS54" s="368"/>
      <c r="AT54" s="403"/>
      <c r="AU54" s="403"/>
      <c r="AV54" s="403"/>
      <c r="AW54" s="403"/>
      <c r="AX54" s="366"/>
      <c r="AY54" s="367"/>
      <c r="AZ54" s="366"/>
      <c r="BA54" s="368"/>
      <c r="BB54" s="403"/>
      <c r="BC54" s="403"/>
      <c r="BD54" s="403"/>
      <c r="BE54" s="403"/>
      <c r="BF54" s="403"/>
      <c r="BG54" s="403"/>
      <c r="BH54" s="403"/>
      <c r="BI54" s="403"/>
      <c r="BJ54" s="404"/>
      <c r="BK54" s="366"/>
      <c r="BL54" s="368"/>
      <c r="BM54" s="403"/>
      <c r="BN54" s="367"/>
      <c r="BO54" s="366"/>
      <c r="BP54" s="368"/>
      <c r="BQ54" s="405"/>
      <c r="BR54" s="405"/>
      <c r="BS54" s="405"/>
      <c r="BT54" s="405"/>
      <c r="BU54" s="406"/>
      <c r="BV54" s="407"/>
      <c r="BW54" s="406"/>
      <c r="BX54" s="408"/>
      <c r="BY54" s="409"/>
      <c r="BZ54" s="410"/>
    </row>
    <row r="55" spans="1:78" s="365" customFormat="1" x14ac:dyDescent="0.3">
      <c r="A55" s="363"/>
      <c r="B55" s="363"/>
      <c r="C55" s="363"/>
      <c r="D55" s="363"/>
      <c r="E55" s="363"/>
      <c r="F55" s="403"/>
      <c r="G55" s="403"/>
      <c r="H55" s="403"/>
      <c r="I55" s="403"/>
      <c r="J55" s="403"/>
      <c r="K55" s="366"/>
      <c r="L55" s="368"/>
      <c r="M55" s="403"/>
      <c r="N55" s="403"/>
      <c r="O55" s="403"/>
      <c r="P55" s="403"/>
      <c r="Q55" s="403"/>
      <c r="R55" s="366"/>
      <c r="S55" s="404"/>
      <c r="T55" s="403"/>
      <c r="U55" s="403"/>
      <c r="V55" s="403"/>
      <c r="W55" s="403"/>
      <c r="X55" s="403"/>
      <c r="Y55" s="403"/>
      <c r="Z55" s="403"/>
      <c r="AA55" s="403"/>
      <c r="AB55" s="404"/>
      <c r="AC55" s="366"/>
      <c r="AD55" s="368"/>
      <c r="AE55" s="403"/>
      <c r="AF55" s="367"/>
      <c r="AG55" s="366"/>
      <c r="AH55" s="404"/>
      <c r="AI55" s="403"/>
      <c r="AJ55" s="403"/>
      <c r="AK55" s="403"/>
      <c r="AL55" s="403"/>
      <c r="AM55" s="403"/>
      <c r="AN55" s="403"/>
      <c r="AO55" s="403"/>
      <c r="AP55" s="403"/>
      <c r="AQ55" s="404"/>
      <c r="AR55" s="366"/>
      <c r="AS55" s="368"/>
      <c r="AT55" s="403"/>
      <c r="AU55" s="403"/>
      <c r="AV55" s="403"/>
      <c r="AW55" s="403"/>
      <c r="AX55" s="366"/>
      <c r="AY55" s="367"/>
      <c r="AZ55" s="366"/>
      <c r="BA55" s="368"/>
      <c r="BB55" s="403"/>
      <c r="BC55" s="403"/>
      <c r="BD55" s="403"/>
      <c r="BE55" s="403"/>
      <c r="BF55" s="403"/>
      <c r="BG55" s="403"/>
      <c r="BH55" s="403"/>
      <c r="BI55" s="403"/>
      <c r="BJ55" s="404"/>
      <c r="BK55" s="366"/>
      <c r="BL55" s="368"/>
      <c r="BM55" s="403"/>
      <c r="BN55" s="367"/>
      <c r="BO55" s="366"/>
      <c r="BP55" s="368"/>
      <c r="BQ55" s="405"/>
      <c r="BR55" s="405"/>
      <c r="BS55" s="405"/>
      <c r="BT55" s="405"/>
      <c r="BU55" s="406"/>
      <c r="BV55" s="407"/>
      <c r="BW55" s="406"/>
      <c r="BX55" s="408"/>
      <c r="BY55" s="409"/>
      <c r="BZ55" s="410"/>
    </row>
    <row r="56" spans="1:78" s="365" customFormat="1" x14ac:dyDescent="0.3">
      <c r="A56" s="363"/>
      <c r="B56" s="363"/>
      <c r="C56" s="363"/>
      <c r="D56" s="363"/>
      <c r="E56" s="363"/>
      <c r="F56" s="403"/>
      <c r="G56" s="403"/>
      <c r="H56" s="403"/>
      <c r="I56" s="403"/>
      <c r="J56" s="403"/>
      <c r="K56" s="366"/>
      <c r="L56" s="368"/>
      <c r="M56" s="403"/>
      <c r="N56" s="403"/>
      <c r="O56" s="403"/>
      <c r="P56" s="403"/>
      <c r="Q56" s="403"/>
      <c r="R56" s="366"/>
      <c r="S56" s="404"/>
      <c r="T56" s="403"/>
      <c r="U56" s="403"/>
      <c r="V56" s="403"/>
      <c r="W56" s="403"/>
      <c r="X56" s="403"/>
      <c r="Y56" s="403"/>
      <c r="Z56" s="403"/>
      <c r="AA56" s="403"/>
      <c r="AB56" s="404"/>
      <c r="AC56" s="366"/>
      <c r="AD56" s="368"/>
      <c r="AE56" s="403"/>
      <c r="AF56" s="367"/>
      <c r="AG56" s="366"/>
      <c r="AH56" s="404"/>
      <c r="AI56" s="403"/>
      <c r="AJ56" s="403"/>
      <c r="AK56" s="403"/>
      <c r="AL56" s="403"/>
      <c r="AM56" s="403"/>
      <c r="AN56" s="403"/>
      <c r="AO56" s="403"/>
      <c r="AP56" s="403"/>
      <c r="AQ56" s="404"/>
      <c r="AR56" s="366"/>
      <c r="AS56" s="368"/>
      <c r="AT56" s="403"/>
      <c r="AU56" s="403"/>
      <c r="AV56" s="403"/>
      <c r="AW56" s="403"/>
      <c r="AX56" s="366"/>
      <c r="AY56" s="367"/>
      <c r="AZ56" s="366"/>
      <c r="BA56" s="368"/>
      <c r="BB56" s="403"/>
      <c r="BC56" s="403"/>
      <c r="BD56" s="403"/>
      <c r="BE56" s="403"/>
      <c r="BF56" s="403"/>
      <c r="BG56" s="403"/>
      <c r="BH56" s="403"/>
      <c r="BI56" s="403"/>
      <c r="BJ56" s="404"/>
      <c r="BK56" s="366"/>
      <c r="BL56" s="368"/>
      <c r="BM56" s="403"/>
      <c r="BN56" s="367"/>
      <c r="BO56" s="366"/>
      <c r="BP56" s="368"/>
      <c r="BQ56" s="405"/>
      <c r="BR56" s="405"/>
      <c r="BS56" s="405"/>
      <c r="BT56" s="405"/>
      <c r="BU56" s="406"/>
      <c r="BV56" s="407"/>
      <c r="BW56" s="406"/>
      <c r="BX56" s="408"/>
      <c r="BY56" s="409"/>
      <c r="BZ56" s="410"/>
    </row>
    <row r="57" spans="1:78" s="365" customFormat="1" x14ac:dyDescent="0.3">
      <c r="A57" s="363"/>
      <c r="B57" s="363"/>
      <c r="C57" s="363"/>
      <c r="D57" s="363"/>
      <c r="E57" s="363"/>
      <c r="F57" s="403"/>
      <c r="G57" s="403"/>
      <c r="H57" s="403"/>
      <c r="I57" s="403"/>
      <c r="J57" s="403"/>
      <c r="K57" s="366"/>
      <c r="L57" s="368"/>
      <c r="M57" s="403"/>
      <c r="N57" s="403"/>
      <c r="O57" s="403"/>
      <c r="P57" s="403"/>
      <c r="Q57" s="403"/>
      <c r="R57" s="366"/>
      <c r="S57" s="404"/>
      <c r="T57" s="403"/>
      <c r="U57" s="403"/>
      <c r="V57" s="403"/>
      <c r="W57" s="403"/>
      <c r="X57" s="403"/>
      <c r="Y57" s="403"/>
      <c r="Z57" s="403"/>
      <c r="AA57" s="403"/>
      <c r="AB57" s="404"/>
      <c r="AC57" s="366"/>
      <c r="AD57" s="368"/>
      <c r="AE57" s="403"/>
      <c r="AF57" s="367"/>
      <c r="AG57" s="366"/>
      <c r="AH57" s="404"/>
      <c r="AI57" s="403"/>
      <c r="AJ57" s="403"/>
      <c r="AK57" s="403"/>
      <c r="AL57" s="403"/>
      <c r="AM57" s="403"/>
      <c r="AN57" s="403"/>
      <c r="AO57" s="403"/>
      <c r="AP57" s="403"/>
      <c r="AQ57" s="404"/>
      <c r="AR57" s="366"/>
      <c r="AS57" s="368"/>
      <c r="AT57" s="403"/>
      <c r="AU57" s="403"/>
      <c r="AV57" s="403"/>
      <c r="AW57" s="403"/>
      <c r="AX57" s="366"/>
      <c r="AY57" s="367"/>
      <c r="AZ57" s="366"/>
      <c r="BA57" s="368"/>
      <c r="BB57" s="403"/>
      <c r="BC57" s="403"/>
      <c r="BD57" s="403"/>
      <c r="BE57" s="403"/>
      <c r="BF57" s="403"/>
      <c r="BG57" s="403"/>
      <c r="BH57" s="403"/>
      <c r="BI57" s="403"/>
      <c r="BJ57" s="404"/>
      <c r="BK57" s="366"/>
      <c r="BL57" s="368"/>
      <c r="BM57" s="403"/>
      <c r="BN57" s="367"/>
      <c r="BO57" s="366"/>
      <c r="BP57" s="368"/>
      <c r="BQ57" s="405"/>
      <c r="BR57" s="405"/>
      <c r="BS57" s="405"/>
      <c r="BT57" s="405"/>
      <c r="BU57" s="406"/>
      <c r="BV57" s="407"/>
      <c r="BW57" s="406"/>
      <c r="BX57" s="408"/>
      <c r="BY57" s="409"/>
      <c r="BZ57" s="410"/>
    </row>
    <row r="58" spans="1:78" s="365" customFormat="1" x14ac:dyDescent="0.3">
      <c r="A58" s="363"/>
      <c r="B58" s="363"/>
      <c r="C58" s="363"/>
      <c r="D58" s="363"/>
      <c r="E58" s="363"/>
      <c r="F58" s="403"/>
      <c r="G58" s="403"/>
      <c r="H58" s="403"/>
      <c r="I58" s="403"/>
      <c r="J58" s="403"/>
      <c r="K58" s="366"/>
      <c r="L58" s="368"/>
      <c r="M58" s="403"/>
      <c r="N58" s="403"/>
      <c r="O58" s="403"/>
      <c r="P58" s="403"/>
      <c r="Q58" s="403"/>
      <c r="R58" s="366"/>
      <c r="S58" s="404"/>
      <c r="T58" s="403"/>
      <c r="U58" s="403"/>
      <c r="V58" s="403"/>
      <c r="W58" s="403"/>
      <c r="X58" s="403"/>
      <c r="Y58" s="403"/>
      <c r="Z58" s="403"/>
      <c r="AA58" s="403"/>
      <c r="AB58" s="404"/>
      <c r="AC58" s="366"/>
      <c r="AD58" s="368"/>
      <c r="AE58" s="403"/>
      <c r="AF58" s="367"/>
      <c r="AG58" s="366"/>
      <c r="AH58" s="404"/>
      <c r="AI58" s="403"/>
      <c r="AJ58" s="403"/>
      <c r="AK58" s="403"/>
      <c r="AL58" s="403"/>
      <c r="AM58" s="403"/>
      <c r="AN58" s="403"/>
      <c r="AO58" s="403"/>
      <c r="AP58" s="403"/>
      <c r="AQ58" s="404"/>
      <c r="AR58" s="366"/>
      <c r="AS58" s="368"/>
      <c r="AT58" s="403"/>
      <c r="AU58" s="403"/>
      <c r="AV58" s="403"/>
      <c r="AW58" s="403"/>
      <c r="AX58" s="366"/>
      <c r="AY58" s="367"/>
      <c r="AZ58" s="366"/>
      <c r="BA58" s="368"/>
      <c r="BB58" s="403"/>
      <c r="BC58" s="403"/>
      <c r="BD58" s="403"/>
      <c r="BE58" s="403"/>
      <c r="BF58" s="403"/>
      <c r="BG58" s="403"/>
      <c r="BH58" s="403"/>
      <c r="BI58" s="403"/>
      <c r="BJ58" s="404"/>
      <c r="BK58" s="366"/>
      <c r="BL58" s="368"/>
      <c r="BM58" s="403"/>
      <c r="BN58" s="367"/>
      <c r="BO58" s="366"/>
      <c r="BP58" s="368"/>
      <c r="BQ58" s="405"/>
      <c r="BR58" s="405"/>
      <c r="BS58" s="405"/>
      <c r="BT58" s="405"/>
      <c r="BU58" s="406"/>
      <c r="BV58" s="407"/>
      <c r="BW58" s="406"/>
      <c r="BX58" s="408"/>
      <c r="BY58" s="409"/>
      <c r="BZ58" s="410"/>
    </row>
    <row r="59" spans="1:78" s="365" customFormat="1" x14ac:dyDescent="0.3">
      <c r="A59" s="363"/>
      <c r="B59" s="363"/>
      <c r="C59" s="363"/>
      <c r="D59" s="363"/>
      <c r="E59" s="363"/>
      <c r="F59" s="403"/>
      <c r="G59" s="403"/>
      <c r="H59" s="403"/>
      <c r="I59" s="403"/>
      <c r="J59" s="403"/>
      <c r="K59" s="366"/>
      <c r="L59" s="368"/>
      <c r="M59" s="403"/>
      <c r="N59" s="403"/>
      <c r="O59" s="403"/>
      <c r="P59" s="403"/>
      <c r="Q59" s="403"/>
      <c r="R59" s="366"/>
      <c r="S59" s="404"/>
      <c r="T59" s="403"/>
      <c r="U59" s="403"/>
      <c r="V59" s="403"/>
      <c r="W59" s="403"/>
      <c r="X59" s="403"/>
      <c r="Y59" s="403"/>
      <c r="Z59" s="403"/>
      <c r="AA59" s="403"/>
      <c r="AB59" s="404"/>
      <c r="AC59" s="366"/>
      <c r="AD59" s="368"/>
      <c r="AE59" s="403"/>
      <c r="AF59" s="367"/>
      <c r="AG59" s="366"/>
      <c r="AH59" s="404"/>
      <c r="AI59" s="403"/>
      <c r="AJ59" s="403"/>
      <c r="AK59" s="403"/>
      <c r="AL59" s="403"/>
      <c r="AM59" s="403"/>
      <c r="AN59" s="403"/>
      <c r="AO59" s="403"/>
      <c r="AP59" s="403"/>
      <c r="AQ59" s="404"/>
      <c r="AR59" s="366"/>
      <c r="AS59" s="368"/>
      <c r="AT59" s="403"/>
      <c r="AU59" s="403"/>
      <c r="AV59" s="403"/>
      <c r="AW59" s="403"/>
      <c r="AX59" s="366"/>
      <c r="AY59" s="367"/>
      <c r="AZ59" s="366"/>
      <c r="BA59" s="368"/>
      <c r="BB59" s="403"/>
      <c r="BC59" s="403"/>
      <c r="BD59" s="403"/>
      <c r="BE59" s="403"/>
      <c r="BF59" s="403"/>
      <c r="BG59" s="403"/>
      <c r="BH59" s="403"/>
      <c r="BI59" s="403"/>
      <c r="BJ59" s="404"/>
      <c r="BK59" s="366"/>
      <c r="BL59" s="368"/>
      <c r="BM59" s="403"/>
      <c r="BN59" s="367"/>
      <c r="BO59" s="366"/>
      <c r="BP59" s="368"/>
      <c r="BQ59" s="405"/>
      <c r="BR59" s="405"/>
      <c r="BS59" s="405"/>
      <c r="BT59" s="405"/>
      <c r="BU59" s="406"/>
      <c r="BV59" s="407"/>
      <c r="BW59" s="406"/>
      <c r="BX59" s="408"/>
      <c r="BY59" s="409"/>
      <c r="BZ59" s="410"/>
    </row>
    <row r="60" spans="1:78" s="365" customFormat="1" x14ac:dyDescent="0.3">
      <c r="A60" s="363"/>
      <c r="B60" s="363"/>
      <c r="C60" s="363"/>
      <c r="D60" s="363"/>
      <c r="E60" s="363"/>
      <c r="F60" s="403"/>
      <c r="G60" s="403"/>
      <c r="H60" s="403"/>
      <c r="I60" s="403"/>
      <c r="J60" s="403"/>
      <c r="K60" s="366"/>
      <c r="L60" s="368"/>
      <c r="M60" s="403"/>
      <c r="N60" s="403"/>
      <c r="O60" s="403"/>
      <c r="P60" s="403"/>
      <c r="Q60" s="403"/>
      <c r="R60" s="366"/>
      <c r="S60" s="404"/>
      <c r="T60" s="403"/>
      <c r="U60" s="403"/>
      <c r="V60" s="403"/>
      <c r="W60" s="403"/>
      <c r="X60" s="403"/>
      <c r="Y60" s="403"/>
      <c r="Z60" s="403"/>
      <c r="AA60" s="403"/>
      <c r="AB60" s="404"/>
      <c r="AC60" s="366"/>
      <c r="AD60" s="368"/>
      <c r="AE60" s="403"/>
      <c r="AF60" s="367"/>
      <c r="AG60" s="366"/>
      <c r="AH60" s="404"/>
      <c r="AI60" s="403"/>
      <c r="AJ60" s="403"/>
      <c r="AK60" s="403"/>
      <c r="AL60" s="403"/>
      <c r="AM60" s="403"/>
      <c r="AN60" s="403"/>
      <c r="AO60" s="403"/>
      <c r="AP60" s="403"/>
      <c r="AQ60" s="404"/>
      <c r="AR60" s="366"/>
      <c r="AS60" s="368"/>
      <c r="AT60" s="403"/>
      <c r="AU60" s="403"/>
      <c r="AV60" s="403"/>
      <c r="AW60" s="403"/>
      <c r="AX60" s="366"/>
      <c r="AY60" s="367"/>
      <c r="AZ60" s="366"/>
      <c r="BA60" s="368"/>
      <c r="BB60" s="403"/>
      <c r="BC60" s="403"/>
      <c r="BD60" s="403"/>
      <c r="BE60" s="403"/>
      <c r="BF60" s="403"/>
      <c r="BG60" s="403"/>
      <c r="BH60" s="403"/>
      <c r="BI60" s="403"/>
      <c r="BJ60" s="404"/>
      <c r="BK60" s="366"/>
      <c r="BL60" s="368"/>
      <c r="BM60" s="403"/>
      <c r="BN60" s="367"/>
      <c r="BO60" s="366"/>
      <c r="BP60" s="368"/>
      <c r="BQ60" s="405"/>
      <c r="BR60" s="405"/>
      <c r="BS60" s="405"/>
      <c r="BT60" s="405"/>
      <c r="BU60" s="406"/>
      <c r="BV60" s="407"/>
      <c r="BW60" s="406"/>
      <c r="BX60" s="408"/>
      <c r="BY60" s="409"/>
      <c r="BZ60" s="410"/>
    </row>
    <row r="61" spans="1:78" s="365" customFormat="1" x14ac:dyDescent="0.3">
      <c r="A61" s="363"/>
      <c r="B61" s="363"/>
      <c r="C61" s="363"/>
      <c r="D61" s="363"/>
      <c r="E61" s="363"/>
      <c r="F61" s="403"/>
      <c r="G61" s="403"/>
      <c r="H61" s="403"/>
      <c r="I61" s="403"/>
      <c r="J61" s="403"/>
      <c r="K61" s="366"/>
      <c r="L61" s="368"/>
      <c r="M61" s="403"/>
      <c r="N61" s="403"/>
      <c r="O61" s="403"/>
      <c r="P61" s="403"/>
      <c r="Q61" s="403"/>
      <c r="R61" s="366"/>
      <c r="S61" s="404"/>
      <c r="T61" s="403"/>
      <c r="U61" s="403"/>
      <c r="V61" s="403"/>
      <c r="W61" s="403"/>
      <c r="X61" s="403"/>
      <c r="Y61" s="403"/>
      <c r="Z61" s="403"/>
      <c r="AA61" s="403"/>
      <c r="AB61" s="404"/>
      <c r="AC61" s="366"/>
      <c r="AD61" s="368"/>
      <c r="AE61" s="403"/>
      <c r="AF61" s="367"/>
      <c r="AG61" s="366"/>
      <c r="AH61" s="404"/>
      <c r="AI61" s="403"/>
      <c r="AJ61" s="403"/>
      <c r="AK61" s="403"/>
      <c r="AL61" s="403"/>
      <c r="AM61" s="403"/>
      <c r="AN61" s="403"/>
      <c r="AO61" s="403"/>
      <c r="AP61" s="403"/>
      <c r="AQ61" s="404"/>
      <c r="AR61" s="366"/>
      <c r="AS61" s="368"/>
      <c r="AT61" s="403"/>
      <c r="AU61" s="403"/>
      <c r="AV61" s="403"/>
      <c r="AW61" s="403"/>
      <c r="AX61" s="366"/>
      <c r="AY61" s="367"/>
      <c r="AZ61" s="366"/>
      <c r="BA61" s="368"/>
      <c r="BB61" s="403"/>
      <c r="BC61" s="403"/>
      <c r="BD61" s="403"/>
      <c r="BE61" s="403"/>
      <c r="BF61" s="403"/>
      <c r="BG61" s="403"/>
      <c r="BH61" s="403"/>
      <c r="BI61" s="403"/>
      <c r="BJ61" s="404"/>
      <c r="BK61" s="366"/>
      <c r="BL61" s="368"/>
      <c r="BM61" s="403"/>
      <c r="BN61" s="367"/>
      <c r="BO61" s="366"/>
      <c r="BP61" s="368"/>
      <c r="BQ61" s="405"/>
      <c r="BR61" s="405"/>
      <c r="BS61" s="405"/>
      <c r="BT61" s="405"/>
      <c r="BU61" s="406"/>
      <c r="BV61" s="407"/>
      <c r="BW61" s="406"/>
      <c r="BX61" s="408"/>
      <c r="BY61" s="409"/>
      <c r="BZ61" s="410"/>
    </row>
    <row r="62" spans="1:78" s="365" customFormat="1" x14ac:dyDescent="0.3">
      <c r="A62" s="363"/>
      <c r="B62" s="363"/>
      <c r="C62" s="363"/>
      <c r="D62" s="363"/>
      <c r="E62" s="363"/>
      <c r="F62" s="403"/>
      <c r="G62" s="403"/>
      <c r="H62" s="403"/>
      <c r="I62" s="403"/>
      <c r="J62" s="403"/>
      <c r="K62" s="366"/>
      <c r="L62" s="368"/>
      <c r="M62" s="403"/>
      <c r="N62" s="403"/>
      <c r="O62" s="403"/>
      <c r="P62" s="403"/>
      <c r="Q62" s="403"/>
      <c r="R62" s="366"/>
      <c r="S62" s="404"/>
      <c r="T62" s="403"/>
      <c r="U62" s="403"/>
      <c r="V62" s="403"/>
      <c r="W62" s="403"/>
      <c r="X62" s="403"/>
      <c r="Y62" s="403"/>
      <c r="Z62" s="403"/>
      <c r="AA62" s="403"/>
      <c r="AB62" s="404"/>
      <c r="AC62" s="366"/>
      <c r="AD62" s="368"/>
      <c r="AE62" s="403"/>
      <c r="AF62" s="367"/>
      <c r="AG62" s="366"/>
      <c r="AH62" s="404"/>
      <c r="AI62" s="403"/>
      <c r="AJ62" s="403"/>
      <c r="AK62" s="403"/>
      <c r="AL62" s="403"/>
      <c r="AM62" s="403"/>
      <c r="AN62" s="403"/>
      <c r="AO62" s="403"/>
      <c r="AP62" s="403"/>
      <c r="AQ62" s="404"/>
      <c r="AR62" s="366"/>
      <c r="AS62" s="368"/>
      <c r="AT62" s="403"/>
      <c r="AU62" s="403"/>
      <c r="AV62" s="403"/>
      <c r="AW62" s="403"/>
      <c r="AX62" s="366"/>
      <c r="AY62" s="367"/>
      <c r="AZ62" s="366"/>
      <c r="BA62" s="368"/>
      <c r="BB62" s="403"/>
      <c r="BC62" s="403"/>
      <c r="BD62" s="403"/>
      <c r="BE62" s="403"/>
      <c r="BF62" s="403"/>
      <c r="BG62" s="403"/>
      <c r="BH62" s="403"/>
      <c r="BI62" s="403"/>
      <c r="BJ62" s="404"/>
      <c r="BK62" s="366"/>
      <c r="BL62" s="368"/>
      <c r="BM62" s="403"/>
      <c r="BN62" s="367"/>
      <c r="BO62" s="366"/>
      <c r="BP62" s="368"/>
      <c r="BQ62" s="405"/>
      <c r="BR62" s="405"/>
      <c r="BS62" s="405"/>
      <c r="BT62" s="405"/>
      <c r="BU62" s="406"/>
      <c r="BV62" s="407"/>
      <c r="BW62" s="406"/>
      <c r="BX62" s="408"/>
      <c r="BY62" s="409"/>
      <c r="BZ62" s="410"/>
    </row>
    <row r="63" spans="1:78" s="365" customFormat="1" x14ac:dyDescent="0.3">
      <c r="A63" s="363"/>
      <c r="B63" s="363"/>
      <c r="C63" s="363"/>
      <c r="D63" s="363"/>
      <c r="E63" s="363"/>
      <c r="F63" s="403"/>
      <c r="G63" s="403"/>
      <c r="H63" s="403"/>
      <c r="I63" s="403"/>
      <c r="J63" s="403"/>
      <c r="K63" s="366"/>
      <c r="L63" s="368"/>
      <c r="M63" s="403"/>
      <c r="N63" s="403"/>
      <c r="O63" s="403"/>
      <c r="P63" s="403"/>
      <c r="Q63" s="403"/>
      <c r="R63" s="366"/>
      <c r="S63" s="404"/>
      <c r="T63" s="403"/>
      <c r="U63" s="403"/>
      <c r="V63" s="403"/>
      <c r="W63" s="403"/>
      <c r="X63" s="403"/>
      <c r="Y63" s="403"/>
      <c r="Z63" s="403"/>
      <c r="AA63" s="403"/>
      <c r="AB63" s="404"/>
      <c r="AC63" s="366"/>
      <c r="AD63" s="368"/>
      <c r="AE63" s="403"/>
      <c r="AF63" s="367"/>
      <c r="AG63" s="366"/>
      <c r="AH63" s="404"/>
      <c r="AI63" s="403"/>
      <c r="AJ63" s="403"/>
      <c r="AK63" s="403"/>
      <c r="AL63" s="403"/>
      <c r="AM63" s="403"/>
      <c r="AN63" s="403"/>
      <c r="AO63" s="403"/>
      <c r="AP63" s="403"/>
      <c r="AQ63" s="404"/>
      <c r="AR63" s="366"/>
      <c r="AS63" s="368"/>
      <c r="AT63" s="403"/>
      <c r="AU63" s="403"/>
      <c r="AV63" s="403"/>
      <c r="AW63" s="403"/>
      <c r="AX63" s="366"/>
      <c r="AY63" s="367"/>
      <c r="AZ63" s="366"/>
      <c r="BA63" s="368"/>
      <c r="BB63" s="403"/>
      <c r="BC63" s="403"/>
      <c r="BD63" s="403"/>
      <c r="BE63" s="403"/>
      <c r="BF63" s="403"/>
      <c r="BG63" s="403"/>
      <c r="BH63" s="403"/>
      <c r="BI63" s="403"/>
      <c r="BJ63" s="404"/>
      <c r="BK63" s="366"/>
      <c r="BL63" s="368"/>
      <c r="BM63" s="403"/>
      <c r="BN63" s="367"/>
      <c r="BO63" s="366"/>
      <c r="BP63" s="368"/>
      <c r="BQ63" s="405"/>
      <c r="BR63" s="405"/>
      <c r="BS63" s="405"/>
      <c r="BT63" s="405"/>
      <c r="BU63" s="406"/>
      <c r="BV63" s="407"/>
      <c r="BW63" s="406"/>
      <c r="BX63" s="408"/>
      <c r="BY63" s="409"/>
      <c r="BZ63" s="410"/>
    </row>
    <row r="64" spans="1:78" s="365" customFormat="1" x14ac:dyDescent="0.3">
      <c r="A64" s="363"/>
      <c r="B64" s="363"/>
      <c r="C64" s="363"/>
      <c r="D64" s="363"/>
      <c r="E64" s="363"/>
      <c r="F64" s="403"/>
      <c r="G64" s="403"/>
      <c r="H64" s="403"/>
      <c r="I64" s="403"/>
      <c r="J64" s="403"/>
      <c r="K64" s="366"/>
      <c r="L64" s="368"/>
      <c r="M64" s="403"/>
      <c r="N64" s="403"/>
      <c r="O64" s="403"/>
      <c r="P64" s="403"/>
      <c r="Q64" s="403"/>
      <c r="R64" s="366"/>
      <c r="S64" s="404"/>
      <c r="T64" s="403"/>
      <c r="U64" s="403"/>
      <c r="V64" s="403"/>
      <c r="W64" s="403"/>
      <c r="X64" s="403"/>
      <c r="Y64" s="403"/>
      <c r="Z64" s="403"/>
      <c r="AA64" s="403"/>
      <c r="AB64" s="404"/>
      <c r="AC64" s="366"/>
      <c r="AD64" s="368"/>
      <c r="AE64" s="403"/>
      <c r="AF64" s="367"/>
      <c r="AG64" s="366"/>
      <c r="AH64" s="404"/>
      <c r="AI64" s="403"/>
      <c r="AJ64" s="403"/>
      <c r="AK64" s="403"/>
      <c r="AL64" s="403"/>
      <c r="AM64" s="403"/>
      <c r="AN64" s="403"/>
      <c r="AO64" s="403"/>
      <c r="AP64" s="403"/>
      <c r="AQ64" s="404"/>
      <c r="AR64" s="366"/>
      <c r="AS64" s="368"/>
      <c r="AT64" s="403"/>
      <c r="AU64" s="403"/>
      <c r="AV64" s="403"/>
      <c r="AW64" s="403"/>
      <c r="AX64" s="366"/>
      <c r="AY64" s="367"/>
      <c r="AZ64" s="366"/>
      <c r="BA64" s="368"/>
      <c r="BB64" s="403"/>
      <c r="BC64" s="403"/>
      <c r="BD64" s="403"/>
      <c r="BE64" s="403"/>
      <c r="BF64" s="403"/>
      <c r="BG64" s="403"/>
      <c r="BH64" s="403"/>
      <c r="BI64" s="403"/>
      <c r="BJ64" s="404"/>
      <c r="BK64" s="366"/>
      <c r="BL64" s="368"/>
      <c r="BM64" s="403"/>
      <c r="BN64" s="367"/>
      <c r="BO64" s="366"/>
      <c r="BP64" s="368"/>
      <c r="BQ64" s="405"/>
      <c r="BR64" s="405"/>
      <c r="BS64" s="405"/>
      <c r="BT64" s="405"/>
      <c r="BU64" s="406"/>
      <c r="BV64" s="407"/>
      <c r="BW64" s="406"/>
      <c r="BX64" s="408"/>
      <c r="BY64" s="409"/>
      <c r="BZ64" s="410"/>
    </row>
    <row r="65" spans="1:78" s="365" customFormat="1" x14ac:dyDescent="0.3">
      <c r="A65" s="363"/>
      <c r="B65" s="363"/>
      <c r="C65" s="363"/>
      <c r="D65" s="363"/>
      <c r="E65" s="363"/>
      <c r="F65" s="403"/>
      <c r="G65" s="403"/>
      <c r="H65" s="403"/>
      <c r="I65" s="403"/>
      <c r="J65" s="403"/>
      <c r="K65" s="366"/>
      <c r="L65" s="368"/>
      <c r="M65" s="403"/>
      <c r="N65" s="403"/>
      <c r="O65" s="403"/>
      <c r="P65" s="403"/>
      <c r="Q65" s="403"/>
      <c r="R65" s="366"/>
      <c r="S65" s="404"/>
      <c r="T65" s="403"/>
      <c r="U65" s="403"/>
      <c r="V65" s="403"/>
      <c r="W65" s="403"/>
      <c r="X65" s="403"/>
      <c r="Y65" s="403"/>
      <c r="Z65" s="403"/>
      <c r="AA65" s="403"/>
      <c r="AB65" s="404"/>
      <c r="AC65" s="366"/>
      <c r="AD65" s="368"/>
      <c r="AE65" s="403"/>
      <c r="AF65" s="367"/>
      <c r="AG65" s="366"/>
      <c r="AH65" s="404"/>
      <c r="AI65" s="403"/>
      <c r="AJ65" s="403"/>
      <c r="AK65" s="403"/>
      <c r="AL65" s="403"/>
      <c r="AM65" s="403"/>
      <c r="AN65" s="403"/>
      <c r="AO65" s="403"/>
      <c r="AP65" s="403"/>
      <c r="AQ65" s="404"/>
      <c r="AR65" s="366"/>
      <c r="AS65" s="368"/>
      <c r="AT65" s="403"/>
      <c r="AU65" s="403"/>
      <c r="AV65" s="403"/>
      <c r="AW65" s="403"/>
      <c r="AX65" s="366"/>
      <c r="AY65" s="367"/>
      <c r="AZ65" s="366"/>
      <c r="BA65" s="368"/>
      <c r="BB65" s="403"/>
      <c r="BC65" s="403"/>
      <c r="BD65" s="403"/>
      <c r="BE65" s="403"/>
      <c r="BF65" s="403"/>
      <c r="BG65" s="403"/>
      <c r="BH65" s="403"/>
      <c r="BI65" s="403"/>
      <c r="BJ65" s="404"/>
      <c r="BK65" s="366"/>
      <c r="BL65" s="368"/>
      <c r="BM65" s="403"/>
      <c r="BN65" s="367"/>
      <c r="BO65" s="366"/>
      <c r="BP65" s="368"/>
      <c r="BQ65" s="405"/>
      <c r="BR65" s="405"/>
      <c r="BS65" s="405"/>
      <c r="BT65" s="405"/>
      <c r="BU65" s="406"/>
      <c r="BV65" s="407"/>
      <c r="BW65" s="406"/>
      <c r="BX65" s="408"/>
      <c r="BY65" s="409"/>
      <c r="BZ65" s="410"/>
    </row>
    <row r="66" spans="1:78" s="365" customFormat="1" x14ac:dyDescent="0.3">
      <c r="A66" s="363"/>
      <c r="B66" s="363"/>
      <c r="C66" s="363"/>
      <c r="D66" s="363"/>
      <c r="E66" s="363"/>
      <c r="F66" s="403"/>
      <c r="G66" s="403"/>
      <c r="H66" s="403"/>
      <c r="I66" s="403"/>
      <c r="J66" s="403"/>
      <c r="K66" s="366"/>
      <c r="L66" s="368"/>
      <c r="M66" s="403"/>
      <c r="N66" s="403"/>
      <c r="O66" s="403"/>
      <c r="P66" s="403"/>
      <c r="Q66" s="403"/>
      <c r="R66" s="366"/>
      <c r="S66" s="404"/>
      <c r="T66" s="403"/>
      <c r="U66" s="403"/>
      <c r="V66" s="403"/>
      <c r="W66" s="403"/>
      <c r="X66" s="403"/>
      <c r="Y66" s="403"/>
      <c r="Z66" s="403"/>
      <c r="AA66" s="403"/>
      <c r="AB66" s="404"/>
      <c r="AC66" s="366"/>
      <c r="AD66" s="368"/>
      <c r="AE66" s="403"/>
      <c r="AF66" s="367"/>
      <c r="AG66" s="366"/>
      <c r="AH66" s="404"/>
      <c r="AI66" s="403"/>
      <c r="AJ66" s="403"/>
      <c r="AK66" s="403"/>
      <c r="AL66" s="403"/>
      <c r="AM66" s="403"/>
      <c r="AN66" s="403"/>
      <c r="AO66" s="403"/>
      <c r="AP66" s="403"/>
      <c r="AQ66" s="404"/>
      <c r="AR66" s="366"/>
      <c r="AS66" s="368"/>
      <c r="AT66" s="403"/>
      <c r="AU66" s="403"/>
      <c r="AV66" s="403"/>
      <c r="AW66" s="403"/>
      <c r="AX66" s="366"/>
      <c r="AY66" s="367"/>
      <c r="AZ66" s="366"/>
      <c r="BA66" s="368"/>
      <c r="BB66" s="403"/>
      <c r="BC66" s="403"/>
      <c r="BD66" s="403"/>
      <c r="BE66" s="403"/>
      <c r="BF66" s="403"/>
      <c r="BG66" s="403"/>
      <c r="BH66" s="403"/>
      <c r="BI66" s="403"/>
      <c r="BJ66" s="404"/>
      <c r="BK66" s="366"/>
      <c r="BL66" s="368"/>
      <c r="BM66" s="403"/>
      <c r="BN66" s="367"/>
      <c r="BO66" s="366"/>
      <c r="BP66" s="368"/>
      <c r="BQ66" s="405"/>
      <c r="BR66" s="405"/>
      <c r="BS66" s="405"/>
      <c r="BT66" s="405"/>
      <c r="BU66" s="406"/>
      <c r="BV66" s="407"/>
      <c r="BW66" s="406"/>
      <c r="BX66" s="408"/>
      <c r="BY66" s="409"/>
      <c r="BZ66" s="410"/>
    </row>
    <row r="67" spans="1:78" s="365" customFormat="1" x14ac:dyDescent="0.3">
      <c r="A67" s="363"/>
      <c r="B67" s="363"/>
      <c r="C67" s="363"/>
      <c r="D67" s="363"/>
      <c r="E67" s="363"/>
      <c r="F67" s="403"/>
      <c r="G67" s="403"/>
      <c r="H67" s="403"/>
      <c r="I67" s="403"/>
      <c r="J67" s="403"/>
      <c r="K67" s="366"/>
      <c r="L67" s="368"/>
      <c r="M67" s="403"/>
      <c r="N67" s="403"/>
      <c r="O67" s="403"/>
      <c r="P67" s="403"/>
      <c r="Q67" s="403"/>
      <c r="R67" s="366"/>
      <c r="S67" s="404"/>
      <c r="T67" s="403"/>
      <c r="U67" s="403"/>
      <c r="V67" s="403"/>
      <c r="W67" s="403"/>
      <c r="X67" s="403"/>
      <c r="Y67" s="403"/>
      <c r="Z67" s="403"/>
      <c r="AA67" s="403"/>
      <c r="AB67" s="404"/>
      <c r="AC67" s="366"/>
      <c r="AD67" s="368"/>
      <c r="AE67" s="403"/>
      <c r="AF67" s="367"/>
      <c r="AG67" s="366"/>
      <c r="AH67" s="404"/>
      <c r="AI67" s="403"/>
      <c r="AJ67" s="403"/>
      <c r="AK67" s="403"/>
      <c r="AL67" s="403"/>
      <c r="AM67" s="403"/>
      <c r="AN67" s="403"/>
      <c r="AO67" s="403"/>
      <c r="AP67" s="403"/>
      <c r="AQ67" s="404"/>
      <c r="AR67" s="366"/>
      <c r="AS67" s="368"/>
      <c r="AT67" s="403"/>
      <c r="AU67" s="403"/>
      <c r="AV67" s="403"/>
      <c r="AW67" s="403"/>
      <c r="AX67" s="366"/>
      <c r="AY67" s="367"/>
      <c r="AZ67" s="366"/>
      <c r="BA67" s="368"/>
      <c r="BB67" s="403"/>
      <c r="BC67" s="403"/>
      <c r="BD67" s="403"/>
      <c r="BE67" s="403"/>
      <c r="BF67" s="403"/>
      <c r="BG67" s="403"/>
      <c r="BH67" s="403"/>
      <c r="BI67" s="403"/>
      <c r="BJ67" s="404"/>
      <c r="BK67" s="366"/>
      <c r="BL67" s="368"/>
      <c r="BM67" s="403"/>
      <c r="BN67" s="367"/>
      <c r="BO67" s="366"/>
      <c r="BP67" s="368"/>
      <c r="BQ67" s="405"/>
      <c r="BR67" s="405"/>
      <c r="BS67" s="405"/>
      <c r="BT67" s="405"/>
      <c r="BU67" s="406"/>
      <c r="BV67" s="407"/>
      <c r="BW67" s="406"/>
      <c r="BX67" s="408"/>
      <c r="BY67" s="409"/>
      <c r="BZ67" s="410"/>
    </row>
    <row r="68" spans="1:78" s="365" customFormat="1" x14ac:dyDescent="0.3">
      <c r="A68" s="363"/>
      <c r="B68" s="363"/>
      <c r="C68" s="363"/>
      <c r="D68" s="363"/>
      <c r="E68" s="363"/>
      <c r="F68" s="403"/>
      <c r="G68" s="403"/>
      <c r="H68" s="403"/>
      <c r="I68" s="403"/>
      <c r="J68" s="403"/>
      <c r="K68" s="366"/>
      <c r="L68" s="368"/>
      <c r="M68" s="403"/>
      <c r="N68" s="403"/>
      <c r="O68" s="403"/>
      <c r="P68" s="403"/>
      <c r="Q68" s="403"/>
      <c r="R68" s="366"/>
      <c r="S68" s="404"/>
      <c r="T68" s="403"/>
      <c r="U68" s="403"/>
      <c r="V68" s="403"/>
      <c r="W68" s="403"/>
      <c r="X68" s="403"/>
      <c r="Y68" s="403"/>
      <c r="Z68" s="403"/>
      <c r="AA68" s="403"/>
      <c r="AB68" s="404"/>
      <c r="AC68" s="366"/>
      <c r="AD68" s="368"/>
      <c r="AE68" s="403"/>
      <c r="AF68" s="367"/>
      <c r="AG68" s="366"/>
      <c r="AH68" s="404"/>
      <c r="AI68" s="403"/>
      <c r="AJ68" s="403"/>
      <c r="AK68" s="403"/>
      <c r="AL68" s="403"/>
      <c r="AM68" s="403"/>
      <c r="AN68" s="403"/>
      <c r="AO68" s="403"/>
      <c r="AP68" s="403"/>
      <c r="AQ68" s="404"/>
      <c r="AR68" s="366"/>
      <c r="AS68" s="368"/>
      <c r="AT68" s="403"/>
      <c r="AU68" s="403"/>
      <c r="AV68" s="403"/>
      <c r="AW68" s="403"/>
      <c r="AX68" s="366"/>
      <c r="AY68" s="367"/>
      <c r="AZ68" s="366"/>
      <c r="BA68" s="368"/>
      <c r="BB68" s="403"/>
      <c r="BC68" s="403"/>
      <c r="BD68" s="403"/>
      <c r="BE68" s="403"/>
      <c r="BF68" s="403"/>
      <c r="BG68" s="403"/>
      <c r="BH68" s="403"/>
      <c r="BI68" s="403"/>
      <c r="BJ68" s="404"/>
      <c r="BK68" s="366"/>
      <c r="BL68" s="368"/>
      <c r="BM68" s="403"/>
      <c r="BN68" s="367"/>
      <c r="BO68" s="366"/>
      <c r="BP68" s="368"/>
      <c r="BQ68" s="405"/>
      <c r="BR68" s="405"/>
      <c r="BS68" s="405"/>
      <c r="BT68" s="405"/>
      <c r="BU68" s="406"/>
      <c r="BV68" s="407"/>
      <c r="BW68" s="406"/>
      <c r="BX68" s="408"/>
      <c r="BY68" s="409"/>
      <c r="BZ68" s="410"/>
    </row>
    <row r="69" spans="1:78" s="365" customFormat="1" x14ac:dyDescent="0.3">
      <c r="A69" s="363"/>
      <c r="B69" s="363"/>
      <c r="C69" s="363"/>
      <c r="D69" s="363"/>
      <c r="E69" s="363"/>
      <c r="F69" s="403"/>
      <c r="G69" s="403"/>
      <c r="H69" s="403"/>
      <c r="I69" s="403"/>
      <c r="J69" s="403"/>
      <c r="K69" s="366"/>
      <c r="L69" s="368"/>
      <c r="M69" s="403"/>
      <c r="N69" s="403"/>
      <c r="O69" s="403"/>
      <c r="P69" s="403"/>
      <c r="Q69" s="403"/>
      <c r="R69" s="366"/>
      <c r="S69" s="404"/>
      <c r="T69" s="403"/>
      <c r="U69" s="403"/>
      <c r="V69" s="403"/>
      <c r="W69" s="403"/>
      <c r="X69" s="403"/>
      <c r="Y69" s="403"/>
      <c r="Z69" s="403"/>
      <c r="AA69" s="403"/>
      <c r="AB69" s="404"/>
      <c r="AC69" s="366"/>
      <c r="AD69" s="368"/>
      <c r="AE69" s="403"/>
      <c r="AF69" s="367"/>
      <c r="AG69" s="366"/>
      <c r="AH69" s="404"/>
      <c r="AI69" s="403"/>
      <c r="AJ69" s="403"/>
      <c r="AK69" s="403"/>
      <c r="AL69" s="403"/>
      <c r="AM69" s="403"/>
      <c r="AN69" s="403"/>
      <c r="AO69" s="403"/>
      <c r="AP69" s="403"/>
      <c r="AQ69" s="404"/>
      <c r="AR69" s="366"/>
      <c r="AS69" s="368"/>
      <c r="AT69" s="403"/>
      <c r="AU69" s="403"/>
      <c r="AV69" s="403"/>
      <c r="AW69" s="403"/>
      <c r="AX69" s="366"/>
      <c r="AY69" s="367"/>
      <c r="AZ69" s="366"/>
      <c r="BA69" s="368"/>
      <c r="BB69" s="403"/>
      <c r="BC69" s="403"/>
      <c r="BD69" s="403"/>
      <c r="BE69" s="403"/>
      <c r="BF69" s="403"/>
      <c r="BG69" s="403"/>
      <c r="BH69" s="403"/>
      <c r="BI69" s="403"/>
      <c r="BJ69" s="404"/>
      <c r="BK69" s="366"/>
      <c r="BL69" s="368"/>
      <c r="BM69" s="403"/>
      <c r="BN69" s="367"/>
      <c r="BO69" s="366"/>
      <c r="BP69" s="368"/>
      <c r="BQ69" s="405"/>
      <c r="BR69" s="405"/>
      <c r="BS69" s="405"/>
      <c r="BT69" s="405"/>
      <c r="BU69" s="406"/>
      <c r="BV69" s="407"/>
      <c r="BW69" s="406"/>
      <c r="BX69" s="408"/>
      <c r="BY69" s="409"/>
      <c r="BZ69" s="410"/>
    </row>
    <row r="70" spans="1:78" s="365" customFormat="1" x14ac:dyDescent="0.3">
      <c r="A70" s="363"/>
      <c r="B70" s="363"/>
      <c r="C70" s="363"/>
      <c r="D70" s="363"/>
      <c r="E70" s="363"/>
      <c r="F70" s="403"/>
      <c r="G70" s="403"/>
      <c r="H70" s="403"/>
      <c r="I70" s="403"/>
      <c r="J70" s="403"/>
      <c r="K70" s="366"/>
      <c r="L70" s="368"/>
      <c r="M70" s="403"/>
      <c r="N70" s="403"/>
      <c r="O70" s="403"/>
      <c r="P70" s="403"/>
      <c r="Q70" s="403"/>
      <c r="R70" s="366"/>
      <c r="S70" s="404"/>
      <c r="T70" s="403"/>
      <c r="U70" s="403"/>
      <c r="V70" s="403"/>
      <c r="W70" s="403"/>
      <c r="X70" s="403"/>
      <c r="Y70" s="403"/>
      <c r="Z70" s="403"/>
      <c r="AA70" s="403"/>
      <c r="AB70" s="404"/>
      <c r="AC70" s="366"/>
      <c r="AD70" s="368"/>
      <c r="AE70" s="403"/>
      <c r="AF70" s="367"/>
      <c r="AG70" s="366"/>
      <c r="AH70" s="404"/>
      <c r="AI70" s="403"/>
      <c r="AJ70" s="403"/>
      <c r="AK70" s="403"/>
      <c r="AL70" s="403"/>
      <c r="AM70" s="403"/>
      <c r="AN70" s="403"/>
      <c r="AO70" s="403"/>
      <c r="AP70" s="403"/>
      <c r="AQ70" s="404"/>
      <c r="AR70" s="366"/>
      <c r="AS70" s="368"/>
      <c r="AT70" s="403"/>
      <c r="AU70" s="403"/>
      <c r="AV70" s="403"/>
      <c r="AW70" s="403"/>
      <c r="AX70" s="366"/>
      <c r="AY70" s="367"/>
      <c r="AZ70" s="366"/>
      <c r="BA70" s="368"/>
      <c r="BB70" s="403"/>
      <c r="BC70" s="403"/>
      <c r="BD70" s="403"/>
      <c r="BE70" s="403"/>
      <c r="BF70" s="403"/>
      <c r="BG70" s="403"/>
      <c r="BH70" s="403"/>
      <c r="BI70" s="403"/>
      <c r="BJ70" s="404"/>
      <c r="BK70" s="366"/>
      <c r="BL70" s="368"/>
      <c r="BM70" s="403"/>
      <c r="BN70" s="367"/>
      <c r="BO70" s="366"/>
      <c r="BP70" s="368"/>
      <c r="BQ70" s="405"/>
      <c r="BR70" s="405"/>
      <c r="BS70" s="405"/>
      <c r="BT70" s="405"/>
      <c r="BU70" s="406"/>
      <c r="BV70" s="407"/>
      <c r="BW70" s="406"/>
      <c r="BX70" s="408"/>
      <c r="BY70" s="409"/>
      <c r="BZ70" s="410"/>
    </row>
    <row r="71" spans="1:78" s="365" customFormat="1" x14ac:dyDescent="0.3">
      <c r="A71" s="363"/>
      <c r="B71" s="363"/>
      <c r="C71" s="363"/>
      <c r="D71" s="363"/>
      <c r="E71" s="363"/>
      <c r="F71" s="403"/>
      <c r="G71" s="403"/>
      <c r="H71" s="403"/>
      <c r="I71" s="403"/>
      <c r="J71" s="403"/>
      <c r="K71" s="366"/>
      <c r="L71" s="368"/>
      <c r="M71" s="403"/>
      <c r="N71" s="403"/>
      <c r="O71" s="403"/>
      <c r="P71" s="403"/>
      <c r="Q71" s="403"/>
      <c r="R71" s="366"/>
      <c r="S71" s="404"/>
      <c r="T71" s="403"/>
      <c r="U71" s="403"/>
      <c r="V71" s="403"/>
      <c r="W71" s="403"/>
      <c r="X71" s="403"/>
      <c r="Y71" s="403"/>
      <c r="Z71" s="403"/>
      <c r="AA71" s="403"/>
      <c r="AB71" s="404"/>
      <c r="AC71" s="366"/>
      <c r="AD71" s="368"/>
      <c r="AE71" s="403"/>
      <c r="AF71" s="367"/>
      <c r="AG71" s="366"/>
      <c r="AH71" s="404"/>
      <c r="AI71" s="403"/>
      <c r="AJ71" s="403"/>
      <c r="AK71" s="403"/>
      <c r="AL71" s="403"/>
      <c r="AM71" s="403"/>
      <c r="AN71" s="403"/>
      <c r="AO71" s="403"/>
      <c r="AP71" s="403"/>
      <c r="AQ71" s="404"/>
      <c r="AR71" s="366"/>
      <c r="AS71" s="368"/>
      <c r="AT71" s="403"/>
      <c r="AU71" s="403"/>
      <c r="AV71" s="403"/>
      <c r="AW71" s="403"/>
      <c r="AX71" s="366"/>
      <c r="AY71" s="367"/>
      <c r="AZ71" s="366"/>
      <c r="BA71" s="368"/>
      <c r="BB71" s="403"/>
      <c r="BC71" s="403"/>
      <c r="BD71" s="403"/>
      <c r="BE71" s="403"/>
      <c r="BF71" s="403"/>
      <c r="BG71" s="403"/>
      <c r="BH71" s="403"/>
      <c r="BI71" s="403"/>
      <c r="BJ71" s="404"/>
      <c r="BK71" s="366"/>
      <c r="BL71" s="368"/>
      <c r="BM71" s="403"/>
      <c r="BN71" s="367"/>
      <c r="BO71" s="366"/>
      <c r="BP71" s="368"/>
      <c r="BQ71" s="405"/>
      <c r="BR71" s="405"/>
      <c r="BS71" s="405"/>
      <c r="BT71" s="405"/>
      <c r="BU71" s="406"/>
      <c r="BV71" s="407"/>
      <c r="BW71" s="406"/>
      <c r="BX71" s="408"/>
      <c r="BY71" s="409"/>
      <c r="BZ71" s="410"/>
    </row>
    <row r="72" spans="1:78" s="365" customFormat="1" x14ac:dyDescent="0.3">
      <c r="A72" s="363"/>
      <c r="B72" s="363"/>
      <c r="C72" s="363"/>
      <c r="D72" s="363"/>
      <c r="E72" s="363"/>
      <c r="F72" s="403"/>
      <c r="G72" s="403"/>
      <c r="H72" s="403"/>
      <c r="I72" s="403"/>
      <c r="J72" s="403"/>
      <c r="K72" s="366"/>
      <c r="L72" s="368"/>
      <c r="M72" s="403"/>
      <c r="N72" s="403"/>
      <c r="O72" s="403"/>
      <c r="P72" s="403"/>
      <c r="Q72" s="403"/>
      <c r="R72" s="366"/>
      <c r="S72" s="404"/>
      <c r="T72" s="403"/>
      <c r="U72" s="403"/>
      <c r="V72" s="403"/>
      <c r="W72" s="403"/>
      <c r="X72" s="403"/>
      <c r="Y72" s="403"/>
      <c r="Z72" s="403"/>
      <c r="AA72" s="403"/>
      <c r="AB72" s="404"/>
      <c r="AC72" s="366"/>
      <c r="AD72" s="368"/>
      <c r="AE72" s="403"/>
      <c r="AF72" s="367"/>
      <c r="AG72" s="366"/>
      <c r="AH72" s="404"/>
      <c r="AI72" s="403"/>
      <c r="AJ72" s="403"/>
      <c r="AK72" s="403"/>
      <c r="AL72" s="403"/>
      <c r="AM72" s="403"/>
      <c r="AN72" s="403"/>
      <c r="AO72" s="403"/>
      <c r="AP72" s="403"/>
      <c r="AQ72" s="404"/>
      <c r="AR72" s="366"/>
      <c r="AS72" s="368"/>
      <c r="AT72" s="403"/>
      <c r="AU72" s="403"/>
      <c r="AV72" s="403"/>
      <c r="AW72" s="403"/>
      <c r="AX72" s="366"/>
      <c r="AY72" s="367"/>
      <c r="AZ72" s="366"/>
      <c r="BA72" s="368"/>
      <c r="BB72" s="403"/>
      <c r="BC72" s="403"/>
      <c r="BD72" s="403"/>
      <c r="BE72" s="403"/>
      <c r="BF72" s="403"/>
      <c r="BG72" s="403"/>
      <c r="BH72" s="403"/>
      <c r="BI72" s="403"/>
      <c r="BJ72" s="404"/>
      <c r="BK72" s="366"/>
      <c r="BL72" s="368"/>
      <c r="BM72" s="403"/>
      <c r="BN72" s="367"/>
      <c r="BO72" s="366"/>
      <c r="BP72" s="368"/>
      <c r="BQ72" s="405"/>
      <c r="BR72" s="405"/>
      <c r="BS72" s="405"/>
      <c r="BT72" s="405"/>
      <c r="BU72" s="406"/>
      <c r="BV72" s="407"/>
      <c r="BW72" s="406"/>
      <c r="BX72" s="408"/>
      <c r="BY72" s="409"/>
      <c r="BZ72" s="410"/>
    </row>
    <row r="73" spans="1:78" s="365" customFormat="1" x14ac:dyDescent="0.3">
      <c r="A73" s="363"/>
      <c r="B73" s="363"/>
      <c r="C73" s="363"/>
      <c r="D73" s="363"/>
      <c r="E73" s="363"/>
      <c r="F73" s="403"/>
      <c r="G73" s="403"/>
      <c r="H73" s="403"/>
      <c r="I73" s="403"/>
      <c r="J73" s="403"/>
      <c r="K73" s="366"/>
      <c r="L73" s="368"/>
      <c r="M73" s="403"/>
      <c r="N73" s="403"/>
      <c r="O73" s="403"/>
      <c r="P73" s="403"/>
      <c r="Q73" s="403"/>
      <c r="R73" s="366"/>
      <c r="S73" s="404"/>
      <c r="T73" s="403"/>
      <c r="U73" s="403"/>
      <c r="V73" s="403"/>
      <c r="W73" s="403"/>
      <c r="X73" s="403"/>
      <c r="Y73" s="403"/>
      <c r="Z73" s="403"/>
      <c r="AA73" s="403"/>
      <c r="AB73" s="404"/>
      <c r="AC73" s="366"/>
      <c r="AD73" s="368"/>
      <c r="AE73" s="403"/>
      <c r="AF73" s="367"/>
      <c r="AG73" s="366"/>
      <c r="AH73" s="404"/>
      <c r="AI73" s="403"/>
      <c r="AJ73" s="403"/>
      <c r="AK73" s="403"/>
      <c r="AL73" s="403"/>
      <c r="AM73" s="403"/>
      <c r="AN73" s="403"/>
      <c r="AO73" s="403"/>
      <c r="AP73" s="403"/>
      <c r="AQ73" s="404"/>
      <c r="AR73" s="366"/>
      <c r="AS73" s="368"/>
      <c r="AT73" s="403"/>
      <c r="AU73" s="403"/>
      <c r="AV73" s="403"/>
      <c r="AW73" s="403"/>
      <c r="AX73" s="366"/>
      <c r="AY73" s="367"/>
      <c r="AZ73" s="366"/>
      <c r="BA73" s="368"/>
      <c r="BB73" s="403"/>
      <c r="BC73" s="403"/>
      <c r="BD73" s="403"/>
      <c r="BE73" s="403"/>
      <c r="BF73" s="403"/>
      <c r="BG73" s="403"/>
      <c r="BH73" s="403"/>
      <c r="BI73" s="403"/>
      <c r="BJ73" s="404"/>
      <c r="BK73" s="366"/>
      <c r="BL73" s="368"/>
      <c r="BM73" s="403"/>
      <c r="BN73" s="367"/>
      <c r="BO73" s="366"/>
      <c r="BP73" s="368"/>
      <c r="BQ73" s="405"/>
      <c r="BR73" s="405"/>
      <c r="BS73" s="405"/>
      <c r="BT73" s="405"/>
      <c r="BU73" s="406"/>
      <c r="BV73" s="407"/>
      <c r="BW73" s="406"/>
      <c r="BX73" s="408"/>
      <c r="BY73" s="409"/>
      <c r="BZ73" s="410"/>
    </row>
    <row r="74" spans="1:78" s="365" customFormat="1" x14ac:dyDescent="0.3">
      <c r="A74" s="363"/>
      <c r="B74" s="363"/>
      <c r="C74" s="363"/>
      <c r="D74" s="363"/>
      <c r="E74" s="363"/>
      <c r="F74" s="403"/>
      <c r="G74" s="403"/>
      <c r="H74" s="403"/>
      <c r="I74" s="403"/>
      <c r="J74" s="403"/>
      <c r="K74" s="366"/>
      <c r="L74" s="368"/>
      <c r="M74" s="403"/>
      <c r="N74" s="403"/>
      <c r="O74" s="403"/>
      <c r="P74" s="403"/>
      <c r="Q74" s="403"/>
      <c r="R74" s="366"/>
      <c r="S74" s="404"/>
      <c r="T74" s="403"/>
      <c r="U74" s="403"/>
      <c r="V74" s="403"/>
      <c r="W74" s="403"/>
      <c r="X74" s="403"/>
      <c r="Y74" s="403"/>
      <c r="Z74" s="403"/>
      <c r="AA74" s="403"/>
      <c r="AB74" s="404"/>
      <c r="AC74" s="366"/>
      <c r="AD74" s="368"/>
      <c r="AE74" s="403"/>
      <c r="AF74" s="367"/>
      <c r="AG74" s="366"/>
      <c r="AH74" s="404"/>
      <c r="AI74" s="403"/>
      <c r="AJ74" s="403"/>
      <c r="AK74" s="403"/>
      <c r="AL74" s="403"/>
      <c r="AM74" s="403"/>
      <c r="AN74" s="403"/>
      <c r="AO74" s="403"/>
      <c r="AP74" s="403"/>
      <c r="AQ74" s="404"/>
      <c r="AR74" s="366"/>
      <c r="AS74" s="368"/>
      <c r="AT74" s="403"/>
      <c r="AU74" s="403"/>
      <c r="AV74" s="403"/>
      <c r="AW74" s="403"/>
      <c r="AX74" s="366"/>
      <c r="AY74" s="367"/>
      <c r="AZ74" s="366"/>
      <c r="BA74" s="368"/>
      <c r="BB74" s="403"/>
      <c r="BC74" s="403"/>
      <c r="BD74" s="403"/>
      <c r="BE74" s="403"/>
      <c r="BF74" s="403"/>
      <c r="BG74" s="403"/>
      <c r="BH74" s="403"/>
      <c r="BI74" s="403"/>
      <c r="BJ74" s="404"/>
      <c r="BK74" s="366"/>
      <c r="BL74" s="368"/>
      <c r="BM74" s="403"/>
      <c r="BN74" s="367"/>
      <c r="BO74" s="366"/>
      <c r="BP74" s="368"/>
      <c r="BQ74" s="405"/>
      <c r="BR74" s="405"/>
      <c r="BS74" s="405"/>
      <c r="BT74" s="405"/>
      <c r="BU74" s="406"/>
      <c r="BV74" s="407"/>
      <c r="BW74" s="406"/>
      <c r="BX74" s="408"/>
      <c r="BY74" s="409"/>
      <c r="BZ74" s="410"/>
    </row>
    <row r="75" spans="1:78" s="365" customFormat="1" x14ac:dyDescent="0.3">
      <c r="A75" s="363"/>
      <c r="B75" s="363"/>
      <c r="C75" s="363"/>
      <c r="D75" s="363"/>
      <c r="E75" s="363"/>
      <c r="F75" s="403"/>
      <c r="G75" s="403"/>
      <c r="H75" s="403"/>
      <c r="I75" s="403"/>
      <c r="J75" s="403"/>
      <c r="K75" s="366"/>
      <c r="L75" s="368"/>
      <c r="M75" s="403"/>
      <c r="N75" s="403"/>
      <c r="O75" s="403"/>
      <c r="P75" s="403"/>
      <c r="Q75" s="403"/>
      <c r="R75" s="366"/>
      <c r="S75" s="404"/>
      <c r="T75" s="403"/>
      <c r="U75" s="403"/>
      <c r="V75" s="403"/>
      <c r="W75" s="403"/>
      <c r="X75" s="403"/>
      <c r="Y75" s="403"/>
      <c r="Z75" s="403"/>
      <c r="AA75" s="403"/>
      <c r="AB75" s="404"/>
      <c r="AC75" s="366"/>
      <c r="AD75" s="368"/>
      <c r="AE75" s="403"/>
      <c r="AF75" s="367"/>
      <c r="AG75" s="366"/>
      <c r="AH75" s="404"/>
      <c r="AI75" s="403"/>
      <c r="AJ75" s="403"/>
      <c r="AK75" s="403"/>
      <c r="AL75" s="403"/>
      <c r="AM75" s="403"/>
      <c r="AN75" s="403"/>
      <c r="AO75" s="403"/>
      <c r="AP75" s="403"/>
      <c r="AQ75" s="404"/>
      <c r="AR75" s="366"/>
      <c r="AS75" s="368"/>
      <c r="AT75" s="403"/>
      <c r="AU75" s="403"/>
      <c r="AV75" s="403"/>
      <c r="AW75" s="403"/>
      <c r="AX75" s="366"/>
      <c r="AY75" s="367"/>
      <c r="AZ75" s="366"/>
      <c r="BA75" s="368"/>
      <c r="BB75" s="403"/>
      <c r="BC75" s="403"/>
      <c r="BD75" s="403"/>
      <c r="BE75" s="403"/>
      <c r="BF75" s="403"/>
      <c r="BG75" s="403"/>
      <c r="BH75" s="403"/>
      <c r="BI75" s="403"/>
      <c r="BJ75" s="404"/>
      <c r="BK75" s="366"/>
      <c r="BL75" s="368"/>
      <c r="BM75" s="403"/>
      <c r="BN75" s="367"/>
      <c r="BO75" s="366"/>
      <c r="BP75" s="368"/>
      <c r="BQ75" s="405"/>
      <c r="BR75" s="405"/>
      <c r="BS75" s="405"/>
      <c r="BT75" s="405"/>
      <c r="BU75" s="406"/>
      <c r="BV75" s="407"/>
      <c r="BW75" s="406"/>
      <c r="BX75" s="408"/>
      <c r="BY75" s="409"/>
      <c r="BZ75" s="410"/>
    </row>
    <row r="76" spans="1:78" s="365" customFormat="1" x14ac:dyDescent="0.3">
      <c r="A76" s="363"/>
      <c r="B76" s="363"/>
      <c r="C76" s="363"/>
      <c r="D76" s="363"/>
      <c r="E76" s="363"/>
      <c r="F76" s="403"/>
      <c r="G76" s="403"/>
      <c r="H76" s="403"/>
      <c r="I76" s="403"/>
      <c r="J76" s="403"/>
      <c r="K76" s="366"/>
      <c r="L76" s="368"/>
      <c r="M76" s="403"/>
      <c r="N76" s="403"/>
      <c r="O76" s="403"/>
      <c r="P76" s="403"/>
      <c r="Q76" s="403"/>
      <c r="R76" s="366"/>
      <c r="S76" s="404"/>
      <c r="T76" s="403"/>
      <c r="U76" s="403"/>
      <c r="V76" s="403"/>
      <c r="W76" s="403"/>
      <c r="X76" s="403"/>
      <c r="Y76" s="403"/>
      <c r="Z76" s="403"/>
      <c r="AA76" s="403"/>
      <c r="AB76" s="404"/>
      <c r="AC76" s="366"/>
      <c r="AD76" s="368"/>
      <c r="AE76" s="403"/>
      <c r="AF76" s="367"/>
      <c r="AG76" s="366"/>
      <c r="AH76" s="404"/>
      <c r="AI76" s="403"/>
      <c r="AJ76" s="403"/>
      <c r="AK76" s="403"/>
      <c r="AL76" s="403"/>
      <c r="AM76" s="403"/>
      <c r="AN76" s="403"/>
      <c r="AO76" s="403"/>
      <c r="AP76" s="403"/>
      <c r="AQ76" s="404"/>
      <c r="AR76" s="366"/>
      <c r="AS76" s="368"/>
      <c r="AT76" s="403"/>
      <c r="AU76" s="403"/>
      <c r="AV76" s="403"/>
      <c r="AW76" s="403"/>
      <c r="AX76" s="366"/>
      <c r="AY76" s="367"/>
      <c r="AZ76" s="366"/>
      <c r="BA76" s="368"/>
      <c r="BB76" s="403"/>
      <c r="BC76" s="403"/>
      <c r="BD76" s="403"/>
      <c r="BE76" s="403"/>
      <c r="BF76" s="403"/>
      <c r="BG76" s="403"/>
      <c r="BH76" s="403"/>
      <c r="BI76" s="403"/>
      <c r="BJ76" s="404"/>
      <c r="BK76" s="366"/>
      <c r="BL76" s="368"/>
      <c r="BM76" s="403"/>
      <c r="BN76" s="367"/>
      <c r="BO76" s="366"/>
      <c r="BP76" s="368"/>
      <c r="BQ76" s="405"/>
      <c r="BR76" s="405"/>
      <c r="BS76" s="405"/>
      <c r="BT76" s="405"/>
      <c r="BU76" s="406"/>
      <c r="BV76" s="407"/>
      <c r="BW76" s="406"/>
      <c r="BX76" s="408"/>
      <c r="BY76" s="409"/>
      <c r="BZ76" s="410"/>
    </row>
    <row r="77" spans="1:78" s="365" customFormat="1" x14ac:dyDescent="0.3">
      <c r="A77" s="363"/>
      <c r="B77" s="363"/>
      <c r="C77" s="363"/>
      <c r="D77" s="363"/>
      <c r="E77" s="363"/>
      <c r="F77" s="403"/>
      <c r="G77" s="403"/>
      <c r="H77" s="403"/>
      <c r="I77" s="403"/>
      <c r="J77" s="403"/>
      <c r="K77" s="366"/>
      <c r="L77" s="368"/>
      <c r="M77" s="403"/>
      <c r="N77" s="403"/>
      <c r="O77" s="403"/>
      <c r="P77" s="403"/>
      <c r="Q77" s="403"/>
      <c r="R77" s="366"/>
      <c r="S77" s="404"/>
      <c r="T77" s="403"/>
      <c r="U77" s="403"/>
      <c r="V77" s="403"/>
      <c r="W77" s="403"/>
      <c r="X77" s="403"/>
      <c r="Y77" s="403"/>
      <c r="Z77" s="403"/>
      <c r="AA77" s="403"/>
      <c r="AB77" s="404"/>
      <c r="AC77" s="366"/>
      <c r="AD77" s="368"/>
      <c r="AE77" s="403"/>
      <c r="AF77" s="367"/>
      <c r="AG77" s="366"/>
      <c r="AH77" s="404"/>
      <c r="AI77" s="403"/>
      <c r="AJ77" s="403"/>
      <c r="AK77" s="403"/>
      <c r="AL77" s="403"/>
      <c r="AM77" s="403"/>
      <c r="AN77" s="403"/>
      <c r="AO77" s="403"/>
      <c r="AP77" s="403"/>
      <c r="AQ77" s="404"/>
      <c r="AR77" s="366"/>
      <c r="AS77" s="368"/>
      <c r="AT77" s="403"/>
      <c r="AU77" s="403"/>
      <c r="AV77" s="403"/>
      <c r="AW77" s="403"/>
      <c r="AX77" s="366"/>
      <c r="AY77" s="367"/>
      <c r="AZ77" s="366"/>
      <c r="BA77" s="368"/>
      <c r="BB77" s="403"/>
      <c r="BC77" s="403"/>
      <c r="BD77" s="403"/>
      <c r="BE77" s="403"/>
      <c r="BF77" s="403"/>
      <c r="BG77" s="403"/>
      <c r="BH77" s="403"/>
      <c r="BI77" s="403"/>
      <c r="BJ77" s="404"/>
      <c r="BK77" s="366"/>
      <c r="BL77" s="368"/>
      <c r="BM77" s="403"/>
      <c r="BN77" s="367"/>
      <c r="BO77" s="366"/>
      <c r="BP77" s="368"/>
      <c r="BQ77" s="405"/>
      <c r="BR77" s="405"/>
      <c r="BS77" s="405"/>
      <c r="BT77" s="405"/>
      <c r="BU77" s="406"/>
      <c r="BV77" s="407"/>
      <c r="BW77" s="406"/>
      <c r="BX77" s="408"/>
      <c r="BY77" s="409"/>
      <c r="BZ77" s="410"/>
    </row>
    <row r="78" spans="1:78" s="365" customFormat="1" x14ac:dyDescent="0.3">
      <c r="A78" s="363"/>
      <c r="B78" s="363"/>
      <c r="C78" s="363"/>
      <c r="D78" s="363"/>
      <c r="E78" s="363"/>
      <c r="F78" s="403"/>
      <c r="G78" s="403"/>
      <c r="H78" s="403"/>
      <c r="I78" s="403"/>
      <c r="J78" s="403"/>
      <c r="K78" s="366"/>
      <c r="L78" s="368"/>
      <c r="M78" s="403"/>
      <c r="N78" s="403"/>
      <c r="O78" s="403"/>
      <c r="P78" s="403"/>
      <c r="Q78" s="403"/>
      <c r="R78" s="366"/>
      <c r="S78" s="404"/>
      <c r="T78" s="403"/>
      <c r="U78" s="403"/>
      <c r="V78" s="403"/>
      <c r="W78" s="403"/>
      <c r="X78" s="403"/>
      <c r="Y78" s="403"/>
      <c r="Z78" s="403"/>
      <c r="AA78" s="403"/>
      <c r="AB78" s="404"/>
      <c r="AC78" s="366"/>
      <c r="AD78" s="368"/>
      <c r="AE78" s="403"/>
      <c r="AF78" s="367"/>
      <c r="AG78" s="366"/>
      <c r="AH78" s="404"/>
      <c r="AI78" s="403"/>
      <c r="AJ78" s="403"/>
      <c r="AK78" s="403"/>
      <c r="AL78" s="403"/>
      <c r="AM78" s="403"/>
      <c r="AN78" s="403"/>
      <c r="AO78" s="403"/>
      <c r="AP78" s="403"/>
      <c r="AQ78" s="404"/>
      <c r="AR78" s="366"/>
      <c r="AS78" s="368"/>
      <c r="AT78" s="403"/>
      <c r="AU78" s="403"/>
      <c r="AV78" s="403"/>
      <c r="AW78" s="403"/>
      <c r="AX78" s="366"/>
      <c r="AY78" s="367"/>
      <c r="AZ78" s="366"/>
      <c r="BA78" s="368"/>
      <c r="BB78" s="403"/>
      <c r="BC78" s="403"/>
      <c r="BD78" s="403"/>
      <c r="BE78" s="403"/>
      <c r="BF78" s="403"/>
      <c r="BG78" s="403"/>
      <c r="BH78" s="403"/>
      <c r="BI78" s="403"/>
      <c r="BJ78" s="404"/>
      <c r="BK78" s="366"/>
      <c r="BL78" s="368"/>
      <c r="BM78" s="403"/>
      <c r="BN78" s="367"/>
      <c r="BO78" s="366"/>
      <c r="BP78" s="368"/>
      <c r="BQ78" s="405"/>
      <c r="BR78" s="405"/>
      <c r="BS78" s="405"/>
      <c r="BT78" s="405"/>
      <c r="BU78" s="406"/>
      <c r="BV78" s="407"/>
      <c r="BW78" s="406"/>
      <c r="BX78" s="408"/>
      <c r="BY78" s="409"/>
      <c r="BZ78" s="410"/>
    </row>
    <row r="79" spans="1:78" s="365" customFormat="1" x14ac:dyDescent="0.3">
      <c r="BQ79" s="402"/>
      <c r="BR79" s="402"/>
      <c r="BS79" s="402"/>
      <c r="BT79" s="402"/>
    </row>
  </sheetData>
  <sortState ref="A12:BZ24">
    <sortCondition descending="1" ref="BY12:BY2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3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2"/>
  <sheetViews>
    <sheetView workbookViewId="0">
      <selection activeCell="BZ18" sqref="BZ18:BZ22"/>
    </sheetView>
  </sheetViews>
  <sheetFormatPr defaultColWidth="9.109375" defaultRowHeight="14.4" x14ac:dyDescent="0.3"/>
  <cols>
    <col min="1" max="1" width="6.77734375" style="5" customWidth="1"/>
    <col min="2" max="2" width="17.33203125" style="5" customWidth="1"/>
    <col min="3" max="3" width="19.33203125" style="5" customWidth="1"/>
    <col min="4" max="4" width="16.44140625" style="5" customWidth="1"/>
    <col min="5" max="5" width="13.6640625" style="5" customWidth="1"/>
    <col min="6" max="11" width="7.6640625" style="5" customWidth="1"/>
    <col min="12" max="12" width="3.33203125" style="5" customWidth="1"/>
    <col min="13" max="18" width="7.6640625" style="5" customWidth="1"/>
    <col min="19" max="19" width="3.33203125" style="5" customWidth="1"/>
    <col min="20" max="29" width="7.6640625" style="5" customWidth="1"/>
    <col min="30" max="30" width="3.33203125" style="5" customWidth="1"/>
    <col min="31" max="32" width="7.6640625" style="5" customWidth="1"/>
    <col min="33" max="33" width="9.44140625" style="5" customWidth="1"/>
    <col min="34" max="34" width="3.44140625" style="5" customWidth="1"/>
    <col min="35" max="44" width="7.6640625" style="5" customWidth="1"/>
    <col min="45" max="45" width="3.33203125" style="5" customWidth="1"/>
    <col min="46" max="52" width="7.6640625" style="5" customWidth="1"/>
    <col min="53" max="53" width="2.6640625" style="5" customWidth="1"/>
    <col min="54" max="63" width="7.6640625" style="5" customWidth="1"/>
    <col min="64" max="64" width="3.33203125" style="5" customWidth="1"/>
    <col min="65" max="66" width="7.6640625" style="5" customWidth="1"/>
    <col min="67" max="67" width="9.44140625" style="5" customWidth="1"/>
    <col min="68" max="68" width="3.44140625" style="5" customWidth="1"/>
    <col min="69" max="69" width="7.44140625" style="14" customWidth="1"/>
    <col min="70" max="72" width="7.6640625" style="14" customWidth="1"/>
    <col min="73" max="73" width="10.44140625" style="5" customWidth="1"/>
    <col min="74" max="74" width="2.6640625" style="5" customWidth="1"/>
    <col min="75" max="75" width="9.109375" style="5"/>
    <col min="76" max="76" width="2.33203125" style="5" customWidth="1"/>
    <col min="77" max="77" width="9.109375" style="5"/>
    <col min="78" max="78" width="12.44140625" style="5" customWidth="1"/>
    <col min="79" max="16384" width="9.109375" style="5"/>
  </cols>
  <sheetData>
    <row r="1" spans="1:78" ht="15.6" customHeight="1" x14ac:dyDescent="0.3">
      <c r="A1" s="557" t="s">
        <v>0</v>
      </c>
      <c r="B1" s="557"/>
      <c r="C1" s="557"/>
      <c r="D1" s="16" t="s">
        <v>111</v>
      </c>
      <c r="E1" s="65" t="s">
        <v>140</v>
      </c>
      <c r="AS1" s="147"/>
      <c r="BZ1" s="147">
        <f ca="1">NOW()</f>
        <v>43745.332973495373</v>
      </c>
    </row>
    <row r="2" spans="1:78" ht="15.6" customHeight="1" x14ac:dyDescent="0.3">
      <c r="A2" s="9"/>
      <c r="B2" s="9"/>
      <c r="D2" s="16"/>
      <c r="E2" s="16" t="s">
        <v>75</v>
      </c>
      <c r="AS2" s="148"/>
      <c r="BZ2" s="148">
        <f ca="1">NOW()</f>
        <v>43745.332973495373</v>
      </c>
    </row>
    <row r="3" spans="1:78" ht="15.6" customHeight="1" x14ac:dyDescent="0.3">
      <c r="A3" s="66" t="s">
        <v>1</v>
      </c>
      <c r="B3" s="66" t="s">
        <v>1</v>
      </c>
      <c r="D3" s="16"/>
      <c r="E3" s="5" t="s">
        <v>78</v>
      </c>
      <c r="F3" s="149"/>
      <c r="G3" s="149"/>
      <c r="H3" s="149"/>
      <c r="I3" s="149"/>
      <c r="J3" s="149"/>
      <c r="K3" s="149"/>
      <c r="M3" s="150"/>
      <c r="N3" s="150"/>
      <c r="O3" s="150"/>
      <c r="P3" s="150"/>
      <c r="Q3" s="150"/>
      <c r="R3" s="150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E3" s="150"/>
      <c r="AF3" s="150"/>
      <c r="AG3" s="150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T3" s="150"/>
      <c r="AU3" s="150"/>
      <c r="AV3" s="150"/>
      <c r="AW3" s="150"/>
      <c r="AX3" s="150"/>
      <c r="AY3" s="150"/>
      <c r="AZ3" s="150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M3" s="150"/>
      <c r="BN3" s="150"/>
      <c r="BO3" s="150"/>
    </row>
    <row r="4" spans="1:78" ht="15.6" customHeight="1" x14ac:dyDescent="0.3">
      <c r="A4" s="66"/>
      <c r="B4" s="66"/>
      <c r="D4" s="16"/>
      <c r="E4" s="5" t="s">
        <v>76</v>
      </c>
      <c r="F4" s="149"/>
      <c r="G4" s="149"/>
      <c r="H4" s="149"/>
      <c r="I4" s="149"/>
      <c r="J4" s="149"/>
      <c r="K4" s="149"/>
      <c r="M4" s="150"/>
      <c r="N4" s="150"/>
      <c r="O4" s="150"/>
      <c r="P4" s="150"/>
      <c r="Q4" s="150"/>
      <c r="R4" s="150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E4" s="150"/>
      <c r="AF4" s="150"/>
      <c r="AG4" s="150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T4" s="150"/>
      <c r="AU4" s="150"/>
      <c r="AV4" s="150"/>
      <c r="AW4" s="150"/>
      <c r="AX4" s="150"/>
      <c r="AY4" s="150"/>
      <c r="AZ4" s="150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M4" s="150"/>
      <c r="BN4" s="150"/>
      <c r="BO4" s="150"/>
    </row>
    <row r="5" spans="1:78" ht="15.6" x14ac:dyDescent="0.3">
      <c r="A5" s="152"/>
      <c r="B5" s="153"/>
      <c r="D5" s="16"/>
      <c r="F5" s="154" t="s">
        <v>92</v>
      </c>
      <c r="G5" s="154"/>
      <c r="H5" s="154"/>
      <c r="I5" s="154"/>
      <c r="J5" s="154"/>
      <c r="K5" s="154"/>
      <c r="M5" s="155" t="s">
        <v>112</v>
      </c>
      <c r="N5" s="155"/>
      <c r="O5" s="155"/>
      <c r="P5" s="155"/>
      <c r="Q5" s="155"/>
      <c r="R5" s="155"/>
      <c r="T5" s="156" t="s">
        <v>92</v>
      </c>
      <c r="U5" s="156"/>
      <c r="V5" s="156"/>
      <c r="W5" s="156"/>
      <c r="X5" s="156"/>
      <c r="Y5" s="156"/>
      <c r="Z5" s="156"/>
      <c r="AA5" s="156"/>
      <c r="AB5" s="156"/>
      <c r="AC5" s="156"/>
      <c r="AE5" s="155" t="s">
        <v>112</v>
      </c>
      <c r="AF5" s="155"/>
      <c r="AG5" s="155"/>
      <c r="AI5" s="156" t="s">
        <v>92</v>
      </c>
      <c r="AJ5" s="156"/>
      <c r="AK5" s="156"/>
      <c r="AL5" s="156"/>
      <c r="AM5" s="156"/>
      <c r="AN5" s="156"/>
      <c r="AO5" s="156"/>
      <c r="AP5" s="156"/>
      <c r="AQ5" s="156"/>
      <c r="AR5" s="156"/>
      <c r="AT5" s="155" t="s">
        <v>112</v>
      </c>
      <c r="AU5" s="155"/>
      <c r="AV5" s="155"/>
      <c r="AW5" s="155"/>
      <c r="AX5" s="155"/>
      <c r="AY5" s="155"/>
      <c r="AZ5" s="155"/>
      <c r="BB5" s="156" t="s">
        <v>92</v>
      </c>
      <c r="BC5" s="156"/>
      <c r="BD5" s="156"/>
      <c r="BE5" s="156"/>
      <c r="BF5" s="156"/>
      <c r="BG5" s="156"/>
      <c r="BH5" s="156"/>
      <c r="BI5" s="156"/>
      <c r="BJ5" s="156"/>
      <c r="BK5" s="156"/>
      <c r="BM5" s="155" t="s">
        <v>112</v>
      </c>
      <c r="BN5" s="155"/>
      <c r="BO5" s="155"/>
    </row>
    <row r="6" spans="1:78" ht="15.6" x14ac:dyDescent="0.3">
      <c r="A6" s="9"/>
      <c r="D6" s="16"/>
    </row>
    <row r="7" spans="1:78" ht="15.6" x14ac:dyDescent="0.3">
      <c r="A7" s="9" t="s">
        <v>142</v>
      </c>
      <c r="B7" s="157"/>
      <c r="F7" s="157" t="s">
        <v>3</v>
      </c>
      <c r="G7" s="5" t="str">
        <f>E1</f>
        <v>Jenny Scott</v>
      </c>
      <c r="I7" s="157"/>
      <c r="M7" s="157" t="s">
        <v>3</v>
      </c>
      <c r="N7" s="5" t="str">
        <f>E1</f>
        <v>Jenny Scott</v>
      </c>
      <c r="T7" s="157" t="s">
        <v>4</v>
      </c>
      <c r="U7" s="5" t="str">
        <f>E2</f>
        <v>Robyn Bruderer</v>
      </c>
      <c r="AE7" s="157" t="s">
        <v>4</v>
      </c>
      <c r="AF7" s="5" t="str">
        <f>E2</f>
        <v>Robyn Bruderer</v>
      </c>
      <c r="AI7" s="157" t="s">
        <v>5</v>
      </c>
      <c r="AJ7" s="5" t="str">
        <f>E3</f>
        <v>Tristyn Lowe</v>
      </c>
      <c r="AT7" s="157" t="s">
        <v>5</v>
      </c>
      <c r="AU7" s="5" t="str">
        <f>E3</f>
        <v>Tristyn Lowe</v>
      </c>
      <c r="AY7" s="157"/>
      <c r="AZ7" s="157"/>
      <c r="BB7" s="157" t="s">
        <v>93</v>
      </c>
      <c r="BC7" s="5" t="str">
        <f>E4</f>
        <v>Nina Fritzell</v>
      </c>
      <c r="BM7" s="157" t="s">
        <v>93</v>
      </c>
      <c r="BN7" s="5" t="str">
        <f>E4</f>
        <v>Nina Fritzell</v>
      </c>
      <c r="BU7" s="157" t="s">
        <v>113</v>
      </c>
    </row>
    <row r="8" spans="1:78" ht="15.6" x14ac:dyDescent="0.3">
      <c r="A8" s="9" t="s">
        <v>94</v>
      </c>
      <c r="B8" s="158" t="s">
        <v>141</v>
      </c>
      <c r="BQ8" s="25"/>
      <c r="BR8" s="25"/>
      <c r="BS8" s="25"/>
      <c r="BT8" s="25"/>
    </row>
    <row r="9" spans="1:78" x14ac:dyDescent="0.3">
      <c r="F9" s="159" t="s">
        <v>7</v>
      </c>
      <c r="L9" s="36"/>
      <c r="M9" s="159" t="s">
        <v>7</v>
      </c>
      <c r="N9" s="36"/>
      <c r="O9" s="36"/>
      <c r="P9" s="36"/>
      <c r="Q9" s="159"/>
      <c r="T9" s="5" t="s">
        <v>114</v>
      </c>
      <c r="AD9" s="36"/>
      <c r="AE9" s="157"/>
      <c r="AF9" s="5" t="s">
        <v>31</v>
      </c>
      <c r="AG9" s="157" t="s">
        <v>8</v>
      </c>
      <c r="AZ9" s="159" t="s">
        <v>11</v>
      </c>
      <c r="BB9" s="5" t="s">
        <v>114</v>
      </c>
      <c r="BL9" s="36"/>
      <c r="BM9" s="157"/>
      <c r="BN9" s="5" t="s">
        <v>31</v>
      </c>
      <c r="BO9" s="157" t="s">
        <v>8</v>
      </c>
      <c r="BU9" s="157" t="s">
        <v>96</v>
      </c>
      <c r="BW9" s="157" t="s">
        <v>115</v>
      </c>
      <c r="BY9" s="160" t="s">
        <v>82</v>
      </c>
      <c r="BZ9" s="161"/>
    </row>
    <row r="10" spans="1:78" s="36" customFormat="1" x14ac:dyDescent="0.3">
      <c r="A10" s="36" t="s">
        <v>13</v>
      </c>
      <c r="B10" s="36" t="s">
        <v>14</v>
      </c>
      <c r="C10" s="36" t="s">
        <v>7</v>
      </c>
      <c r="D10" s="36" t="s">
        <v>15</v>
      </c>
      <c r="E10" s="36" t="s">
        <v>16</v>
      </c>
      <c r="F10" s="161" t="s">
        <v>17</v>
      </c>
      <c r="G10" s="161" t="s">
        <v>18</v>
      </c>
      <c r="H10" s="161" t="s">
        <v>19</v>
      </c>
      <c r="I10" s="161" t="s">
        <v>20</v>
      </c>
      <c r="J10" s="161" t="s">
        <v>21</v>
      </c>
      <c r="K10" s="161" t="s">
        <v>7</v>
      </c>
      <c r="L10" s="42"/>
      <c r="M10" s="161" t="s">
        <v>17</v>
      </c>
      <c r="N10" s="161" t="s">
        <v>18</v>
      </c>
      <c r="O10" s="161" t="s">
        <v>19</v>
      </c>
      <c r="P10" s="161" t="s">
        <v>20</v>
      </c>
      <c r="Q10" s="161" t="s">
        <v>21</v>
      </c>
      <c r="R10" s="161" t="s">
        <v>7</v>
      </c>
      <c r="S10" s="162"/>
      <c r="T10" s="36" t="s">
        <v>98</v>
      </c>
      <c r="U10" s="36" t="s">
        <v>99</v>
      </c>
      <c r="V10" s="36" t="s">
        <v>116</v>
      </c>
      <c r="W10" s="36" t="s">
        <v>117</v>
      </c>
      <c r="X10" s="36" t="s">
        <v>118</v>
      </c>
      <c r="Y10" s="36" t="s">
        <v>119</v>
      </c>
      <c r="Z10" s="36" t="s">
        <v>120</v>
      </c>
      <c r="AA10" s="36" t="s">
        <v>121</v>
      </c>
      <c r="AB10" s="36" t="s">
        <v>122</v>
      </c>
      <c r="AC10" s="159" t="s">
        <v>123</v>
      </c>
      <c r="AD10" s="163"/>
      <c r="AE10" s="36" t="s">
        <v>22</v>
      </c>
      <c r="AF10" s="36" t="s">
        <v>124</v>
      </c>
      <c r="AG10" s="159" t="s">
        <v>24</v>
      </c>
      <c r="AH10" s="42"/>
      <c r="AI10" s="36" t="s">
        <v>98</v>
      </c>
      <c r="AJ10" s="36" t="s">
        <v>99</v>
      </c>
      <c r="AK10" s="36" t="s">
        <v>116</v>
      </c>
      <c r="AL10" s="36" t="s">
        <v>117</v>
      </c>
      <c r="AM10" s="36" t="s">
        <v>118</v>
      </c>
      <c r="AN10" s="36" t="s">
        <v>119</v>
      </c>
      <c r="AO10" s="36" t="s">
        <v>120</v>
      </c>
      <c r="AP10" s="36" t="s">
        <v>125</v>
      </c>
      <c r="AQ10" s="36" t="s">
        <v>122</v>
      </c>
      <c r="AR10" s="159" t="s">
        <v>123</v>
      </c>
      <c r="AS10" s="42"/>
      <c r="AT10" s="161" t="s">
        <v>25</v>
      </c>
      <c r="AU10" s="161" t="s">
        <v>26</v>
      </c>
      <c r="AV10" s="161" t="s">
        <v>27</v>
      </c>
      <c r="AW10" s="161" t="s">
        <v>28</v>
      </c>
      <c r="AX10" s="161" t="s">
        <v>30</v>
      </c>
      <c r="AY10" s="36" t="s">
        <v>31</v>
      </c>
      <c r="AZ10" s="159" t="s">
        <v>24</v>
      </c>
      <c r="BA10" s="42"/>
      <c r="BB10" s="36" t="s">
        <v>98</v>
      </c>
      <c r="BC10" s="36" t="s">
        <v>99</v>
      </c>
      <c r="BD10" s="36" t="s">
        <v>116</v>
      </c>
      <c r="BE10" s="36" t="s">
        <v>117</v>
      </c>
      <c r="BF10" s="36" t="s">
        <v>118</v>
      </c>
      <c r="BG10" s="36" t="s">
        <v>119</v>
      </c>
      <c r="BH10" s="36" t="s">
        <v>120</v>
      </c>
      <c r="BI10" s="36" t="s">
        <v>121</v>
      </c>
      <c r="BJ10" s="36" t="s">
        <v>122</v>
      </c>
      <c r="BK10" s="159" t="s">
        <v>123</v>
      </c>
      <c r="BL10" s="163"/>
      <c r="BM10" s="36" t="s">
        <v>22</v>
      </c>
      <c r="BN10" s="36" t="s">
        <v>124</v>
      </c>
      <c r="BO10" s="159" t="s">
        <v>24</v>
      </c>
      <c r="BP10" s="42"/>
      <c r="BQ10" s="25" t="s">
        <v>34</v>
      </c>
      <c r="BR10" s="25" t="s">
        <v>35</v>
      </c>
      <c r="BS10" s="25" t="s">
        <v>36</v>
      </c>
      <c r="BT10" s="25" t="s">
        <v>108</v>
      </c>
      <c r="BU10" s="157" t="s">
        <v>83</v>
      </c>
      <c r="BV10" s="5"/>
      <c r="BW10" s="160" t="s">
        <v>83</v>
      </c>
      <c r="BX10" s="164"/>
      <c r="BY10" s="160" t="s">
        <v>83</v>
      </c>
      <c r="BZ10" s="165" t="s">
        <v>33</v>
      </c>
    </row>
    <row r="11" spans="1:78" s="36" customFormat="1" x14ac:dyDescent="0.3">
      <c r="F11" s="161"/>
      <c r="G11" s="161"/>
      <c r="H11" s="161"/>
      <c r="I11" s="161"/>
      <c r="J11" s="161"/>
      <c r="K11" s="161"/>
      <c r="L11" s="42"/>
      <c r="M11" s="161"/>
      <c r="N11" s="161"/>
      <c r="O11" s="161"/>
      <c r="P11" s="161"/>
      <c r="Q11" s="161"/>
      <c r="R11" s="161"/>
      <c r="S11" s="162"/>
      <c r="AD11" s="163"/>
      <c r="AH11" s="42"/>
      <c r="AS11" s="42"/>
      <c r="AT11" s="161"/>
      <c r="AU11" s="161"/>
      <c r="AV11" s="161"/>
      <c r="AW11" s="161"/>
      <c r="AX11" s="161"/>
      <c r="BA11" s="42"/>
      <c r="BL11" s="163"/>
      <c r="BP11" s="42"/>
      <c r="BQ11" s="25"/>
      <c r="BR11" s="25"/>
      <c r="BS11" s="25"/>
      <c r="BT11" s="25"/>
      <c r="BU11" s="157"/>
      <c r="BV11" s="5"/>
      <c r="BW11" s="160"/>
      <c r="BX11" s="164"/>
      <c r="BY11" s="160"/>
      <c r="BZ11" s="165"/>
    </row>
    <row r="12" spans="1:78" x14ac:dyDescent="0.3">
      <c r="A12" s="416">
        <v>148</v>
      </c>
      <c r="B12" t="s">
        <v>126</v>
      </c>
      <c r="C12" t="s">
        <v>65</v>
      </c>
      <c r="D12" t="s">
        <v>66</v>
      </c>
      <c r="E12" t="s">
        <v>67</v>
      </c>
      <c r="F12" s="167">
        <v>6.5</v>
      </c>
      <c r="G12" s="167">
        <v>6</v>
      </c>
      <c r="H12" s="167">
        <v>7</v>
      </c>
      <c r="I12" s="167">
        <v>7</v>
      </c>
      <c r="J12" s="167">
        <v>7</v>
      </c>
      <c r="K12" s="93">
        <f t="shared" ref="K12:K22" si="0">SUM((F12*0.1),(G12*0.1),(H12*0.3),(I12*0.3),(J12*0.2))</f>
        <v>6.8500000000000005</v>
      </c>
      <c r="L12" s="168"/>
      <c r="M12" s="167">
        <v>6</v>
      </c>
      <c r="N12" s="167">
        <v>5.8</v>
      </c>
      <c r="O12" s="167">
        <v>7</v>
      </c>
      <c r="P12" s="167">
        <v>7</v>
      </c>
      <c r="Q12" s="167">
        <v>7</v>
      </c>
      <c r="R12" s="93">
        <f t="shared" ref="R12:R22" si="1">SUM((M12*0.1),(N12*0.1),(O12*0.3),(P12*0.3),(Q12*0.2))</f>
        <v>6.7800000000000011</v>
      </c>
      <c r="S12" s="169"/>
      <c r="T12" s="167">
        <v>6</v>
      </c>
      <c r="U12" s="167">
        <v>6.5</v>
      </c>
      <c r="V12" s="167">
        <v>6.2</v>
      </c>
      <c r="W12" s="167">
        <v>6.5</v>
      </c>
      <c r="X12" s="167">
        <v>6</v>
      </c>
      <c r="Y12" s="167">
        <v>0</v>
      </c>
      <c r="Z12" s="167">
        <v>6</v>
      </c>
      <c r="AA12" s="167">
        <v>6</v>
      </c>
      <c r="AB12" s="170">
        <f t="shared" ref="AB12:AB22" si="2">SUM(T12:AA12)</f>
        <v>43.2</v>
      </c>
      <c r="AC12" s="93">
        <f t="shared" ref="AC12:AC22" si="3">AB12/8</f>
        <v>5.4</v>
      </c>
      <c r="AD12" s="111"/>
      <c r="AE12" s="167">
        <v>7.8</v>
      </c>
      <c r="AF12" s="171"/>
      <c r="AG12" s="93">
        <f t="shared" ref="AG12:AG22" si="4">AE12-AF12</f>
        <v>7.8</v>
      </c>
      <c r="AH12" s="169"/>
      <c r="AI12" s="167">
        <v>6.8</v>
      </c>
      <c r="AJ12" s="167">
        <v>7.5</v>
      </c>
      <c r="AK12" s="167">
        <v>6.5</v>
      </c>
      <c r="AL12" s="167">
        <v>7</v>
      </c>
      <c r="AM12" s="167">
        <v>6</v>
      </c>
      <c r="AN12" s="167">
        <v>0</v>
      </c>
      <c r="AO12" s="167">
        <v>6.5</v>
      </c>
      <c r="AP12" s="167">
        <v>6.5</v>
      </c>
      <c r="AQ12" s="170">
        <f t="shared" ref="AQ12:AQ22" si="5">SUM(AI12:AP12)</f>
        <v>46.8</v>
      </c>
      <c r="AR12" s="93">
        <f t="shared" ref="AR12:AR22" si="6">AQ12/8</f>
        <v>5.85</v>
      </c>
      <c r="AS12" s="169"/>
      <c r="AT12" s="167">
        <v>6.5</v>
      </c>
      <c r="AU12" s="167">
        <v>8</v>
      </c>
      <c r="AV12" s="167">
        <v>5.5</v>
      </c>
      <c r="AW12" s="167">
        <v>5.8</v>
      </c>
      <c r="AX12" s="93">
        <f t="shared" ref="AX12:AX22" si="7">SUM((AT12*0.3),(AU12*0.25),(AV12*0.35),(AW12*0.1))</f>
        <v>6.4550000000000001</v>
      </c>
      <c r="AY12" s="171">
        <v>0</v>
      </c>
      <c r="AZ12" s="93">
        <f t="shared" ref="AZ12:AZ22" si="8">AX12-AY12</f>
        <v>6.4550000000000001</v>
      </c>
      <c r="BA12" s="169"/>
      <c r="BB12" s="167">
        <v>6.5</v>
      </c>
      <c r="BC12" s="167">
        <v>6.8</v>
      </c>
      <c r="BD12" s="167">
        <v>6</v>
      </c>
      <c r="BE12" s="167">
        <v>6.5</v>
      </c>
      <c r="BF12" s="167">
        <v>7</v>
      </c>
      <c r="BG12" s="167">
        <v>0</v>
      </c>
      <c r="BH12" s="167">
        <v>7</v>
      </c>
      <c r="BI12" s="167">
        <v>6.5</v>
      </c>
      <c r="BJ12" s="170">
        <f t="shared" ref="BJ12:BJ22" si="9">SUM(BB12:BI12)</f>
        <v>46.3</v>
      </c>
      <c r="BK12" s="93">
        <f t="shared" ref="BK12:BK22" si="10">BJ12/8</f>
        <v>5.7874999999999996</v>
      </c>
      <c r="BL12" s="111"/>
      <c r="BM12" s="167">
        <v>7.4</v>
      </c>
      <c r="BN12" s="171"/>
      <c r="BO12" s="93">
        <f t="shared" ref="BO12:BO22" si="11">BM12-BN12</f>
        <v>7.4</v>
      </c>
      <c r="BP12" s="169"/>
      <c r="BQ12" s="172">
        <f t="shared" ref="BQ12:BQ22" si="12">(K12+R12)/2</f>
        <v>6.8150000000000013</v>
      </c>
      <c r="BR12" s="172">
        <f t="shared" ref="BR12:BR22" si="13">(AC12+AG12)/2</f>
        <v>6.6</v>
      </c>
      <c r="BS12" s="172">
        <f t="shared" ref="BS12:BS22" si="14">(AR12+AZ12)/2</f>
        <v>6.1524999999999999</v>
      </c>
      <c r="BT12" s="172">
        <f t="shared" ref="BT12:BT22" si="15">(BK12+BO12)/2</f>
        <v>6.59375</v>
      </c>
      <c r="BU12" s="173">
        <f t="shared" ref="BU12:BU22" si="16">SUM((K12*0.25)+(AC12*0.25)+(AR12*0.25)+(BK12*0.25))</f>
        <v>5.9718750000000007</v>
      </c>
      <c r="BV12" s="174"/>
      <c r="BW12" s="173">
        <f t="shared" ref="BW12:BW22" si="17">SUM((R12*0.25),(AG12*0.25),(AZ12*0.25),(BO12*0.25))</f>
        <v>7.1087500000000006</v>
      </c>
      <c r="BX12" s="175"/>
      <c r="BY12" s="176">
        <f t="shared" ref="BY12:BY22" si="18">AVERAGE(BU12:BW12)</f>
        <v>6.5403125000000006</v>
      </c>
      <c r="BZ12" s="86">
        <v>1</v>
      </c>
    </row>
    <row r="13" spans="1:78" x14ac:dyDescent="0.3">
      <c r="A13" s="416">
        <v>110</v>
      </c>
      <c r="B13" t="s">
        <v>55</v>
      </c>
      <c r="C13" t="s">
        <v>71</v>
      </c>
      <c r="D13" t="s">
        <v>72</v>
      </c>
      <c r="E13" t="s">
        <v>73</v>
      </c>
      <c r="F13" s="167">
        <v>5</v>
      </c>
      <c r="G13" s="167">
        <v>6</v>
      </c>
      <c r="H13" s="167">
        <v>6.5</v>
      </c>
      <c r="I13" s="167">
        <v>7</v>
      </c>
      <c r="J13" s="167">
        <v>6</v>
      </c>
      <c r="K13" s="93">
        <f t="shared" si="0"/>
        <v>6.3500000000000005</v>
      </c>
      <c r="L13" s="168"/>
      <c r="M13" s="167">
        <v>5</v>
      </c>
      <c r="N13" s="167">
        <v>6.5</v>
      </c>
      <c r="O13" s="167">
        <v>6</v>
      </c>
      <c r="P13" s="167">
        <v>6.5</v>
      </c>
      <c r="Q13" s="167">
        <v>6</v>
      </c>
      <c r="R13" s="93">
        <f t="shared" si="1"/>
        <v>6.1</v>
      </c>
      <c r="S13" s="169"/>
      <c r="T13" s="167">
        <v>5.5</v>
      </c>
      <c r="U13" s="167">
        <v>6</v>
      </c>
      <c r="V13" s="167">
        <v>6.2</v>
      </c>
      <c r="W13" s="167">
        <v>6</v>
      </c>
      <c r="X13" s="167">
        <v>4.2</v>
      </c>
      <c r="Y13" s="167">
        <v>5.5</v>
      </c>
      <c r="Z13" s="167">
        <v>6.5</v>
      </c>
      <c r="AA13" s="167">
        <v>6</v>
      </c>
      <c r="AB13" s="170">
        <f t="shared" si="2"/>
        <v>45.9</v>
      </c>
      <c r="AC13" s="93">
        <f t="shared" si="3"/>
        <v>5.7374999999999998</v>
      </c>
      <c r="AD13" s="111"/>
      <c r="AE13" s="167">
        <v>7.66</v>
      </c>
      <c r="AF13" s="171"/>
      <c r="AG13" s="93">
        <f t="shared" si="4"/>
        <v>7.66</v>
      </c>
      <c r="AH13" s="169"/>
      <c r="AI13" s="167">
        <v>5.3</v>
      </c>
      <c r="AJ13" s="167">
        <v>5.8</v>
      </c>
      <c r="AK13" s="167">
        <v>7</v>
      </c>
      <c r="AL13" s="167">
        <v>6.8</v>
      </c>
      <c r="AM13" s="167">
        <v>6</v>
      </c>
      <c r="AN13" s="167">
        <v>6.3</v>
      </c>
      <c r="AO13" s="167">
        <v>7.5</v>
      </c>
      <c r="AP13" s="167">
        <v>5.5</v>
      </c>
      <c r="AQ13" s="170">
        <f t="shared" si="5"/>
        <v>50.2</v>
      </c>
      <c r="AR13" s="93">
        <f t="shared" si="6"/>
        <v>6.2750000000000004</v>
      </c>
      <c r="AS13" s="169"/>
      <c r="AT13" s="167">
        <v>6</v>
      </c>
      <c r="AU13" s="167">
        <v>6</v>
      </c>
      <c r="AV13" s="167">
        <v>5.5</v>
      </c>
      <c r="AW13" s="167">
        <v>6</v>
      </c>
      <c r="AX13" s="93">
        <f t="shared" si="7"/>
        <v>5.8249999999999993</v>
      </c>
      <c r="AY13" s="171">
        <v>0</v>
      </c>
      <c r="AZ13" s="93">
        <f t="shared" si="8"/>
        <v>5.8249999999999993</v>
      </c>
      <c r="BA13" s="169"/>
      <c r="BB13" s="167">
        <v>5</v>
      </c>
      <c r="BC13" s="167">
        <v>6.5</v>
      </c>
      <c r="BD13" s="167">
        <v>7</v>
      </c>
      <c r="BE13" s="167">
        <v>5.5</v>
      </c>
      <c r="BF13" s="167">
        <v>6</v>
      </c>
      <c r="BG13" s="167">
        <v>6</v>
      </c>
      <c r="BH13" s="167">
        <v>6.5</v>
      </c>
      <c r="BI13" s="167">
        <v>6</v>
      </c>
      <c r="BJ13" s="170">
        <f t="shared" si="9"/>
        <v>48.5</v>
      </c>
      <c r="BK13" s="93">
        <f t="shared" si="10"/>
        <v>6.0625</v>
      </c>
      <c r="BL13" s="111"/>
      <c r="BM13" s="167">
        <v>8.1</v>
      </c>
      <c r="BN13" s="171"/>
      <c r="BO13" s="93">
        <f t="shared" si="11"/>
        <v>8.1</v>
      </c>
      <c r="BP13" s="169"/>
      <c r="BQ13" s="172">
        <f t="shared" si="12"/>
        <v>6.2249999999999996</v>
      </c>
      <c r="BR13" s="172">
        <f t="shared" si="13"/>
        <v>6.6987500000000004</v>
      </c>
      <c r="BS13" s="172">
        <f t="shared" si="14"/>
        <v>6.05</v>
      </c>
      <c r="BT13" s="172">
        <f t="shared" si="15"/>
        <v>7.0812499999999998</v>
      </c>
      <c r="BU13" s="173">
        <f t="shared" si="16"/>
        <v>6.1062500000000002</v>
      </c>
      <c r="BV13" s="174"/>
      <c r="BW13" s="173">
        <f t="shared" si="17"/>
        <v>6.9212500000000006</v>
      </c>
      <c r="BX13" s="175"/>
      <c r="BY13" s="176">
        <f t="shared" si="18"/>
        <v>6.5137499999999999</v>
      </c>
      <c r="BZ13" s="86">
        <f>RANK(BY13,BY$12:BY$22)</f>
        <v>2</v>
      </c>
    </row>
    <row r="14" spans="1:78" x14ac:dyDescent="0.3">
      <c r="A14" s="416">
        <v>88</v>
      </c>
      <c r="B14" t="s">
        <v>136</v>
      </c>
      <c r="C14" t="s">
        <v>68</v>
      </c>
      <c r="D14" s="368" t="s">
        <v>84</v>
      </c>
      <c r="E14" t="s">
        <v>74</v>
      </c>
      <c r="F14" s="167">
        <v>7</v>
      </c>
      <c r="G14" s="167">
        <v>5</v>
      </c>
      <c r="H14" s="167">
        <v>8</v>
      </c>
      <c r="I14" s="167">
        <v>7</v>
      </c>
      <c r="J14" s="167">
        <v>8</v>
      </c>
      <c r="K14" s="93">
        <f t="shared" si="0"/>
        <v>7.3000000000000007</v>
      </c>
      <c r="L14" s="168"/>
      <c r="M14" s="167">
        <v>7.5</v>
      </c>
      <c r="N14" s="167">
        <v>6.5</v>
      </c>
      <c r="O14" s="167">
        <v>8</v>
      </c>
      <c r="P14" s="167">
        <v>7</v>
      </c>
      <c r="Q14" s="167">
        <v>8</v>
      </c>
      <c r="R14" s="93">
        <f t="shared" si="1"/>
        <v>7.5</v>
      </c>
      <c r="S14" s="169"/>
      <c r="T14" s="167">
        <v>5.5</v>
      </c>
      <c r="U14" s="167">
        <v>6.5</v>
      </c>
      <c r="V14" s="167">
        <v>6</v>
      </c>
      <c r="W14" s="167">
        <v>6.5</v>
      </c>
      <c r="X14" s="167">
        <v>6.2</v>
      </c>
      <c r="Y14" s="167">
        <v>6</v>
      </c>
      <c r="Z14" s="167">
        <v>6.2</v>
      </c>
      <c r="AA14" s="167">
        <v>5.5</v>
      </c>
      <c r="AB14" s="170">
        <f t="shared" si="2"/>
        <v>48.400000000000006</v>
      </c>
      <c r="AC14" s="93">
        <f t="shared" si="3"/>
        <v>6.0500000000000007</v>
      </c>
      <c r="AD14" s="111"/>
      <c r="AE14" s="167">
        <v>8</v>
      </c>
      <c r="AF14" s="171">
        <v>1</v>
      </c>
      <c r="AG14" s="93">
        <f t="shared" si="4"/>
        <v>7</v>
      </c>
      <c r="AH14" s="169"/>
      <c r="AI14" s="167">
        <v>6.5</v>
      </c>
      <c r="AJ14" s="167">
        <v>6.5</v>
      </c>
      <c r="AK14" s="167">
        <v>7</v>
      </c>
      <c r="AL14" s="167">
        <v>6.5</v>
      </c>
      <c r="AM14" s="167">
        <v>5.3</v>
      </c>
      <c r="AN14" s="167">
        <v>5.3</v>
      </c>
      <c r="AO14" s="167">
        <v>7</v>
      </c>
      <c r="AP14" s="167">
        <v>5.3</v>
      </c>
      <c r="AQ14" s="170">
        <f t="shared" si="5"/>
        <v>49.4</v>
      </c>
      <c r="AR14" s="93">
        <f t="shared" si="6"/>
        <v>6.1749999999999998</v>
      </c>
      <c r="AS14" s="169"/>
      <c r="AT14" s="167">
        <v>5.5</v>
      </c>
      <c r="AU14" s="167">
        <v>5</v>
      </c>
      <c r="AV14" s="167">
        <v>4</v>
      </c>
      <c r="AW14" s="167">
        <v>4</v>
      </c>
      <c r="AX14" s="93">
        <f t="shared" si="7"/>
        <v>4.7</v>
      </c>
      <c r="AY14" s="171">
        <v>1</v>
      </c>
      <c r="AZ14" s="93">
        <f t="shared" si="8"/>
        <v>3.7</v>
      </c>
      <c r="BA14" s="169"/>
      <c r="BB14" s="167">
        <v>6.5</v>
      </c>
      <c r="BC14" s="167">
        <v>6.5</v>
      </c>
      <c r="BD14" s="167">
        <v>6</v>
      </c>
      <c r="BE14" s="167">
        <v>7</v>
      </c>
      <c r="BF14" s="167">
        <v>7</v>
      </c>
      <c r="BG14" s="167">
        <v>6</v>
      </c>
      <c r="BH14" s="167">
        <v>7.5</v>
      </c>
      <c r="BI14" s="167">
        <v>6</v>
      </c>
      <c r="BJ14" s="170">
        <f t="shared" si="9"/>
        <v>52.5</v>
      </c>
      <c r="BK14" s="93">
        <f t="shared" si="10"/>
        <v>6.5625</v>
      </c>
      <c r="BL14" s="111"/>
      <c r="BM14" s="167">
        <v>7.1</v>
      </c>
      <c r="BN14" s="171">
        <v>1</v>
      </c>
      <c r="BO14" s="93">
        <f t="shared" si="11"/>
        <v>6.1</v>
      </c>
      <c r="BP14" s="169"/>
      <c r="BQ14" s="172">
        <f t="shared" si="12"/>
        <v>7.4</v>
      </c>
      <c r="BR14" s="172">
        <f t="shared" si="13"/>
        <v>6.5250000000000004</v>
      </c>
      <c r="BS14" s="172">
        <f t="shared" si="14"/>
        <v>4.9375</v>
      </c>
      <c r="BT14" s="172">
        <f t="shared" si="15"/>
        <v>6.3312499999999998</v>
      </c>
      <c r="BU14" s="173">
        <f t="shared" si="16"/>
        <v>6.5218750000000005</v>
      </c>
      <c r="BV14" s="174"/>
      <c r="BW14" s="173">
        <f t="shared" si="17"/>
        <v>6.0749999999999993</v>
      </c>
      <c r="BX14" s="175"/>
      <c r="BY14" s="176">
        <f t="shared" si="18"/>
        <v>6.2984375000000004</v>
      </c>
      <c r="BZ14" s="86">
        <f>RANK(BY14,BY$12:BY$22)</f>
        <v>3</v>
      </c>
    </row>
    <row r="15" spans="1:78" x14ac:dyDescent="0.3">
      <c r="A15" s="416">
        <v>105</v>
      </c>
      <c r="B15" t="s">
        <v>138</v>
      </c>
      <c r="C15" s="429" t="s">
        <v>282</v>
      </c>
      <c r="D15" s="429" t="s">
        <v>259</v>
      </c>
      <c r="E15" t="s">
        <v>139</v>
      </c>
      <c r="F15" s="167">
        <v>5.5</v>
      </c>
      <c r="G15" s="167">
        <v>6</v>
      </c>
      <c r="H15" s="167">
        <v>6.5</v>
      </c>
      <c r="I15" s="167">
        <v>8</v>
      </c>
      <c r="J15" s="167">
        <v>7.5</v>
      </c>
      <c r="K15" s="93">
        <f t="shared" si="0"/>
        <v>7</v>
      </c>
      <c r="L15" s="168"/>
      <c r="M15" s="167">
        <v>6</v>
      </c>
      <c r="N15" s="167">
        <v>6</v>
      </c>
      <c r="O15" s="167">
        <v>7</v>
      </c>
      <c r="P15" s="167">
        <v>8</v>
      </c>
      <c r="Q15" s="167">
        <v>7.5</v>
      </c>
      <c r="R15" s="93">
        <f t="shared" si="1"/>
        <v>7.2</v>
      </c>
      <c r="S15" s="169"/>
      <c r="T15" s="167">
        <v>4.2</v>
      </c>
      <c r="U15" s="167">
        <v>4.5</v>
      </c>
      <c r="V15" s="167">
        <v>4.8</v>
      </c>
      <c r="W15" s="167">
        <v>4.5</v>
      </c>
      <c r="X15" s="167">
        <v>4</v>
      </c>
      <c r="Y15" s="167">
        <v>4</v>
      </c>
      <c r="Z15" s="167">
        <v>5</v>
      </c>
      <c r="AA15" s="167">
        <v>5</v>
      </c>
      <c r="AB15" s="170">
        <f t="shared" si="2"/>
        <v>36</v>
      </c>
      <c r="AC15" s="93">
        <f t="shared" si="3"/>
        <v>4.5</v>
      </c>
      <c r="AD15" s="111"/>
      <c r="AE15" s="167">
        <v>7.09</v>
      </c>
      <c r="AF15" s="171"/>
      <c r="AG15" s="93">
        <f t="shared" si="4"/>
        <v>7.09</v>
      </c>
      <c r="AH15" s="169"/>
      <c r="AI15" s="167">
        <v>5.2</v>
      </c>
      <c r="AJ15" s="167">
        <v>5.5</v>
      </c>
      <c r="AK15" s="167">
        <v>6.5</v>
      </c>
      <c r="AL15" s="167">
        <v>5.5</v>
      </c>
      <c r="AM15" s="167">
        <v>4.8</v>
      </c>
      <c r="AN15" s="167">
        <v>4.5</v>
      </c>
      <c r="AO15" s="167">
        <v>7</v>
      </c>
      <c r="AP15" s="167">
        <v>4</v>
      </c>
      <c r="AQ15" s="170">
        <f t="shared" si="5"/>
        <v>43</v>
      </c>
      <c r="AR15" s="93">
        <f t="shared" si="6"/>
        <v>5.375</v>
      </c>
      <c r="AS15" s="169"/>
      <c r="AT15" s="167">
        <v>6</v>
      </c>
      <c r="AU15" s="167">
        <v>6</v>
      </c>
      <c r="AV15" s="167">
        <v>4.5</v>
      </c>
      <c r="AW15" s="167">
        <v>5.8</v>
      </c>
      <c r="AX15" s="93">
        <f t="shared" si="7"/>
        <v>5.4550000000000001</v>
      </c>
      <c r="AY15" s="171">
        <v>0</v>
      </c>
      <c r="AZ15" s="93">
        <f t="shared" si="8"/>
        <v>5.4550000000000001</v>
      </c>
      <c r="BA15" s="169"/>
      <c r="BB15" s="167">
        <v>4.8</v>
      </c>
      <c r="BC15" s="167">
        <v>5</v>
      </c>
      <c r="BD15" s="167">
        <v>5</v>
      </c>
      <c r="BE15" s="167">
        <v>5.5</v>
      </c>
      <c r="BF15" s="167">
        <v>5</v>
      </c>
      <c r="BG15" s="167">
        <v>5.5</v>
      </c>
      <c r="BH15" s="167">
        <v>5.8</v>
      </c>
      <c r="BI15" s="167">
        <v>4.8</v>
      </c>
      <c r="BJ15" s="170">
        <f t="shared" si="9"/>
        <v>41.4</v>
      </c>
      <c r="BK15" s="93">
        <f t="shared" si="10"/>
        <v>5.1749999999999998</v>
      </c>
      <c r="BL15" s="111"/>
      <c r="BM15" s="167">
        <v>7.8</v>
      </c>
      <c r="BN15" s="171"/>
      <c r="BO15" s="93">
        <f t="shared" si="11"/>
        <v>7.8</v>
      </c>
      <c r="BP15" s="169"/>
      <c r="BQ15" s="172">
        <f t="shared" si="12"/>
        <v>7.1</v>
      </c>
      <c r="BR15" s="172">
        <f t="shared" si="13"/>
        <v>5.7949999999999999</v>
      </c>
      <c r="BS15" s="172">
        <f t="shared" si="14"/>
        <v>5.415</v>
      </c>
      <c r="BT15" s="172">
        <f t="shared" si="15"/>
        <v>6.4874999999999998</v>
      </c>
      <c r="BU15" s="173">
        <f t="shared" si="16"/>
        <v>5.5125000000000002</v>
      </c>
      <c r="BV15" s="174"/>
      <c r="BW15" s="173">
        <f t="shared" si="17"/>
        <v>6.8862499999999995</v>
      </c>
      <c r="BX15" s="175"/>
      <c r="BY15" s="176">
        <f t="shared" si="18"/>
        <v>6.1993749999999999</v>
      </c>
      <c r="BZ15" s="86">
        <f>RANK(BY15,BY$12:BY$22)</f>
        <v>4</v>
      </c>
    </row>
    <row r="16" spans="1:78" x14ac:dyDescent="0.3">
      <c r="A16" s="416">
        <v>96</v>
      </c>
      <c r="B16" t="s">
        <v>127</v>
      </c>
      <c r="C16" t="s">
        <v>60</v>
      </c>
      <c r="D16" t="s">
        <v>61</v>
      </c>
      <c r="E16" t="s">
        <v>128</v>
      </c>
      <c r="F16" s="167">
        <v>6</v>
      </c>
      <c r="G16" s="167">
        <v>4</v>
      </c>
      <c r="H16" s="167">
        <v>5</v>
      </c>
      <c r="I16" s="167">
        <v>7</v>
      </c>
      <c r="J16" s="167">
        <v>7</v>
      </c>
      <c r="K16" s="93">
        <f t="shared" si="0"/>
        <v>6</v>
      </c>
      <c r="L16" s="168"/>
      <c r="M16" s="167">
        <v>5</v>
      </c>
      <c r="N16" s="167">
        <v>4</v>
      </c>
      <c r="O16" s="167">
        <v>6</v>
      </c>
      <c r="P16" s="167">
        <v>6</v>
      </c>
      <c r="Q16" s="167">
        <v>7</v>
      </c>
      <c r="R16" s="93">
        <f t="shared" si="1"/>
        <v>5.9</v>
      </c>
      <c r="S16" s="169"/>
      <c r="T16" s="167">
        <v>5.5</v>
      </c>
      <c r="U16" s="167">
        <v>6.2</v>
      </c>
      <c r="V16" s="167">
        <v>6.3</v>
      </c>
      <c r="W16" s="167">
        <v>6.5</v>
      </c>
      <c r="X16" s="167">
        <v>6</v>
      </c>
      <c r="Y16" s="167">
        <v>6</v>
      </c>
      <c r="Z16" s="167">
        <v>6.5</v>
      </c>
      <c r="AA16" s="167">
        <v>5.3</v>
      </c>
      <c r="AB16" s="170">
        <f t="shared" si="2"/>
        <v>48.3</v>
      </c>
      <c r="AC16" s="93">
        <f t="shared" si="3"/>
        <v>6.0374999999999996</v>
      </c>
      <c r="AD16" s="111"/>
      <c r="AE16" s="167">
        <v>7.6</v>
      </c>
      <c r="AF16" s="171"/>
      <c r="AG16" s="93">
        <f t="shared" si="4"/>
        <v>7.6</v>
      </c>
      <c r="AH16" s="169"/>
      <c r="AI16" s="167">
        <v>5</v>
      </c>
      <c r="AJ16" s="167">
        <v>6.5</v>
      </c>
      <c r="AK16" s="167">
        <v>7</v>
      </c>
      <c r="AL16" s="167">
        <v>6.5</v>
      </c>
      <c r="AM16" s="167">
        <v>5.5</v>
      </c>
      <c r="AN16" s="167">
        <v>5.3</v>
      </c>
      <c r="AO16" s="167">
        <v>6</v>
      </c>
      <c r="AP16" s="167">
        <v>4</v>
      </c>
      <c r="AQ16" s="170">
        <f t="shared" si="5"/>
        <v>45.8</v>
      </c>
      <c r="AR16" s="93">
        <f t="shared" si="6"/>
        <v>5.7249999999999996</v>
      </c>
      <c r="AS16" s="169"/>
      <c r="AT16" s="167">
        <v>5.5</v>
      </c>
      <c r="AU16" s="167">
        <v>6</v>
      </c>
      <c r="AV16" s="167">
        <v>4.5</v>
      </c>
      <c r="AW16" s="167">
        <v>4.5</v>
      </c>
      <c r="AX16" s="93">
        <f t="shared" si="7"/>
        <v>5.1749999999999998</v>
      </c>
      <c r="AY16" s="171">
        <v>0</v>
      </c>
      <c r="AZ16" s="93">
        <f t="shared" si="8"/>
        <v>5.1749999999999998</v>
      </c>
      <c r="BA16" s="169"/>
      <c r="BB16" s="167">
        <v>4.8</v>
      </c>
      <c r="BC16" s="167">
        <v>6.5</v>
      </c>
      <c r="BD16" s="167">
        <v>6.5</v>
      </c>
      <c r="BE16" s="167">
        <v>6</v>
      </c>
      <c r="BF16" s="167">
        <v>6.5</v>
      </c>
      <c r="BG16" s="167">
        <v>6.5</v>
      </c>
      <c r="BH16" s="167">
        <v>7</v>
      </c>
      <c r="BI16" s="167">
        <v>4</v>
      </c>
      <c r="BJ16" s="170">
        <f t="shared" si="9"/>
        <v>47.8</v>
      </c>
      <c r="BK16" s="93">
        <f t="shared" si="10"/>
        <v>5.9749999999999996</v>
      </c>
      <c r="BL16" s="111"/>
      <c r="BM16" s="167">
        <v>6.4</v>
      </c>
      <c r="BN16" s="171"/>
      <c r="BO16" s="93">
        <f t="shared" si="11"/>
        <v>6.4</v>
      </c>
      <c r="BP16" s="169"/>
      <c r="BQ16" s="172">
        <f t="shared" si="12"/>
        <v>5.95</v>
      </c>
      <c r="BR16" s="172">
        <f t="shared" si="13"/>
        <v>6.8187499999999996</v>
      </c>
      <c r="BS16" s="172">
        <f t="shared" si="14"/>
        <v>5.4499999999999993</v>
      </c>
      <c r="BT16" s="172">
        <f t="shared" si="15"/>
        <v>6.1875</v>
      </c>
      <c r="BU16" s="173">
        <f t="shared" si="16"/>
        <v>5.9343749999999993</v>
      </c>
      <c r="BV16" s="174"/>
      <c r="BW16" s="173">
        <f t="shared" si="17"/>
        <v>6.2687500000000007</v>
      </c>
      <c r="BX16" s="175"/>
      <c r="BY16" s="176">
        <f t="shared" si="18"/>
        <v>6.1015625</v>
      </c>
      <c r="BZ16" s="86">
        <f>RANK(BY16,BY$12:BY$22)</f>
        <v>5</v>
      </c>
    </row>
    <row r="17" spans="1:78" x14ac:dyDescent="0.3">
      <c r="A17" s="416">
        <v>115</v>
      </c>
      <c r="B17" t="s">
        <v>56</v>
      </c>
      <c r="C17" t="s">
        <v>71</v>
      </c>
      <c r="D17" t="s">
        <v>72</v>
      </c>
      <c r="E17" t="s">
        <v>73</v>
      </c>
      <c r="F17" s="167">
        <v>4</v>
      </c>
      <c r="G17" s="167">
        <v>6</v>
      </c>
      <c r="H17" s="167">
        <v>5</v>
      </c>
      <c r="I17" s="167">
        <v>6</v>
      </c>
      <c r="J17" s="167">
        <v>6</v>
      </c>
      <c r="K17" s="93">
        <f t="shared" si="0"/>
        <v>5.5</v>
      </c>
      <c r="L17" s="168"/>
      <c r="M17" s="167">
        <v>6</v>
      </c>
      <c r="N17" s="167">
        <v>6.5</v>
      </c>
      <c r="O17" s="167">
        <v>5</v>
      </c>
      <c r="P17" s="167">
        <v>6</v>
      </c>
      <c r="Q17" s="167">
        <v>6</v>
      </c>
      <c r="R17" s="93">
        <f t="shared" si="1"/>
        <v>5.75</v>
      </c>
      <c r="S17" s="169"/>
      <c r="T17" s="167">
        <v>5.5</v>
      </c>
      <c r="U17" s="167">
        <v>5.2</v>
      </c>
      <c r="V17" s="167">
        <v>5</v>
      </c>
      <c r="W17" s="167">
        <v>5.2</v>
      </c>
      <c r="X17" s="167">
        <v>5.8</v>
      </c>
      <c r="Y17" s="167">
        <v>6</v>
      </c>
      <c r="Z17" s="167">
        <v>4.2</v>
      </c>
      <c r="AA17" s="167">
        <v>5.5</v>
      </c>
      <c r="AB17" s="170">
        <f t="shared" si="2"/>
        <v>42.400000000000006</v>
      </c>
      <c r="AC17" s="93">
        <f t="shared" si="3"/>
        <v>5.3000000000000007</v>
      </c>
      <c r="AD17" s="111"/>
      <c r="AE17" s="167">
        <v>7.33</v>
      </c>
      <c r="AF17" s="171"/>
      <c r="AG17" s="93">
        <f t="shared" si="4"/>
        <v>7.33</v>
      </c>
      <c r="AH17" s="169"/>
      <c r="AI17" s="167">
        <v>4.5</v>
      </c>
      <c r="AJ17" s="167">
        <v>5.3</v>
      </c>
      <c r="AK17" s="167">
        <v>5.3</v>
      </c>
      <c r="AL17" s="167">
        <v>5.5</v>
      </c>
      <c r="AM17" s="167">
        <v>5.5</v>
      </c>
      <c r="AN17" s="167">
        <v>5.5</v>
      </c>
      <c r="AO17" s="167">
        <v>5.3</v>
      </c>
      <c r="AP17" s="167">
        <v>5.5</v>
      </c>
      <c r="AQ17" s="170">
        <f t="shared" si="5"/>
        <v>42.4</v>
      </c>
      <c r="AR17" s="93">
        <f t="shared" si="6"/>
        <v>5.3</v>
      </c>
      <c r="AS17" s="169"/>
      <c r="AT17" s="167">
        <v>6</v>
      </c>
      <c r="AU17" s="167">
        <v>6</v>
      </c>
      <c r="AV17" s="167">
        <v>3</v>
      </c>
      <c r="AW17" s="167">
        <v>5</v>
      </c>
      <c r="AX17" s="93">
        <f t="shared" si="7"/>
        <v>4.8499999999999996</v>
      </c>
      <c r="AY17" s="171">
        <v>0</v>
      </c>
      <c r="AZ17" s="93">
        <f t="shared" si="8"/>
        <v>4.8499999999999996</v>
      </c>
      <c r="BA17" s="169"/>
      <c r="BB17" s="167">
        <v>5.5</v>
      </c>
      <c r="BC17" s="167">
        <v>6.2</v>
      </c>
      <c r="BD17" s="167">
        <v>6.5</v>
      </c>
      <c r="BE17" s="167">
        <v>7</v>
      </c>
      <c r="BF17" s="167">
        <v>6.5</v>
      </c>
      <c r="BG17" s="167">
        <v>6.5</v>
      </c>
      <c r="BH17" s="167">
        <v>6.5</v>
      </c>
      <c r="BI17" s="167">
        <v>6</v>
      </c>
      <c r="BJ17" s="170">
        <f t="shared" si="9"/>
        <v>50.7</v>
      </c>
      <c r="BK17" s="93">
        <f t="shared" si="10"/>
        <v>6.3375000000000004</v>
      </c>
      <c r="BL17" s="111"/>
      <c r="BM17" s="167">
        <v>7.4</v>
      </c>
      <c r="BN17" s="171"/>
      <c r="BO17" s="93">
        <f t="shared" si="11"/>
        <v>7.4</v>
      </c>
      <c r="BP17" s="169"/>
      <c r="BQ17" s="172">
        <f t="shared" si="12"/>
        <v>5.625</v>
      </c>
      <c r="BR17" s="172">
        <f t="shared" si="13"/>
        <v>6.3150000000000004</v>
      </c>
      <c r="BS17" s="172">
        <f t="shared" si="14"/>
        <v>5.0749999999999993</v>
      </c>
      <c r="BT17" s="172">
        <f t="shared" si="15"/>
        <v>6.8687500000000004</v>
      </c>
      <c r="BU17" s="173">
        <f t="shared" si="16"/>
        <v>5.609375</v>
      </c>
      <c r="BV17" s="174"/>
      <c r="BW17" s="173">
        <f t="shared" si="17"/>
        <v>6.3324999999999996</v>
      </c>
      <c r="BX17" s="175"/>
      <c r="BY17" s="176">
        <f t="shared" si="18"/>
        <v>5.9709374999999998</v>
      </c>
      <c r="BZ17" s="86">
        <f>RANK(BY17,BY$12:BY$22)</f>
        <v>6</v>
      </c>
    </row>
    <row r="18" spans="1:78" x14ac:dyDescent="0.3">
      <c r="A18" s="416">
        <v>95</v>
      </c>
      <c r="B18" t="s">
        <v>129</v>
      </c>
      <c r="C18" t="s">
        <v>60</v>
      </c>
      <c r="D18" t="s">
        <v>61</v>
      </c>
      <c r="E18" t="s">
        <v>128</v>
      </c>
      <c r="F18" s="167">
        <v>6</v>
      </c>
      <c r="G18" s="167">
        <v>4</v>
      </c>
      <c r="H18" s="167">
        <v>7</v>
      </c>
      <c r="I18" s="167">
        <v>7</v>
      </c>
      <c r="J18" s="167">
        <v>7</v>
      </c>
      <c r="K18" s="93">
        <f t="shared" si="0"/>
        <v>6.6000000000000005</v>
      </c>
      <c r="L18" s="168"/>
      <c r="M18" s="167">
        <v>5</v>
      </c>
      <c r="N18" s="167">
        <v>4</v>
      </c>
      <c r="O18" s="167">
        <v>6</v>
      </c>
      <c r="P18" s="167">
        <v>5</v>
      </c>
      <c r="Q18" s="167">
        <v>7</v>
      </c>
      <c r="R18" s="93">
        <f t="shared" si="1"/>
        <v>5.6</v>
      </c>
      <c r="S18" s="169"/>
      <c r="T18" s="167">
        <v>5</v>
      </c>
      <c r="U18" s="167">
        <v>5</v>
      </c>
      <c r="V18" s="167">
        <v>5</v>
      </c>
      <c r="W18" s="167">
        <v>5.3</v>
      </c>
      <c r="X18" s="167">
        <v>4.2</v>
      </c>
      <c r="Y18" s="167">
        <v>4</v>
      </c>
      <c r="Z18" s="167">
        <v>5</v>
      </c>
      <c r="AA18" s="167">
        <v>4</v>
      </c>
      <c r="AB18" s="170">
        <f t="shared" si="2"/>
        <v>37.5</v>
      </c>
      <c r="AC18" s="93">
        <f t="shared" si="3"/>
        <v>4.6875</v>
      </c>
      <c r="AD18" s="111"/>
      <c r="AE18" s="167">
        <v>7.45</v>
      </c>
      <c r="AF18" s="171"/>
      <c r="AG18" s="93">
        <f t="shared" si="4"/>
        <v>7.45</v>
      </c>
      <c r="AH18" s="169"/>
      <c r="AI18" s="167">
        <v>4</v>
      </c>
      <c r="AJ18" s="167">
        <v>4.8</v>
      </c>
      <c r="AK18" s="167">
        <v>5.2</v>
      </c>
      <c r="AL18" s="167">
        <v>4.5</v>
      </c>
      <c r="AM18" s="167">
        <v>4.8</v>
      </c>
      <c r="AN18" s="167">
        <v>4.5</v>
      </c>
      <c r="AO18" s="167">
        <v>7</v>
      </c>
      <c r="AP18" s="167">
        <v>4.5</v>
      </c>
      <c r="AQ18" s="170">
        <f t="shared" si="5"/>
        <v>39.299999999999997</v>
      </c>
      <c r="AR18" s="93">
        <f t="shared" si="6"/>
        <v>4.9124999999999996</v>
      </c>
      <c r="AS18" s="169"/>
      <c r="AT18" s="167">
        <v>6</v>
      </c>
      <c r="AU18" s="167">
        <v>6.5</v>
      </c>
      <c r="AV18" s="167">
        <v>4</v>
      </c>
      <c r="AW18" s="167">
        <v>3.5</v>
      </c>
      <c r="AX18" s="93">
        <f t="shared" si="7"/>
        <v>5.1749999999999989</v>
      </c>
      <c r="AY18" s="171">
        <v>0</v>
      </c>
      <c r="AZ18" s="93">
        <f t="shared" si="8"/>
        <v>5.1749999999999989</v>
      </c>
      <c r="BA18" s="169"/>
      <c r="BB18" s="167">
        <v>4.5</v>
      </c>
      <c r="BC18" s="167">
        <v>4.5</v>
      </c>
      <c r="BD18" s="167">
        <v>6</v>
      </c>
      <c r="BE18" s="167">
        <v>5.5</v>
      </c>
      <c r="BF18" s="167">
        <v>4.8</v>
      </c>
      <c r="BG18" s="167">
        <v>4.8</v>
      </c>
      <c r="BH18" s="167">
        <v>5.5</v>
      </c>
      <c r="BI18" s="167">
        <v>4.5</v>
      </c>
      <c r="BJ18" s="170">
        <f t="shared" si="9"/>
        <v>40.1</v>
      </c>
      <c r="BK18" s="93">
        <f t="shared" si="10"/>
        <v>5.0125000000000002</v>
      </c>
      <c r="BL18" s="111"/>
      <c r="BM18" s="167">
        <v>6.9</v>
      </c>
      <c r="BN18" s="171"/>
      <c r="BO18" s="93">
        <f t="shared" si="11"/>
        <v>6.9</v>
      </c>
      <c r="BP18" s="169"/>
      <c r="BQ18" s="172">
        <f t="shared" si="12"/>
        <v>6.1</v>
      </c>
      <c r="BR18" s="172">
        <f t="shared" si="13"/>
        <v>6.0687499999999996</v>
      </c>
      <c r="BS18" s="172">
        <f t="shared" si="14"/>
        <v>5.0437499999999993</v>
      </c>
      <c r="BT18" s="172">
        <f t="shared" si="15"/>
        <v>5.9562500000000007</v>
      </c>
      <c r="BU18" s="173">
        <f t="shared" si="16"/>
        <v>5.3031250000000005</v>
      </c>
      <c r="BV18" s="174"/>
      <c r="BW18" s="173">
        <f t="shared" si="17"/>
        <v>6.28125</v>
      </c>
      <c r="BX18" s="175"/>
      <c r="BY18" s="176">
        <f t="shared" si="18"/>
        <v>5.7921875000000007</v>
      </c>
      <c r="BZ18" s="86"/>
    </row>
    <row r="19" spans="1:78" x14ac:dyDescent="0.3">
      <c r="A19" s="416">
        <v>101</v>
      </c>
      <c r="B19" t="s">
        <v>137</v>
      </c>
      <c r="C19" s="429" t="s">
        <v>282</v>
      </c>
      <c r="D19" s="429" t="s">
        <v>259</v>
      </c>
      <c r="E19" t="s">
        <v>139</v>
      </c>
      <c r="F19" s="167">
        <v>6.5</v>
      </c>
      <c r="G19" s="167">
        <v>6</v>
      </c>
      <c r="H19" s="167">
        <v>8</v>
      </c>
      <c r="I19" s="167">
        <v>8</v>
      </c>
      <c r="J19" s="167">
        <v>7.5</v>
      </c>
      <c r="K19" s="93">
        <f t="shared" si="0"/>
        <v>7.55</v>
      </c>
      <c r="L19" s="168"/>
      <c r="M19" s="167">
        <v>6</v>
      </c>
      <c r="N19" s="167">
        <v>6</v>
      </c>
      <c r="O19" s="167">
        <v>7.5</v>
      </c>
      <c r="P19" s="167">
        <v>8</v>
      </c>
      <c r="Q19" s="167">
        <v>7.5</v>
      </c>
      <c r="R19" s="93">
        <f t="shared" si="1"/>
        <v>7.35</v>
      </c>
      <c r="S19" s="169"/>
      <c r="T19" s="167">
        <v>4.8</v>
      </c>
      <c r="U19" s="167">
        <v>4.8</v>
      </c>
      <c r="V19" s="167">
        <v>4</v>
      </c>
      <c r="W19" s="167">
        <v>4.2</v>
      </c>
      <c r="X19" s="167">
        <v>4.5</v>
      </c>
      <c r="Y19" s="167">
        <v>3.2</v>
      </c>
      <c r="Z19" s="167">
        <v>5</v>
      </c>
      <c r="AA19" s="167">
        <v>4.5</v>
      </c>
      <c r="AB19" s="170">
        <f t="shared" si="2"/>
        <v>35</v>
      </c>
      <c r="AC19" s="93">
        <f t="shared" si="3"/>
        <v>4.375</v>
      </c>
      <c r="AD19" s="111"/>
      <c r="AE19" s="167">
        <v>6.8</v>
      </c>
      <c r="AF19" s="171"/>
      <c r="AG19" s="93">
        <f t="shared" si="4"/>
        <v>6.8</v>
      </c>
      <c r="AH19" s="169"/>
      <c r="AI19" s="167">
        <v>4</v>
      </c>
      <c r="AJ19" s="167">
        <v>4</v>
      </c>
      <c r="AK19" s="167">
        <v>4.5</v>
      </c>
      <c r="AL19" s="167">
        <v>5.5</v>
      </c>
      <c r="AM19" s="167">
        <v>5.3</v>
      </c>
      <c r="AN19" s="167">
        <v>4.5</v>
      </c>
      <c r="AO19" s="167">
        <v>6.5</v>
      </c>
      <c r="AP19" s="167">
        <v>4.8</v>
      </c>
      <c r="AQ19" s="170">
        <f t="shared" si="5"/>
        <v>39.099999999999994</v>
      </c>
      <c r="AR19" s="93">
        <f t="shared" si="6"/>
        <v>4.8874999999999993</v>
      </c>
      <c r="AS19" s="169"/>
      <c r="AT19" s="167">
        <v>6</v>
      </c>
      <c r="AU19" s="167">
        <v>5.5</v>
      </c>
      <c r="AV19" s="167">
        <v>4</v>
      </c>
      <c r="AW19" s="167">
        <v>4</v>
      </c>
      <c r="AX19" s="93">
        <f t="shared" si="7"/>
        <v>4.9749999999999996</v>
      </c>
      <c r="AY19" s="171">
        <v>1</v>
      </c>
      <c r="AZ19" s="93">
        <f t="shared" si="8"/>
        <v>3.9749999999999996</v>
      </c>
      <c r="BA19" s="169"/>
      <c r="BB19" s="167">
        <v>4</v>
      </c>
      <c r="BC19" s="167">
        <v>4</v>
      </c>
      <c r="BD19" s="167">
        <v>4</v>
      </c>
      <c r="BE19" s="167">
        <v>4.5</v>
      </c>
      <c r="BF19" s="167">
        <v>4.5</v>
      </c>
      <c r="BG19" s="167">
        <v>4.5</v>
      </c>
      <c r="BH19" s="167">
        <v>4.5</v>
      </c>
      <c r="BI19" s="167">
        <v>4.5</v>
      </c>
      <c r="BJ19" s="170">
        <f t="shared" si="9"/>
        <v>34.5</v>
      </c>
      <c r="BK19" s="93">
        <f t="shared" si="10"/>
        <v>4.3125</v>
      </c>
      <c r="BL19" s="111"/>
      <c r="BM19" s="167">
        <v>5.8</v>
      </c>
      <c r="BN19" s="171"/>
      <c r="BO19" s="93">
        <f t="shared" si="11"/>
        <v>5.8</v>
      </c>
      <c r="BP19" s="169"/>
      <c r="BQ19" s="172">
        <f t="shared" si="12"/>
        <v>7.4499999999999993</v>
      </c>
      <c r="BR19" s="172">
        <f t="shared" si="13"/>
        <v>5.5875000000000004</v>
      </c>
      <c r="BS19" s="172">
        <f t="shared" si="14"/>
        <v>4.4312499999999995</v>
      </c>
      <c r="BT19" s="172">
        <f t="shared" si="15"/>
        <v>5.0562500000000004</v>
      </c>
      <c r="BU19" s="173">
        <f t="shared" si="16"/>
        <v>5.28125</v>
      </c>
      <c r="BV19" s="174"/>
      <c r="BW19" s="173">
        <f t="shared" si="17"/>
        <v>5.9812500000000002</v>
      </c>
      <c r="BX19" s="175"/>
      <c r="BY19" s="176">
        <f t="shared" si="18"/>
        <v>5.6312499999999996</v>
      </c>
      <c r="BZ19" s="86"/>
    </row>
    <row r="20" spans="1:78" x14ac:dyDescent="0.3">
      <c r="A20" s="416">
        <v>126</v>
      </c>
      <c r="B20" t="s">
        <v>130</v>
      </c>
      <c r="C20" t="s">
        <v>131</v>
      </c>
      <c r="D20" t="s">
        <v>132</v>
      </c>
      <c r="E20" t="s">
        <v>133</v>
      </c>
      <c r="F20" s="167">
        <v>6</v>
      </c>
      <c r="G20" s="167">
        <v>5</v>
      </c>
      <c r="H20" s="167">
        <v>5</v>
      </c>
      <c r="I20" s="167">
        <v>6</v>
      </c>
      <c r="J20" s="167">
        <v>6</v>
      </c>
      <c r="K20" s="93">
        <f t="shared" si="0"/>
        <v>5.6000000000000005</v>
      </c>
      <c r="L20" s="168"/>
      <c r="M20" s="167">
        <v>4.5</v>
      </c>
      <c r="N20" s="167">
        <v>6</v>
      </c>
      <c r="O20" s="167">
        <v>0</v>
      </c>
      <c r="P20" s="167">
        <v>5.5</v>
      </c>
      <c r="Q20" s="167">
        <v>6</v>
      </c>
      <c r="R20" s="93">
        <f t="shared" si="1"/>
        <v>3.9000000000000004</v>
      </c>
      <c r="S20" s="169"/>
      <c r="T20" s="167">
        <v>5.5</v>
      </c>
      <c r="U20" s="167">
        <v>5</v>
      </c>
      <c r="V20" s="167">
        <v>3</v>
      </c>
      <c r="W20" s="167">
        <v>2</v>
      </c>
      <c r="X20" s="167">
        <v>4.5</v>
      </c>
      <c r="Y20" s="167">
        <v>5</v>
      </c>
      <c r="Z20" s="167">
        <v>5</v>
      </c>
      <c r="AA20" s="167">
        <v>4.8</v>
      </c>
      <c r="AB20" s="170">
        <f t="shared" si="2"/>
        <v>34.799999999999997</v>
      </c>
      <c r="AC20" s="93">
        <f t="shared" si="3"/>
        <v>4.3499999999999996</v>
      </c>
      <c r="AD20" s="111"/>
      <c r="AE20" s="167">
        <v>4.4000000000000004</v>
      </c>
      <c r="AF20" s="171"/>
      <c r="AG20" s="93">
        <f t="shared" si="4"/>
        <v>4.4000000000000004</v>
      </c>
      <c r="AH20" s="169"/>
      <c r="AI20" s="167">
        <v>5.5</v>
      </c>
      <c r="AJ20" s="167">
        <v>6</v>
      </c>
      <c r="AK20" s="167">
        <v>4.4000000000000004</v>
      </c>
      <c r="AL20" s="167">
        <v>6</v>
      </c>
      <c r="AM20" s="167">
        <v>6.3</v>
      </c>
      <c r="AN20" s="167">
        <v>5.5</v>
      </c>
      <c r="AO20" s="167">
        <v>7</v>
      </c>
      <c r="AP20" s="167">
        <v>4.8</v>
      </c>
      <c r="AQ20" s="170">
        <f t="shared" si="5"/>
        <v>45.5</v>
      </c>
      <c r="AR20" s="93">
        <f t="shared" si="6"/>
        <v>5.6875</v>
      </c>
      <c r="AS20" s="169"/>
      <c r="AT20" s="167">
        <v>6</v>
      </c>
      <c r="AU20" s="167">
        <v>4</v>
      </c>
      <c r="AV20" s="167">
        <v>3</v>
      </c>
      <c r="AW20" s="167">
        <v>3</v>
      </c>
      <c r="AX20" s="93">
        <f t="shared" si="7"/>
        <v>4.1499999999999995</v>
      </c>
      <c r="AY20" s="171">
        <v>0</v>
      </c>
      <c r="AZ20" s="93">
        <f t="shared" si="8"/>
        <v>4.1499999999999995</v>
      </c>
      <c r="BA20" s="169"/>
      <c r="BB20" s="167">
        <v>5.5</v>
      </c>
      <c r="BC20" s="167">
        <v>5</v>
      </c>
      <c r="BD20" s="167">
        <v>4.5</v>
      </c>
      <c r="BE20" s="167">
        <v>6</v>
      </c>
      <c r="BF20" s="167">
        <v>6</v>
      </c>
      <c r="BG20" s="167">
        <v>6</v>
      </c>
      <c r="BH20" s="167">
        <v>5.8</v>
      </c>
      <c r="BI20" s="167">
        <v>5</v>
      </c>
      <c r="BJ20" s="170">
        <f t="shared" si="9"/>
        <v>43.8</v>
      </c>
      <c r="BK20" s="93">
        <f t="shared" si="10"/>
        <v>5.4749999999999996</v>
      </c>
      <c r="BL20" s="111"/>
      <c r="BM20" s="167">
        <v>4.8</v>
      </c>
      <c r="BN20" s="171"/>
      <c r="BO20" s="93">
        <f t="shared" si="11"/>
        <v>4.8</v>
      </c>
      <c r="BP20" s="169"/>
      <c r="BQ20" s="172">
        <f t="shared" si="12"/>
        <v>4.75</v>
      </c>
      <c r="BR20" s="172">
        <f t="shared" si="13"/>
        <v>4.375</v>
      </c>
      <c r="BS20" s="172">
        <f t="shared" si="14"/>
        <v>4.9187499999999993</v>
      </c>
      <c r="BT20" s="172">
        <f t="shared" si="15"/>
        <v>5.1374999999999993</v>
      </c>
      <c r="BU20" s="173">
        <f t="shared" si="16"/>
        <v>5.2781249999999993</v>
      </c>
      <c r="BV20" s="174"/>
      <c r="BW20" s="173">
        <f t="shared" si="17"/>
        <v>4.3125</v>
      </c>
      <c r="BX20" s="175"/>
      <c r="BY20" s="176">
        <f t="shared" si="18"/>
        <v>4.7953124999999996</v>
      </c>
      <c r="BZ20" s="86"/>
    </row>
    <row r="21" spans="1:78" x14ac:dyDescent="0.3">
      <c r="A21" s="416">
        <v>130</v>
      </c>
      <c r="B21" t="s">
        <v>134</v>
      </c>
      <c r="C21" t="s">
        <v>131</v>
      </c>
      <c r="D21" t="s">
        <v>132</v>
      </c>
      <c r="E21" t="s">
        <v>133</v>
      </c>
      <c r="F21" s="167">
        <v>5</v>
      </c>
      <c r="G21" s="167">
        <v>4.5</v>
      </c>
      <c r="H21" s="167">
        <v>0</v>
      </c>
      <c r="I21" s="167">
        <v>6</v>
      </c>
      <c r="J21" s="167">
        <v>6</v>
      </c>
      <c r="K21" s="93">
        <f t="shared" si="0"/>
        <v>3.95</v>
      </c>
      <c r="L21" s="168"/>
      <c r="M21" s="167">
        <v>4</v>
      </c>
      <c r="N21" s="167">
        <v>7</v>
      </c>
      <c r="O21" s="167">
        <v>0</v>
      </c>
      <c r="P21" s="167">
        <v>5</v>
      </c>
      <c r="Q21" s="167">
        <v>6</v>
      </c>
      <c r="R21" s="93">
        <f t="shared" si="1"/>
        <v>3.8000000000000003</v>
      </c>
      <c r="S21" s="169"/>
      <c r="T21" s="167">
        <v>2.5</v>
      </c>
      <c r="U21" s="167">
        <v>5</v>
      </c>
      <c r="V21" s="167">
        <v>4</v>
      </c>
      <c r="W21" s="167">
        <v>2.2000000000000002</v>
      </c>
      <c r="X21" s="167">
        <v>3.5</v>
      </c>
      <c r="Y21" s="167">
        <v>3.5</v>
      </c>
      <c r="Z21" s="167">
        <v>5</v>
      </c>
      <c r="AA21" s="167">
        <v>4.5</v>
      </c>
      <c r="AB21" s="170">
        <f t="shared" si="2"/>
        <v>30.2</v>
      </c>
      <c r="AC21" s="93">
        <f t="shared" si="3"/>
        <v>3.7749999999999999</v>
      </c>
      <c r="AD21" s="111"/>
      <c r="AE21" s="167">
        <v>6.25</v>
      </c>
      <c r="AF21" s="171"/>
      <c r="AG21" s="93">
        <f t="shared" si="4"/>
        <v>6.25</v>
      </c>
      <c r="AH21" s="169"/>
      <c r="AI21" s="167">
        <v>3.5</v>
      </c>
      <c r="AJ21" s="167">
        <v>5.5</v>
      </c>
      <c r="AK21" s="167">
        <v>3.5</v>
      </c>
      <c r="AL21" s="167">
        <v>5.5</v>
      </c>
      <c r="AM21" s="167">
        <v>5</v>
      </c>
      <c r="AN21" s="167">
        <v>5</v>
      </c>
      <c r="AO21" s="167">
        <v>5.3</v>
      </c>
      <c r="AP21" s="167">
        <v>4</v>
      </c>
      <c r="AQ21" s="170">
        <f t="shared" si="5"/>
        <v>37.299999999999997</v>
      </c>
      <c r="AR21" s="93">
        <f t="shared" si="6"/>
        <v>4.6624999999999996</v>
      </c>
      <c r="AS21" s="169"/>
      <c r="AT21" s="167">
        <v>5</v>
      </c>
      <c r="AU21" s="167">
        <v>4.5</v>
      </c>
      <c r="AV21" s="167">
        <v>3.5</v>
      </c>
      <c r="AW21" s="167">
        <v>3.5</v>
      </c>
      <c r="AX21" s="93">
        <f t="shared" si="7"/>
        <v>4.1999999999999993</v>
      </c>
      <c r="AY21" s="171">
        <v>0</v>
      </c>
      <c r="AZ21" s="93">
        <f t="shared" si="8"/>
        <v>4.1999999999999993</v>
      </c>
      <c r="BA21" s="169"/>
      <c r="BB21" s="167">
        <v>4</v>
      </c>
      <c r="BC21" s="167">
        <v>5</v>
      </c>
      <c r="BD21" s="167">
        <v>5</v>
      </c>
      <c r="BE21" s="167">
        <v>5</v>
      </c>
      <c r="BF21" s="167">
        <v>4.8</v>
      </c>
      <c r="BG21" s="167">
        <v>4.8</v>
      </c>
      <c r="BH21" s="167">
        <v>5.5</v>
      </c>
      <c r="BI21" s="167">
        <v>4.8</v>
      </c>
      <c r="BJ21" s="170">
        <f t="shared" si="9"/>
        <v>38.9</v>
      </c>
      <c r="BK21" s="93">
        <f t="shared" si="10"/>
        <v>4.8624999999999998</v>
      </c>
      <c r="BL21" s="111"/>
      <c r="BM21" s="167">
        <v>6.4</v>
      </c>
      <c r="BN21" s="171"/>
      <c r="BO21" s="93">
        <f t="shared" si="11"/>
        <v>6.4</v>
      </c>
      <c r="BP21" s="169"/>
      <c r="BQ21" s="172">
        <f t="shared" si="12"/>
        <v>3.875</v>
      </c>
      <c r="BR21" s="172">
        <f t="shared" si="13"/>
        <v>5.0125000000000002</v>
      </c>
      <c r="BS21" s="172">
        <f t="shared" si="14"/>
        <v>4.4312499999999995</v>
      </c>
      <c r="BT21" s="172">
        <f t="shared" si="15"/>
        <v>5.6312499999999996</v>
      </c>
      <c r="BU21" s="173">
        <f t="shared" si="16"/>
        <v>4.3125</v>
      </c>
      <c r="BV21" s="174"/>
      <c r="BW21" s="173">
        <f t="shared" si="17"/>
        <v>5.1624999999999996</v>
      </c>
      <c r="BX21" s="175"/>
      <c r="BY21" s="176">
        <f t="shared" si="18"/>
        <v>4.7374999999999998</v>
      </c>
      <c r="BZ21" s="86"/>
    </row>
    <row r="22" spans="1:78" x14ac:dyDescent="0.3">
      <c r="A22" s="416">
        <v>125</v>
      </c>
      <c r="B22" t="s">
        <v>135</v>
      </c>
      <c r="C22" t="s">
        <v>131</v>
      </c>
      <c r="D22" t="s">
        <v>132</v>
      </c>
      <c r="E22" t="s">
        <v>133</v>
      </c>
      <c r="F22" s="167">
        <v>5</v>
      </c>
      <c r="G22" s="167">
        <v>5</v>
      </c>
      <c r="H22" s="167">
        <v>0</v>
      </c>
      <c r="I22" s="167">
        <v>6</v>
      </c>
      <c r="J22" s="167">
        <v>6</v>
      </c>
      <c r="K22" s="93">
        <f t="shared" si="0"/>
        <v>4</v>
      </c>
      <c r="L22" s="168"/>
      <c r="M22" s="167">
        <v>6</v>
      </c>
      <c r="N22" s="167">
        <v>7</v>
      </c>
      <c r="O22" s="167">
        <v>0</v>
      </c>
      <c r="P22" s="167">
        <v>5</v>
      </c>
      <c r="Q22" s="167">
        <v>6</v>
      </c>
      <c r="R22" s="93">
        <f t="shared" si="1"/>
        <v>4</v>
      </c>
      <c r="S22" s="169"/>
      <c r="T22" s="167">
        <v>4.8</v>
      </c>
      <c r="U22" s="167">
        <v>4.8</v>
      </c>
      <c r="V22" s="167">
        <v>4</v>
      </c>
      <c r="W22" s="167">
        <v>2.5</v>
      </c>
      <c r="X22" s="167">
        <v>4.5</v>
      </c>
      <c r="Y22" s="167">
        <v>4.5</v>
      </c>
      <c r="Z22" s="167">
        <v>2.2000000000000002</v>
      </c>
      <c r="AA22" s="167">
        <v>4.2</v>
      </c>
      <c r="AB22" s="170">
        <f t="shared" si="2"/>
        <v>31.5</v>
      </c>
      <c r="AC22" s="93">
        <f t="shared" si="3"/>
        <v>3.9375</v>
      </c>
      <c r="AD22" s="111"/>
      <c r="AE22" s="167">
        <v>7.33</v>
      </c>
      <c r="AF22" s="171"/>
      <c r="AG22" s="93">
        <f t="shared" si="4"/>
        <v>7.33</v>
      </c>
      <c r="AH22" s="169"/>
      <c r="AI22" s="167">
        <v>3.5</v>
      </c>
      <c r="AJ22" s="167">
        <v>5</v>
      </c>
      <c r="AK22" s="167">
        <v>4</v>
      </c>
      <c r="AL22" s="167">
        <v>5.5</v>
      </c>
      <c r="AM22" s="167">
        <v>5.3</v>
      </c>
      <c r="AN22" s="167">
        <v>4.8</v>
      </c>
      <c r="AO22" s="167">
        <v>4.5</v>
      </c>
      <c r="AP22" s="167">
        <v>4</v>
      </c>
      <c r="AQ22" s="170">
        <f t="shared" si="5"/>
        <v>36.6</v>
      </c>
      <c r="AR22" s="93">
        <f t="shared" si="6"/>
        <v>4.5750000000000002</v>
      </c>
      <c r="AS22" s="169"/>
      <c r="AT22" s="167">
        <v>5</v>
      </c>
      <c r="AU22" s="167">
        <v>3.5</v>
      </c>
      <c r="AV22" s="167">
        <v>3</v>
      </c>
      <c r="AW22" s="167">
        <v>4</v>
      </c>
      <c r="AX22" s="93">
        <f t="shared" si="7"/>
        <v>3.8249999999999997</v>
      </c>
      <c r="AY22" s="171">
        <v>1</v>
      </c>
      <c r="AZ22" s="93">
        <f t="shared" si="8"/>
        <v>2.8249999999999997</v>
      </c>
      <c r="BA22" s="169"/>
      <c r="BB22" s="167">
        <v>5</v>
      </c>
      <c r="BC22" s="167">
        <v>4.5</v>
      </c>
      <c r="BD22" s="167">
        <v>5</v>
      </c>
      <c r="BE22" s="167">
        <v>5</v>
      </c>
      <c r="BF22" s="167">
        <v>4.8</v>
      </c>
      <c r="BG22" s="167">
        <v>5</v>
      </c>
      <c r="BH22" s="167">
        <v>4</v>
      </c>
      <c r="BI22" s="167">
        <v>4.5</v>
      </c>
      <c r="BJ22" s="170">
        <f t="shared" si="9"/>
        <v>37.799999999999997</v>
      </c>
      <c r="BK22" s="93">
        <f t="shared" si="10"/>
        <v>4.7249999999999996</v>
      </c>
      <c r="BL22" s="111"/>
      <c r="BM22" s="167">
        <v>5.6</v>
      </c>
      <c r="BN22" s="171"/>
      <c r="BO22" s="93">
        <f t="shared" si="11"/>
        <v>5.6</v>
      </c>
      <c r="BP22" s="169"/>
      <c r="BQ22" s="172">
        <f t="shared" si="12"/>
        <v>4</v>
      </c>
      <c r="BR22" s="172">
        <f t="shared" si="13"/>
        <v>5.63375</v>
      </c>
      <c r="BS22" s="172">
        <f t="shared" si="14"/>
        <v>3.7</v>
      </c>
      <c r="BT22" s="172">
        <f t="shared" si="15"/>
        <v>5.1624999999999996</v>
      </c>
      <c r="BU22" s="173">
        <f t="shared" si="16"/>
        <v>4.3093749999999993</v>
      </c>
      <c r="BV22" s="174"/>
      <c r="BW22" s="173">
        <f t="shared" si="17"/>
        <v>4.9387499999999998</v>
      </c>
      <c r="BX22" s="175"/>
      <c r="BY22" s="176">
        <f t="shared" si="18"/>
        <v>4.6240624999999991</v>
      </c>
      <c r="BZ22" s="86"/>
    </row>
  </sheetData>
  <sortState ref="A12:BZ22">
    <sortCondition ref="BZ12:BZ22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40</vt:i4>
      </vt:variant>
    </vt:vector>
  </HeadingPairs>
  <TitlesOfParts>
    <vt:vector size="63" baseType="lpstr">
      <vt:lpstr>CompDetail</vt:lpstr>
      <vt:lpstr>AWARDS</vt:lpstr>
      <vt:lpstr>IND Open</vt:lpstr>
      <vt:lpstr>IND Adv FJ</vt:lpstr>
      <vt:lpstr>IND ADV FS</vt:lpstr>
      <vt:lpstr>IND Int</vt:lpstr>
      <vt:lpstr>IND Nov</vt:lpstr>
      <vt:lpstr>IND PreNov</vt:lpstr>
      <vt:lpstr>IND Prelim A</vt:lpstr>
      <vt:lpstr>IND Prelim B</vt:lpstr>
      <vt:lpstr>PDD Prelim A</vt:lpstr>
      <vt:lpstr>PDD Prelim B</vt:lpstr>
      <vt:lpstr>PDD Prelim D</vt:lpstr>
      <vt:lpstr>SQ ADV</vt:lpstr>
      <vt:lpstr>SQ NOV</vt:lpstr>
      <vt:lpstr>SQ PRELIM</vt:lpstr>
      <vt:lpstr>LUNGERS Canter</vt:lpstr>
      <vt:lpstr>LUNGERS Walk</vt:lpstr>
      <vt:lpstr>BARREL PDD A</vt:lpstr>
      <vt:lpstr>BARREL PDD B </vt:lpstr>
      <vt:lpstr>BARREL PDD Int</vt:lpstr>
      <vt:lpstr>BARREL SQUAD</vt:lpstr>
      <vt:lpstr>HORSE CALC</vt:lpstr>
      <vt:lpstr>'BARREL PDD A'!Print_Area</vt:lpstr>
      <vt:lpstr>'BARREL PDD B '!Print_Area</vt:lpstr>
      <vt:lpstr>'BARREL PDD Int'!Print_Area</vt:lpstr>
      <vt:lpstr>'BARREL SQUAD'!Print_Area</vt:lpstr>
      <vt:lpstr>'IND Adv FJ'!Print_Area</vt:lpstr>
      <vt:lpstr>'IND ADV FS'!Print_Area</vt:lpstr>
      <vt:lpstr>'IND Int'!Print_Area</vt:lpstr>
      <vt:lpstr>'IND Nov'!Print_Area</vt:lpstr>
      <vt:lpstr>'IND Open'!Print_Area</vt:lpstr>
      <vt:lpstr>'IND Prelim A'!Print_Area</vt:lpstr>
      <vt:lpstr>'IND Prelim B'!Print_Area</vt:lpstr>
      <vt:lpstr>'IND PreNov'!Print_Area</vt:lpstr>
      <vt:lpstr>'LUNGERS Canter'!Print_Area</vt:lpstr>
      <vt:lpstr>'LUNGERS Walk'!Print_Area</vt:lpstr>
      <vt:lpstr>'PDD Prelim A'!Print_Area</vt:lpstr>
      <vt:lpstr>'PDD Prelim B'!Print_Area</vt:lpstr>
      <vt:lpstr>'PDD Prelim D'!Print_Area</vt:lpstr>
      <vt:lpstr>'SQ ADV'!Print_Area</vt:lpstr>
      <vt:lpstr>'SQ NOV'!Print_Area</vt:lpstr>
      <vt:lpstr>'SQ PRELIM'!Print_Area</vt:lpstr>
      <vt:lpstr>'BARREL PDD A'!Print_Titles</vt:lpstr>
      <vt:lpstr>'BARREL PDD B '!Print_Titles</vt:lpstr>
      <vt:lpstr>'BARREL PDD Int'!Print_Titles</vt:lpstr>
      <vt:lpstr>'BARREL SQUAD'!Print_Titles</vt:lpstr>
      <vt:lpstr>'IND Adv FJ'!Print_Titles</vt:lpstr>
      <vt:lpstr>'IND ADV FS'!Print_Titles</vt:lpstr>
      <vt:lpstr>'IND Int'!Print_Titles</vt:lpstr>
      <vt:lpstr>'IND Nov'!Print_Titles</vt:lpstr>
      <vt:lpstr>'IND Open'!Print_Titles</vt:lpstr>
      <vt:lpstr>'IND Prelim A'!Print_Titles</vt:lpstr>
      <vt:lpstr>'IND Prelim B'!Print_Titles</vt:lpstr>
      <vt:lpstr>'IND PreNov'!Print_Titles</vt:lpstr>
      <vt:lpstr>'LUNGERS Canter'!Print_Titles</vt:lpstr>
      <vt:lpstr>'LUNGERS Walk'!Print_Titles</vt:lpstr>
      <vt:lpstr>'PDD Prelim A'!Print_Titles</vt:lpstr>
      <vt:lpstr>'PDD Prelim B'!Print_Titles</vt:lpstr>
      <vt:lpstr>'PDD Prelim D'!Print_Titles</vt:lpstr>
      <vt:lpstr>'SQ ADV'!Print_Titles</vt:lpstr>
      <vt:lpstr>'SQ NOV'!Print_Titles</vt:lpstr>
      <vt:lpstr>'SQ PRELIM'!Print_Titles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KERRIE</cp:lastModifiedBy>
  <cp:lastPrinted>2019-10-01T04:21:32Z</cp:lastPrinted>
  <dcterms:created xsi:type="dcterms:W3CDTF">2019-09-19T23:44:49Z</dcterms:created>
  <dcterms:modified xsi:type="dcterms:W3CDTF">2019-10-06T21:08:28Z</dcterms:modified>
</cp:coreProperties>
</file>