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ocuments\"/>
    </mc:Choice>
  </mc:AlternateContent>
  <xr:revisionPtr revIDLastSave="0" documentId="13_ncr:1_{0452CFBF-F9A0-484A-B394-7310B46036D2}" xr6:coauthVersionLast="38" xr6:coauthVersionMax="38" xr10:uidLastSave="{00000000-0000-0000-0000-000000000000}"/>
  <bookViews>
    <workbookView xWindow="0" yWindow="0" windowWidth="23040" windowHeight="9000" firstSheet="7" activeTab="8" xr2:uid="{00000000-000D-0000-FFFF-FFFF00000000}"/>
  </bookViews>
  <sheets>
    <sheet name="PRELIM IND" sheetId="1" r:id="rId1"/>
    <sheet name="PRENOV IND" sheetId="2" r:id="rId2"/>
    <sheet name="NOV IND" sheetId="3" r:id="rId3"/>
    <sheet name="INT IND" sheetId="4" r:id="rId4"/>
    <sheet name="ADV IND" sheetId="5" r:id="rId5"/>
    <sheet name="PDD INT" sheetId="7" r:id="rId6"/>
    <sheet name="PDD WALK (A)" sheetId="8" r:id="rId7"/>
    <sheet name="PDD WALK (B)" sheetId="9" r:id="rId8"/>
    <sheet name="PRELIM SQ COMP" sheetId="13" r:id="rId9"/>
    <sheet name="INT SQ COMP" sheetId="11" r:id="rId10"/>
    <sheet name="ADV SQ COMP" sheetId="12" r:id="rId11"/>
    <sheet name="PRELIM SQ FREE" sheetId="14" r:id="rId12"/>
    <sheet name="INT SQ FREE" sheetId="15" r:id="rId13"/>
    <sheet name="BARREL PDD A" sheetId="16" r:id="rId14"/>
    <sheet name="BARREL PDD B" sheetId="17" r:id="rId15"/>
    <sheet name="BARREL PRELIM IND" sheetId="18" r:id="rId16"/>
    <sheet name="BARREL NOV IND" sheetId="19" r:id="rId17"/>
    <sheet name="BARREL ADV IND" sheetId="20" r:id="rId18"/>
  </sheets>
  <definedNames>
    <definedName name="_xlnm.Print_Area" localSheetId="4">'ADV IND'!$BE:$BJ</definedName>
    <definedName name="_xlnm.Print_Area" localSheetId="10">'ADV SQ COMP'!$AJ:$AK</definedName>
    <definedName name="_xlnm.Print_Area" localSheetId="17">'BARREL ADV IND'!$P:$S</definedName>
    <definedName name="_xlnm.Print_Area" localSheetId="16">'BARREL NOV IND'!$P:$S</definedName>
    <definedName name="_xlnm.Print_Area" localSheetId="13">'BARREL PDD A'!$P:$S</definedName>
    <definedName name="_xlnm.Print_Area" localSheetId="14">'BARREL PDD B'!$P:$S</definedName>
    <definedName name="_xlnm.Print_Area" localSheetId="15">'BARREL PRELIM IND'!$P:$S</definedName>
    <definedName name="_xlnm.Print_Area" localSheetId="3">'INT IND'!$BB:$BG</definedName>
    <definedName name="_xlnm.Print_Area" localSheetId="9">'INT SQ COMP'!$AH:$AI</definedName>
    <definedName name="_xlnm.Print_Area" localSheetId="12">'INT SQ FREE'!$Z:$AC</definedName>
    <definedName name="_xlnm.Print_Area" localSheetId="2">'NOV IND'!$BB:$BG</definedName>
    <definedName name="_xlnm.Print_Area" localSheetId="5">'PDD INT'!$AB:$AE</definedName>
    <definedName name="_xlnm.Print_Area" localSheetId="6">'PDD WALK (A)'!$AB:$AE</definedName>
    <definedName name="_xlnm.Print_Area" localSheetId="7">'PDD WALK (B)'!$AB:$AE</definedName>
    <definedName name="_xlnm.Print_Area" localSheetId="0">'PRELIM IND'!$BD:$BI</definedName>
    <definedName name="_xlnm.Print_Area" localSheetId="8">'PRELIM SQ COMP'!$AJ:$AK</definedName>
    <definedName name="_xlnm.Print_Area" localSheetId="11">'PRELIM SQ FREE'!$AB:$AE</definedName>
    <definedName name="_xlnm.Print_Area" localSheetId="1">'PRENOV IND'!$BD:$BI</definedName>
    <definedName name="_xlnm.Print_Titles" localSheetId="4">'ADV IND'!$A:$E,'ADV IND'!$1:$6</definedName>
    <definedName name="_xlnm.Print_Titles" localSheetId="10">'ADV SQ COMP'!$A:$E,'ADV SQ COMP'!$1:$4</definedName>
    <definedName name="_xlnm.Print_Titles" localSheetId="17">'BARREL ADV IND'!$A:$C,'BARREL ADV IND'!$1:$6</definedName>
    <definedName name="_xlnm.Print_Titles" localSheetId="16">'BARREL NOV IND'!$A:$C,'BARREL NOV IND'!$1:$5</definedName>
    <definedName name="_xlnm.Print_Titles" localSheetId="13">'BARREL PDD A'!$A:$C,'BARREL PDD A'!$1:$6</definedName>
    <definedName name="_xlnm.Print_Titles" localSheetId="14">'BARREL PDD B'!$A:$C,'BARREL PDD B'!$1:$6</definedName>
    <definedName name="_xlnm.Print_Titles" localSheetId="15">'BARREL PRELIM IND'!$A:$C,'BARREL PRELIM IND'!$1:$6</definedName>
    <definedName name="_xlnm.Print_Titles" localSheetId="3">'INT IND'!$A:$E,'INT IND'!$1:$6</definedName>
    <definedName name="_xlnm.Print_Titles" localSheetId="9">'INT SQ COMP'!$A:$E,'INT SQ COMP'!$1:$5</definedName>
    <definedName name="_xlnm.Print_Titles" localSheetId="12">'INT SQ FREE'!$A:$E,'INT SQ FREE'!$1:$6</definedName>
    <definedName name="_xlnm.Print_Titles" localSheetId="2">'NOV IND'!$A:$E,'NOV IND'!$1:$5</definedName>
    <definedName name="_xlnm.Print_Titles" localSheetId="5">'PDD INT'!$A:$E,'PDD INT'!$1:$5</definedName>
    <definedName name="_xlnm.Print_Titles" localSheetId="6">'PDD WALK (A)'!$A:$E,'PDD WALK (A)'!$1:$6</definedName>
    <definedName name="_xlnm.Print_Titles" localSheetId="7">'PDD WALK (B)'!$A:$E,'PDD WALK (B)'!$1:$6</definedName>
    <definedName name="_xlnm.Print_Titles" localSheetId="0">'PRELIM IND'!$A:$E,'PRELIM IND'!$1:$6</definedName>
    <definedName name="_xlnm.Print_Titles" localSheetId="8">'PRELIM SQ COMP'!$A:$E,'PRELIM SQ COMP'!$1:$5</definedName>
    <definedName name="_xlnm.Print_Titles" localSheetId="11">'PRELIM SQ FREE'!$A:$E,'PRELIM SQ FREE'!$1:$6</definedName>
    <definedName name="_xlnm.Print_Titles" localSheetId="1">'PRENOV IND'!$A:$E,'PRENOV IND'!$1:$6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" i="16" l="1"/>
  <c r="S1" i="16"/>
  <c r="S23" i="14"/>
  <c r="U23" i="14" s="1"/>
  <c r="N13" i="17"/>
  <c r="J13" i="17"/>
  <c r="P13" i="17" s="1"/>
  <c r="R13" i="17" l="1"/>
  <c r="Q13" i="17"/>
  <c r="AV12" i="5"/>
  <c r="U12" i="5"/>
  <c r="AV13" i="5"/>
  <c r="U13" i="5"/>
  <c r="AV10" i="5"/>
  <c r="U10" i="5"/>
  <c r="AV15" i="5"/>
  <c r="U15" i="5"/>
  <c r="AV11" i="5"/>
  <c r="U11" i="5"/>
  <c r="AV14" i="5" l="1"/>
  <c r="U14" i="5"/>
  <c r="L30" i="8"/>
  <c r="S30" i="8"/>
  <c r="U30" i="8" s="1"/>
  <c r="X30" i="8"/>
  <c r="Z30" i="8" s="1"/>
  <c r="AB30" i="8" l="1"/>
  <c r="AC30" i="8"/>
  <c r="AD30" i="8"/>
  <c r="L5" i="20"/>
  <c r="E5" i="20"/>
  <c r="L6" i="19"/>
  <c r="E6" i="19"/>
  <c r="L5" i="18"/>
  <c r="E5" i="18"/>
  <c r="N6" i="13" l="1"/>
  <c r="V14" i="13"/>
  <c r="V13" i="13"/>
  <c r="V12" i="13"/>
  <c r="V11" i="13"/>
  <c r="V10" i="13"/>
  <c r="V9" i="13"/>
  <c r="V21" i="13"/>
  <c r="V20" i="13"/>
  <c r="V19" i="13"/>
  <c r="V18" i="13"/>
  <c r="V17" i="13"/>
  <c r="V16" i="13"/>
  <c r="V28" i="13"/>
  <c r="V27" i="13"/>
  <c r="V26" i="13"/>
  <c r="V25" i="13"/>
  <c r="V24" i="13"/>
  <c r="V23" i="13"/>
  <c r="V36" i="13"/>
  <c r="V35" i="13"/>
  <c r="V34" i="13"/>
  <c r="V33" i="13"/>
  <c r="V32" i="13"/>
  <c r="V31" i="13"/>
  <c r="Y6" i="12"/>
  <c r="G6" i="12"/>
  <c r="N6" i="12"/>
  <c r="V15" i="12"/>
  <c r="V14" i="12"/>
  <c r="V13" i="12"/>
  <c r="V12" i="12"/>
  <c r="V11" i="12"/>
  <c r="V10" i="12"/>
  <c r="N6" i="11"/>
  <c r="U15" i="11"/>
  <c r="U14" i="11"/>
  <c r="U13" i="11"/>
  <c r="U12" i="11"/>
  <c r="U11" i="11"/>
  <c r="U10" i="11"/>
  <c r="L15" i="13"/>
  <c r="AG14" i="13"/>
  <c r="AG13" i="13"/>
  <c r="AG12" i="13"/>
  <c r="AG11" i="13"/>
  <c r="AG10" i="13"/>
  <c r="AG9" i="13"/>
  <c r="AG15" i="13" l="1"/>
  <c r="AH15" i="13" s="1"/>
  <c r="V29" i="13"/>
  <c r="W29" i="13" s="1"/>
  <c r="V15" i="13"/>
  <c r="W15" i="13" s="1"/>
  <c r="AJ15" i="13" s="1"/>
  <c r="V37" i="13"/>
  <c r="W37" i="13" s="1"/>
  <c r="V22" i="13"/>
  <c r="W22" i="13" s="1"/>
  <c r="V16" i="12"/>
  <c r="W16" i="12" s="1"/>
  <c r="U16" i="11"/>
  <c r="V16" i="11" s="1"/>
  <c r="N11" i="20"/>
  <c r="J11" i="20"/>
  <c r="P11" i="20" s="1"/>
  <c r="N10" i="20"/>
  <c r="Q10" i="20" s="1"/>
  <c r="J10" i="20"/>
  <c r="P10" i="20" s="1"/>
  <c r="AA2" i="20"/>
  <c r="AA1" i="20"/>
  <c r="N14" i="19"/>
  <c r="Q14" i="19" s="1"/>
  <c r="J14" i="19"/>
  <c r="N15" i="19"/>
  <c r="J15" i="19"/>
  <c r="R15" i="19" s="1"/>
  <c r="N13" i="19"/>
  <c r="Q13" i="19" s="1"/>
  <c r="J13" i="19"/>
  <c r="N12" i="19"/>
  <c r="Q12" i="19" s="1"/>
  <c r="J12" i="19"/>
  <c r="P12" i="19" s="1"/>
  <c r="N11" i="19"/>
  <c r="Q11" i="19" s="1"/>
  <c r="J11" i="19"/>
  <c r="P11" i="19" s="1"/>
  <c r="N10" i="19"/>
  <c r="J10" i="19"/>
  <c r="P10" i="19" s="1"/>
  <c r="AA2" i="19"/>
  <c r="AA1" i="19"/>
  <c r="N14" i="18"/>
  <c r="Q14" i="18" s="1"/>
  <c r="J14" i="18"/>
  <c r="P14" i="18" s="1"/>
  <c r="N15" i="18"/>
  <c r="Q15" i="18" s="1"/>
  <c r="J15" i="18"/>
  <c r="P15" i="18" s="1"/>
  <c r="N13" i="18"/>
  <c r="Q13" i="18" s="1"/>
  <c r="J13" i="18"/>
  <c r="P13" i="18" s="1"/>
  <c r="N10" i="18"/>
  <c r="J10" i="18"/>
  <c r="P10" i="18" s="1"/>
  <c r="N11" i="18"/>
  <c r="Q11" i="18" s="1"/>
  <c r="J11" i="18"/>
  <c r="P11" i="18" s="1"/>
  <c r="N16" i="18"/>
  <c r="Q16" i="18" s="1"/>
  <c r="J16" i="18"/>
  <c r="P16" i="18" s="1"/>
  <c r="N17" i="18"/>
  <c r="Q17" i="18" s="1"/>
  <c r="J17" i="18"/>
  <c r="P17" i="18" s="1"/>
  <c r="N12" i="18"/>
  <c r="Q12" i="18" s="1"/>
  <c r="J12" i="18"/>
  <c r="P12" i="18" s="1"/>
  <c r="AA2" i="18"/>
  <c r="AA1" i="18"/>
  <c r="N23" i="17"/>
  <c r="Q23" i="17" s="1"/>
  <c r="J23" i="17"/>
  <c r="P23" i="17" s="1"/>
  <c r="N19" i="17"/>
  <c r="Q19" i="17" s="1"/>
  <c r="J19" i="17"/>
  <c r="P19" i="17" s="1"/>
  <c r="N21" i="17"/>
  <c r="Q21" i="17" s="1"/>
  <c r="J21" i="17"/>
  <c r="P21" i="17" s="1"/>
  <c r="N17" i="17"/>
  <c r="Q17" i="17" s="1"/>
  <c r="J17" i="17"/>
  <c r="N11" i="17"/>
  <c r="Q11" i="17" s="1"/>
  <c r="J11" i="17"/>
  <c r="P11" i="17" s="1"/>
  <c r="N15" i="17"/>
  <c r="Q15" i="17" s="1"/>
  <c r="J15" i="17"/>
  <c r="P15" i="17" s="1"/>
  <c r="M5" i="17"/>
  <c r="F5" i="17"/>
  <c r="S2" i="17"/>
  <c r="S1" i="17"/>
  <c r="N13" i="16"/>
  <c r="Q13" i="16" s="1"/>
  <c r="J13" i="16"/>
  <c r="N15" i="16"/>
  <c r="J15" i="16"/>
  <c r="P15" i="16"/>
  <c r="N21" i="16"/>
  <c r="Q21" i="16" s="1"/>
  <c r="J21" i="16"/>
  <c r="P21" i="16" s="1"/>
  <c r="N23" i="16"/>
  <c r="J23" i="16"/>
  <c r="N11" i="16"/>
  <c r="Q11" i="16" s="1"/>
  <c r="J11" i="16"/>
  <c r="P11" i="16" s="1"/>
  <c r="M5" i="16"/>
  <c r="F5" i="16"/>
  <c r="N17" i="16"/>
  <c r="Q17" i="16" s="1"/>
  <c r="J17" i="16"/>
  <c r="P17" i="16" s="1"/>
  <c r="N19" i="16"/>
  <c r="Q19" i="16" s="1"/>
  <c r="J19" i="16"/>
  <c r="P19" i="16" s="1"/>
  <c r="Q10" i="19"/>
  <c r="Q15" i="19"/>
  <c r="P14" i="19"/>
  <c r="P23" i="16"/>
  <c r="P13" i="16"/>
  <c r="V16" i="15"/>
  <c r="X16" i="15" s="1"/>
  <c r="AA16" i="15" s="1"/>
  <c r="S16" i="15"/>
  <c r="L16" i="15"/>
  <c r="G6" i="15"/>
  <c r="V5" i="15"/>
  <c r="H5" i="15"/>
  <c r="AC2" i="15"/>
  <c r="AC1" i="15"/>
  <c r="X44" i="14"/>
  <c r="Z44" i="14" s="1"/>
  <c r="AC44" i="14" s="1"/>
  <c r="S44" i="14"/>
  <c r="U44" i="14" s="1"/>
  <c r="L44" i="14"/>
  <c r="X37" i="14"/>
  <c r="Z37" i="14" s="1"/>
  <c r="AC37" i="14" s="1"/>
  <c r="S37" i="14"/>
  <c r="U37" i="14" s="1"/>
  <c r="L37" i="14"/>
  <c r="X15" i="14"/>
  <c r="Z15" i="14" s="1"/>
  <c r="S15" i="14"/>
  <c r="U15" i="14" s="1"/>
  <c r="L15" i="14"/>
  <c r="Z30" i="14"/>
  <c r="S30" i="14"/>
  <c r="U30" i="14" s="1"/>
  <c r="L30" i="14"/>
  <c r="AB30" i="14" s="1"/>
  <c r="X23" i="14"/>
  <c r="Z23" i="14" s="1"/>
  <c r="AC23" i="14" s="1"/>
  <c r="L23" i="14"/>
  <c r="X5" i="14"/>
  <c r="H5" i="14"/>
  <c r="AE2" i="14"/>
  <c r="AE1" i="14"/>
  <c r="L22" i="13"/>
  <c r="AG21" i="13"/>
  <c r="AG20" i="13"/>
  <c r="AG19" i="13"/>
  <c r="AG18" i="13"/>
  <c r="AG17" i="13"/>
  <c r="AG16" i="13"/>
  <c r="L29" i="13"/>
  <c r="AG28" i="13"/>
  <c r="AG27" i="13"/>
  <c r="AG26" i="13"/>
  <c r="AG25" i="13"/>
  <c r="AG24" i="13"/>
  <c r="AG23" i="13"/>
  <c r="L37" i="13"/>
  <c r="AG36" i="13"/>
  <c r="AG35" i="13"/>
  <c r="AG34" i="13"/>
  <c r="AG33" i="13"/>
  <c r="AG32" i="13"/>
  <c r="AG31" i="13"/>
  <c r="Y6" i="13"/>
  <c r="G6" i="13"/>
  <c r="AK2" i="13"/>
  <c r="AK1" i="13"/>
  <c r="L16" i="12"/>
  <c r="AG15" i="12"/>
  <c r="AG14" i="12"/>
  <c r="AG13" i="12"/>
  <c r="AG12" i="12"/>
  <c r="AG11" i="12"/>
  <c r="AG10" i="12"/>
  <c r="AK2" i="12"/>
  <c r="AK1" i="12"/>
  <c r="L16" i="11"/>
  <c r="AE15" i="11"/>
  <c r="AE14" i="11"/>
  <c r="AE13" i="11"/>
  <c r="AE12" i="11"/>
  <c r="AE11" i="11"/>
  <c r="AE10" i="11"/>
  <c r="X6" i="11"/>
  <c r="G6" i="11"/>
  <c r="AI2" i="11"/>
  <c r="AI1" i="11"/>
  <c r="X17" i="9"/>
  <c r="Z17" i="9" s="1"/>
  <c r="AC17" i="9" s="1"/>
  <c r="S17" i="9"/>
  <c r="U17" i="9" s="1"/>
  <c r="L17" i="9"/>
  <c r="X13" i="9"/>
  <c r="Z13" i="9" s="1"/>
  <c r="AC13" i="9" s="1"/>
  <c r="S13" i="9"/>
  <c r="U13" i="9" s="1"/>
  <c r="L13" i="9"/>
  <c r="X11" i="9"/>
  <c r="Z11" i="9" s="1"/>
  <c r="S11" i="9"/>
  <c r="U11" i="9" s="1"/>
  <c r="L11" i="9"/>
  <c r="X15" i="9"/>
  <c r="Z15" i="9" s="1"/>
  <c r="AC15" i="9" s="1"/>
  <c r="S15" i="9"/>
  <c r="U15" i="9" s="1"/>
  <c r="L15" i="9"/>
  <c r="L24" i="8"/>
  <c r="S24" i="8"/>
  <c r="U24" i="8" s="1"/>
  <c r="X24" i="8"/>
  <c r="Z24" i="8" s="1"/>
  <c r="AC24" i="8" s="1"/>
  <c r="L12" i="8"/>
  <c r="S12" i="8"/>
  <c r="U12" i="8" s="1"/>
  <c r="X12" i="8"/>
  <c r="Z12" i="8" s="1"/>
  <c r="AC12" i="8" s="1"/>
  <c r="L10" i="8"/>
  <c r="S10" i="8"/>
  <c r="U10" i="8" s="1"/>
  <c r="X10" i="8"/>
  <c r="Z10" i="8"/>
  <c r="AC10" i="8" s="1"/>
  <c r="L16" i="8"/>
  <c r="S16" i="8"/>
  <c r="U16" i="8" s="1"/>
  <c r="X16" i="8"/>
  <c r="Z16" i="8"/>
  <c r="AC16" i="8" s="1"/>
  <c r="L18" i="8"/>
  <c r="S18" i="8"/>
  <c r="U18" i="8" s="1"/>
  <c r="X18" i="8"/>
  <c r="Z18" i="8"/>
  <c r="AC18" i="8" s="1"/>
  <c r="L20" i="8"/>
  <c r="S20" i="8"/>
  <c r="U20" i="8" s="1"/>
  <c r="X20" i="8"/>
  <c r="Z20" i="8"/>
  <c r="AC20" i="8" s="1"/>
  <c r="L22" i="8"/>
  <c r="S22" i="8"/>
  <c r="U22" i="8" s="1"/>
  <c r="X22" i="8"/>
  <c r="Z22" i="8"/>
  <c r="AC22" i="8" s="1"/>
  <c r="L14" i="8"/>
  <c r="S14" i="8"/>
  <c r="U14" i="8" s="1"/>
  <c r="X14" i="8"/>
  <c r="Z14" i="8"/>
  <c r="AC14" i="8" s="1"/>
  <c r="L26" i="8"/>
  <c r="S26" i="8"/>
  <c r="U26" i="8" s="1"/>
  <c r="X26" i="8"/>
  <c r="Z26" i="8" s="1"/>
  <c r="AC26" i="8" s="1"/>
  <c r="L32" i="8"/>
  <c r="AB32" i="8" s="1"/>
  <c r="S32" i="8"/>
  <c r="U32" i="8" s="1"/>
  <c r="X32" i="8"/>
  <c r="Z32" i="8" s="1"/>
  <c r="AC32" i="8" s="1"/>
  <c r="L28" i="8"/>
  <c r="S28" i="8"/>
  <c r="U28" i="8" s="1"/>
  <c r="X28" i="8"/>
  <c r="Z28" i="8" s="1"/>
  <c r="AC28" i="8" s="1"/>
  <c r="W6" i="8"/>
  <c r="G6" i="8"/>
  <c r="AE2" i="8"/>
  <c r="AE1" i="8"/>
  <c r="W6" i="9"/>
  <c r="G6" i="9"/>
  <c r="AE2" i="9"/>
  <c r="AE1" i="9"/>
  <c r="X11" i="7"/>
  <c r="Z11" i="7" s="1"/>
  <c r="AC11" i="7" s="1"/>
  <c r="S11" i="7"/>
  <c r="U11" i="7" s="1"/>
  <c r="L11" i="7"/>
  <c r="W6" i="7"/>
  <c r="G6" i="7"/>
  <c r="AE2" i="7"/>
  <c r="AE1" i="7"/>
  <c r="AX10" i="4"/>
  <c r="AZ10" i="4" s="1"/>
  <c r="AT10" i="4"/>
  <c r="AU10" i="4" s="1"/>
  <c r="AI10" i="4"/>
  <c r="AK10" i="4" s="1"/>
  <c r="AB10" i="4"/>
  <c r="T10" i="4"/>
  <c r="U10" i="4" s="1"/>
  <c r="K10" i="4"/>
  <c r="AX12" i="4"/>
  <c r="AZ12" i="4" s="1"/>
  <c r="AT12" i="4"/>
  <c r="AU12" i="4" s="1"/>
  <c r="AI12" i="4"/>
  <c r="AK12" i="4" s="1"/>
  <c r="AB12" i="4"/>
  <c r="T12" i="4"/>
  <c r="U12" i="4" s="1"/>
  <c r="K12" i="4"/>
  <c r="AX11" i="4"/>
  <c r="AZ11" i="4" s="1"/>
  <c r="AT11" i="4"/>
  <c r="AU11" i="4" s="1"/>
  <c r="AI11" i="4"/>
  <c r="AK11" i="4" s="1"/>
  <c r="AB11" i="4"/>
  <c r="T11" i="4"/>
  <c r="U11" i="4" s="1"/>
  <c r="K11" i="4"/>
  <c r="AX15" i="4"/>
  <c r="AZ15" i="4" s="1"/>
  <c r="AT15" i="4"/>
  <c r="AU15" i="4" s="1"/>
  <c r="AI15" i="4"/>
  <c r="AK15" i="4" s="1"/>
  <c r="AB15" i="4"/>
  <c r="T15" i="4"/>
  <c r="U15" i="4" s="1"/>
  <c r="K15" i="4"/>
  <c r="AX14" i="4"/>
  <c r="AZ14" i="4" s="1"/>
  <c r="AT14" i="4"/>
  <c r="AU14" i="4" s="1"/>
  <c r="AI14" i="4"/>
  <c r="AK14" i="4" s="1"/>
  <c r="AB14" i="4"/>
  <c r="T14" i="4"/>
  <c r="U14" i="4" s="1"/>
  <c r="K14" i="4"/>
  <c r="AX16" i="4"/>
  <c r="AZ16" i="4" s="1"/>
  <c r="AT16" i="4"/>
  <c r="AU16" i="4" s="1"/>
  <c r="AI16" i="4"/>
  <c r="AK16" i="4" s="1"/>
  <c r="AB16" i="4"/>
  <c r="T16" i="4"/>
  <c r="U16" i="4" s="1"/>
  <c r="K16" i="4"/>
  <c r="BA12" i="5"/>
  <c r="BC12" i="5" s="1"/>
  <c r="AW12" i="5"/>
  <c r="AJ12" i="5"/>
  <c r="AL12" i="5" s="1"/>
  <c r="AC12" i="5"/>
  <c r="V12" i="5"/>
  <c r="K12" i="5"/>
  <c r="BA13" i="5"/>
  <c r="BC13" i="5" s="1"/>
  <c r="AW13" i="5"/>
  <c r="AJ13" i="5"/>
  <c r="AL13" i="5" s="1"/>
  <c r="AC13" i="5"/>
  <c r="V13" i="5"/>
  <c r="K13" i="5"/>
  <c r="BA10" i="5"/>
  <c r="BC10" i="5" s="1"/>
  <c r="AW10" i="5"/>
  <c r="AJ10" i="5"/>
  <c r="AL10" i="5" s="1"/>
  <c r="AC10" i="5"/>
  <c r="V10" i="5"/>
  <c r="K10" i="5"/>
  <c r="BA15" i="5"/>
  <c r="BC15" i="5" s="1"/>
  <c r="AW15" i="5"/>
  <c r="AJ15" i="5"/>
  <c r="AL15" i="5" s="1"/>
  <c r="AC15" i="5"/>
  <c r="V15" i="5"/>
  <c r="K15" i="5"/>
  <c r="BA11" i="5"/>
  <c r="BC11" i="5" s="1"/>
  <c r="AW11" i="5"/>
  <c r="AJ11" i="5"/>
  <c r="AL11" i="5" s="1"/>
  <c r="AC11" i="5"/>
  <c r="V11" i="5"/>
  <c r="K11" i="5"/>
  <c r="BA14" i="5"/>
  <c r="BC14" i="5" s="1"/>
  <c r="AW14" i="5"/>
  <c r="AJ14" i="5"/>
  <c r="AL14" i="5" s="1"/>
  <c r="AC14" i="5"/>
  <c r="V14" i="5"/>
  <c r="K14" i="5"/>
  <c r="AY6" i="5"/>
  <c r="AN6" i="5"/>
  <c r="AE6" i="5"/>
  <c r="X6" i="5"/>
  <c r="M6" i="5"/>
  <c r="F6" i="5"/>
  <c r="BJ2" i="5"/>
  <c r="BJ1" i="5"/>
  <c r="AX13" i="4"/>
  <c r="AZ13" i="4" s="1"/>
  <c r="AT13" i="4"/>
  <c r="AU13" i="4" s="1"/>
  <c r="AI13" i="4"/>
  <c r="AK13" i="4" s="1"/>
  <c r="AB13" i="4"/>
  <c r="T13" i="4"/>
  <c r="U13" i="4" s="1"/>
  <c r="K13" i="4"/>
  <c r="AW6" i="4"/>
  <c r="AM6" i="4"/>
  <c r="AD6" i="4"/>
  <c r="W6" i="4"/>
  <c r="M6" i="4"/>
  <c r="F6" i="4"/>
  <c r="BG2" i="4"/>
  <c r="BG1" i="4"/>
  <c r="AX13" i="3"/>
  <c r="AZ13" i="3" s="1"/>
  <c r="AT13" i="3"/>
  <c r="AU13" i="3" s="1"/>
  <c r="AI13" i="3"/>
  <c r="AK13" i="3" s="1"/>
  <c r="AB13" i="3"/>
  <c r="T13" i="3"/>
  <c r="U13" i="3" s="1"/>
  <c r="K13" i="3"/>
  <c r="AX12" i="3"/>
  <c r="AZ12" i="3" s="1"/>
  <c r="AT12" i="3"/>
  <c r="AU12" i="3" s="1"/>
  <c r="AI12" i="3"/>
  <c r="AK12" i="3" s="1"/>
  <c r="AB12" i="3"/>
  <c r="T12" i="3"/>
  <c r="U12" i="3" s="1"/>
  <c r="K12" i="3"/>
  <c r="AX10" i="3"/>
  <c r="AZ10" i="3" s="1"/>
  <c r="AT10" i="3"/>
  <c r="AU10" i="3" s="1"/>
  <c r="AI10" i="3"/>
  <c r="AK10" i="3" s="1"/>
  <c r="AB10" i="3"/>
  <c r="T10" i="3"/>
  <c r="U10" i="3" s="1"/>
  <c r="K10" i="3"/>
  <c r="AX11" i="3"/>
  <c r="AZ11" i="3" s="1"/>
  <c r="AT11" i="3"/>
  <c r="AU11" i="3" s="1"/>
  <c r="AI11" i="3"/>
  <c r="AK11" i="3" s="1"/>
  <c r="AB11" i="3"/>
  <c r="T11" i="3"/>
  <c r="U11" i="3" s="1"/>
  <c r="K11" i="3"/>
  <c r="AW6" i="3"/>
  <c r="AM6" i="3"/>
  <c r="AD6" i="3"/>
  <c r="W6" i="3"/>
  <c r="M6" i="3"/>
  <c r="F6" i="3"/>
  <c r="BG2" i="3"/>
  <c r="BG1" i="3"/>
  <c r="AZ11" i="2"/>
  <c r="BB11" i="2" s="1"/>
  <c r="AV11" i="2"/>
  <c r="AW11" i="2" s="1"/>
  <c r="AJ11" i="2"/>
  <c r="AL11" i="2" s="1"/>
  <c r="AC11" i="2"/>
  <c r="U11" i="2"/>
  <c r="V11" i="2" s="1"/>
  <c r="K11" i="2"/>
  <c r="AZ20" i="2"/>
  <c r="BB20" i="2" s="1"/>
  <c r="AV20" i="2"/>
  <c r="AW20" i="2" s="1"/>
  <c r="AJ20" i="2"/>
  <c r="AL20" i="2" s="1"/>
  <c r="AC20" i="2"/>
  <c r="U20" i="2"/>
  <c r="V20" i="2" s="1"/>
  <c r="K20" i="2"/>
  <c r="AZ12" i="2"/>
  <c r="BB12" i="2" s="1"/>
  <c r="AV12" i="2"/>
  <c r="AW12" i="2" s="1"/>
  <c r="AJ12" i="2"/>
  <c r="AL12" i="2" s="1"/>
  <c r="AC12" i="2"/>
  <c r="U12" i="2"/>
  <c r="V12" i="2" s="1"/>
  <c r="K12" i="2"/>
  <c r="AZ19" i="2"/>
  <c r="BB19" i="2" s="1"/>
  <c r="AV19" i="2"/>
  <c r="AW19" i="2"/>
  <c r="AJ19" i="2"/>
  <c r="AL19" i="2" s="1"/>
  <c r="AC19" i="2"/>
  <c r="U19" i="2"/>
  <c r="V19" i="2" s="1"/>
  <c r="K19" i="2"/>
  <c r="AZ15" i="2"/>
  <c r="BB15" i="2"/>
  <c r="AV15" i="2"/>
  <c r="AW15" i="2"/>
  <c r="AJ15" i="2"/>
  <c r="AL15" i="2" s="1"/>
  <c r="AC15" i="2"/>
  <c r="U15" i="2"/>
  <c r="V15" i="2" s="1"/>
  <c r="K15" i="2"/>
  <c r="AZ16" i="2"/>
  <c r="BB16" i="2"/>
  <c r="AV16" i="2"/>
  <c r="AW16" i="2" s="1"/>
  <c r="AJ16" i="2"/>
  <c r="AL16" i="2" s="1"/>
  <c r="AC16" i="2"/>
  <c r="U16" i="2"/>
  <c r="V16" i="2" s="1"/>
  <c r="K16" i="2"/>
  <c r="AZ14" i="2"/>
  <c r="BB14" i="2" s="1"/>
  <c r="AV14" i="2"/>
  <c r="AW14" i="2" s="1"/>
  <c r="AJ14" i="2"/>
  <c r="AL14" i="2" s="1"/>
  <c r="AC14" i="2"/>
  <c r="U14" i="2"/>
  <c r="V14" i="2" s="1"/>
  <c r="K14" i="2"/>
  <c r="AZ21" i="2"/>
  <c r="BB21" i="2" s="1"/>
  <c r="AV21" i="2"/>
  <c r="AW21" i="2" s="1"/>
  <c r="AJ21" i="2"/>
  <c r="AL21" i="2" s="1"/>
  <c r="AC21" i="2"/>
  <c r="U21" i="2"/>
  <c r="V21" i="2" s="1"/>
  <c r="K21" i="2"/>
  <c r="AZ17" i="2"/>
  <c r="BB17" i="2" s="1"/>
  <c r="AV17" i="2"/>
  <c r="AW17" i="2" s="1"/>
  <c r="AJ17" i="2"/>
  <c r="AL17" i="2" s="1"/>
  <c r="AC17" i="2"/>
  <c r="U17" i="2"/>
  <c r="V17" i="2" s="1"/>
  <c r="K17" i="2"/>
  <c r="AZ10" i="2"/>
  <c r="BB10" i="2" s="1"/>
  <c r="AV10" i="2"/>
  <c r="AW10" i="2" s="1"/>
  <c r="AJ10" i="2"/>
  <c r="AL10" i="2" s="1"/>
  <c r="AC10" i="2"/>
  <c r="U10" i="2"/>
  <c r="V10" i="2" s="1"/>
  <c r="K10" i="2"/>
  <c r="AZ13" i="2"/>
  <c r="BB13" i="2"/>
  <c r="AV13" i="2"/>
  <c r="AW13" i="2" s="1"/>
  <c r="AJ13" i="2"/>
  <c r="AL13" i="2" s="1"/>
  <c r="AC13" i="2"/>
  <c r="U13" i="2"/>
  <c r="V13" i="2" s="1"/>
  <c r="K13" i="2"/>
  <c r="AZ18" i="2"/>
  <c r="BB18" i="2" s="1"/>
  <c r="AV18" i="2"/>
  <c r="AW18" i="2" s="1"/>
  <c r="AJ18" i="2"/>
  <c r="AL18" i="2" s="1"/>
  <c r="AC18" i="2"/>
  <c r="U18" i="2"/>
  <c r="V18" i="2" s="1"/>
  <c r="K18" i="2"/>
  <c r="AY6" i="2"/>
  <c r="AN6" i="2"/>
  <c r="AE6" i="2"/>
  <c r="X6" i="2"/>
  <c r="M6" i="2"/>
  <c r="F6" i="2"/>
  <c r="BI2" i="2"/>
  <c r="BI1" i="2"/>
  <c r="AZ10" i="1"/>
  <c r="BB10" i="1" s="1"/>
  <c r="AV10" i="1"/>
  <c r="AW10" i="1"/>
  <c r="AJ10" i="1"/>
  <c r="AL10" i="1" s="1"/>
  <c r="AC10" i="1"/>
  <c r="U10" i="1"/>
  <c r="V10" i="1" s="1"/>
  <c r="K10" i="1"/>
  <c r="AZ11" i="1"/>
  <c r="BB11" i="1" s="1"/>
  <c r="AV11" i="1"/>
  <c r="AW11" i="1" s="1"/>
  <c r="AJ11" i="1"/>
  <c r="AL11" i="1" s="1"/>
  <c r="AC11" i="1"/>
  <c r="U11" i="1"/>
  <c r="V11" i="1" s="1"/>
  <c r="K11" i="1"/>
  <c r="AZ12" i="1"/>
  <c r="BB12" i="1" s="1"/>
  <c r="AV12" i="1"/>
  <c r="AW12" i="1" s="1"/>
  <c r="AJ12" i="1"/>
  <c r="AL12" i="1" s="1"/>
  <c r="AC12" i="1"/>
  <c r="U12" i="1"/>
  <c r="V12" i="1" s="1"/>
  <c r="K12" i="1"/>
  <c r="AZ13" i="1"/>
  <c r="BB13" i="1" s="1"/>
  <c r="AV13" i="1"/>
  <c r="AW13" i="1" s="1"/>
  <c r="AJ13" i="1"/>
  <c r="AL13" i="1" s="1"/>
  <c r="AC13" i="1"/>
  <c r="U13" i="1"/>
  <c r="V13" i="1" s="1"/>
  <c r="K13" i="1"/>
  <c r="AZ18" i="1"/>
  <c r="BB18" i="1"/>
  <c r="AV18" i="1"/>
  <c r="AW18" i="1" s="1"/>
  <c r="AJ18" i="1"/>
  <c r="AL18" i="1" s="1"/>
  <c r="AC18" i="1"/>
  <c r="V18" i="1"/>
  <c r="U18" i="1"/>
  <c r="K18" i="1"/>
  <c r="AZ17" i="1"/>
  <c r="BB17" i="1" s="1"/>
  <c r="AV17" i="1"/>
  <c r="AW17" i="1" s="1"/>
  <c r="AJ17" i="1"/>
  <c r="AL17" i="1" s="1"/>
  <c r="AC17" i="1"/>
  <c r="U17" i="1"/>
  <c r="V17" i="1" s="1"/>
  <c r="K17" i="1"/>
  <c r="AZ16" i="1"/>
  <c r="BB16" i="1" s="1"/>
  <c r="AV16" i="1"/>
  <c r="AW16" i="1" s="1"/>
  <c r="AJ16" i="1"/>
  <c r="AL16" i="1" s="1"/>
  <c r="AC16" i="1"/>
  <c r="U16" i="1"/>
  <c r="V16" i="1" s="1"/>
  <c r="K16" i="1"/>
  <c r="AZ15" i="1"/>
  <c r="BB15" i="1" s="1"/>
  <c r="AV15" i="1"/>
  <c r="AW15" i="1" s="1"/>
  <c r="AJ15" i="1"/>
  <c r="AL15" i="1" s="1"/>
  <c r="AC15" i="1"/>
  <c r="U15" i="1"/>
  <c r="V15" i="1" s="1"/>
  <c r="K15" i="1"/>
  <c r="AZ14" i="1"/>
  <c r="BB14" i="1" s="1"/>
  <c r="AV14" i="1"/>
  <c r="AW14" i="1" s="1"/>
  <c r="AJ14" i="1"/>
  <c r="AL14" i="1" s="1"/>
  <c r="AC14" i="1"/>
  <c r="U14" i="1"/>
  <c r="V14" i="1" s="1"/>
  <c r="K14" i="1"/>
  <c r="AY6" i="1"/>
  <c r="AN6" i="1"/>
  <c r="AE6" i="1"/>
  <c r="X6" i="1"/>
  <c r="M6" i="1"/>
  <c r="F6" i="1"/>
  <c r="BI2" i="1"/>
  <c r="BI1" i="1"/>
  <c r="BF13" i="1" l="1"/>
  <c r="AB11" i="7"/>
  <c r="AD11" i="7"/>
  <c r="R13" i="19"/>
  <c r="P15" i="19"/>
  <c r="BD13" i="1"/>
  <c r="AG16" i="12"/>
  <c r="AH16" i="12" s="1"/>
  <c r="AJ16" i="12"/>
  <c r="Z16" i="15"/>
  <c r="R11" i="19"/>
  <c r="R23" i="16"/>
  <c r="R11" i="16"/>
  <c r="R21" i="16"/>
  <c r="R15" i="16"/>
  <c r="Q23" i="16"/>
  <c r="R19" i="16"/>
  <c r="R19" i="17"/>
  <c r="R21" i="17"/>
  <c r="R17" i="17"/>
  <c r="P17" i="17"/>
  <c r="R11" i="17"/>
  <c r="R15" i="17"/>
  <c r="R23" i="17"/>
  <c r="AB16" i="15"/>
  <c r="AB11" i="9"/>
  <c r="BD11" i="4"/>
  <c r="BD10" i="4"/>
  <c r="BD14" i="4"/>
  <c r="AD23" i="14"/>
  <c r="AB23" i="14"/>
  <c r="AD44" i="14"/>
  <c r="AB44" i="14"/>
  <c r="AB37" i="14"/>
  <c r="AD37" i="14"/>
  <c r="AD15" i="14"/>
  <c r="AB15" i="14"/>
  <c r="AC30" i="14"/>
  <c r="AD30" i="14"/>
  <c r="AC15" i="14"/>
  <c r="BB12" i="4"/>
  <c r="BB10" i="4"/>
  <c r="BF10" i="4" s="1"/>
  <c r="BB13" i="4"/>
  <c r="BB15" i="4"/>
  <c r="BB11" i="4"/>
  <c r="BF11" i="4" s="1"/>
  <c r="BB16" i="4"/>
  <c r="BD13" i="4"/>
  <c r="BD15" i="4"/>
  <c r="BB14" i="4"/>
  <c r="BF14" i="4" s="1"/>
  <c r="BD16" i="4"/>
  <c r="BF16" i="4" s="1"/>
  <c r="BD12" i="4"/>
  <c r="R13" i="16"/>
  <c r="R17" i="16"/>
  <c r="Q15" i="16"/>
  <c r="AB17" i="9"/>
  <c r="BG12" i="5"/>
  <c r="BE12" i="5"/>
  <c r="BI12" i="5" s="1"/>
  <c r="BE13" i="5"/>
  <c r="BG10" i="5"/>
  <c r="BE10" i="5"/>
  <c r="BE15" i="5"/>
  <c r="BI15" i="5" s="1"/>
  <c r="BG11" i="5"/>
  <c r="BE11" i="5"/>
  <c r="BI11" i="5" s="1"/>
  <c r="BG15" i="5"/>
  <c r="BG13" i="5"/>
  <c r="BG14" i="5"/>
  <c r="BE14" i="5"/>
  <c r="AB28" i="8"/>
  <c r="AD28" i="8"/>
  <c r="AD32" i="8"/>
  <c r="AC11" i="9"/>
  <c r="AD11" i="9"/>
  <c r="AD26" i="8"/>
  <c r="AD13" i="9"/>
  <c r="AB15" i="9"/>
  <c r="AD14" i="8"/>
  <c r="AD24" i="8"/>
  <c r="AB26" i="8"/>
  <c r="AB22" i="8"/>
  <c r="AD15" i="9"/>
  <c r="AB13" i="9"/>
  <c r="AD17" i="9"/>
  <c r="AB14" i="8"/>
  <c r="AD22" i="8"/>
  <c r="AB20" i="8"/>
  <c r="AD20" i="8"/>
  <c r="AB18" i="8"/>
  <c r="AD18" i="8"/>
  <c r="AB16" i="8"/>
  <c r="AD16" i="8"/>
  <c r="AB24" i="8"/>
  <c r="AB10" i="8"/>
  <c r="AD10" i="8"/>
  <c r="AB12" i="8"/>
  <c r="AD12" i="8"/>
  <c r="BF11" i="1"/>
  <c r="BH13" i="1"/>
  <c r="BD10" i="1"/>
  <c r="BF12" i="1"/>
  <c r="BD11" i="1"/>
  <c r="BH11" i="1" s="1"/>
  <c r="BF18" i="1"/>
  <c r="BD18" i="1"/>
  <c r="BD17" i="1"/>
  <c r="BF16" i="1"/>
  <c r="BD16" i="1"/>
  <c r="BF15" i="1"/>
  <c r="BD15" i="1"/>
  <c r="BH15" i="1" s="1"/>
  <c r="BF14" i="1"/>
  <c r="BH16" i="1"/>
  <c r="BF17" i="1"/>
  <c r="BD14" i="1"/>
  <c r="BH14" i="1" s="1"/>
  <c r="BD12" i="1"/>
  <c r="BF10" i="1"/>
  <c r="R11" i="20"/>
  <c r="R10" i="20"/>
  <c r="R12" i="19"/>
  <c r="R14" i="19"/>
  <c r="P13" i="19"/>
  <c r="R10" i="19"/>
  <c r="R14" i="18"/>
  <c r="R15" i="18"/>
  <c r="R10" i="18"/>
  <c r="R16" i="18"/>
  <c r="R17" i="18"/>
  <c r="R12" i="18"/>
  <c r="Q11" i="20"/>
  <c r="AG22" i="13"/>
  <c r="AH22" i="13" s="1"/>
  <c r="AJ22" i="13" s="1"/>
  <c r="AG29" i="13"/>
  <c r="AH29" i="13" s="1"/>
  <c r="AJ29" i="13" s="1"/>
  <c r="AG37" i="13"/>
  <c r="AH37" i="13" s="1"/>
  <c r="AJ37" i="13" s="1"/>
  <c r="BF14" i="2"/>
  <c r="BF11" i="2"/>
  <c r="BD11" i="2"/>
  <c r="BF20" i="2"/>
  <c r="BH20" i="2" s="1"/>
  <c r="BD20" i="2"/>
  <c r="BD12" i="2"/>
  <c r="BD19" i="2"/>
  <c r="BD15" i="2"/>
  <c r="BF15" i="2"/>
  <c r="BD16" i="2"/>
  <c r="BF16" i="2"/>
  <c r="BD14" i="2"/>
  <c r="BH14" i="2" s="1"/>
  <c r="Q10" i="18"/>
  <c r="R13" i="18"/>
  <c r="R11" i="18"/>
  <c r="BF21" i="2"/>
  <c r="BF17" i="2"/>
  <c r="BD17" i="2"/>
  <c r="BH17" i="2" s="1"/>
  <c r="BF10" i="2"/>
  <c r="BF13" i="2"/>
  <c r="BD13" i="2"/>
  <c r="BF18" i="2"/>
  <c r="BD18" i="2"/>
  <c r="BF19" i="2"/>
  <c r="BF12" i="2"/>
  <c r="BD10" i="2"/>
  <c r="BH16" i="2"/>
  <c r="BD21" i="2"/>
  <c r="BH21" i="2" s="1"/>
  <c r="BD13" i="3"/>
  <c r="BB13" i="3"/>
  <c r="BF13" i="3" s="1"/>
  <c r="BD12" i="3"/>
  <c r="BB12" i="3"/>
  <c r="BD10" i="3"/>
  <c r="BB10" i="3"/>
  <c r="BB11" i="3"/>
  <c r="BD11" i="3"/>
  <c r="AE16" i="11"/>
  <c r="AF16" i="11" s="1"/>
  <c r="AH16" i="11" s="1"/>
  <c r="BF11" i="3" l="1"/>
  <c r="BH19" i="2"/>
  <c r="BF12" i="4"/>
  <c r="BF15" i="4"/>
  <c r="BF13" i="4"/>
  <c r="BI10" i="5"/>
  <c r="BI13" i="5"/>
  <c r="BJ13" i="5" s="1"/>
  <c r="BI14" i="5"/>
  <c r="BJ15" i="5"/>
  <c r="BH10" i="1"/>
  <c r="BH17" i="1"/>
  <c r="BH12" i="1"/>
  <c r="BI11" i="1" s="1"/>
  <c r="BH18" i="1"/>
  <c r="BI14" i="1" s="1"/>
  <c r="BI13" i="1"/>
  <c r="BI12" i="1"/>
  <c r="BH10" i="2"/>
  <c r="BH12" i="2"/>
  <c r="BH13" i="2"/>
  <c r="BH15" i="2"/>
  <c r="BH11" i="2"/>
  <c r="BH18" i="2"/>
  <c r="BI10" i="2"/>
  <c r="BF12" i="3"/>
  <c r="BF10" i="3"/>
  <c r="BI14" i="2" l="1"/>
  <c r="BI12" i="2"/>
  <c r="BI11" i="2"/>
  <c r="BG14" i="4"/>
  <c r="BG13" i="4"/>
  <c r="BG10" i="4"/>
  <c r="BG12" i="4"/>
  <c r="BG11" i="4"/>
  <c r="BG15" i="4"/>
  <c r="BJ11" i="5"/>
  <c r="BJ10" i="5"/>
  <c r="BJ12" i="5"/>
  <c r="BJ14" i="5"/>
  <c r="BI10" i="1"/>
  <c r="BI15" i="1"/>
  <c r="BI15" i="2"/>
  <c r="BI13" i="2"/>
</calcChain>
</file>

<file path=xl/sharedStrings.xml><?xml version="1.0" encoding="utf-8"?>
<sst xmlns="http://schemas.openxmlformats.org/spreadsheetml/2006/main" count="1313" uniqueCount="198">
  <si>
    <t>Judge A:</t>
  </si>
  <si>
    <t>Judge B:</t>
  </si>
  <si>
    <t>Compulsories</t>
  </si>
  <si>
    <t>Freestyle</t>
  </si>
  <si>
    <t>Preliminary Individual</t>
  </si>
  <si>
    <t>Judge A</t>
  </si>
  <si>
    <t>Judge at A:</t>
  </si>
  <si>
    <t>Judge at B:</t>
  </si>
  <si>
    <t>Judge B</t>
  </si>
  <si>
    <t>Final Scores</t>
  </si>
  <si>
    <t xml:space="preserve">Class </t>
  </si>
  <si>
    <t>Horse</t>
  </si>
  <si>
    <t>Artistic</t>
  </si>
  <si>
    <t>Deduct</t>
  </si>
  <si>
    <t>Technique</t>
  </si>
  <si>
    <t>Compulsory</t>
  </si>
  <si>
    <t>Overall</t>
  </si>
  <si>
    <t>No.</t>
  </si>
  <si>
    <t>Vaulter</t>
  </si>
  <si>
    <t>Lunger</t>
  </si>
  <si>
    <t>Club</t>
  </si>
  <si>
    <t>A1</t>
  </si>
  <si>
    <t>A2</t>
  </si>
  <si>
    <t>A3</t>
  </si>
  <si>
    <t>A4</t>
  </si>
  <si>
    <t>A5</t>
  </si>
  <si>
    <t>V'ltOn</t>
  </si>
  <si>
    <t>Bas S</t>
  </si>
  <si>
    <t>1/2 Flag</t>
  </si>
  <si>
    <t>Plank</t>
  </si>
  <si>
    <t>Seat In</t>
  </si>
  <si>
    <t>Seat Out</t>
  </si>
  <si>
    <t>Kneel</t>
  </si>
  <si>
    <t>Vlt Off</t>
  </si>
  <si>
    <t>Sub</t>
  </si>
  <si>
    <t>Ex Sc</t>
  </si>
  <si>
    <t>C1</t>
  </si>
  <si>
    <t>C2</t>
  </si>
  <si>
    <t>C3</t>
  </si>
  <si>
    <t>C4</t>
  </si>
  <si>
    <t>C5</t>
  </si>
  <si>
    <t>Art.</t>
  </si>
  <si>
    <t>Deductions</t>
  </si>
  <si>
    <t>Final</t>
  </si>
  <si>
    <t>Perf</t>
  </si>
  <si>
    <t>falls</t>
  </si>
  <si>
    <t>Score</t>
  </si>
  <si>
    <t>Place</t>
  </si>
  <si>
    <t>2018 Christmas Competition</t>
  </si>
  <si>
    <t>December 1 to 2</t>
  </si>
  <si>
    <t>Baiberraley Rules</t>
  </si>
  <si>
    <t>Karen Mitchell</t>
  </si>
  <si>
    <t>Capriole</t>
  </si>
  <si>
    <t>Shay Newman</t>
  </si>
  <si>
    <t>Kallie Hasselmann</t>
  </si>
  <si>
    <t>Kamilaroi Yorkshire</t>
  </si>
  <si>
    <t>Dodi Rogan</t>
  </si>
  <si>
    <t>Equiste</t>
  </si>
  <si>
    <t>Amelia Slattery</t>
  </si>
  <si>
    <t>EP Morgan</t>
  </si>
  <si>
    <t>Sally Paragalli</t>
  </si>
  <si>
    <t>Southern Highlands</t>
  </si>
  <si>
    <t>Isabel Fitzsimmons</t>
  </si>
  <si>
    <t>Eartha Bagnell</t>
  </si>
  <si>
    <t>Monique Haksteeg</t>
  </si>
  <si>
    <t>Violet Levett</t>
  </si>
  <si>
    <t>Aysha-Rain Pietersz</t>
  </si>
  <si>
    <t>Ella Bennett</t>
  </si>
  <si>
    <t>Crème Brulee</t>
  </si>
  <si>
    <t>Melinda Halloran</t>
  </si>
  <si>
    <t>Pre Novice Individual</t>
  </si>
  <si>
    <t>Charlotte Clark</t>
  </si>
  <si>
    <t>Scone</t>
  </si>
  <si>
    <t>Tiannah Whitney</t>
  </si>
  <si>
    <t>Sarah Clark</t>
  </si>
  <si>
    <t>Anna Schindler</t>
  </si>
  <si>
    <t>The Puzzler</t>
  </si>
  <si>
    <t>Gillian Burns</t>
  </si>
  <si>
    <t>Julie Kirpichnikov</t>
  </si>
  <si>
    <t>Gracie Bates</t>
  </si>
  <si>
    <t>Nemo</t>
  </si>
  <si>
    <t>Robyn Boyle</t>
  </si>
  <si>
    <t>Peyton Halloran</t>
  </si>
  <si>
    <t>Daytona Halloran</t>
  </si>
  <si>
    <t>Kaitlyn Jones</t>
  </si>
  <si>
    <t>Madelaine Ohare</t>
  </si>
  <si>
    <t>Zoe Moffatt</t>
  </si>
  <si>
    <t>Edelweiss Pierre</t>
  </si>
  <si>
    <t>Darryn Fedrick</t>
  </si>
  <si>
    <t>Fassifern</t>
  </si>
  <si>
    <t>Portia Griffiths</t>
  </si>
  <si>
    <t xml:space="preserve">Scone </t>
  </si>
  <si>
    <t>Novice Individual</t>
  </si>
  <si>
    <t>Flag</t>
  </si>
  <si>
    <t>Stand</t>
  </si>
  <si>
    <t>Sw Fwd</t>
  </si>
  <si>
    <t>1/2 Mill</t>
  </si>
  <si>
    <t>Sw Bwd</t>
  </si>
  <si>
    <t>Trista Mitchell</t>
  </si>
  <si>
    <t>Lucia Rogan</t>
  </si>
  <si>
    <t>Georgia Surawski</t>
  </si>
  <si>
    <t>Kamilaroi Cavalier</t>
  </si>
  <si>
    <t>Emily Edwards</t>
  </si>
  <si>
    <t>Intermediate</t>
  </si>
  <si>
    <t>COMPULSORIES</t>
  </si>
  <si>
    <t>FREESTYLE</t>
  </si>
  <si>
    <t>Advanced One Round</t>
  </si>
  <si>
    <t>Mill</t>
  </si>
  <si>
    <t>S Fwd</t>
  </si>
  <si>
    <t>S Bwd</t>
  </si>
  <si>
    <t>Swing</t>
  </si>
  <si>
    <t>DoD</t>
  </si>
  <si>
    <t>Tegan Davis</t>
  </si>
  <si>
    <t>Emily Jones</t>
  </si>
  <si>
    <t>Splendido</t>
  </si>
  <si>
    <t>Independent</t>
  </si>
  <si>
    <t>Caitlin Fraser</t>
  </si>
  <si>
    <t>Now Noah</t>
  </si>
  <si>
    <t>Gina Sykes</t>
  </si>
  <si>
    <t>Claire Stevens</t>
  </si>
  <si>
    <t>Kerri Wilson</t>
  </si>
  <si>
    <t>Lili Tamai</t>
  </si>
  <si>
    <t>Ella Springs</t>
  </si>
  <si>
    <t>Ivy Sykes</t>
  </si>
  <si>
    <t>Bathurst &amp; District</t>
  </si>
  <si>
    <t>Jarrod Boyle</t>
  </si>
  <si>
    <t>Hunterview Sinatra</t>
  </si>
  <si>
    <t>SVG</t>
  </si>
  <si>
    <t>Jamie Haste</t>
  </si>
  <si>
    <t>Jean Betts</t>
  </si>
  <si>
    <t>Melanie Fedrick</t>
  </si>
  <si>
    <t>Philipp Stippel</t>
  </si>
  <si>
    <t>Andre</t>
  </si>
  <si>
    <t>Inga Faiss</t>
  </si>
  <si>
    <t>Isabella Napthali</t>
  </si>
  <si>
    <t>Nicole Collett</t>
  </si>
  <si>
    <t>Fleur Sykes</t>
  </si>
  <si>
    <t>PDD Intermed</t>
  </si>
  <si>
    <t>Art</t>
  </si>
  <si>
    <t>Lucy Betts</t>
  </si>
  <si>
    <t>PDD Walk (A)</t>
  </si>
  <si>
    <t>Lydia George</t>
  </si>
  <si>
    <t>Breanna Trappel</t>
  </si>
  <si>
    <t>Sabine Osmotherly</t>
  </si>
  <si>
    <t>Eloise Tate</t>
  </si>
  <si>
    <t>Zoe Caddis</t>
  </si>
  <si>
    <t>Poppy Loveland</t>
  </si>
  <si>
    <t>Martine Fogg</t>
  </si>
  <si>
    <t>Bronte Fletcher</t>
  </si>
  <si>
    <t>Benbaloo</t>
  </si>
  <si>
    <t>Sharna Kirkham</t>
  </si>
  <si>
    <t>Hunter Valley</t>
  </si>
  <si>
    <t>Harlow Connor</t>
  </si>
  <si>
    <t>Stephanie Dore</t>
  </si>
  <si>
    <t>Tuffrock Cruise</t>
  </si>
  <si>
    <t>Anna Betts</t>
  </si>
  <si>
    <t>Catrina Cruickshank</t>
  </si>
  <si>
    <t>Kerri Stapleton</t>
  </si>
  <si>
    <t>Intermediate Squad Compulsories</t>
  </si>
  <si>
    <t>Judge at A</t>
  </si>
  <si>
    <t>Judge at B</t>
  </si>
  <si>
    <t>Class</t>
  </si>
  <si>
    <t>Div. by</t>
  </si>
  <si>
    <t xml:space="preserve"> Flag</t>
  </si>
  <si>
    <t>Total</t>
  </si>
  <si>
    <t>No&amp;Ex</t>
  </si>
  <si>
    <t>Advanced Squad Compulsories</t>
  </si>
  <si>
    <t>Pre-lim Squad Compulsories</t>
  </si>
  <si>
    <t>V'lt Off</t>
  </si>
  <si>
    <t>Charlotte Atkins</t>
  </si>
  <si>
    <t>Emma Bryan</t>
  </si>
  <si>
    <t>Yoko Poolkerd</t>
  </si>
  <si>
    <t>Hayley Lewis</t>
  </si>
  <si>
    <t>Sally Payne</t>
  </si>
  <si>
    <t>BaDCap</t>
  </si>
  <si>
    <t>Prelim Squad Freestyle</t>
  </si>
  <si>
    <t>Intermediate Squad Freestyle</t>
  </si>
  <si>
    <t>PDD  Barrel A</t>
  </si>
  <si>
    <t>Tech</t>
  </si>
  <si>
    <t>Falls</t>
  </si>
  <si>
    <t>A</t>
  </si>
  <si>
    <t>B</t>
  </si>
  <si>
    <t>Southern Highands</t>
  </si>
  <si>
    <t>Robyn Bruderer</t>
  </si>
  <si>
    <t>Jenny Scott</t>
  </si>
  <si>
    <t>BAD</t>
  </si>
  <si>
    <t>Judge A: Jenny Scott</t>
  </si>
  <si>
    <t>Judge B: Darryn Fedrick</t>
  </si>
  <si>
    <t>Judge A: Robyn Bruderer</t>
  </si>
  <si>
    <t>Judge B: Jenny Scott</t>
  </si>
  <si>
    <t>Barrel Nov/Prenov</t>
  </si>
  <si>
    <t>Barrel Prelim</t>
  </si>
  <si>
    <t>Barrel Open/Adv/Int</t>
  </si>
  <si>
    <t>SUB</t>
  </si>
  <si>
    <t>TOTAL</t>
  </si>
  <si>
    <t>DEDUCT</t>
  </si>
  <si>
    <t>Judge B: Robyn Bruderer</t>
  </si>
  <si>
    <t>Judge A: Darryn Fedrick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</si>
</sst>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C09]dd\-mmm\-yy;@"/>
    <numFmt numFmtId="166" formatCode="[$-409]h:mm:ss\ AM/PM;@"/>
    <numFmt numFmtId="167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  <xf numFmtId="0" fontId="1" fillId="0" borderId="0"/>
    <xf numFmtId="0" fontId="7" fillId="0" borderId="0"/>
    <xf numFmtId="0" fontId="9" fillId="0" borderId="0"/>
  </cellStyleXfs>
  <cellXfs count="22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Alignment="1"/>
    <xf numFmtId="164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0" fontId="5" fillId="5" borderId="0" xfId="0" applyFont="1" applyFill="1" applyAlignment="1"/>
    <xf numFmtId="0" fontId="4" fillId="5" borderId="0" xfId="0" applyFont="1" applyFill="1"/>
    <xf numFmtId="0" fontId="3" fillId="6" borderId="0" xfId="0" applyFont="1" applyFill="1"/>
    <xf numFmtId="0" fontId="4" fillId="6" borderId="0" xfId="0" applyFont="1" applyFill="1"/>
    <xf numFmtId="164" fontId="5" fillId="6" borderId="0" xfId="0" applyNumberFormat="1" applyFont="1" applyFill="1" applyAlignment="1">
      <alignment horizontal="left"/>
    </xf>
    <xf numFmtId="164" fontId="4" fillId="6" borderId="0" xfId="0" applyNumberFormat="1" applyFont="1" applyFill="1" applyAlignment="1">
      <alignment horizontal="left"/>
    </xf>
    <xf numFmtId="0" fontId="5" fillId="0" borderId="0" xfId="0" applyFont="1"/>
    <xf numFmtId="0" fontId="5" fillId="0" borderId="0" xfId="0" applyFont="1" applyFill="1"/>
    <xf numFmtId="0" fontId="1" fillId="4" borderId="0" xfId="3"/>
    <xf numFmtId="164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1" fillId="4" borderId="0" xfId="3" applyAlignment="1">
      <alignment horizontal="center" vertical="center"/>
    </xf>
    <xf numFmtId="164" fontId="4" fillId="0" borderId="1" xfId="0" applyNumberFormat="1" applyFont="1" applyBorder="1" applyAlignment="1">
      <alignment horizontal="left"/>
    </xf>
    <xf numFmtId="0" fontId="1" fillId="4" borderId="0" xfId="3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67" fontId="6" fillId="9" borderId="0" xfId="0" applyNumberFormat="1" applyFont="1" applyFill="1"/>
    <xf numFmtId="164" fontId="4" fillId="0" borderId="0" xfId="0" applyNumberFormat="1" applyFont="1" applyFill="1"/>
    <xf numFmtId="0" fontId="4" fillId="7" borderId="0" xfId="0" applyFont="1" applyFill="1"/>
    <xf numFmtId="167" fontId="4" fillId="10" borderId="0" xfId="0" applyNumberFormat="1" applyFont="1" applyFill="1"/>
    <xf numFmtId="167" fontId="4" fillId="0" borderId="0" xfId="0" applyNumberFormat="1" applyFont="1"/>
    <xf numFmtId="0" fontId="4" fillId="8" borderId="0" xfId="0" applyFont="1" applyFill="1"/>
    <xf numFmtId="167" fontId="4" fillId="9" borderId="0" xfId="0" applyNumberFormat="1" applyFont="1" applyFill="1"/>
    <xf numFmtId="167" fontId="1" fillId="4" borderId="0" xfId="3" applyNumberFormat="1"/>
    <xf numFmtId="164" fontId="4" fillId="1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4" fontId="4" fillId="9" borderId="0" xfId="0" applyNumberFormat="1" applyFont="1" applyFill="1" applyAlignment="1">
      <alignment horizontal="left"/>
    </xf>
    <xf numFmtId="0" fontId="8" fillId="0" borderId="0" xfId="4" applyFont="1"/>
    <xf numFmtId="0" fontId="4" fillId="0" borderId="0" xfId="0" applyFont="1" applyBorder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5" borderId="0" xfId="0" applyFont="1" applyFill="1" applyAlignment="1"/>
    <xf numFmtId="0" fontId="1" fillId="4" borderId="0" xfId="3" applyAlignment="1">
      <alignment horizontal="left"/>
    </xf>
    <xf numFmtId="0" fontId="5" fillId="0" borderId="0" xfId="0" applyFont="1" applyAlignment="1">
      <alignment horizontal="right"/>
    </xf>
    <xf numFmtId="0" fontId="1" fillId="0" borderId="0" xfId="1" applyFill="1" applyAlignment="1">
      <alignment horizontal="left"/>
    </xf>
    <xf numFmtId="0" fontId="1" fillId="0" borderId="1" xfId="1" applyFill="1" applyBorder="1" applyAlignment="1">
      <alignment horizontal="left" vertical="center"/>
    </xf>
    <xf numFmtId="0" fontId="1" fillId="0" borderId="0" xfId="1" applyFill="1" applyAlignment="1">
      <alignment horizontal="left" vertical="center"/>
    </xf>
    <xf numFmtId="167" fontId="1" fillId="4" borderId="0" xfId="3" applyNumberFormat="1" applyAlignment="1">
      <alignment horizontal="left"/>
    </xf>
    <xf numFmtId="164" fontId="4" fillId="0" borderId="0" xfId="0" applyNumberFormat="1" applyFont="1"/>
    <xf numFmtId="164" fontId="5" fillId="6" borderId="0" xfId="0" applyNumberFormat="1" applyFont="1" applyFill="1"/>
    <xf numFmtId="164" fontId="4" fillId="6" borderId="0" xfId="0" applyNumberFormat="1" applyFont="1" applyFill="1"/>
    <xf numFmtId="164" fontId="5" fillId="0" borderId="0" xfId="0" applyNumberFormat="1" applyFont="1"/>
    <xf numFmtId="0" fontId="1" fillId="0" borderId="0" xfId="1" applyFill="1"/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1" fillId="0" borderId="0" xfId="1" applyFill="1" applyAlignment="1">
      <alignment horizontal="center" vertical="center"/>
    </xf>
    <xf numFmtId="164" fontId="4" fillId="10" borderId="0" xfId="0" applyNumberFormat="1" applyFont="1" applyFill="1"/>
    <xf numFmtId="164" fontId="4" fillId="9" borderId="0" xfId="0" applyNumberFormat="1" applyFont="1" applyFill="1"/>
    <xf numFmtId="0" fontId="2" fillId="3" borderId="0" xfId="2" applyFont="1" applyAlignment="1"/>
    <xf numFmtId="0" fontId="2" fillId="3" borderId="0" xfId="2" applyFont="1"/>
    <xf numFmtId="0" fontId="2" fillId="4" borderId="0" xfId="3" applyFont="1"/>
    <xf numFmtId="164" fontId="0" fillId="4" borderId="0" xfId="3" applyNumberFormat="1" applyFont="1" applyAlignment="1">
      <alignment horizontal="left"/>
    </xf>
    <xf numFmtId="164" fontId="1" fillId="4" borderId="0" xfId="3" applyNumberFormat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8" borderId="1" xfId="0" applyFont="1" applyFill="1" applyBorder="1" applyAlignment="1">
      <alignment horizontal="center"/>
    </xf>
    <xf numFmtId="0" fontId="1" fillId="4" borderId="1" xfId="3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1" fillId="4" borderId="0" xfId="3" applyBorder="1" applyAlignment="1">
      <alignment horizontal="center" vertical="center"/>
    </xf>
    <xf numFmtId="0" fontId="9" fillId="0" borderId="0" xfId="5" applyFont="1" applyBorder="1" applyAlignment="1">
      <alignment horizontal="left"/>
    </xf>
    <xf numFmtId="0" fontId="9" fillId="8" borderId="0" xfId="5" applyFont="1" applyFill="1" applyBorder="1" applyAlignment="1">
      <alignment horizontal="left"/>
    </xf>
    <xf numFmtId="167" fontId="4" fillId="8" borderId="0" xfId="0" applyNumberFormat="1" applyFont="1" applyFill="1"/>
    <xf numFmtId="164" fontId="1" fillId="4" borderId="0" xfId="3" applyNumberFormat="1"/>
    <xf numFmtId="167" fontId="4" fillId="7" borderId="0" xfId="0" applyNumberFormat="1" applyFont="1" applyFill="1" applyAlignment="1">
      <alignment horizontal="left"/>
    </xf>
    <xf numFmtId="164" fontId="4" fillId="7" borderId="0" xfId="0" applyNumberFormat="1" applyFont="1" applyFill="1"/>
    <xf numFmtId="0" fontId="9" fillId="0" borderId="1" xfId="5" applyFont="1" applyBorder="1" applyAlignment="1">
      <alignment horizontal="left"/>
    </xf>
    <xf numFmtId="0" fontId="4" fillId="8" borderId="1" xfId="0" applyFont="1" applyFill="1" applyBorder="1"/>
    <xf numFmtId="0" fontId="6" fillId="9" borderId="1" xfId="0" applyFont="1" applyFill="1" applyBorder="1"/>
    <xf numFmtId="164" fontId="4" fillId="0" borderId="1" xfId="0" applyNumberFormat="1" applyFont="1" applyFill="1" applyBorder="1"/>
    <xf numFmtId="167" fontId="4" fillId="8" borderId="1" xfId="0" applyNumberFormat="1" applyFont="1" applyFill="1" applyBorder="1"/>
    <xf numFmtId="167" fontId="4" fillId="10" borderId="1" xfId="0" applyNumberFormat="1" applyFont="1" applyFill="1" applyBorder="1"/>
    <xf numFmtId="167" fontId="4" fillId="0" borderId="1" xfId="0" applyNumberFormat="1" applyFont="1" applyFill="1" applyBorder="1"/>
    <xf numFmtId="167" fontId="4" fillId="9" borderId="1" xfId="0" applyNumberFormat="1" applyFont="1" applyFill="1" applyBorder="1"/>
    <xf numFmtId="164" fontId="1" fillId="4" borderId="1" xfId="3" applyNumberFormat="1" applyBorder="1"/>
    <xf numFmtId="167" fontId="4" fillId="10" borderId="1" xfId="0" applyNumberFormat="1" applyFont="1" applyFill="1" applyBorder="1" applyAlignment="1">
      <alignment horizontal="left"/>
    </xf>
    <xf numFmtId="167" fontId="4" fillId="0" borderId="1" xfId="0" applyNumberFormat="1" applyFont="1" applyFill="1" applyBorder="1" applyAlignment="1">
      <alignment horizontal="left"/>
    </xf>
    <xf numFmtId="167" fontId="4" fillId="9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67" fontId="1" fillId="4" borderId="1" xfId="3" applyNumberFormat="1" applyBorder="1"/>
    <xf numFmtId="164" fontId="0" fillId="0" borderId="1" xfId="0" applyNumberFormat="1" applyBorder="1"/>
    <xf numFmtId="0" fontId="4" fillId="0" borderId="1" xfId="0" applyFont="1" applyBorder="1"/>
    <xf numFmtId="0" fontId="0" fillId="0" borderId="1" xfId="0" applyBorder="1"/>
    <xf numFmtId="167" fontId="4" fillId="7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8" borderId="0" xfId="0" applyFont="1" applyFill="1" applyAlignment="1">
      <alignment horizontal="left"/>
    </xf>
    <xf numFmtId="164" fontId="4" fillId="0" borderId="0" xfId="0" applyNumberFormat="1" applyFont="1" applyAlignment="1"/>
    <xf numFmtId="164" fontId="4" fillId="7" borderId="0" xfId="0" applyNumberFormat="1" applyFont="1" applyFill="1" applyAlignment="1"/>
    <xf numFmtId="0" fontId="10" fillId="0" borderId="1" xfId="0" applyFont="1" applyBorder="1" applyAlignment="1">
      <alignment horizontal="left"/>
    </xf>
    <xf numFmtId="0" fontId="1" fillId="8" borderId="1" xfId="0" applyFont="1" applyFill="1" applyBorder="1"/>
    <xf numFmtId="0" fontId="4" fillId="7" borderId="1" xfId="0" applyFont="1" applyFill="1" applyBorder="1"/>
    <xf numFmtId="164" fontId="4" fillId="0" borderId="1" xfId="0" applyNumberFormat="1" applyFont="1" applyBorder="1"/>
    <xf numFmtId="0" fontId="1" fillId="4" borderId="1" xfId="3" applyBorder="1"/>
    <xf numFmtId="0" fontId="4" fillId="0" borderId="0" xfId="0" applyFont="1" applyFill="1" applyAlignment="1"/>
    <xf numFmtId="0" fontId="5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1" fillId="4" borderId="1" xfId="3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4" fillId="8" borderId="0" xfId="0" applyNumberFormat="1" applyFont="1" applyFill="1"/>
    <xf numFmtId="164" fontId="11" fillId="8" borderId="0" xfId="0" applyNumberFormat="1" applyFont="1" applyFill="1"/>
    <xf numFmtId="0" fontId="11" fillId="8" borderId="0" xfId="0" applyFont="1" applyFill="1"/>
    <xf numFmtId="0" fontId="4" fillId="8" borderId="0" xfId="0" applyFont="1" applyFill="1" applyBorder="1"/>
    <xf numFmtId="0" fontId="1" fillId="4" borderId="0" xfId="3" applyBorder="1"/>
    <xf numFmtId="0" fontId="11" fillId="8" borderId="0" xfId="0" applyFont="1" applyFill="1" applyBorder="1"/>
    <xf numFmtId="0" fontId="9" fillId="0" borderId="1" xfId="5" applyFont="1" applyFill="1" applyBorder="1" applyAlignment="1">
      <alignment horizontal="left"/>
    </xf>
    <xf numFmtId="164" fontId="1" fillId="8" borderId="1" xfId="0" applyNumberFormat="1" applyFont="1" applyFill="1" applyBorder="1"/>
    <xf numFmtId="164" fontId="4" fillId="9" borderId="1" xfId="0" applyNumberFormat="1" applyFont="1" applyFill="1" applyBorder="1"/>
    <xf numFmtId="0" fontId="4" fillId="0" borderId="1" xfId="0" applyFont="1" applyFill="1" applyBorder="1"/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7" fillId="0" borderId="0" xfId="6" applyFill="1" applyProtection="1">
      <protection locked="0"/>
    </xf>
    <xf numFmtId="0" fontId="7" fillId="0" borderId="0" xfId="6" applyProtection="1">
      <protection locked="0"/>
    </xf>
    <xf numFmtId="0" fontId="5" fillId="0" borderId="0" xfId="6" applyFont="1" applyFill="1" applyProtection="1">
      <protection locked="0"/>
    </xf>
    <xf numFmtId="0" fontId="4" fillId="0" borderId="0" xfId="6" applyFont="1" applyFill="1" applyProtection="1">
      <protection locked="0"/>
    </xf>
    <xf numFmtId="0" fontId="7" fillId="0" borderId="0" xfId="6" applyFill="1" applyAlignment="1" applyProtection="1">
      <protection locked="0"/>
    </xf>
    <xf numFmtId="0" fontId="7" fillId="0" borderId="0" xfId="6" applyAlignment="1" applyProtection="1">
      <alignment horizontal="center"/>
      <protection locked="0"/>
    </xf>
    <xf numFmtId="0" fontId="8" fillId="0" borderId="0" xfId="6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7" fillId="8" borderId="0" xfId="6" applyFill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8" fillId="0" borderId="0" xfId="6" applyFont="1" applyAlignment="1" applyProtection="1">
      <protection locked="0"/>
    </xf>
    <xf numFmtId="0" fontId="8" fillId="8" borderId="0" xfId="6" applyFont="1" applyFill="1" applyAlignment="1" applyProtection="1">
      <protection locked="0"/>
    </xf>
    <xf numFmtId="0" fontId="7" fillId="0" borderId="0" xfId="6" applyFill="1" applyAlignment="1" applyProtection="1">
      <alignment horizontal="center"/>
      <protection locked="0"/>
    </xf>
    <xf numFmtId="0" fontId="8" fillId="0" borderId="2" xfId="6" applyFont="1" applyBorder="1" applyAlignment="1" applyProtection="1">
      <alignment horizontal="right"/>
      <protection locked="0"/>
    </xf>
    <xf numFmtId="0" fontId="7" fillId="8" borderId="0" xfId="6" applyFill="1" applyProtection="1">
      <protection locked="0"/>
    </xf>
    <xf numFmtId="0" fontId="7" fillId="0" borderId="0" xfId="6" applyFont="1" applyFill="1" applyProtection="1">
      <protection locked="0"/>
    </xf>
    <xf numFmtId="0" fontId="7" fillId="0" borderId="0" xfId="6" applyFont="1" applyAlignment="1" applyProtection="1">
      <alignment horizontal="center"/>
      <protection locked="0"/>
    </xf>
    <xf numFmtId="0" fontId="1" fillId="0" borderId="0" xfId="7" applyFont="1" applyBorder="1"/>
    <xf numFmtId="0" fontId="15" fillId="8" borderId="0" xfId="0" applyFont="1" applyFill="1" applyProtection="1">
      <protection locked="0"/>
    </xf>
    <xf numFmtId="0" fontId="4" fillId="8" borderId="0" xfId="0" applyFont="1" applyFill="1" applyProtection="1">
      <protection locked="0"/>
    </xf>
    <xf numFmtId="167" fontId="15" fillId="8" borderId="0" xfId="0" applyNumberFormat="1" applyFont="1" applyFill="1" applyProtection="1">
      <protection locked="0"/>
    </xf>
    <xf numFmtId="164" fontId="4" fillId="8" borderId="0" xfId="0" applyNumberFormat="1" applyFont="1" applyFill="1" applyProtection="1"/>
    <xf numFmtId="167" fontId="4" fillId="8" borderId="0" xfId="0" applyNumberFormat="1" applyFont="1" applyFill="1" applyProtection="1">
      <protection locked="0"/>
    </xf>
    <xf numFmtId="0" fontId="4" fillId="8" borderId="0" xfId="0" applyFont="1" applyFill="1" applyProtection="1"/>
    <xf numFmtId="0" fontId="4" fillId="8" borderId="2" xfId="0" applyFont="1" applyFill="1" applyBorder="1" applyAlignment="1" applyProtection="1">
      <alignment horizontal="right"/>
    </xf>
    <xf numFmtId="0" fontId="1" fillId="0" borderId="1" xfId="7" applyFont="1" applyBorder="1"/>
    <xf numFmtId="0" fontId="7" fillId="8" borderId="1" xfId="6" applyFill="1" applyBorder="1" applyProtection="1">
      <protection locked="0"/>
    </xf>
    <xf numFmtId="167" fontId="0" fillId="9" borderId="1" xfId="0" applyNumberFormat="1" applyFill="1" applyBorder="1" applyProtection="1">
      <protection locked="0"/>
    </xf>
    <xf numFmtId="164" fontId="7" fillId="0" borderId="1" xfId="6" applyNumberFormat="1" applyFill="1" applyBorder="1" applyProtection="1"/>
    <xf numFmtId="164" fontId="7" fillId="8" borderId="1" xfId="6" applyNumberFormat="1" applyFill="1" applyBorder="1" applyProtection="1"/>
    <xf numFmtId="167" fontId="7" fillId="9" borderId="1" xfId="6" applyNumberFormat="1" applyFill="1" applyBorder="1" applyProtection="1">
      <protection locked="0"/>
    </xf>
    <xf numFmtId="0" fontId="7" fillId="8" borderId="1" xfId="6" applyFill="1" applyBorder="1" applyProtection="1"/>
    <xf numFmtId="164" fontId="7" fillId="0" borderId="3" xfId="6" applyNumberFormat="1" applyBorder="1" applyAlignment="1" applyProtection="1">
      <alignment horizontal="right"/>
    </xf>
    <xf numFmtId="0" fontId="7" fillId="0" borderId="1" xfId="6" applyBorder="1" applyProtection="1">
      <protection locked="0"/>
    </xf>
    <xf numFmtId="0" fontId="1" fillId="8" borderId="0" xfId="7" applyFont="1" applyFill="1" applyBorder="1"/>
    <xf numFmtId="0" fontId="0" fillId="0" borderId="1" xfId="0" applyFont="1" applyBorder="1"/>
    <xf numFmtId="0" fontId="0" fillId="0" borderId="0" xfId="0" applyBorder="1"/>
    <xf numFmtId="0" fontId="7" fillId="8" borderId="0" xfId="6" applyFill="1" applyBorder="1" applyProtection="1">
      <protection locked="0"/>
    </xf>
    <xf numFmtId="167" fontId="0" fillId="9" borderId="0" xfId="0" applyNumberFormat="1" applyFill="1" applyBorder="1" applyProtection="1">
      <protection locked="0"/>
    </xf>
    <xf numFmtId="164" fontId="7" fillId="0" borderId="0" xfId="6" applyNumberFormat="1" applyFill="1" applyBorder="1" applyProtection="1"/>
    <xf numFmtId="164" fontId="7" fillId="8" borderId="0" xfId="6" applyNumberFormat="1" applyFill="1" applyBorder="1" applyProtection="1"/>
    <xf numFmtId="167" fontId="7" fillId="9" borderId="0" xfId="6" applyNumberFormat="1" applyFill="1" applyBorder="1" applyProtection="1">
      <protection locked="0"/>
    </xf>
    <xf numFmtId="0" fontId="7" fillId="8" borderId="0" xfId="6" applyFill="1" applyBorder="1" applyProtection="1"/>
    <xf numFmtId="164" fontId="7" fillId="0" borderId="0" xfId="6" applyNumberFormat="1" applyBorder="1" applyAlignment="1" applyProtection="1">
      <alignment horizontal="right"/>
    </xf>
    <xf numFmtId="0" fontId="7" fillId="0" borderId="0" xfId="6" applyBorder="1" applyProtection="1">
      <protection locked="0"/>
    </xf>
    <xf numFmtId="0" fontId="0" fillId="8" borderId="1" xfId="0" applyFill="1" applyBorder="1"/>
    <xf numFmtId="0" fontId="5" fillId="11" borderId="0" xfId="0" applyFont="1" applyFill="1"/>
    <xf numFmtId="0" fontId="4" fillId="11" borderId="0" xfId="0" applyFont="1" applyFill="1"/>
    <xf numFmtId="0" fontId="4" fillId="11" borderId="0" xfId="0" applyFont="1" applyFill="1" applyAlignment="1">
      <alignment horizontal="center"/>
    </xf>
    <xf numFmtId="0" fontId="4" fillId="11" borderId="1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164" fontId="4" fillId="11" borderId="1" xfId="0" applyNumberFormat="1" applyFont="1" applyFill="1" applyBorder="1"/>
    <xf numFmtId="0" fontId="0" fillId="0" borderId="0" xfId="0"/>
    <xf numFmtId="0" fontId="0" fillId="0" borderId="0" xfId="0"/>
    <xf numFmtId="164" fontId="4" fillId="9" borderId="0" xfId="0" applyNumberFormat="1" applyFont="1" applyFill="1" applyAlignment="1">
      <alignment horizontal="right"/>
    </xf>
    <xf numFmtId="0" fontId="1" fillId="0" borderId="0" xfId="3" applyFill="1"/>
    <xf numFmtId="0" fontId="0" fillId="0" borderId="0" xfId="3" applyFont="1" applyFill="1"/>
    <xf numFmtId="0" fontId="1" fillId="8" borderId="0" xfId="3" applyFill="1"/>
    <xf numFmtId="164" fontId="1" fillId="0" borderId="1" xfId="3" applyNumberFormat="1" applyFill="1" applyBorder="1"/>
    <xf numFmtId="0" fontId="1" fillId="0" borderId="1" xfId="3" applyFill="1" applyBorder="1" applyAlignment="1">
      <alignment horizontal="center" vertical="center"/>
    </xf>
    <xf numFmtId="0" fontId="8" fillId="0" borderId="0" xfId="6" applyFont="1" applyBorder="1" applyAlignment="1" applyProtection="1">
      <alignment horizontal="right"/>
      <protection locked="0"/>
    </xf>
    <xf numFmtId="0" fontId="7" fillId="0" borderId="0" xfId="6" applyFill="1" applyBorder="1" applyAlignment="1" applyProtection="1">
      <alignment horizontal="center"/>
      <protection locked="0"/>
    </xf>
    <xf numFmtId="0" fontId="7" fillId="0" borderId="0" xfId="6" applyFont="1" applyFill="1" applyBorder="1" applyProtection="1">
      <protection locked="0"/>
    </xf>
    <xf numFmtId="0" fontId="1" fillId="0" borderId="1" xfId="5" applyFont="1" applyBorder="1" applyAlignment="1">
      <alignment horizontal="left"/>
    </xf>
    <xf numFmtId="0" fontId="0" fillId="0" borderId="0" xfId="0"/>
    <xf numFmtId="0" fontId="1" fillId="0" borderId="0" xfId="2" applyFill="1" applyAlignment="1">
      <alignment horizontal="left"/>
    </xf>
    <xf numFmtId="0" fontId="1" fillId="0" borderId="0" xfId="3" applyFill="1" applyAlignment="1">
      <alignment horizontal="left"/>
    </xf>
    <xf numFmtId="0" fontId="0" fillId="0" borderId="0" xfId="0"/>
    <xf numFmtId="0" fontId="4" fillId="0" borderId="0" xfId="0" applyFont="1" applyFill="1" applyBorder="1"/>
    <xf numFmtId="164" fontId="4" fillId="0" borderId="0" xfId="0" applyNumberFormat="1" applyFont="1" applyFill="1" applyBorder="1"/>
    <xf numFmtId="0" fontId="0" fillId="0" borderId="0" xfId="0" applyFill="1" applyBorder="1"/>
    <xf numFmtId="167" fontId="4" fillId="0" borderId="0" xfId="0" applyNumberFormat="1" applyFont="1" applyFill="1" applyBorder="1"/>
    <xf numFmtId="164" fontId="4" fillId="12" borderId="1" xfId="0" applyNumberFormat="1" applyFont="1" applyFill="1" applyBorder="1"/>
    <xf numFmtId="0" fontId="3" fillId="0" borderId="0" xfId="0" applyFont="1" applyAlignment="1">
      <alignment horizontal="left"/>
    </xf>
    <xf numFmtId="0" fontId="0" fillId="0" borderId="0" xfId="0"/>
  </cellXfs>
  <cellStyles count="8">
    <cellStyle name="40% - Accent5" xfId="2" builtinId="47"/>
    <cellStyle name="60% - Accent3" xfId="1" builtinId="40"/>
    <cellStyle name="60% - Accent6" xfId="3" builtinId="52"/>
    <cellStyle name="Normal" xfId="0" builtinId="0"/>
    <cellStyle name="Normal 2 2" xfId="4" xr:uid="{00000000-0005-0000-0000-000004000000}"/>
    <cellStyle name="Normal 2 3" xfId="6" xr:uid="{00000000-0005-0000-0000-000005000000}"/>
    <cellStyle name="Normal 3" xfId="5" xr:uid="{00000000-0005-0000-0000-000006000000}"/>
    <cellStyle name="Normal 7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18"/>
  <sheetViews>
    <sheetView workbookViewId="0">
      <selection activeCell="BI18" sqref="BI18"/>
    </sheetView>
  </sheetViews>
  <sheetFormatPr defaultRowHeight="14.4" x14ac:dyDescent="0.3"/>
  <cols>
    <col min="1" max="1" width="5.6640625" customWidth="1"/>
    <col min="2" max="2" width="20" customWidth="1"/>
    <col min="3" max="3" width="19.5546875" customWidth="1"/>
    <col min="4" max="4" width="20" customWidth="1"/>
    <col min="5" max="5" width="19.44140625" customWidth="1"/>
    <col min="12" max="12" width="3" customWidth="1"/>
    <col min="23" max="23" width="2.88671875" customWidth="1"/>
    <col min="30" max="30" width="2.88671875" customWidth="1"/>
    <col min="39" max="39" width="2.88671875" customWidth="1"/>
    <col min="50" max="50" width="3" customWidth="1"/>
    <col min="51" max="54" width="8.88671875" style="57"/>
    <col min="55" max="55" width="2.88671875" customWidth="1"/>
    <col min="56" max="56" width="10" style="57" customWidth="1"/>
    <col min="57" max="57" width="2.88671875" style="58" customWidth="1"/>
    <col min="58" max="58" width="9.33203125" style="57" bestFit="1" customWidth="1"/>
    <col min="59" max="59" width="2.88671875" style="58" customWidth="1"/>
    <col min="60" max="60" width="8.88671875" style="57"/>
    <col min="61" max="61" width="17.44140625" customWidth="1"/>
  </cols>
  <sheetData>
    <row r="1" spans="1:63" ht="15.6" x14ac:dyDescent="0.3">
      <c r="A1" s="1" t="s">
        <v>48</v>
      </c>
      <c r="B1" s="2"/>
      <c r="C1" s="2"/>
      <c r="D1" s="3" t="s">
        <v>0</v>
      </c>
      <c r="E1" s="2" t="s">
        <v>88</v>
      </c>
      <c r="F1" s="2"/>
      <c r="G1" s="4"/>
      <c r="H1" s="5"/>
      <c r="I1" s="5"/>
      <c r="J1" s="5"/>
      <c r="K1" s="5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4"/>
      <c r="X1" s="2"/>
      <c r="Y1" s="2"/>
      <c r="Z1" s="2"/>
      <c r="AA1" s="2"/>
      <c r="AB1" s="2"/>
      <c r="AC1" s="2"/>
      <c r="AD1" s="4"/>
      <c r="AE1" s="2"/>
      <c r="AF1" s="2"/>
      <c r="AG1" s="2"/>
      <c r="AH1" s="2"/>
      <c r="AI1" s="2"/>
      <c r="AJ1" s="2"/>
      <c r="AK1" s="2"/>
      <c r="AL1" s="2"/>
      <c r="AM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4"/>
      <c r="AY1" s="6"/>
      <c r="AZ1" s="6"/>
      <c r="BA1" s="6"/>
      <c r="BB1" s="6"/>
      <c r="BC1" s="2"/>
      <c r="BD1" s="7"/>
      <c r="BE1" s="7"/>
      <c r="BF1" s="8"/>
      <c r="BG1" s="7"/>
      <c r="BH1" s="8"/>
      <c r="BI1" s="9">
        <f ca="1">NOW()</f>
        <v>43437.411183680553</v>
      </c>
      <c r="BJ1" s="2"/>
      <c r="BK1" s="2"/>
    </row>
    <row r="2" spans="1:63" ht="15.6" x14ac:dyDescent="0.3">
      <c r="A2" s="1"/>
      <c r="B2" s="2"/>
      <c r="C2" s="2"/>
      <c r="D2" s="3" t="s">
        <v>1</v>
      </c>
      <c r="E2" s="2" t="s">
        <v>183</v>
      </c>
      <c r="F2" s="2"/>
      <c r="G2" s="4"/>
      <c r="H2" s="2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2"/>
      <c r="Y2" s="2"/>
      <c r="Z2" s="2"/>
      <c r="AA2" s="2"/>
      <c r="AB2" s="2"/>
      <c r="AC2" s="2"/>
      <c r="AD2" s="4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4"/>
      <c r="AY2" s="6"/>
      <c r="AZ2" s="6"/>
      <c r="BA2" s="6"/>
      <c r="BB2" s="6"/>
      <c r="BC2" s="2"/>
      <c r="BD2" s="7"/>
      <c r="BE2" s="7"/>
      <c r="BF2" s="8"/>
      <c r="BG2" s="7"/>
      <c r="BH2" s="8"/>
      <c r="BI2" s="10">
        <f ca="1">NOW()</f>
        <v>43437.411183680553</v>
      </c>
      <c r="BJ2" s="2"/>
      <c r="BK2" s="2"/>
    </row>
    <row r="3" spans="1:63" ht="15.6" x14ac:dyDescent="0.3">
      <c r="A3" s="1" t="s">
        <v>49</v>
      </c>
      <c r="B3" s="2"/>
      <c r="C3" s="2"/>
      <c r="D3" s="3"/>
      <c r="E3" s="2"/>
      <c r="F3" s="11" t="s">
        <v>2</v>
      </c>
      <c r="G3" s="12"/>
      <c r="H3" s="11"/>
      <c r="I3" s="12"/>
      <c r="J3" s="12"/>
      <c r="K3" s="12"/>
      <c r="L3" s="12"/>
      <c r="M3" s="11"/>
      <c r="N3" s="12"/>
      <c r="O3" s="12"/>
      <c r="P3" s="12"/>
      <c r="Q3" s="12"/>
      <c r="R3" s="12"/>
      <c r="S3" s="12"/>
      <c r="T3" s="12"/>
      <c r="U3" s="12"/>
      <c r="V3" s="12"/>
      <c r="W3" s="4"/>
      <c r="X3" s="13" t="s">
        <v>3</v>
      </c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2"/>
      <c r="AN3" s="11" t="s">
        <v>2</v>
      </c>
      <c r="AO3" s="12"/>
      <c r="AP3" s="12"/>
      <c r="AQ3" s="12"/>
      <c r="AR3" s="12"/>
      <c r="AS3" s="12"/>
      <c r="AT3" s="12"/>
      <c r="AU3" s="12"/>
      <c r="AV3" s="12"/>
      <c r="AW3" s="12"/>
      <c r="AX3" s="4"/>
      <c r="AY3" s="15" t="s">
        <v>3</v>
      </c>
      <c r="AZ3" s="16"/>
      <c r="BA3" s="16"/>
      <c r="BB3" s="16"/>
      <c r="BC3" s="2"/>
      <c r="BD3" s="7"/>
      <c r="BE3" s="7"/>
      <c r="BF3" s="8"/>
      <c r="BG3" s="7"/>
      <c r="BH3" s="8"/>
      <c r="BI3" s="2"/>
      <c r="BJ3" s="2"/>
      <c r="BK3" s="2"/>
    </row>
    <row r="4" spans="1:63" ht="15.6" x14ac:dyDescent="0.3">
      <c r="A4" s="1"/>
      <c r="B4" s="2"/>
      <c r="C4" s="3"/>
      <c r="D4" s="2"/>
      <c r="E4" s="2"/>
      <c r="F4" s="2"/>
      <c r="G4" s="4"/>
      <c r="H4" s="2"/>
      <c r="I4" s="2"/>
      <c r="J4" s="2"/>
      <c r="K4" s="2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2"/>
      <c r="Y4" s="2"/>
      <c r="Z4" s="2"/>
      <c r="AA4" s="2"/>
      <c r="AB4" s="2"/>
      <c r="AC4" s="2"/>
      <c r="AD4" s="4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4"/>
      <c r="AY4" s="6"/>
      <c r="AZ4" s="6"/>
      <c r="BA4" s="6"/>
      <c r="BB4" s="6"/>
      <c r="BC4" s="2"/>
      <c r="BD4" s="7"/>
      <c r="BE4" s="7"/>
      <c r="BF4" s="8"/>
      <c r="BG4" s="7"/>
      <c r="BH4" s="8"/>
      <c r="BI4" s="2"/>
      <c r="BJ4" s="2"/>
      <c r="BK4" s="2"/>
    </row>
    <row r="5" spans="1:63" ht="15.6" x14ac:dyDescent="0.3">
      <c r="A5" s="1" t="s">
        <v>4</v>
      </c>
      <c r="B5" s="17"/>
      <c r="C5" s="2"/>
      <c r="D5" s="2"/>
      <c r="E5" s="2"/>
      <c r="F5" s="17" t="s">
        <v>5</v>
      </c>
      <c r="G5" s="18"/>
      <c r="H5" s="2"/>
      <c r="I5" s="17"/>
      <c r="J5" s="2"/>
      <c r="K5" s="2"/>
      <c r="L5" s="4"/>
      <c r="M5" s="17" t="s">
        <v>6</v>
      </c>
      <c r="N5" s="17"/>
      <c r="O5" s="2"/>
      <c r="P5" s="2"/>
      <c r="Q5" s="2"/>
      <c r="R5" s="2"/>
      <c r="S5" s="2"/>
      <c r="T5" s="2"/>
      <c r="U5" s="2"/>
      <c r="V5" s="2"/>
      <c r="W5" s="18"/>
      <c r="X5" s="17" t="s">
        <v>5</v>
      </c>
      <c r="Y5" s="2"/>
      <c r="Z5" s="2"/>
      <c r="AA5" s="2"/>
      <c r="AB5" s="2"/>
      <c r="AC5" s="2"/>
      <c r="AD5" s="4"/>
      <c r="AE5" s="17" t="s">
        <v>5</v>
      </c>
      <c r="AF5" s="2"/>
      <c r="AG5" s="2"/>
      <c r="AH5" s="2"/>
      <c r="AI5" s="2"/>
      <c r="AJ5" s="2"/>
      <c r="AK5" s="17"/>
      <c r="AL5" s="17"/>
      <c r="AM5" s="19"/>
      <c r="AN5" s="17" t="s">
        <v>7</v>
      </c>
      <c r="AO5" s="17"/>
      <c r="AP5" s="2"/>
      <c r="AQ5" s="2"/>
      <c r="AR5" s="2"/>
      <c r="AS5" s="2"/>
      <c r="AT5" s="2"/>
      <c r="AU5" s="2"/>
      <c r="AV5" s="2"/>
      <c r="AW5" s="2"/>
      <c r="AX5" s="4"/>
      <c r="AY5" s="20" t="s">
        <v>8</v>
      </c>
      <c r="AZ5" s="6"/>
      <c r="BA5" s="6"/>
      <c r="BB5" s="6"/>
      <c r="BC5" s="19"/>
      <c r="BD5" s="21" t="s">
        <v>9</v>
      </c>
      <c r="BE5" s="7"/>
      <c r="BF5" s="8"/>
      <c r="BG5" s="7"/>
      <c r="BH5" s="8"/>
      <c r="BI5" s="2"/>
      <c r="BJ5" s="2"/>
      <c r="BK5" s="2"/>
    </row>
    <row r="6" spans="1:63" ht="15.6" x14ac:dyDescent="0.3">
      <c r="A6" s="1" t="s">
        <v>10</v>
      </c>
      <c r="B6" s="17">
        <v>6</v>
      </c>
      <c r="C6" s="2"/>
      <c r="D6" s="2"/>
      <c r="E6" s="2"/>
      <c r="F6" s="2" t="str">
        <f>E1</f>
        <v>Darryn Fedrick</v>
      </c>
      <c r="G6" s="4"/>
      <c r="H6" s="2"/>
      <c r="I6" s="2"/>
      <c r="J6" s="2"/>
      <c r="K6" s="2"/>
      <c r="L6" s="2"/>
      <c r="M6" s="2" t="str">
        <f>E1</f>
        <v>Darryn Fedrick</v>
      </c>
      <c r="N6" s="2"/>
      <c r="O6" s="2"/>
      <c r="P6" s="2"/>
      <c r="Q6" s="2"/>
      <c r="R6" s="2"/>
      <c r="S6" s="2"/>
      <c r="T6" s="2"/>
      <c r="U6" s="2"/>
      <c r="V6" s="4"/>
      <c r="W6" s="4"/>
      <c r="X6" s="2" t="str">
        <f>E1</f>
        <v>Darryn Fedrick</v>
      </c>
      <c r="Y6" s="2"/>
      <c r="Z6" s="2"/>
      <c r="AA6" s="2"/>
      <c r="AB6" s="2"/>
      <c r="AC6" s="2"/>
      <c r="AD6" s="2"/>
      <c r="AE6" s="2" t="str">
        <f>E1</f>
        <v>Darryn Fedrick</v>
      </c>
      <c r="AF6" s="2"/>
      <c r="AG6" s="2"/>
      <c r="AH6" s="2"/>
      <c r="AI6" s="2"/>
      <c r="AJ6" s="2"/>
      <c r="AK6" s="2"/>
      <c r="AL6" s="2"/>
      <c r="AM6" s="19"/>
      <c r="AN6" s="2" t="str">
        <f>E2</f>
        <v>Robyn Bruderer</v>
      </c>
      <c r="AO6" s="2"/>
      <c r="AP6" s="2"/>
      <c r="AQ6" s="2"/>
      <c r="AR6" s="2"/>
      <c r="AS6" s="2"/>
      <c r="AT6" s="2"/>
      <c r="AU6" s="2"/>
      <c r="AV6" s="2"/>
      <c r="AW6" s="4"/>
      <c r="AX6" s="2"/>
      <c r="AY6" s="6" t="str">
        <f>E2</f>
        <v>Robyn Bruderer</v>
      </c>
      <c r="AZ6" s="6"/>
      <c r="BA6" s="6"/>
      <c r="BB6" s="6"/>
      <c r="BC6" s="19"/>
      <c r="BD6" s="8"/>
      <c r="BE6" s="7"/>
      <c r="BF6" s="8"/>
      <c r="BG6" s="7"/>
      <c r="BH6" s="8"/>
      <c r="BI6" s="2"/>
      <c r="BJ6" s="2"/>
      <c r="BK6" s="2"/>
    </row>
    <row r="7" spans="1:63" x14ac:dyDescent="0.3">
      <c r="A7" s="2"/>
      <c r="B7" s="2"/>
      <c r="C7" s="2"/>
      <c r="D7" s="2"/>
      <c r="E7" s="2"/>
      <c r="F7" s="2" t="s">
        <v>11</v>
      </c>
      <c r="G7" s="2"/>
      <c r="H7" s="2"/>
      <c r="I7" s="2"/>
      <c r="J7" s="2"/>
      <c r="K7" s="5"/>
      <c r="L7" s="22"/>
      <c r="M7" s="2"/>
      <c r="N7" s="5"/>
      <c r="O7" s="5"/>
      <c r="P7" s="5"/>
      <c r="Q7" s="5"/>
      <c r="R7" s="5"/>
      <c r="S7" s="5"/>
      <c r="T7" s="5"/>
      <c r="U7" s="5"/>
      <c r="V7" s="5"/>
      <c r="W7" s="22"/>
      <c r="X7" s="23" t="s">
        <v>11</v>
      </c>
      <c r="Y7" s="23"/>
      <c r="Z7" s="23"/>
      <c r="AA7" s="23"/>
      <c r="AB7" s="24"/>
      <c r="AC7" s="2"/>
      <c r="AD7" s="4"/>
      <c r="AE7" s="2" t="s">
        <v>12</v>
      </c>
      <c r="AF7" s="2"/>
      <c r="AG7" s="2"/>
      <c r="AH7" s="2"/>
      <c r="AI7" s="2"/>
      <c r="AJ7" s="2"/>
      <c r="AK7" s="2"/>
      <c r="AL7" s="23" t="s">
        <v>12</v>
      </c>
      <c r="AM7" s="19"/>
      <c r="AN7" s="2"/>
      <c r="AO7" s="5"/>
      <c r="AP7" s="5"/>
      <c r="AQ7" s="5"/>
      <c r="AR7" s="5"/>
      <c r="AS7" s="5"/>
      <c r="AT7" s="5"/>
      <c r="AU7" s="5"/>
      <c r="AV7" s="5"/>
      <c r="AW7" s="5"/>
      <c r="AX7" s="22"/>
      <c r="AY7" s="20"/>
      <c r="AZ7" s="6"/>
      <c r="BA7" s="6" t="s">
        <v>13</v>
      </c>
      <c r="BB7" s="6" t="s">
        <v>14</v>
      </c>
      <c r="BC7" s="19"/>
      <c r="BD7" s="25" t="s">
        <v>15</v>
      </c>
      <c r="BE7" s="7"/>
      <c r="BF7" s="25" t="s">
        <v>3</v>
      </c>
      <c r="BG7" s="7"/>
      <c r="BH7" s="26" t="s">
        <v>16</v>
      </c>
      <c r="BI7" s="27"/>
      <c r="BJ7" s="2"/>
      <c r="BK7" s="2"/>
    </row>
    <row r="8" spans="1:63" x14ac:dyDescent="0.3">
      <c r="A8" s="28" t="s">
        <v>17</v>
      </c>
      <c r="B8" s="29" t="s">
        <v>18</v>
      </c>
      <c r="C8" s="29" t="s">
        <v>11</v>
      </c>
      <c r="D8" s="29" t="s">
        <v>19</v>
      </c>
      <c r="E8" s="29" t="s">
        <v>20</v>
      </c>
      <c r="F8" s="30" t="s">
        <v>21</v>
      </c>
      <c r="G8" s="30" t="s">
        <v>22</v>
      </c>
      <c r="H8" s="30" t="s">
        <v>23</v>
      </c>
      <c r="I8" s="30" t="s">
        <v>24</v>
      </c>
      <c r="J8" s="30" t="s">
        <v>25</v>
      </c>
      <c r="K8" s="30" t="s">
        <v>11</v>
      </c>
      <c r="L8" s="31"/>
      <c r="M8" s="28" t="s">
        <v>26</v>
      </c>
      <c r="N8" s="28" t="s">
        <v>27</v>
      </c>
      <c r="O8" s="28" t="s">
        <v>28</v>
      </c>
      <c r="P8" s="28" t="s">
        <v>29</v>
      </c>
      <c r="Q8" s="28" t="s">
        <v>30</v>
      </c>
      <c r="R8" s="28" t="s">
        <v>31</v>
      </c>
      <c r="S8" s="28" t="s">
        <v>32</v>
      </c>
      <c r="T8" s="28" t="s">
        <v>33</v>
      </c>
      <c r="U8" s="28" t="s">
        <v>34</v>
      </c>
      <c r="V8" s="28" t="s">
        <v>35</v>
      </c>
      <c r="W8" s="31"/>
      <c r="X8" s="30" t="s">
        <v>21</v>
      </c>
      <c r="Y8" s="30" t="s">
        <v>22</v>
      </c>
      <c r="Z8" s="30" t="s">
        <v>23</v>
      </c>
      <c r="AA8" s="30" t="s">
        <v>24</v>
      </c>
      <c r="AB8" s="30" t="s">
        <v>25</v>
      </c>
      <c r="AC8" s="30" t="s">
        <v>11</v>
      </c>
      <c r="AD8" s="32"/>
      <c r="AE8" s="30" t="s">
        <v>36</v>
      </c>
      <c r="AF8" s="30" t="s">
        <v>37</v>
      </c>
      <c r="AG8" s="30" t="s">
        <v>38</v>
      </c>
      <c r="AH8" s="30" t="s">
        <v>39</v>
      </c>
      <c r="AI8" s="30" t="s">
        <v>40</v>
      </c>
      <c r="AJ8" s="30" t="s">
        <v>41</v>
      </c>
      <c r="AK8" s="28" t="s">
        <v>42</v>
      </c>
      <c r="AL8" s="28" t="s">
        <v>43</v>
      </c>
      <c r="AM8" s="33"/>
      <c r="AN8" s="28" t="s">
        <v>26</v>
      </c>
      <c r="AO8" s="28" t="s">
        <v>27</v>
      </c>
      <c r="AP8" s="28" t="s">
        <v>28</v>
      </c>
      <c r="AQ8" s="28" t="s">
        <v>29</v>
      </c>
      <c r="AR8" s="28" t="s">
        <v>30</v>
      </c>
      <c r="AS8" s="28" t="s">
        <v>31</v>
      </c>
      <c r="AT8" s="28" t="s">
        <v>32</v>
      </c>
      <c r="AU8" s="28" t="s">
        <v>33</v>
      </c>
      <c r="AV8" s="28" t="s">
        <v>34</v>
      </c>
      <c r="AW8" s="28" t="s">
        <v>35</v>
      </c>
      <c r="AX8" s="31"/>
      <c r="AY8" s="34" t="s">
        <v>44</v>
      </c>
      <c r="AZ8" s="34" t="s">
        <v>14</v>
      </c>
      <c r="BA8" s="34" t="s">
        <v>45</v>
      </c>
      <c r="BB8" s="34" t="s">
        <v>43</v>
      </c>
      <c r="BC8" s="35"/>
      <c r="BD8" s="36" t="s">
        <v>46</v>
      </c>
      <c r="BE8" s="37"/>
      <c r="BF8" s="36" t="s">
        <v>46</v>
      </c>
      <c r="BG8" s="38"/>
      <c r="BH8" s="39" t="s">
        <v>46</v>
      </c>
      <c r="BI8" s="40" t="s">
        <v>47</v>
      </c>
      <c r="BJ8" s="23"/>
      <c r="BK8" s="23"/>
    </row>
    <row r="9" spans="1:63" x14ac:dyDescent="0.3">
      <c r="A9" s="23"/>
      <c r="B9" s="23"/>
      <c r="C9" s="23"/>
      <c r="D9" s="23"/>
      <c r="E9" s="23"/>
      <c r="F9" s="27"/>
      <c r="G9" s="27"/>
      <c r="H9" s="27"/>
      <c r="I9" s="27"/>
      <c r="J9" s="27"/>
      <c r="K9" s="27"/>
      <c r="L9" s="31"/>
      <c r="M9" s="23"/>
      <c r="N9" s="23"/>
      <c r="O9" s="23"/>
      <c r="P9" s="23"/>
      <c r="Q9" s="23"/>
      <c r="R9" s="23"/>
      <c r="S9" s="23"/>
      <c r="T9" s="23"/>
      <c r="U9" s="23"/>
      <c r="V9" s="23"/>
      <c r="W9" s="31"/>
      <c r="X9" s="27"/>
      <c r="Y9" s="27"/>
      <c r="Z9" s="27"/>
      <c r="AA9" s="27"/>
      <c r="AB9" s="27"/>
      <c r="AC9" s="27"/>
      <c r="AD9" s="32"/>
      <c r="AE9" s="27"/>
      <c r="AF9" s="27"/>
      <c r="AG9" s="27"/>
      <c r="AH9" s="27"/>
      <c r="AI9" s="27"/>
      <c r="AJ9" s="27"/>
      <c r="AK9" s="23"/>
      <c r="AL9" s="23"/>
      <c r="AM9" s="3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31"/>
      <c r="AY9" s="6"/>
      <c r="AZ9" s="6"/>
      <c r="BA9" s="6"/>
      <c r="BB9" s="6"/>
      <c r="BC9" s="35"/>
      <c r="BD9" s="25"/>
      <c r="BE9" s="7"/>
      <c r="BF9" s="25"/>
      <c r="BG9" s="41"/>
      <c r="BH9" s="26"/>
      <c r="BI9" s="42"/>
      <c r="BJ9" s="2"/>
      <c r="BK9" s="2"/>
    </row>
    <row r="10" spans="1:63" x14ac:dyDescent="0.3">
      <c r="A10" s="43">
        <v>45</v>
      </c>
      <c r="B10" t="s">
        <v>67</v>
      </c>
      <c r="C10" t="s">
        <v>68</v>
      </c>
      <c r="D10" t="s">
        <v>69</v>
      </c>
      <c r="E10" t="s">
        <v>91</v>
      </c>
      <c r="F10" s="44">
        <v>6</v>
      </c>
      <c r="G10" s="44">
        <v>7</v>
      </c>
      <c r="H10" s="44">
        <v>7.5</v>
      </c>
      <c r="I10" s="44">
        <v>8</v>
      </c>
      <c r="J10" s="44">
        <v>7</v>
      </c>
      <c r="K10" s="45">
        <f t="shared" ref="K10:K18" si="0">SUM((F10*0.1),(G10*0.1),(H10*0.3),(I10*0.3),(J10*0.2))</f>
        <v>7.3500000000000005</v>
      </c>
      <c r="L10" s="46"/>
      <c r="M10" s="47">
        <v>5.4</v>
      </c>
      <c r="N10" s="47">
        <v>5</v>
      </c>
      <c r="O10" s="47">
        <v>5.8</v>
      </c>
      <c r="P10" s="47">
        <v>5.6</v>
      </c>
      <c r="Q10" s="47">
        <v>6</v>
      </c>
      <c r="R10" s="47">
        <v>6</v>
      </c>
      <c r="S10" s="47">
        <v>5.8</v>
      </c>
      <c r="T10" s="47">
        <v>5.2</v>
      </c>
      <c r="U10" s="48">
        <f t="shared" ref="U10:U18" si="1">SUM(M10:T10)</f>
        <v>44.8</v>
      </c>
      <c r="V10" s="45">
        <f t="shared" ref="V10:V18" si="2">U10/8</f>
        <v>5.6</v>
      </c>
      <c r="W10" s="46"/>
      <c r="X10" s="44">
        <v>6</v>
      </c>
      <c r="Y10" s="44">
        <v>7</v>
      </c>
      <c r="Z10" s="44">
        <v>7.5</v>
      </c>
      <c r="AA10" s="44">
        <v>8</v>
      </c>
      <c r="AB10" s="44">
        <v>7</v>
      </c>
      <c r="AC10" s="45">
        <f t="shared" ref="AC10:AC18" si="3">SUM((X10*0.1),(Y10*0.1),(Z10*0.3),(AA10*0.3),(AB10*0.2))</f>
        <v>7.3500000000000005</v>
      </c>
      <c r="AD10" s="49"/>
      <c r="AE10" s="47">
        <v>4.5</v>
      </c>
      <c r="AF10" s="47">
        <v>4.4000000000000004</v>
      </c>
      <c r="AG10" s="47">
        <v>4.2</v>
      </c>
      <c r="AH10" s="47">
        <v>4.2</v>
      </c>
      <c r="AI10" s="47">
        <v>2</v>
      </c>
      <c r="AJ10" s="45">
        <f t="shared" ref="AJ10:AJ18" si="4">SUM((AE10*0.2),(AF10*0.15),(AG10*0.25),(AH10*0.2),(AI10*0.2))</f>
        <v>3.85</v>
      </c>
      <c r="AK10" s="50"/>
      <c r="AL10" s="45">
        <f t="shared" ref="AL10:AL18" si="5">AJ10-AK10</f>
        <v>3.85</v>
      </c>
      <c r="AM10" s="51"/>
      <c r="AN10" s="47">
        <v>5.6</v>
      </c>
      <c r="AO10" s="47">
        <v>5.7</v>
      </c>
      <c r="AP10" s="47">
        <v>5.3</v>
      </c>
      <c r="AQ10" s="47">
        <v>6</v>
      </c>
      <c r="AR10" s="47">
        <v>5.7</v>
      </c>
      <c r="AS10" s="47">
        <v>5.8</v>
      </c>
      <c r="AT10" s="47">
        <v>4.2</v>
      </c>
      <c r="AU10" s="47">
        <v>5</v>
      </c>
      <c r="AV10" s="48">
        <f t="shared" ref="AV10:AV18" si="6">SUM(AN10:AU10)</f>
        <v>43.300000000000004</v>
      </c>
      <c r="AW10" s="45">
        <f t="shared" ref="AW10:AW18" si="7">AV10/8</f>
        <v>5.4125000000000005</v>
      </c>
      <c r="AX10" s="46"/>
      <c r="AY10" s="52">
        <v>6.9</v>
      </c>
      <c r="AZ10" s="53">
        <f t="shared" ref="AZ10:AZ18" si="8">AY10</f>
        <v>6.9</v>
      </c>
      <c r="BA10" s="54"/>
      <c r="BB10" s="53">
        <f t="shared" ref="BB10:BB18" si="9">SUM(AZ10-BA10)</f>
        <v>6.9</v>
      </c>
      <c r="BC10" s="51"/>
      <c r="BD10" s="6">
        <f t="shared" ref="BD10:BD18" si="10">SUM((K10*0.25)+(V10*0.375)+(AW10*0.375))</f>
        <v>5.9671874999999996</v>
      </c>
      <c r="BE10" s="7"/>
      <c r="BF10" s="6">
        <f t="shared" ref="BF10:BF18" si="11">SUM((AC10*0.25),(AL10*0.25),(BB10*0.5))</f>
        <v>6.25</v>
      </c>
      <c r="BG10" s="7"/>
      <c r="BH10" s="20">
        <f t="shared" ref="BH10:BH18" si="12">AVERAGE(BD10:BF10)</f>
        <v>6.1085937499999998</v>
      </c>
      <c r="BI10" s="55">
        <f t="shared" ref="BI10:BI15" si="13">RANK(BH10,BH$10:BH$1009)</f>
        <v>1</v>
      </c>
      <c r="BJ10" s="56"/>
      <c r="BK10" s="56"/>
    </row>
    <row r="11" spans="1:63" x14ac:dyDescent="0.3">
      <c r="A11" s="43">
        <v>3</v>
      </c>
      <c r="B11" t="s">
        <v>66</v>
      </c>
      <c r="C11" t="s">
        <v>50</v>
      </c>
      <c r="D11" t="s">
        <v>51</v>
      </c>
      <c r="E11" t="s">
        <v>52</v>
      </c>
      <c r="F11" s="44">
        <v>5.8</v>
      </c>
      <c r="G11" s="44">
        <v>5.2</v>
      </c>
      <c r="H11" s="44">
        <v>5.6</v>
      </c>
      <c r="I11" s="44">
        <v>6.5</v>
      </c>
      <c r="J11" s="44">
        <v>6.5</v>
      </c>
      <c r="K11" s="45">
        <f t="shared" si="0"/>
        <v>6.03</v>
      </c>
      <c r="L11" s="46"/>
      <c r="M11" s="47">
        <v>5.2</v>
      </c>
      <c r="N11" s="47">
        <v>5.6</v>
      </c>
      <c r="O11" s="47">
        <v>5.2</v>
      </c>
      <c r="P11" s="47">
        <v>6</v>
      </c>
      <c r="Q11" s="47">
        <v>6</v>
      </c>
      <c r="R11" s="47">
        <v>6</v>
      </c>
      <c r="S11" s="47">
        <v>7</v>
      </c>
      <c r="T11" s="47">
        <v>4.8</v>
      </c>
      <c r="U11" s="48">
        <f t="shared" si="1"/>
        <v>45.8</v>
      </c>
      <c r="V11" s="45">
        <f t="shared" si="2"/>
        <v>5.7249999999999996</v>
      </c>
      <c r="W11" s="46"/>
      <c r="X11" s="44">
        <v>5.8</v>
      </c>
      <c r="Y11" s="44">
        <v>5.2</v>
      </c>
      <c r="Z11" s="44">
        <v>5.6</v>
      </c>
      <c r="AA11" s="44">
        <v>6.5</v>
      </c>
      <c r="AB11" s="44">
        <v>6.5</v>
      </c>
      <c r="AC11" s="45">
        <f t="shared" si="3"/>
        <v>6.03</v>
      </c>
      <c r="AD11" s="49"/>
      <c r="AE11" s="47">
        <v>3.5</v>
      </c>
      <c r="AF11" s="47">
        <v>5</v>
      </c>
      <c r="AG11" s="47">
        <v>5</v>
      </c>
      <c r="AH11" s="47">
        <v>4.8</v>
      </c>
      <c r="AI11" s="47">
        <v>2</v>
      </c>
      <c r="AJ11" s="45">
        <f t="shared" si="4"/>
        <v>4.0600000000000005</v>
      </c>
      <c r="AK11" s="50"/>
      <c r="AL11" s="45">
        <f t="shared" si="5"/>
        <v>4.0600000000000005</v>
      </c>
      <c r="AM11" s="51"/>
      <c r="AN11" s="47">
        <v>6.2</v>
      </c>
      <c r="AO11" s="47">
        <v>6.5</v>
      </c>
      <c r="AP11" s="47">
        <v>5.3</v>
      </c>
      <c r="AQ11" s="47">
        <v>6.2</v>
      </c>
      <c r="AR11" s="47">
        <v>6</v>
      </c>
      <c r="AS11" s="47">
        <v>5.2</v>
      </c>
      <c r="AT11" s="47">
        <v>7</v>
      </c>
      <c r="AU11" s="47">
        <v>6.2</v>
      </c>
      <c r="AV11" s="48">
        <f t="shared" si="6"/>
        <v>48.6</v>
      </c>
      <c r="AW11" s="45">
        <f t="shared" si="7"/>
        <v>6.0750000000000002</v>
      </c>
      <c r="AX11" s="46"/>
      <c r="AY11" s="52">
        <v>7.5</v>
      </c>
      <c r="AZ11" s="53">
        <f t="shared" si="8"/>
        <v>7.5</v>
      </c>
      <c r="BA11" s="54"/>
      <c r="BB11" s="53">
        <f t="shared" si="9"/>
        <v>7.5</v>
      </c>
      <c r="BC11" s="51"/>
      <c r="BD11" s="6">
        <f t="shared" si="10"/>
        <v>5.9325000000000001</v>
      </c>
      <c r="BE11" s="7"/>
      <c r="BF11" s="6">
        <f t="shared" si="11"/>
        <v>6.2725</v>
      </c>
      <c r="BG11" s="7"/>
      <c r="BH11" s="20">
        <f t="shared" si="12"/>
        <v>6.1025</v>
      </c>
      <c r="BI11" s="55">
        <f t="shared" si="13"/>
        <v>2</v>
      </c>
      <c r="BJ11" s="2"/>
      <c r="BK11" s="2"/>
    </row>
    <row r="12" spans="1:63" x14ac:dyDescent="0.3">
      <c r="A12" s="43">
        <v>9</v>
      </c>
      <c r="B12" t="s">
        <v>65</v>
      </c>
      <c r="C12" t="s">
        <v>50</v>
      </c>
      <c r="D12" t="s">
        <v>51</v>
      </c>
      <c r="E12" t="s">
        <v>52</v>
      </c>
      <c r="F12" s="44">
        <v>5.8</v>
      </c>
      <c r="G12" s="44">
        <v>5.2</v>
      </c>
      <c r="H12" s="44">
        <v>5.6</v>
      </c>
      <c r="I12" s="44">
        <v>6.5</v>
      </c>
      <c r="J12" s="44">
        <v>6.5</v>
      </c>
      <c r="K12" s="45">
        <f t="shared" si="0"/>
        <v>6.03</v>
      </c>
      <c r="L12" s="46"/>
      <c r="M12" s="47">
        <v>5.2</v>
      </c>
      <c r="N12" s="47">
        <v>5.4</v>
      </c>
      <c r="O12" s="47">
        <v>5.6</v>
      </c>
      <c r="P12" s="47">
        <v>5.8</v>
      </c>
      <c r="Q12" s="47">
        <v>6</v>
      </c>
      <c r="R12" s="47">
        <v>6</v>
      </c>
      <c r="S12" s="47">
        <v>6.5</v>
      </c>
      <c r="T12" s="47">
        <v>4.8</v>
      </c>
      <c r="U12" s="48">
        <f t="shared" si="1"/>
        <v>45.3</v>
      </c>
      <c r="V12" s="45">
        <f t="shared" si="2"/>
        <v>5.6624999999999996</v>
      </c>
      <c r="W12" s="46"/>
      <c r="X12" s="44">
        <v>5.8</v>
      </c>
      <c r="Y12" s="44">
        <v>5.2</v>
      </c>
      <c r="Z12" s="44">
        <v>5.6</v>
      </c>
      <c r="AA12" s="44">
        <v>6.5</v>
      </c>
      <c r="AB12" s="44">
        <v>6.5</v>
      </c>
      <c r="AC12" s="45">
        <f t="shared" si="3"/>
        <v>6.03</v>
      </c>
      <c r="AD12" s="49"/>
      <c r="AE12" s="47">
        <v>5.5</v>
      </c>
      <c r="AF12" s="47">
        <v>5</v>
      </c>
      <c r="AG12" s="47">
        <v>5.2</v>
      </c>
      <c r="AH12" s="47">
        <v>4.2</v>
      </c>
      <c r="AI12" s="47">
        <v>2</v>
      </c>
      <c r="AJ12" s="45">
        <f t="shared" si="4"/>
        <v>4.3900000000000006</v>
      </c>
      <c r="AK12" s="50"/>
      <c r="AL12" s="45">
        <f t="shared" si="5"/>
        <v>4.3900000000000006</v>
      </c>
      <c r="AM12" s="51"/>
      <c r="AN12" s="47">
        <v>6</v>
      </c>
      <c r="AO12" s="47">
        <v>6.2</v>
      </c>
      <c r="AP12" s="47">
        <v>5.7</v>
      </c>
      <c r="AQ12" s="47">
        <v>6</v>
      </c>
      <c r="AR12" s="47">
        <v>6</v>
      </c>
      <c r="AS12" s="47">
        <v>6</v>
      </c>
      <c r="AT12" s="47">
        <v>6.7</v>
      </c>
      <c r="AU12" s="47">
        <v>6.7</v>
      </c>
      <c r="AV12" s="48">
        <f t="shared" si="6"/>
        <v>49.300000000000004</v>
      </c>
      <c r="AW12" s="45">
        <f t="shared" si="7"/>
        <v>6.1625000000000005</v>
      </c>
      <c r="AX12" s="46"/>
      <c r="AY12" s="52">
        <v>7.6</v>
      </c>
      <c r="AZ12" s="53">
        <f t="shared" si="8"/>
        <v>7.6</v>
      </c>
      <c r="BA12" s="54">
        <v>0.4</v>
      </c>
      <c r="BB12" s="53">
        <f t="shared" si="9"/>
        <v>7.1999999999999993</v>
      </c>
      <c r="BC12" s="51"/>
      <c r="BD12" s="6">
        <f t="shared" si="10"/>
        <v>5.9418749999999996</v>
      </c>
      <c r="BE12" s="7"/>
      <c r="BF12" s="6">
        <f t="shared" si="11"/>
        <v>6.2050000000000001</v>
      </c>
      <c r="BG12" s="7"/>
      <c r="BH12" s="20">
        <f t="shared" si="12"/>
        <v>6.0734374999999998</v>
      </c>
      <c r="BI12" s="55">
        <f t="shared" si="13"/>
        <v>3</v>
      </c>
      <c r="BJ12" s="56"/>
      <c r="BK12" s="56"/>
    </row>
    <row r="13" spans="1:63" x14ac:dyDescent="0.3">
      <c r="A13" s="43">
        <v>6</v>
      </c>
      <c r="B13" t="s">
        <v>64</v>
      </c>
      <c r="C13" t="s">
        <v>50</v>
      </c>
      <c r="D13" t="s">
        <v>51</v>
      </c>
      <c r="E13" t="s">
        <v>52</v>
      </c>
      <c r="F13" s="44">
        <v>5.8</v>
      </c>
      <c r="G13" s="44">
        <v>5.2</v>
      </c>
      <c r="H13" s="44">
        <v>5.6</v>
      </c>
      <c r="I13" s="44">
        <v>6.5</v>
      </c>
      <c r="J13" s="44">
        <v>6.5</v>
      </c>
      <c r="K13" s="45">
        <f t="shared" si="0"/>
        <v>6.03</v>
      </c>
      <c r="L13" s="46"/>
      <c r="M13" s="47">
        <v>5.2</v>
      </c>
      <c r="N13" s="47">
        <v>5.4</v>
      </c>
      <c r="O13" s="47">
        <v>5.8</v>
      </c>
      <c r="P13" s="47">
        <v>5.8</v>
      </c>
      <c r="Q13" s="47">
        <v>6</v>
      </c>
      <c r="R13" s="47">
        <v>6</v>
      </c>
      <c r="S13" s="47">
        <v>7</v>
      </c>
      <c r="T13" s="47">
        <v>4.8</v>
      </c>
      <c r="U13" s="48">
        <f t="shared" si="1"/>
        <v>46</v>
      </c>
      <c r="V13" s="45">
        <f t="shared" si="2"/>
        <v>5.75</v>
      </c>
      <c r="W13" s="46"/>
      <c r="X13" s="44">
        <v>5.8</v>
      </c>
      <c r="Y13" s="44">
        <v>5.2</v>
      </c>
      <c r="Z13" s="44">
        <v>5.6</v>
      </c>
      <c r="AA13" s="44">
        <v>6.5</v>
      </c>
      <c r="AB13" s="44">
        <v>6.5</v>
      </c>
      <c r="AC13" s="45">
        <f t="shared" si="3"/>
        <v>6.03</v>
      </c>
      <c r="AD13" s="49"/>
      <c r="AE13" s="47">
        <v>2.5</v>
      </c>
      <c r="AF13" s="47">
        <v>4</v>
      </c>
      <c r="AG13" s="47">
        <v>4.2</v>
      </c>
      <c r="AH13" s="47">
        <v>4</v>
      </c>
      <c r="AI13" s="47">
        <v>1</v>
      </c>
      <c r="AJ13" s="45">
        <f t="shared" si="4"/>
        <v>3.1500000000000004</v>
      </c>
      <c r="AK13" s="50"/>
      <c r="AL13" s="45">
        <f t="shared" si="5"/>
        <v>3.1500000000000004</v>
      </c>
      <c r="AM13" s="51"/>
      <c r="AN13" s="47">
        <v>4.5</v>
      </c>
      <c r="AO13" s="47">
        <v>6.2</v>
      </c>
      <c r="AP13" s="47">
        <v>5.5</v>
      </c>
      <c r="AQ13" s="47">
        <v>5.5</v>
      </c>
      <c r="AR13" s="47">
        <v>4.5</v>
      </c>
      <c r="AS13" s="47">
        <v>6</v>
      </c>
      <c r="AT13" s="47">
        <v>6.8</v>
      </c>
      <c r="AU13" s="47">
        <v>6</v>
      </c>
      <c r="AV13" s="48">
        <f t="shared" si="6"/>
        <v>45</v>
      </c>
      <c r="AW13" s="45">
        <f t="shared" si="7"/>
        <v>5.625</v>
      </c>
      <c r="AX13" s="46"/>
      <c r="AY13" s="52">
        <v>8</v>
      </c>
      <c r="AZ13" s="53">
        <f t="shared" si="8"/>
        <v>8</v>
      </c>
      <c r="BA13" s="54"/>
      <c r="BB13" s="53">
        <f t="shared" si="9"/>
        <v>8</v>
      </c>
      <c r="BC13" s="51"/>
      <c r="BD13" s="6">
        <f t="shared" si="10"/>
        <v>5.7731250000000003</v>
      </c>
      <c r="BE13" s="7"/>
      <c r="BF13" s="6">
        <f t="shared" si="11"/>
        <v>6.2949999999999999</v>
      </c>
      <c r="BG13" s="7"/>
      <c r="BH13" s="20">
        <f t="shared" si="12"/>
        <v>6.0340625000000001</v>
      </c>
      <c r="BI13" s="55">
        <f t="shared" si="13"/>
        <v>4</v>
      </c>
      <c r="BJ13" s="2"/>
      <c r="BK13" s="2"/>
    </row>
    <row r="14" spans="1:63" x14ac:dyDescent="0.3">
      <c r="A14" s="43">
        <v>7</v>
      </c>
      <c r="B14" t="s">
        <v>53</v>
      </c>
      <c r="C14" t="s">
        <v>50</v>
      </c>
      <c r="D14" t="s">
        <v>51</v>
      </c>
      <c r="E14" t="s">
        <v>52</v>
      </c>
      <c r="F14" s="44">
        <v>5.2</v>
      </c>
      <c r="G14" s="44">
        <v>4.8</v>
      </c>
      <c r="H14" s="44">
        <v>5.8</v>
      </c>
      <c r="I14" s="44">
        <v>5.8</v>
      </c>
      <c r="J14" s="44">
        <v>6.5</v>
      </c>
      <c r="K14" s="45">
        <f t="shared" si="0"/>
        <v>5.78</v>
      </c>
      <c r="L14" s="46"/>
      <c r="M14" s="47">
        <v>5.8</v>
      </c>
      <c r="N14" s="47">
        <v>5.6</v>
      </c>
      <c r="O14" s="47">
        <v>5.5</v>
      </c>
      <c r="P14" s="47">
        <v>6.5</v>
      </c>
      <c r="Q14" s="47">
        <v>6</v>
      </c>
      <c r="R14" s="47">
        <v>6</v>
      </c>
      <c r="S14" s="47">
        <v>6.4</v>
      </c>
      <c r="T14" s="47">
        <v>5.6</v>
      </c>
      <c r="U14" s="48">
        <f t="shared" si="1"/>
        <v>47.4</v>
      </c>
      <c r="V14" s="45">
        <f t="shared" si="2"/>
        <v>5.9249999999999998</v>
      </c>
      <c r="W14" s="46"/>
      <c r="X14" s="44">
        <v>5.2</v>
      </c>
      <c r="Y14" s="44">
        <v>4.8</v>
      </c>
      <c r="Z14" s="44">
        <v>5.8</v>
      </c>
      <c r="AA14" s="44">
        <v>5.8</v>
      </c>
      <c r="AB14" s="44">
        <v>6.5</v>
      </c>
      <c r="AC14" s="45">
        <f t="shared" si="3"/>
        <v>5.78</v>
      </c>
      <c r="AD14" s="49"/>
      <c r="AE14" s="47">
        <v>5.5</v>
      </c>
      <c r="AF14" s="47">
        <v>4.8</v>
      </c>
      <c r="AG14" s="47">
        <v>4.5</v>
      </c>
      <c r="AH14" s="47">
        <v>4.2</v>
      </c>
      <c r="AI14" s="47">
        <v>2.5</v>
      </c>
      <c r="AJ14" s="45">
        <f t="shared" si="4"/>
        <v>4.2850000000000001</v>
      </c>
      <c r="AK14" s="50"/>
      <c r="AL14" s="45">
        <f t="shared" si="5"/>
        <v>4.2850000000000001</v>
      </c>
      <c r="AM14" s="51"/>
      <c r="AN14" s="47">
        <v>4.2</v>
      </c>
      <c r="AO14" s="47">
        <v>5.3</v>
      </c>
      <c r="AP14" s="47">
        <v>5.2</v>
      </c>
      <c r="AQ14" s="47">
        <v>6</v>
      </c>
      <c r="AR14" s="47">
        <v>6</v>
      </c>
      <c r="AS14" s="47">
        <v>5</v>
      </c>
      <c r="AT14" s="47">
        <v>6.5</v>
      </c>
      <c r="AU14" s="47">
        <v>5.7</v>
      </c>
      <c r="AV14" s="48">
        <f t="shared" si="6"/>
        <v>43.900000000000006</v>
      </c>
      <c r="AW14" s="45">
        <f t="shared" si="7"/>
        <v>5.4875000000000007</v>
      </c>
      <c r="AX14" s="46"/>
      <c r="AY14" s="52">
        <v>7.3</v>
      </c>
      <c r="AZ14" s="53">
        <f t="shared" si="8"/>
        <v>7.3</v>
      </c>
      <c r="BA14" s="54"/>
      <c r="BB14" s="53">
        <f t="shared" si="9"/>
        <v>7.3</v>
      </c>
      <c r="BC14" s="51"/>
      <c r="BD14" s="6">
        <f t="shared" si="10"/>
        <v>5.7246874999999999</v>
      </c>
      <c r="BE14" s="7"/>
      <c r="BF14" s="6">
        <f t="shared" si="11"/>
        <v>6.1662499999999998</v>
      </c>
      <c r="BG14" s="7"/>
      <c r="BH14" s="20">
        <f t="shared" si="12"/>
        <v>5.9454687499999999</v>
      </c>
      <c r="BI14" s="55">
        <f t="shared" si="13"/>
        <v>5</v>
      </c>
      <c r="BJ14" s="56"/>
      <c r="BK14" s="56"/>
    </row>
    <row r="15" spans="1:63" x14ac:dyDescent="0.3">
      <c r="A15" s="43">
        <v>67</v>
      </c>
      <c r="B15" t="s">
        <v>54</v>
      </c>
      <c r="C15" t="s">
        <v>55</v>
      </c>
      <c r="D15" t="s">
        <v>56</v>
      </c>
      <c r="E15" t="s">
        <v>57</v>
      </c>
      <c r="F15" s="44">
        <v>5.6</v>
      </c>
      <c r="G15" s="44">
        <v>6</v>
      </c>
      <c r="H15" s="44">
        <v>5.8</v>
      </c>
      <c r="I15" s="44">
        <v>6.5</v>
      </c>
      <c r="J15" s="44">
        <v>6</v>
      </c>
      <c r="K15" s="45">
        <f t="shared" si="0"/>
        <v>6.0500000000000007</v>
      </c>
      <c r="L15" s="46"/>
      <c r="M15" s="47">
        <v>5.2</v>
      </c>
      <c r="N15" s="47">
        <v>5.5</v>
      </c>
      <c r="O15" s="47">
        <v>5.8</v>
      </c>
      <c r="P15" s="47">
        <v>4.8</v>
      </c>
      <c r="Q15" s="47">
        <v>5.8</v>
      </c>
      <c r="R15" s="47">
        <v>5.8</v>
      </c>
      <c r="S15" s="47">
        <v>6</v>
      </c>
      <c r="T15" s="47">
        <v>5.2</v>
      </c>
      <c r="U15" s="48">
        <f t="shared" si="1"/>
        <v>44.1</v>
      </c>
      <c r="V15" s="45">
        <f t="shared" si="2"/>
        <v>5.5125000000000002</v>
      </c>
      <c r="W15" s="46"/>
      <c r="X15" s="44">
        <v>5.6</v>
      </c>
      <c r="Y15" s="44">
        <v>6</v>
      </c>
      <c r="Z15" s="44">
        <v>5.8</v>
      </c>
      <c r="AA15" s="44">
        <v>6.5</v>
      </c>
      <c r="AB15" s="44">
        <v>6</v>
      </c>
      <c r="AC15" s="45">
        <f t="shared" si="3"/>
        <v>6.0500000000000007</v>
      </c>
      <c r="AD15" s="49"/>
      <c r="AE15" s="47">
        <v>4</v>
      </c>
      <c r="AF15" s="47">
        <v>5</v>
      </c>
      <c r="AG15" s="47">
        <v>4.8</v>
      </c>
      <c r="AH15" s="47">
        <v>4.2</v>
      </c>
      <c r="AI15" s="47">
        <v>2.4</v>
      </c>
      <c r="AJ15" s="45">
        <f t="shared" si="4"/>
        <v>4.07</v>
      </c>
      <c r="AK15" s="50"/>
      <c r="AL15" s="45">
        <f t="shared" si="5"/>
        <v>4.07</v>
      </c>
      <c r="AM15" s="51"/>
      <c r="AN15" s="47">
        <v>3</v>
      </c>
      <c r="AO15" s="47">
        <v>4</v>
      </c>
      <c r="AP15" s="47">
        <v>4.7</v>
      </c>
      <c r="AQ15" s="47">
        <v>4.8</v>
      </c>
      <c r="AR15" s="47">
        <v>4.5</v>
      </c>
      <c r="AS15" s="47">
        <v>4</v>
      </c>
      <c r="AT15" s="47">
        <v>5.2</v>
      </c>
      <c r="AU15" s="47">
        <v>4.8</v>
      </c>
      <c r="AV15" s="48">
        <f t="shared" si="6"/>
        <v>35</v>
      </c>
      <c r="AW15" s="45">
        <f t="shared" si="7"/>
        <v>4.375</v>
      </c>
      <c r="AX15" s="46"/>
      <c r="AY15" s="52">
        <v>6.2</v>
      </c>
      <c r="AZ15" s="53">
        <f t="shared" si="8"/>
        <v>6.2</v>
      </c>
      <c r="BA15" s="54"/>
      <c r="BB15" s="53">
        <f t="shared" si="9"/>
        <v>6.2</v>
      </c>
      <c r="BC15" s="51"/>
      <c r="BD15" s="6">
        <f t="shared" si="10"/>
        <v>5.2203125000000004</v>
      </c>
      <c r="BE15" s="7"/>
      <c r="BF15" s="6">
        <f t="shared" si="11"/>
        <v>5.6300000000000008</v>
      </c>
      <c r="BG15" s="7"/>
      <c r="BH15" s="20">
        <f t="shared" si="12"/>
        <v>5.4251562500000006</v>
      </c>
      <c r="BI15" s="55">
        <f t="shared" si="13"/>
        <v>6</v>
      </c>
      <c r="BJ15" s="2"/>
      <c r="BK15" s="2"/>
    </row>
    <row r="16" spans="1:63" x14ac:dyDescent="0.3">
      <c r="A16" s="43">
        <v>54</v>
      </c>
      <c r="B16" t="s">
        <v>58</v>
      </c>
      <c r="C16" t="s">
        <v>59</v>
      </c>
      <c r="D16" t="s">
        <v>60</v>
      </c>
      <c r="E16" t="s">
        <v>61</v>
      </c>
      <c r="F16" s="44">
        <v>5.6</v>
      </c>
      <c r="G16" s="44">
        <v>6</v>
      </c>
      <c r="H16" s="44">
        <v>5.6</v>
      </c>
      <c r="I16" s="44">
        <v>6.5</v>
      </c>
      <c r="J16" s="44">
        <v>6.5</v>
      </c>
      <c r="K16" s="45">
        <f t="shared" si="0"/>
        <v>6.09</v>
      </c>
      <c r="L16" s="46"/>
      <c r="M16" s="47">
        <v>4.8</v>
      </c>
      <c r="N16" s="47">
        <v>5.8</v>
      </c>
      <c r="O16" s="47">
        <v>5.6</v>
      </c>
      <c r="P16" s="47">
        <v>5.2</v>
      </c>
      <c r="Q16" s="47">
        <v>5.4</v>
      </c>
      <c r="R16" s="47">
        <v>5.4</v>
      </c>
      <c r="S16" s="47">
        <v>5.2</v>
      </c>
      <c r="T16" s="47">
        <v>5</v>
      </c>
      <c r="U16" s="48">
        <f t="shared" si="1"/>
        <v>42.4</v>
      </c>
      <c r="V16" s="45">
        <f t="shared" si="2"/>
        <v>5.3</v>
      </c>
      <c r="W16" s="46"/>
      <c r="X16" s="44">
        <v>5.6</v>
      </c>
      <c r="Y16" s="44">
        <v>6</v>
      </c>
      <c r="Z16" s="44">
        <v>5.6</v>
      </c>
      <c r="AA16" s="44">
        <v>6.5</v>
      </c>
      <c r="AB16" s="44">
        <v>6.5</v>
      </c>
      <c r="AC16" s="45">
        <f t="shared" si="3"/>
        <v>6.09</v>
      </c>
      <c r="AD16" s="49"/>
      <c r="AE16" s="47">
        <v>3.5</v>
      </c>
      <c r="AF16" s="47">
        <v>4.2</v>
      </c>
      <c r="AG16" s="47">
        <v>4.5</v>
      </c>
      <c r="AH16" s="47">
        <v>4</v>
      </c>
      <c r="AI16" s="47">
        <v>2</v>
      </c>
      <c r="AJ16" s="45">
        <f t="shared" si="4"/>
        <v>3.6549999999999998</v>
      </c>
      <c r="AK16" s="50"/>
      <c r="AL16" s="45">
        <f t="shared" si="5"/>
        <v>3.6549999999999998</v>
      </c>
      <c r="AM16" s="51"/>
      <c r="AN16" s="47">
        <v>4.2</v>
      </c>
      <c r="AO16" s="47">
        <v>5</v>
      </c>
      <c r="AP16" s="47">
        <v>4.5</v>
      </c>
      <c r="AQ16" s="47">
        <v>5</v>
      </c>
      <c r="AR16" s="47">
        <v>3.5</v>
      </c>
      <c r="AS16" s="47">
        <v>3.5</v>
      </c>
      <c r="AT16" s="47">
        <v>5</v>
      </c>
      <c r="AU16" s="47">
        <v>4.8</v>
      </c>
      <c r="AV16" s="48">
        <f t="shared" si="6"/>
        <v>35.5</v>
      </c>
      <c r="AW16" s="45">
        <f t="shared" si="7"/>
        <v>4.4375</v>
      </c>
      <c r="AX16" s="46"/>
      <c r="AY16" s="52">
        <v>5.5</v>
      </c>
      <c r="AZ16" s="53">
        <f t="shared" si="8"/>
        <v>5.5</v>
      </c>
      <c r="BA16" s="54"/>
      <c r="BB16" s="53">
        <f t="shared" si="9"/>
        <v>5.5</v>
      </c>
      <c r="BC16" s="51"/>
      <c r="BD16" s="6">
        <f t="shared" si="10"/>
        <v>5.1740624999999998</v>
      </c>
      <c r="BE16" s="7"/>
      <c r="BF16" s="6">
        <f t="shared" si="11"/>
        <v>5.1862499999999994</v>
      </c>
      <c r="BG16" s="7"/>
      <c r="BH16" s="20">
        <f t="shared" si="12"/>
        <v>5.1801562499999996</v>
      </c>
      <c r="BI16" s="55"/>
      <c r="BJ16" s="56"/>
      <c r="BK16" s="56"/>
    </row>
    <row r="17" spans="1:63" x14ac:dyDescent="0.3">
      <c r="A17" s="43">
        <v>58</v>
      </c>
      <c r="B17" t="s">
        <v>62</v>
      </c>
      <c r="C17" t="s">
        <v>59</v>
      </c>
      <c r="D17" t="s">
        <v>60</v>
      </c>
      <c r="E17" t="s">
        <v>61</v>
      </c>
      <c r="F17" s="44">
        <v>5.6</v>
      </c>
      <c r="G17" s="44">
        <v>6</v>
      </c>
      <c r="H17" s="44">
        <v>5.6</v>
      </c>
      <c r="I17" s="44">
        <v>6.5</v>
      </c>
      <c r="J17" s="44">
        <v>6.5</v>
      </c>
      <c r="K17" s="45">
        <f t="shared" si="0"/>
        <v>6.09</v>
      </c>
      <c r="L17" s="46"/>
      <c r="M17" s="47">
        <v>5</v>
      </c>
      <c r="N17" s="47">
        <v>4.9000000000000004</v>
      </c>
      <c r="O17" s="47">
        <v>5.2</v>
      </c>
      <c r="P17" s="47">
        <v>5.6</v>
      </c>
      <c r="Q17" s="47">
        <v>5.2</v>
      </c>
      <c r="R17" s="47">
        <v>4.8</v>
      </c>
      <c r="S17" s="47">
        <v>5</v>
      </c>
      <c r="T17" s="47">
        <v>4.5999999999999996</v>
      </c>
      <c r="U17" s="48">
        <f t="shared" si="1"/>
        <v>40.300000000000004</v>
      </c>
      <c r="V17" s="45">
        <f t="shared" si="2"/>
        <v>5.0375000000000005</v>
      </c>
      <c r="W17" s="46"/>
      <c r="X17" s="44">
        <v>5.6</v>
      </c>
      <c r="Y17" s="44">
        <v>6</v>
      </c>
      <c r="Z17" s="44">
        <v>5.6</v>
      </c>
      <c r="AA17" s="44">
        <v>6.5</v>
      </c>
      <c r="AB17" s="44">
        <v>6.5</v>
      </c>
      <c r="AC17" s="45">
        <f t="shared" si="3"/>
        <v>6.09</v>
      </c>
      <c r="AD17" s="49"/>
      <c r="AE17" s="47">
        <v>3</v>
      </c>
      <c r="AF17" s="47">
        <v>4</v>
      </c>
      <c r="AG17" s="47">
        <v>4.2</v>
      </c>
      <c r="AH17" s="47">
        <v>3.8</v>
      </c>
      <c r="AI17" s="47">
        <v>1</v>
      </c>
      <c r="AJ17" s="45">
        <f t="shared" si="4"/>
        <v>3.21</v>
      </c>
      <c r="AK17" s="50"/>
      <c r="AL17" s="45">
        <f t="shared" si="5"/>
        <v>3.21</v>
      </c>
      <c r="AM17" s="51"/>
      <c r="AN17" s="47">
        <v>2.7</v>
      </c>
      <c r="AO17" s="47">
        <v>4.7</v>
      </c>
      <c r="AP17" s="47">
        <v>4.7</v>
      </c>
      <c r="AQ17" s="47">
        <v>4.5</v>
      </c>
      <c r="AR17" s="47">
        <v>4</v>
      </c>
      <c r="AS17" s="47">
        <v>5.2</v>
      </c>
      <c r="AT17" s="47">
        <v>5</v>
      </c>
      <c r="AU17" s="47">
        <v>4.8</v>
      </c>
      <c r="AV17" s="48">
        <f t="shared" si="6"/>
        <v>35.6</v>
      </c>
      <c r="AW17" s="45">
        <f t="shared" si="7"/>
        <v>4.45</v>
      </c>
      <c r="AX17" s="46"/>
      <c r="AY17" s="52">
        <v>4.8</v>
      </c>
      <c r="AZ17" s="53">
        <f t="shared" si="8"/>
        <v>4.8</v>
      </c>
      <c r="BA17" s="54"/>
      <c r="BB17" s="53">
        <f t="shared" si="9"/>
        <v>4.8</v>
      </c>
      <c r="BC17" s="51"/>
      <c r="BD17" s="6">
        <f t="shared" si="10"/>
        <v>5.0803124999999998</v>
      </c>
      <c r="BE17" s="7"/>
      <c r="BF17" s="6">
        <f t="shared" si="11"/>
        <v>4.7249999999999996</v>
      </c>
      <c r="BG17" s="7"/>
      <c r="BH17" s="20">
        <f t="shared" si="12"/>
        <v>4.9026562499999997</v>
      </c>
      <c r="BI17" s="55"/>
      <c r="BJ17" s="2"/>
      <c r="BK17" s="2"/>
    </row>
    <row r="18" spans="1:63" x14ac:dyDescent="0.3">
      <c r="A18" s="43">
        <v>66</v>
      </c>
      <c r="B18" t="s">
        <v>63</v>
      </c>
      <c r="C18" t="s">
        <v>59</v>
      </c>
      <c r="D18" t="s">
        <v>60</v>
      </c>
      <c r="E18" t="s">
        <v>61</v>
      </c>
      <c r="F18" s="44">
        <v>5.6</v>
      </c>
      <c r="G18" s="44">
        <v>6</v>
      </c>
      <c r="H18" s="44">
        <v>5.6</v>
      </c>
      <c r="I18" s="44">
        <v>6.5</v>
      </c>
      <c r="J18" s="44">
        <v>6.5</v>
      </c>
      <c r="K18" s="45">
        <f t="shared" si="0"/>
        <v>6.09</v>
      </c>
      <c r="L18" s="46"/>
      <c r="M18" s="47">
        <v>4.5</v>
      </c>
      <c r="N18" s="47">
        <v>5</v>
      </c>
      <c r="O18" s="47">
        <v>5.2</v>
      </c>
      <c r="P18" s="47">
        <v>4.5</v>
      </c>
      <c r="Q18" s="47">
        <v>4.5</v>
      </c>
      <c r="R18" s="47">
        <v>5</v>
      </c>
      <c r="S18" s="47">
        <v>5</v>
      </c>
      <c r="T18" s="47">
        <v>4.8</v>
      </c>
      <c r="U18" s="48">
        <f t="shared" si="1"/>
        <v>38.5</v>
      </c>
      <c r="V18" s="45">
        <f t="shared" si="2"/>
        <v>4.8125</v>
      </c>
      <c r="W18" s="46"/>
      <c r="X18" s="44">
        <v>5.6</v>
      </c>
      <c r="Y18" s="44">
        <v>6</v>
      </c>
      <c r="Z18" s="44">
        <v>5.6</v>
      </c>
      <c r="AA18" s="44">
        <v>6.5</v>
      </c>
      <c r="AB18" s="44">
        <v>6.5</v>
      </c>
      <c r="AC18" s="45">
        <f t="shared" si="3"/>
        <v>6.09</v>
      </c>
      <c r="AD18" s="49"/>
      <c r="AE18" s="47">
        <v>3.5</v>
      </c>
      <c r="AF18" s="47">
        <v>3.5</v>
      </c>
      <c r="AG18" s="47">
        <v>4.2</v>
      </c>
      <c r="AH18" s="47">
        <v>3.5</v>
      </c>
      <c r="AI18" s="47">
        <v>1</v>
      </c>
      <c r="AJ18" s="45">
        <f t="shared" si="4"/>
        <v>3.1750000000000007</v>
      </c>
      <c r="AK18" s="50"/>
      <c r="AL18" s="45">
        <f t="shared" si="5"/>
        <v>3.1750000000000007</v>
      </c>
      <c r="AM18" s="51"/>
      <c r="AN18" s="47">
        <v>2.7</v>
      </c>
      <c r="AO18" s="47">
        <v>4.8</v>
      </c>
      <c r="AP18" s="47">
        <v>4.5</v>
      </c>
      <c r="AQ18" s="47">
        <v>4.7</v>
      </c>
      <c r="AR18" s="47">
        <v>3.8</v>
      </c>
      <c r="AS18" s="47">
        <v>4</v>
      </c>
      <c r="AT18" s="47">
        <v>5</v>
      </c>
      <c r="AU18" s="47">
        <v>4.8</v>
      </c>
      <c r="AV18" s="48">
        <f t="shared" si="6"/>
        <v>34.299999999999997</v>
      </c>
      <c r="AW18" s="45">
        <f t="shared" si="7"/>
        <v>4.2874999999999996</v>
      </c>
      <c r="AX18" s="46"/>
      <c r="AY18" s="52">
        <v>6</v>
      </c>
      <c r="AZ18" s="53">
        <f t="shared" si="8"/>
        <v>6</v>
      </c>
      <c r="BA18" s="54">
        <v>1</v>
      </c>
      <c r="BB18" s="53">
        <f t="shared" si="9"/>
        <v>5</v>
      </c>
      <c r="BC18" s="51"/>
      <c r="BD18" s="6">
        <f t="shared" si="10"/>
        <v>4.9349999999999996</v>
      </c>
      <c r="BE18" s="7"/>
      <c r="BF18" s="6">
        <f t="shared" si="11"/>
        <v>4.8162500000000001</v>
      </c>
      <c r="BG18" s="7"/>
      <c r="BH18" s="20">
        <f t="shared" si="12"/>
        <v>4.8756249999999994</v>
      </c>
      <c r="BI18" s="55"/>
      <c r="BJ18" s="56"/>
      <c r="BK18" s="56"/>
    </row>
  </sheetData>
  <sortState xmlns:xlrd2="http://schemas.microsoft.com/office/spreadsheetml/2017/richdata2" ref="A10:BK18">
    <sortCondition ref="BI10:BI18"/>
  </sortState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16"/>
  <sheetViews>
    <sheetView workbookViewId="0">
      <selection activeCell="E1" sqref="E1:G1"/>
    </sheetView>
  </sheetViews>
  <sheetFormatPr defaultRowHeight="14.4" x14ac:dyDescent="0.3"/>
  <cols>
    <col min="2" max="2" width="17.109375" customWidth="1"/>
    <col min="3" max="3" width="18.6640625" customWidth="1"/>
    <col min="4" max="4" width="16.5546875" customWidth="1"/>
    <col min="5" max="5" width="13.109375" customWidth="1"/>
    <col min="6" max="6" width="9.5546875" customWidth="1"/>
    <col min="13" max="13" width="5.5546875" customWidth="1"/>
    <col min="35" max="35" width="12.33203125" customWidth="1"/>
  </cols>
  <sheetData>
    <row r="1" spans="1:35" ht="15.6" x14ac:dyDescent="0.3">
      <c r="A1" s="1" t="s">
        <v>48</v>
      </c>
      <c r="B1" s="2"/>
      <c r="C1" s="2"/>
      <c r="D1" s="3" t="s">
        <v>0</v>
      </c>
      <c r="E1" s="220" t="s">
        <v>183</v>
      </c>
      <c r="F1" s="220"/>
      <c r="G1" s="220"/>
      <c r="AI1" s="9">
        <f ca="1">NOW()</f>
        <v>43437.411183680553</v>
      </c>
    </row>
    <row r="2" spans="1:35" ht="15.6" x14ac:dyDescent="0.3">
      <c r="A2" s="1"/>
      <c r="B2" s="2"/>
      <c r="C2" s="2"/>
      <c r="D2" s="3" t="s">
        <v>1</v>
      </c>
      <c r="E2" t="s">
        <v>184</v>
      </c>
      <c r="AI2" s="10">
        <f ca="1">NOW()</f>
        <v>43437.411183680553</v>
      </c>
    </row>
    <row r="3" spans="1:35" ht="15.6" x14ac:dyDescent="0.3">
      <c r="A3" s="1" t="s">
        <v>49</v>
      </c>
      <c r="B3" s="2"/>
      <c r="C3" s="2"/>
      <c r="D3" s="3"/>
    </row>
    <row r="4" spans="1:35" ht="15.6" x14ac:dyDescent="0.3">
      <c r="A4" s="1"/>
      <c r="B4" s="2"/>
      <c r="C4" s="3"/>
      <c r="D4" s="2"/>
    </row>
    <row r="5" spans="1:35" ht="15.6" x14ac:dyDescent="0.3">
      <c r="A5" s="1" t="s">
        <v>158</v>
      </c>
      <c r="B5" s="17"/>
      <c r="C5" s="2"/>
      <c r="D5" s="2"/>
      <c r="E5" s="2"/>
      <c r="F5" s="49"/>
      <c r="G5" s="17" t="s">
        <v>159</v>
      </c>
      <c r="H5" s="17"/>
      <c r="I5" s="17"/>
      <c r="J5" s="17"/>
      <c r="K5" s="17"/>
      <c r="L5" s="17"/>
      <c r="M5" s="192"/>
      <c r="N5" s="17" t="s">
        <v>159</v>
      </c>
      <c r="O5" s="2"/>
      <c r="P5" s="2"/>
      <c r="Q5" s="2"/>
      <c r="R5" s="17"/>
      <c r="S5" s="2"/>
      <c r="T5" s="17"/>
      <c r="U5" s="2"/>
      <c r="V5" s="4"/>
      <c r="W5" s="19"/>
      <c r="X5" s="17" t="s">
        <v>160</v>
      </c>
      <c r="Y5" s="2"/>
      <c r="Z5" s="2"/>
      <c r="AA5" s="2"/>
      <c r="AB5" s="17"/>
      <c r="AC5" s="2"/>
      <c r="AD5" s="17"/>
      <c r="AE5" s="2"/>
      <c r="AF5" s="4"/>
      <c r="AG5" s="19"/>
      <c r="AH5" s="4"/>
      <c r="AI5" s="2"/>
    </row>
    <row r="6" spans="1:35" ht="15.6" x14ac:dyDescent="0.3">
      <c r="A6" s="1" t="s">
        <v>161</v>
      </c>
      <c r="B6" s="17"/>
      <c r="C6" s="2"/>
      <c r="D6" s="2"/>
      <c r="E6" s="2"/>
      <c r="F6" s="49"/>
      <c r="G6" s="2" t="str">
        <f>E1</f>
        <v>Robyn Bruderer</v>
      </c>
      <c r="H6" s="2"/>
      <c r="I6" s="2"/>
      <c r="J6" s="2"/>
      <c r="K6" s="2"/>
      <c r="L6" s="2"/>
      <c r="M6" s="193"/>
      <c r="N6" s="2" t="str">
        <f>E1</f>
        <v>Robyn Bruderer</v>
      </c>
      <c r="O6" s="2"/>
      <c r="P6" s="2"/>
      <c r="Q6" s="2"/>
      <c r="R6" s="2"/>
      <c r="S6" s="2"/>
      <c r="T6" s="2"/>
      <c r="U6" s="2"/>
      <c r="V6" s="4"/>
      <c r="W6" s="19"/>
      <c r="X6" s="2" t="str">
        <f>E2</f>
        <v>Jenny Scott</v>
      </c>
      <c r="Y6" s="2"/>
      <c r="Z6" s="2"/>
      <c r="AA6" s="2"/>
      <c r="AB6" s="2"/>
      <c r="AC6" s="2"/>
      <c r="AD6" s="2"/>
      <c r="AE6" s="2"/>
      <c r="AF6" s="4"/>
      <c r="AG6" s="19"/>
      <c r="AH6" s="4"/>
      <c r="AI6" s="2"/>
    </row>
    <row r="7" spans="1:35" x14ac:dyDescent="0.3">
      <c r="A7" s="2"/>
      <c r="B7" s="2"/>
      <c r="C7" s="2"/>
      <c r="D7" s="2"/>
      <c r="E7" s="2"/>
      <c r="F7" s="32"/>
      <c r="G7" s="23" t="s">
        <v>11</v>
      </c>
      <c r="H7" s="23"/>
      <c r="I7" s="23"/>
      <c r="J7" s="23"/>
      <c r="K7" s="23"/>
      <c r="L7" s="23"/>
      <c r="M7" s="194"/>
      <c r="N7" s="2"/>
      <c r="O7" s="2"/>
      <c r="P7" s="2"/>
      <c r="Q7" s="2"/>
      <c r="R7" s="2"/>
      <c r="S7" s="2"/>
      <c r="T7" s="2"/>
      <c r="U7" s="2"/>
      <c r="V7" s="23" t="s">
        <v>162</v>
      </c>
      <c r="W7" s="35"/>
      <c r="X7" s="2"/>
      <c r="Y7" s="2"/>
      <c r="Z7" s="2"/>
      <c r="AA7" s="2"/>
      <c r="AB7" s="2"/>
      <c r="AC7" s="2"/>
      <c r="AD7" s="2"/>
      <c r="AE7" s="2"/>
      <c r="AF7" s="23" t="s">
        <v>162</v>
      </c>
      <c r="AG7" s="35"/>
      <c r="AH7" s="115" t="s">
        <v>43</v>
      </c>
      <c r="AI7" s="2"/>
    </row>
    <row r="8" spans="1:35" x14ac:dyDescent="0.3">
      <c r="A8" s="29" t="s">
        <v>17</v>
      </c>
      <c r="B8" s="29" t="s">
        <v>18</v>
      </c>
      <c r="C8" s="29" t="s">
        <v>11</v>
      </c>
      <c r="D8" s="29" t="s">
        <v>19</v>
      </c>
      <c r="E8" s="29" t="s">
        <v>20</v>
      </c>
      <c r="F8" s="49"/>
      <c r="G8" s="30" t="s">
        <v>21</v>
      </c>
      <c r="H8" s="30" t="s">
        <v>22</v>
      </c>
      <c r="I8" s="30" t="s">
        <v>23</v>
      </c>
      <c r="J8" s="30" t="s">
        <v>24</v>
      </c>
      <c r="K8" s="30" t="s">
        <v>25</v>
      </c>
      <c r="L8" s="30" t="s">
        <v>11</v>
      </c>
      <c r="M8" s="195"/>
      <c r="N8" s="28" t="s">
        <v>26</v>
      </c>
      <c r="O8" s="28" t="s">
        <v>27</v>
      </c>
      <c r="P8" s="28" t="s">
        <v>163</v>
      </c>
      <c r="Q8" s="28" t="s">
        <v>94</v>
      </c>
      <c r="R8" s="28" t="s">
        <v>95</v>
      </c>
      <c r="S8" s="28" t="s">
        <v>96</v>
      </c>
      <c r="T8" s="28" t="s">
        <v>97</v>
      </c>
      <c r="U8" s="28" t="s">
        <v>164</v>
      </c>
      <c r="V8" s="28" t="s">
        <v>165</v>
      </c>
      <c r="W8" s="19"/>
      <c r="X8" s="28" t="s">
        <v>26</v>
      </c>
      <c r="Y8" s="28" t="s">
        <v>27</v>
      </c>
      <c r="Z8" s="28" t="s">
        <v>163</v>
      </c>
      <c r="AA8" s="28" t="s">
        <v>94</v>
      </c>
      <c r="AB8" s="28" t="s">
        <v>95</v>
      </c>
      <c r="AC8" s="28" t="s">
        <v>96</v>
      </c>
      <c r="AD8" s="28" t="s">
        <v>97</v>
      </c>
      <c r="AE8" s="28" t="s">
        <v>164</v>
      </c>
      <c r="AF8" s="28" t="s">
        <v>165</v>
      </c>
      <c r="AG8" s="19"/>
      <c r="AH8" s="116" t="s">
        <v>46</v>
      </c>
      <c r="AI8" s="28" t="s">
        <v>47</v>
      </c>
    </row>
    <row r="9" spans="1:35" x14ac:dyDescent="0.3">
      <c r="A9" s="8"/>
      <c r="B9" s="8"/>
      <c r="C9" s="8"/>
      <c r="D9" s="8"/>
      <c r="E9" s="8"/>
      <c r="F9" s="49"/>
      <c r="G9" s="117"/>
      <c r="H9" s="117"/>
      <c r="I9" s="117"/>
      <c r="J9" s="117"/>
      <c r="K9" s="117"/>
      <c r="L9" s="117"/>
      <c r="M9" s="196"/>
      <c r="N9" s="2"/>
      <c r="O9" s="2"/>
      <c r="P9" s="2"/>
      <c r="Q9" s="2"/>
      <c r="R9" s="2"/>
      <c r="S9" s="2"/>
      <c r="T9" s="2"/>
      <c r="U9" s="2"/>
      <c r="V9" s="2"/>
      <c r="W9" s="19"/>
      <c r="X9" s="2"/>
      <c r="Y9" s="2"/>
      <c r="Z9" s="2"/>
      <c r="AA9" s="2"/>
      <c r="AB9" s="2"/>
      <c r="AC9" s="2"/>
      <c r="AD9" s="2"/>
      <c r="AE9" s="2"/>
      <c r="AF9" s="2"/>
      <c r="AG9" s="19"/>
      <c r="AH9" s="4"/>
      <c r="AI9" s="2"/>
    </row>
    <row r="10" spans="1:35" ht="15.6" x14ac:dyDescent="0.3">
      <c r="A10" s="91">
        <v>1</v>
      </c>
      <c r="B10" t="s">
        <v>129</v>
      </c>
      <c r="C10" s="118"/>
      <c r="D10" s="118"/>
      <c r="E10" s="118"/>
      <c r="F10" s="49"/>
      <c r="G10" s="46"/>
      <c r="H10" s="46"/>
      <c r="I10" s="46"/>
      <c r="J10" s="46"/>
      <c r="K10" s="46"/>
      <c r="L10" s="46"/>
      <c r="M10" s="193"/>
      <c r="N10" s="47">
        <v>6.5</v>
      </c>
      <c r="O10" s="47">
        <v>7.5</v>
      </c>
      <c r="P10" s="47">
        <v>7</v>
      </c>
      <c r="Q10" s="47">
        <v>6</v>
      </c>
      <c r="R10" s="47">
        <v>6.5</v>
      </c>
      <c r="S10" s="47">
        <v>6</v>
      </c>
      <c r="T10" s="47">
        <v>6.5</v>
      </c>
      <c r="U10" s="119">
        <f t="shared" ref="U10:U15" si="0">SUM(N10:T10)</f>
        <v>46</v>
      </c>
      <c r="V10" s="120"/>
      <c r="W10" s="19"/>
      <c r="X10" s="47">
        <v>5.5</v>
      </c>
      <c r="Y10" s="47">
        <v>6.5</v>
      </c>
      <c r="Z10" s="47">
        <v>6</v>
      </c>
      <c r="AA10" s="47">
        <v>5</v>
      </c>
      <c r="AB10" s="47">
        <v>6</v>
      </c>
      <c r="AC10" s="47">
        <v>6</v>
      </c>
      <c r="AD10" s="47">
        <v>6.5</v>
      </c>
      <c r="AE10" s="119">
        <f t="shared" ref="AE10:AE15" si="1">SUM(X10:AD10)</f>
        <v>41.5</v>
      </c>
      <c r="AF10" s="120"/>
      <c r="AG10" s="19"/>
      <c r="AH10" s="49"/>
      <c r="AI10" s="46"/>
    </row>
    <row r="11" spans="1:35" ht="15.6" x14ac:dyDescent="0.3">
      <c r="A11" s="91">
        <v>2</v>
      </c>
      <c r="B11" t="s">
        <v>139</v>
      </c>
      <c r="C11" s="92"/>
      <c r="D11" s="92"/>
      <c r="E11" s="92"/>
      <c r="F11" s="49"/>
      <c r="G11" s="46"/>
      <c r="H11" s="46"/>
      <c r="I11" s="46"/>
      <c r="J11" s="46"/>
      <c r="K11" s="46"/>
      <c r="L11" s="46"/>
      <c r="M11" s="193"/>
      <c r="N11" s="47">
        <v>5.2</v>
      </c>
      <c r="O11" s="47">
        <v>6.2</v>
      </c>
      <c r="P11" s="47">
        <v>5</v>
      </c>
      <c r="Q11" s="47">
        <v>3.7</v>
      </c>
      <c r="R11" s="47">
        <v>4.7</v>
      </c>
      <c r="S11" s="47">
        <v>4.9000000000000004</v>
      </c>
      <c r="T11" s="47">
        <v>4.5</v>
      </c>
      <c r="U11" s="119">
        <f t="shared" si="0"/>
        <v>34.199999999999996</v>
      </c>
      <c r="V11" s="120"/>
      <c r="W11" s="19"/>
      <c r="X11" s="47">
        <v>5.5</v>
      </c>
      <c r="Y11" s="47">
        <v>6</v>
      </c>
      <c r="Z11" s="47">
        <v>4.5</v>
      </c>
      <c r="AA11" s="47">
        <v>5.5</v>
      </c>
      <c r="AB11" s="47">
        <v>5.5</v>
      </c>
      <c r="AC11" s="47">
        <v>4.5</v>
      </c>
      <c r="AD11" s="47">
        <v>6.5</v>
      </c>
      <c r="AE11" s="119">
        <f t="shared" si="1"/>
        <v>38</v>
      </c>
      <c r="AF11" s="120"/>
      <c r="AG11" s="19"/>
      <c r="AH11" s="49"/>
      <c r="AI11" s="46"/>
    </row>
    <row r="12" spans="1:35" ht="15.6" x14ac:dyDescent="0.3">
      <c r="A12" s="91">
        <v>3</v>
      </c>
      <c r="B12" t="s">
        <v>155</v>
      </c>
      <c r="C12" s="92"/>
      <c r="D12" s="92"/>
      <c r="E12" s="92"/>
      <c r="F12" s="49"/>
      <c r="G12" s="46"/>
      <c r="H12" s="46"/>
      <c r="I12" s="46"/>
      <c r="J12" s="46"/>
      <c r="K12" s="46"/>
      <c r="L12" s="46"/>
      <c r="M12" s="193"/>
      <c r="N12" s="47">
        <v>6</v>
      </c>
      <c r="O12" s="47">
        <v>7.3</v>
      </c>
      <c r="P12" s="47">
        <v>6.5</v>
      </c>
      <c r="Q12" s="47">
        <v>8</v>
      </c>
      <c r="R12" s="47">
        <v>6.2</v>
      </c>
      <c r="S12" s="47">
        <v>6</v>
      </c>
      <c r="T12" s="47">
        <v>6.3</v>
      </c>
      <c r="U12" s="119">
        <f t="shared" si="0"/>
        <v>46.3</v>
      </c>
      <c r="V12" s="120"/>
      <c r="W12" s="19"/>
      <c r="X12" s="47">
        <v>6</v>
      </c>
      <c r="Y12" s="47">
        <v>6</v>
      </c>
      <c r="Z12" s="47">
        <v>6.5</v>
      </c>
      <c r="AA12" s="47">
        <v>7.5</v>
      </c>
      <c r="AB12" s="47">
        <v>6.5</v>
      </c>
      <c r="AC12" s="47">
        <v>5.5</v>
      </c>
      <c r="AD12" s="47">
        <v>6.5</v>
      </c>
      <c r="AE12" s="119">
        <f t="shared" si="1"/>
        <v>44.5</v>
      </c>
      <c r="AF12" s="120"/>
      <c r="AG12" s="19"/>
      <c r="AH12" s="49"/>
      <c r="AI12" s="46"/>
    </row>
    <row r="13" spans="1:35" ht="15.6" x14ac:dyDescent="0.3">
      <c r="A13" s="91">
        <v>4</v>
      </c>
      <c r="B13" t="s">
        <v>100</v>
      </c>
      <c r="C13" s="92"/>
      <c r="D13" s="92"/>
      <c r="E13" s="92"/>
      <c r="F13" s="49"/>
      <c r="G13" s="46"/>
      <c r="H13" s="46"/>
      <c r="I13" s="46"/>
      <c r="J13" s="46"/>
      <c r="K13" s="46"/>
      <c r="L13" s="46"/>
      <c r="M13" s="193"/>
      <c r="N13" s="47">
        <v>5.3</v>
      </c>
      <c r="O13" s="47">
        <v>6</v>
      </c>
      <c r="P13" s="47">
        <v>5</v>
      </c>
      <c r="Q13" s="47">
        <v>5.3</v>
      </c>
      <c r="R13" s="47">
        <v>4.5</v>
      </c>
      <c r="S13" s="47">
        <v>5</v>
      </c>
      <c r="T13" s="47">
        <v>4</v>
      </c>
      <c r="U13" s="119">
        <f t="shared" si="0"/>
        <v>35.1</v>
      </c>
      <c r="V13" s="120"/>
      <c r="W13" s="19"/>
      <c r="X13" s="47">
        <v>4</v>
      </c>
      <c r="Y13" s="47">
        <v>5</v>
      </c>
      <c r="Z13" s="47">
        <v>5.5</v>
      </c>
      <c r="AA13" s="47">
        <v>4.5</v>
      </c>
      <c r="AB13" s="47">
        <v>4</v>
      </c>
      <c r="AC13" s="47">
        <v>3.5</v>
      </c>
      <c r="AD13" s="47">
        <v>6</v>
      </c>
      <c r="AE13" s="119">
        <f t="shared" si="1"/>
        <v>32.5</v>
      </c>
      <c r="AF13" s="120"/>
      <c r="AG13" s="19"/>
      <c r="AH13" s="49"/>
      <c r="AI13" s="46"/>
    </row>
    <row r="14" spans="1:35" ht="15.6" x14ac:dyDescent="0.3">
      <c r="A14" s="91">
        <v>5</v>
      </c>
      <c r="B14" t="s">
        <v>102</v>
      </c>
      <c r="C14" s="92"/>
      <c r="D14" s="92"/>
      <c r="E14" s="92"/>
      <c r="F14" s="49"/>
      <c r="G14" s="46"/>
      <c r="H14" s="46"/>
      <c r="I14" s="46"/>
      <c r="J14" s="46"/>
      <c r="K14" s="46"/>
      <c r="L14" s="46"/>
      <c r="M14" s="193"/>
      <c r="N14" s="47">
        <v>5.2</v>
      </c>
      <c r="O14" s="47">
        <v>7</v>
      </c>
      <c r="P14" s="47">
        <v>6.5</v>
      </c>
      <c r="Q14" s="47">
        <v>6</v>
      </c>
      <c r="R14" s="47">
        <v>6.7</v>
      </c>
      <c r="S14" s="47">
        <v>6.5</v>
      </c>
      <c r="T14" s="47">
        <v>6.5</v>
      </c>
      <c r="U14" s="119">
        <f t="shared" si="0"/>
        <v>44.4</v>
      </c>
      <c r="V14" s="120"/>
      <c r="W14" s="19"/>
      <c r="X14" s="47">
        <v>5.5</v>
      </c>
      <c r="Y14" s="47">
        <v>6.5</v>
      </c>
      <c r="Z14" s="47">
        <v>7.5</v>
      </c>
      <c r="AA14" s="47">
        <v>4.5</v>
      </c>
      <c r="AB14" s="47">
        <v>6</v>
      </c>
      <c r="AC14" s="47">
        <v>6</v>
      </c>
      <c r="AD14" s="47">
        <v>6.5</v>
      </c>
      <c r="AE14" s="119">
        <f t="shared" si="1"/>
        <v>42.5</v>
      </c>
      <c r="AF14" s="120"/>
      <c r="AG14" s="19"/>
      <c r="AH14" s="49"/>
      <c r="AI14" s="46"/>
    </row>
    <row r="15" spans="1:35" ht="15.6" x14ac:dyDescent="0.3">
      <c r="A15" s="91">
        <v>6</v>
      </c>
      <c r="B15" t="s">
        <v>86</v>
      </c>
      <c r="C15" s="92"/>
      <c r="D15" s="92"/>
      <c r="E15" s="92"/>
      <c r="F15" s="49"/>
      <c r="G15" s="46"/>
      <c r="H15" s="46"/>
      <c r="I15" s="46"/>
      <c r="J15" s="46"/>
      <c r="K15" s="46"/>
      <c r="L15" s="46"/>
      <c r="M15" s="193"/>
      <c r="N15" s="47">
        <v>4</v>
      </c>
      <c r="O15" s="47">
        <v>4.8</v>
      </c>
      <c r="P15" s="47">
        <v>3</v>
      </c>
      <c r="Q15" s="47">
        <v>2</v>
      </c>
      <c r="R15" s="47">
        <v>3</v>
      </c>
      <c r="S15" s="47">
        <v>3</v>
      </c>
      <c r="T15" s="47">
        <v>3</v>
      </c>
      <c r="U15" s="119">
        <f t="shared" si="0"/>
        <v>22.8</v>
      </c>
      <c r="V15" s="120"/>
      <c r="W15" s="19"/>
      <c r="X15" s="47">
        <v>5</v>
      </c>
      <c r="Y15" s="47">
        <v>4.5</v>
      </c>
      <c r="Z15" s="47">
        <v>3</v>
      </c>
      <c r="AA15" s="47">
        <v>3.5</v>
      </c>
      <c r="AB15" s="47">
        <v>3</v>
      </c>
      <c r="AC15" s="47">
        <v>3</v>
      </c>
      <c r="AD15" s="47">
        <v>5</v>
      </c>
      <c r="AE15" s="119">
        <f t="shared" si="1"/>
        <v>27</v>
      </c>
      <c r="AF15" s="120"/>
      <c r="AG15" s="19"/>
      <c r="AH15" s="49"/>
      <c r="AI15" s="46"/>
    </row>
    <row r="16" spans="1:35" ht="15.6" x14ac:dyDescent="0.3">
      <c r="A16" s="121"/>
      <c r="B16" s="121"/>
      <c r="C16" s="113" t="s">
        <v>101</v>
      </c>
      <c r="D16" s="113" t="s">
        <v>130</v>
      </c>
      <c r="E16" s="113" t="s">
        <v>89</v>
      </c>
      <c r="F16" s="122"/>
      <c r="G16" s="99">
        <v>6.7</v>
      </c>
      <c r="H16" s="99">
        <v>6.8</v>
      </c>
      <c r="I16" s="99">
        <v>6.3</v>
      </c>
      <c r="J16" s="99">
        <v>7.5</v>
      </c>
      <c r="K16" s="99">
        <v>7.5</v>
      </c>
      <c r="L16" s="100">
        <f>SUM((G16*0.3),(H16*0.25),(I16*0.25),(J16*0.15),(K16*0.05))</f>
        <v>6.7850000000000001</v>
      </c>
      <c r="M16" s="197"/>
      <c r="N16" s="123"/>
      <c r="O16" s="123"/>
      <c r="P16" s="123"/>
      <c r="Q16" s="123"/>
      <c r="R16" s="123"/>
      <c r="S16" s="123"/>
      <c r="T16" s="123"/>
      <c r="U16" s="124">
        <f>SUM(U10:U15)</f>
        <v>228.8</v>
      </c>
      <c r="V16" s="124">
        <f>(U16/6)/7</f>
        <v>5.4476190476190478</v>
      </c>
      <c r="W16" s="105"/>
      <c r="X16" s="123"/>
      <c r="Y16" s="123"/>
      <c r="Z16" s="123"/>
      <c r="AA16" s="123"/>
      <c r="AB16" s="123"/>
      <c r="AC16" s="123"/>
      <c r="AD16" s="123"/>
      <c r="AE16" s="124">
        <f>SUM(AE10:AE15)</f>
        <v>226</v>
      </c>
      <c r="AF16" s="124">
        <f>(AE16/6)/7</f>
        <v>5.3809523809523805</v>
      </c>
      <c r="AG16" s="125"/>
      <c r="AH16" s="100">
        <f>SUM((L16*0.25)+(V16*0.375)+(AF16*0.375))</f>
        <v>5.756964285714286</v>
      </c>
      <c r="AI16" s="112">
        <v>1</v>
      </c>
    </row>
  </sheetData>
  <mergeCells count="1">
    <mergeCell ref="E1:G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16"/>
  <sheetViews>
    <sheetView topLeftCell="Q1" workbookViewId="0">
      <selection activeCell="AJ16" sqref="AJ16"/>
    </sheetView>
  </sheetViews>
  <sheetFormatPr defaultRowHeight="14.4" x14ac:dyDescent="0.3"/>
  <cols>
    <col min="2" max="2" width="17.109375" customWidth="1"/>
    <col min="3" max="3" width="15.44140625" customWidth="1"/>
    <col min="4" max="4" width="13.88671875" customWidth="1"/>
    <col min="5" max="5" width="12.5546875" customWidth="1"/>
    <col min="6" max="6" width="4.44140625" customWidth="1"/>
    <col min="13" max="13" width="4.44140625" customWidth="1"/>
    <col min="24" max="24" width="2.6640625" customWidth="1"/>
    <col min="35" max="35" width="2.6640625" customWidth="1"/>
    <col min="37" max="37" width="11.5546875" customWidth="1"/>
  </cols>
  <sheetData>
    <row r="1" spans="1:37" ht="15.6" x14ac:dyDescent="0.3">
      <c r="A1" s="1" t="s">
        <v>48</v>
      </c>
      <c r="B1" s="2"/>
      <c r="C1" s="2"/>
      <c r="D1" s="3" t="s">
        <v>0</v>
      </c>
      <c r="E1" t="s">
        <v>88</v>
      </c>
      <c r="AK1" s="9">
        <f ca="1">NOW()</f>
        <v>43437.411183680553</v>
      </c>
    </row>
    <row r="2" spans="1:37" ht="15.6" x14ac:dyDescent="0.3">
      <c r="A2" s="1"/>
      <c r="B2" s="2"/>
      <c r="C2" s="2"/>
      <c r="D2" s="3" t="s">
        <v>1</v>
      </c>
      <c r="E2" t="s">
        <v>183</v>
      </c>
      <c r="AK2" s="10">
        <f ca="1">NOW()</f>
        <v>43437.411183680553</v>
      </c>
    </row>
    <row r="3" spans="1:37" ht="15.6" x14ac:dyDescent="0.3">
      <c r="A3" s="1" t="s">
        <v>49</v>
      </c>
      <c r="B3" s="2"/>
      <c r="C3" s="2"/>
      <c r="D3" s="3"/>
    </row>
    <row r="4" spans="1:37" ht="15.6" x14ac:dyDescent="0.3">
      <c r="A4" s="1"/>
      <c r="B4" s="2"/>
      <c r="C4" s="3"/>
      <c r="D4" s="2"/>
    </row>
    <row r="5" spans="1:37" ht="15.6" x14ac:dyDescent="0.3">
      <c r="A5" s="1" t="s">
        <v>166</v>
      </c>
      <c r="B5" s="17"/>
      <c r="C5" s="2"/>
      <c r="D5" s="2"/>
      <c r="E5" s="2"/>
      <c r="F5" s="49"/>
      <c r="G5" s="17" t="s">
        <v>159</v>
      </c>
      <c r="H5" s="17"/>
      <c r="I5" s="17"/>
      <c r="J5" s="17"/>
      <c r="K5" s="17"/>
      <c r="L5" s="17"/>
      <c r="M5" s="19"/>
      <c r="N5" s="17" t="s">
        <v>159</v>
      </c>
      <c r="O5" s="2"/>
      <c r="P5" s="2"/>
      <c r="Q5" s="2"/>
      <c r="R5" s="17"/>
      <c r="S5" s="2"/>
      <c r="T5" s="2"/>
      <c r="U5" s="17"/>
      <c r="V5" s="2"/>
      <c r="W5" s="4"/>
      <c r="X5" s="19"/>
      <c r="Y5" s="17" t="s">
        <v>160</v>
      </c>
      <c r="Z5" s="2"/>
      <c r="AA5" s="2"/>
      <c r="AB5" s="2"/>
      <c r="AC5" s="17"/>
      <c r="AD5" s="2"/>
      <c r="AE5" s="2"/>
      <c r="AF5" s="17"/>
      <c r="AG5" s="2"/>
      <c r="AH5" s="4"/>
      <c r="AI5" s="19"/>
      <c r="AJ5" s="4"/>
      <c r="AK5" s="2"/>
    </row>
    <row r="6" spans="1:37" ht="15.6" x14ac:dyDescent="0.3">
      <c r="A6" s="1" t="s">
        <v>161</v>
      </c>
      <c r="B6" s="17"/>
      <c r="C6" s="2"/>
      <c r="D6" s="2"/>
      <c r="E6" s="2"/>
      <c r="F6" s="49"/>
      <c r="G6" s="2" t="str">
        <f>E1</f>
        <v>Darryn Fedrick</v>
      </c>
      <c r="H6" s="2"/>
      <c r="I6" s="2"/>
      <c r="J6" s="2"/>
      <c r="K6" s="2"/>
      <c r="L6" s="2"/>
      <c r="M6" s="19"/>
      <c r="N6" s="2" t="str">
        <f>E1</f>
        <v>Darryn Fedrick</v>
      </c>
      <c r="O6" s="2"/>
      <c r="P6" s="2"/>
      <c r="Q6" s="2"/>
      <c r="R6" s="2"/>
      <c r="S6" s="2"/>
      <c r="T6" s="2"/>
      <c r="U6" s="2"/>
      <c r="V6" s="2"/>
      <c r="W6" s="4"/>
      <c r="X6" s="19"/>
      <c r="Y6" s="2" t="str">
        <f>E2</f>
        <v>Robyn Bruderer</v>
      </c>
      <c r="Z6" s="2"/>
      <c r="AA6" s="2"/>
      <c r="AB6" s="2"/>
      <c r="AC6" s="2"/>
      <c r="AD6" s="2"/>
      <c r="AE6" s="2"/>
      <c r="AF6" s="2"/>
      <c r="AG6" s="2"/>
      <c r="AH6" s="4"/>
      <c r="AI6" s="19"/>
      <c r="AJ6" s="4"/>
      <c r="AK6" s="2"/>
    </row>
    <row r="7" spans="1:37" x14ac:dyDescent="0.3">
      <c r="A7" s="2"/>
      <c r="B7" s="2"/>
      <c r="C7" s="2"/>
      <c r="D7" s="2"/>
      <c r="E7" s="2"/>
      <c r="F7" s="32"/>
      <c r="G7" s="23" t="s">
        <v>11</v>
      </c>
      <c r="H7" s="23"/>
      <c r="I7" s="23"/>
      <c r="J7" s="23"/>
      <c r="K7" s="23"/>
      <c r="L7" s="23"/>
      <c r="M7" s="35"/>
      <c r="N7" s="2"/>
      <c r="O7" s="2"/>
      <c r="P7" s="2"/>
      <c r="Q7" s="2"/>
      <c r="R7" s="2"/>
      <c r="S7" s="2"/>
      <c r="T7" s="2"/>
      <c r="U7" s="2"/>
      <c r="V7" s="2"/>
      <c r="W7" s="23" t="s">
        <v>162</v>
      </c>
      <c r="X7" s="35"/>
      <c r="Y7" s="2"/>
      <c r="Z7" s="2"/>
      <c r="AA7" s="2"/>
      <c r="AB7" s="2"/>
      <c r="AC7" s="2"/>
      <c r="AD7" s="2"/>
      <c r="AE7" s="2"/>
      <c r="AF7" s="2"/>
      <c r="AG7" s="2"/>
      <c r="AH7" s="23" t="s">
        <v>162</v>
      </c>
      <c r="AI7" s="35"/>
      <c r="AJ7" s="115" t="s">
        <v>43</v>
      </c>
      <c r="AK7" s="2"/>
    </row>
    <row r="8" spans="1:37" x14ac:dyDescent="0.3">
      <c r="A8" s="29" t="s">
        <v>17</v>
      </c>
      <c r="B8" s="29" t="s">
        <v>18</v>
      </c>
      <c r="C8" s="29" t="s">
        <v>11</v>
      </c>
      <c r="D8" s="29" t="s">
        <v>19</v>
      </c>
      <c r="E8" s="29" t="s">
        <v>20</v>
      </c>
      <c r="F8" s="49"/>
      <c r="G8" s="30" t="s">
        <v>21</v>
      </c>
      <c r="H8" s="30" t="s">
        <v>22</v>
      </c>
      <c r="I8" s="30" t="s">
        <v>23</v>
      </c>
      <c r="J8" s="30" t="s">
        <v>24</v>
      </c>
      <c r="K8" s="30" t="s">
        <v>25</v>
      </c>
      <c r="L8" s="30" t="s">
        <v>11</v>
      </c>
      <c r="M8" s="19"/>
      <c r="N8" s="28" t="s">
        <v>26</v>
      </c>
      <c r="O8" s="28" t="s">
        <v>27</v>
      </c>
      <c r="P8" s="28" t="s">
        <v>163</v>
      </c>
      <c r="Q8" s="28" t="s">
        <v>107</v>
      </c>
      <c r="R8" s="28" t="s">
        <v>95</v>
      </c>
      <c r="S8" s="28" t="s">
        <v>97</v>
      </c>
      <c r="T8" s="28" t="s">
        <v>94</v>
      </c>
      <c r="U8" s="28" t="s">
        <v>110</v>
      </c>
      <c r="V8" s="28" t="s">
        <v>164</v>
      </c>
      <c r="W8" s="28" t="s">
        <v>165</v>
      </c>
      <c r="X8" s="19"/>
      <c r="Y8" s="28" t="s">
        <v>26</v>
      </c>
      <c r="Z8" s="28" t="s">
        <v>27</v>
      </c>
      <c r="AA8" s="28" t="s">
        <v>163</v>
      </c>
      <c r="AB8" s="28" t="s">
        <v>107</v>
      </c>
      <c r="AC8" s="28" t="s">
        <v>95</v>
      </c>
      <c r="AD8" s="28" t="s">
        <v>97</v>
      </c>
      <c r="AE8" s="28" t="s">
        <v>94</v>
      </c>
      <c r="AF8" s="28" t="s">
        <v>110</v>
      </c>
      <c r="AG8" s="28" t="s">
        <v>164</v>
      </c>
      <c r="AH8" s="28" t="s">
        <v>165</v>
      </c>
      <c r="AI8" s="19"/>
      <c r="AJ8" s="116" t="s">
        <v>46</v>
      </c>
      <c r="AK8" s="28" t="s">
        <v>47</v>
      </c>
    </row>
    <row r="9" spans="1:37" x14ac:dyDescent="0.3">
      <c r="A9" s="8"/>
      <c r="B9" s="8"/>
      <c r="C9" s="8"/>
      <c r="D9" s="8"/>
      <c r="E9" s="8"/>
      <c r="F9" s="49"/>
      <c r="G9" s="117"/>
      <c r="H9" s="117"/>
      <c r="I9" s="117"/>
      <c r="J9" s="117"/>
      <c r="K9" s="117"/>
      <c r="L9" s="117"/>
      <c r="M9" s="19"/>
      <c r="N9" s="2"/>
      <c r="O9" s="2"/>
      <c r="P9" s="2"/>
      <c r="Q9" s="2"/>
      <c r="R9" s="2"/>
      <c r="S9" s="2"/>
      <c r="T9" s="2"/>
      <c r="U9" s="2"/>
      <c r="V9" s="2"/>
      <c r="W9" s="2"/>
      <c r="X9" s="19"/>
      <c r="Y9" s="2"/>
      <c r="Z9" s="2"/>
      <c r="AA9" s="2"/>
      <c r="AB9" s="2"/>
      <c r="AC9" s="2"/>
      <c r="AD9" s="2"/>
      <c r="AE9" s="2"/>
      <c r="AF9" s="2"/>
      <c r="AG9" s="2"/>
      <c r="AH9" s="2"/>
      <c r="AI9" s="19"/>
      <c r="AJ9" s="4"/>
      <c r="AK9" s="2"/>
    </row>
    <row r="10" spans="1:37" ht="15.6" x14ac:dyDescent="0.3">
      <c r="A10" s="91">
        <v>1</v>
      </c>
      <c r="B10" t="s">
        <v>143</v>
      </c>
      <c r="C10" s="118"/>
      <c r="D10" s="118"/>
      <c r="E10" s="118"/>
      <c r="F10" s="49"/>
      <c r="G10" s="46"/>
      <c r="H10" s="46"/>
      <c r="I10" s="46"/>
      <c r="J10" s="46"/>
      <c r="K10" s="46"/>
      <c r="L10" s="46"/>
      <c r="M10" s="19"/>
      <c r="N10" s="47">
        <v>6</v>
      </c>
      <c r="O10" s="47">
        <v>5.7</v>
      </c>
      <c r="P10" s="47">
        <v>6.2</v>
      </c>
      <c r="Q10" s="47">
        <v>5.7</v>
      </c>
      <c r="R10" s="47">
        <v>6</v>
      </c>
      <c r="S10" s="47">
        <v>5.6</v>
      </c>
      <c r="T10" s="47">
        <v>5.8</v>
      </c>
      <c r="U10" s="47">
        <v>6.2</v>
      </c>
      <c r="V10" s="119">
        <f t="shared" ref="V10:V15" si="0">SUM(N10:U10)</f>
        <v>47.199999999999996</v>
      </c>
      <c r="W10" s="120"/>
      <c r="X10" s="19"/>
      <c r="Y10" s="47">
        <v>6.2</v>
      </c>
      <c r="Z10" s="47">
        <v>7.5</v>
      </c>
      <c r="AA10" s="47">
        <v>5.2</v>
      </c>
      <c r="AB10" s="47">
        <v>6</v>
      </c>
      <c r="AC10" s="47">
        <v>4.7</v>
      </c>
      <c r="AD10" s="47">
        <v>6</v>
      </c>
      <c r="AE10" s="47">
        <v>5.2</v>
      </c>
      <c r="AF10" s="47">
        <v>6</v>
      </c>
      <c r="AG10" s="119">
        <f t="shared" ref="AG10:AG15" si="1">SUM(Y10:AF10)</f>
        <v>46.8</v>
      </c>
      <c r="AH10" s="120"/>
      <c r="AI10" s="19"/>
      <c r="AJ10" s="49"/>
      <c r="AK10" s="46"/>
    </row>
    <row r="11" spans="1:37" ht="15.6" x14ac:dyDescent="0.3">
      <c r="A11" s="91">
        <v>2</v>
      </c>
      <c r="B11" s="2" t="s">
        <v>144</v>
      </c>
      <c r="C11" s="92"/>
      <c r="D11" s="92"/>
      <c r="E11" s="92"/>
      <c r="F11" s="49"/>
      <c r="G11" s="46"/>
      <c r="H11" s="46"/>
      <c r="I11" s="46"/>
      <c r="J11" s="46"/>
      <c r="K11" s="46"/>
      <c r="L11" s="46"/>
      <c r="M11" s="19"/>
      <c r="N11" s="47">
        <v>5.7</v>
      </c>
      <c r="O11" s="47">
        <v>5.8</v>
      </c>
      <c r="P11" s="47">
        <v>5.9</v>
      </c>
      <c r="Q11" s="47">
        <v>5.5</v>
      </c>
      <c r="R11" s="47">
        <v>5.7</v>
      </c>
      <c r="S11" s="47">
        <v>5.5</v>
      </c>
      <c r="T11" s="47">
        <v>6</v>
      </c>
      <c r="U11" s="47">
        <v>5.8</v>
      </c>
      <c r="V11" s="119">
        <f t="shared" si="0"/>
        <v>45.899999999999991</v>
      </c>
      <c r="W11" s="120"/>
      <c r="X11" s="19"/>
      <c r="Y11" s="47">
        <v>5</v>
      </c>
      <c r="Z11" s="47">
        <v>6.3</v>
      </c>
      <c r="AA11" s="47">
        <v>6.8</v>
      </c>
      <c r="AB11" s="47">
        <v>5.3</v>
      </c>
      <c r="AC11" s="47">
        <v>4.5</v>
      </c>
      <c r="AD11" s="47">
        <v>5.5</v>
      </c>
      <c r="AE11" s="47">
        <v>6</v>
      </c>
      <c r="AF11" s="47">
        <v>6</v>
      </c>
      <c r="AG11" s="119">
        <f t="shared" si="1"/>
        <v>45.400000000000006</v>
      </c>
      <c r="AH11" s="120"/>
      <c r="AI11" s="19"/>
      <c r="AJ11" s="49"/>
      <c r="AK11" s="46"/>
    </row>
    <row r="12" spans="1:37" ht="15.6" x14ac:dyDescent="0.3">
      <c r="A12" s="91">
        <v>3</v>
      </c>
      <c r="B12" s="2" t="s">
        <v>147</v>
      </c>
      <c r="C12" s="92"/>
      <c r="D12" s="92"/>
      <c r="E12" s="92"/>
      <c r="F12" s="49"/>
      <c r="G12" s="46"/>
      <c r="H12" s="46"/>
      <c r="I12" s="46"/>
      <c r="J12" s="46"/>
      <c r="K12" s="46"/>
      <c r="L12" s="46"/>
      <c r="M12" s="19"/>
      <c r="N12" s="47">
        <v>5.6</v>
      </c>
      <c r="O12" s="47">
        <v>6</v>
      </c>
      <c r="P12" s="47">
        <v>5.8</v>
      </c>
      <c r="Q12" s="47">
        <v>5</v>
      </c>
      <c r="R12" s="47">
        <v>5.5</v>
      </c>
      <c r="S12" s="47">
        <v>5.7</v>
      </c>
      <c r="T12" s="47">
        <v>6.5</v>
      </c>
      <c r="U12" s="47">
        <v>5.5</v>
      </c>
      <c r="V12" s="119">
        <f t="shared" si="0"/>
        <v>45.6</v>
      </c>
      <c r="W12" s="120"/>
      <c r="X12" s="19"/>
      <c r="Y12" s="47">
        <v>6</v>
      </c>
      <c r="Z12" s="47">
        <v>6.5</v>
      </c>
      <c r="AA12" s="47">
        <v>5</v>
      </c>
      <c r="AB12" s="47">
        <v>6.3</v>
      </c>
      <c r="AC12" s="47">
        <v>4.5</v>
      </c>
      <c r="AD12" s="47">
        <v>5</v>
      </c>
      <c r="AE12" s="47">
        <v>7</v>
      </c>
      <c r="AF12" s="47">
        <v>5</v>
      </c>
      <c r="AG12" s="119">
        <f t="shared" si="1"/>
        <v>45.3</v>
      </c>
      <c r="AH12" s="120"/>
      <c r="AI12" s="19"/>
      <c r="AJ12" s="49"/>
      <c r="AK12" s="46"/>
    </row>
    <row r="13" spans="1:37" ht="15.6" x14ac:dyDescent="0.3">
      <c r="A13" s="91">
        <v>4</v>
      </c>
      <c r="B13" s="2" t="s">
        <v>148</v>
      </c>
      <c r="C13" s="92"/>
      <c r="D13" s="92"/>
      <c r="E13" s="92"/>
      <c r="F13" s="49"/>
      <c r="G13" s="46"/>
      <c r="H13" s="46"/>
      <c r="I13" s="46"/>
      <c r="J13" s="46"/>
      <c r="K13" s="46"/>
      <c r="L13" s="46"/>
      <c r="M13" s="19"/>
      <c r="N13" s="47">
        <v>5.2</v>
      </c>
      <c r="O13" s="47">
        <v>5.8</v>
      </c>
      <c r="P13" s="47">
        <v>5.2</v>
      </c>
      <c r="Q13" s="47">
        <v>5.6</v>
      </c>
      <c r="R13" s="47">
        <v>5.5</v>
      </c>
      <c r="S13" s="47">
        <v>5</v>
      </c>
      <c r="T13" s="47">
        <v>5.2</v>
      </c>
      <c r="U13" s="47">
        <v>5.4</v>
      </c>
      <c r="V13" s="119">
        <f t="shared" si="0"/>
        <v>42.9</v>
      </c>
      <c r="W13" s="120"/>
      <c r="X13" s="19"/>
      <c r="Y13" s="47">
        <v>5.3</v>
      </c>
      <c r="Z13" s="47">
        <v>6.3</v>
      </c>
      <c r="AA13" s="47">
        <v>3</v>
      </c>
      <c r="AB13" s="47">
        <v>5.3</v>
      </c>
      <c r="AC13" s="47">
        <v>4</v>
      </c>
      <c r="AD13" s="47">
        <v>4</v>
      </c>
      <c r="AE13" s="47">
        <v>4</v>
      </c>
      <c r="AF13" s="47">
        <v>6</v>
      </c>
      <c r="AG13" s="119">
        <f t="shared" si="1"/>
        <v>37.9</v>
      </c>
      <c r="AH13" s="120"/>
      <c r="AI13" s="19"/>
      <c r="AJ13" s="49"/>
      <c r="AK13" s="46"/>
    </row>
    <row r="14" spans="1:37" ht="15.6" x14ac:dyDescent="0.3">
      <c r="A14" s="91">
        <v>5</v>
      </c>
      <c r="B14" s="2" t="s">
        <v>141</v>
      </c>
      <c r="C14" s="92"/>
      <c r="D14" s="92"/>
      <c r="E14" s="92"/>
      <c r="F14" s="49"/>
      <c r="G14" s="46"/>
      <c r="H14" s="46"/>
      <c r="I14" s="46"/>
      <c r="J14" s="46"/>
      <c r="K14" s="46"/>
      <c r="L14" s="46"/>
      <c r="M14" s="19"/>
      <c r="N14" s="47">
        <v>5.6</v>
      </c>
      <c r="O14" s="47">
        <v>5.5</v>
      </c>
      <c r="P14" s="47">
        <v>5.6</v>
      </c>
      <c r="Q14" s="47">
        <v>5.5</v>
      </c>
      <c r="R14" s="47">
        <v>5.7</v>
      </c>
      <c r="S14" s="47">
        <v>5.7</v>
      </c>
      <c r="T14" s="47">
        <v>5.6</v>
      </c>
      <c r="U14" s="47">
        <v>5.5</v>
      </c>
      <c r="V14" s="119">
        <f t="shared" si="0"/>
        <v>44.7</v>
      </c>
      <c r="W14" s="120"/>
      <c r="X14" s="19"/>
      <c r="Y14" s="47">
        <v>5.2</v>
      </c>
      <c r="Z14" s="47">
        <v>7</v>
      </c>
      <c r="AA14" s="47">
        <v>6.8</v>
      </c>
      <c r="AB14" s="47">
        <v>6.3</v>
      </c>
      <c r="AC14" s="47">
        <v>4.7</v>
      </c>
      <c r="AD14" s="47">
        <v>5.5</v>
      </c>
      <c r="AE14" s="47">
        <v>4</v>
      </c>
      <c r="AF14" s="47">
        <v>5.9</v>
      </c>
      <c r="AG14" s="119">
        <f t="shared" si="1"/>
        <v>45.4</v>
      </c>
      <c r="AH14" s="120"/>
      <c r="AI14" s="19"/>
      <c r="AJ14" s="49"/>
      <c r="AK14" s="46"/>
    </row>
    <row r="15" spans="1:37" ht="15.6" x14ac:dyDescent="0.3">
      <c r="A15" s="91">
        <v>6</v>
      </c>
      <c r="B15" s="2" t="s">
        <v>146</v>
      </c>
      <c r="C15" s="92"/>
      <c r="D15" s="92"/>
      <c r="E15" s="92"/>
      <c r="F15" s="49"/>
      <c r="G15" s="46"/>
      <c r="H15" s="46"/>
      <c r="I15" s="46"/>
      <c r="J15" s="46"/>
      <c r="K15" s="46"/>
      <c r="L15" s="46"/>
      <c r="M15" s="19"/>
      <c r="N15" s="47">
        <v>5.2</v>
      </c>
      <c r="O15" s="47">
        <v>5.6</v>
      </c>
      <c r="P15" s="47">
        <v>5.6</v>
      </c>
      <c r="Q15" s="47">
        <v>5.6</v>
      </c>
      <c r="R15" s="47">
        <v>5.2</v>
      </c>
      <c r="S15" s="47">
        <v>5.4</v>
      </c>
      <c r="T15" s="47">
        <v>7</v>
      </c>
      <c r="U15" s="47">
        <v>4.8</v>
      </c>
      <c r="V15" s="119">
        <f t="shared" si="0"/>
        <v>44.4</v>
      </c>
      <c r="W15" s="120"/>
      <c r="X15" s="19"/>
      <c r="Y15" s="47">
        <v>0</v>
      </c>
      <c r="Z15" s="47">
        <v>6.2</v>
      </c>
      <c r="AA15" s="47">
        <v>6</v>
      </c>
      <c r="AB15" s="47">
        <v>5.9</v>
      </c>
      <c r="AC15" s="47">
        <v>4.7</v>
      </c>
      <c r="AD15" s="47">
        <v>4.8</v>
      </c>
      <c r="AE15" s="47">
        <v>5</v>
      </c>
      <c r="AF15" s="47">
        <v>5</v>
      </c>
      <c r="AG15" s="119">
        <f t="shared" si="1"/>
        <v>37.6</v>
      </c>
      <c r="AH15" s="120"/>
      <c r="AI15" s="19"/>
      <c r="AJ15" s="49"/>
      <c r="AK15" s="46"/>
    </row>
    <row r="16" spans="1:37" ht="15.6" x14ac:dyDescent="0.3">
      <c r="A16" s="121"/>
      <c r="B16" s="121"/>
      <c r="C16" s="113" t="s">
        <v>154</v>
      </c>
      <c r="D16" s="113" t="s">
        <v>150</v>
      </c>
      <c r="E16" s="113" t="s">
        <v>151</v>
      </c>
      <c r="F16" s="122"/>
      <c r="G16" s="99">
        <v>5.4</v>
      </c>
      <c r="H16" s="99">
        <v>5.6</v>
      </c>
      <c r="I16" s="99">
        <v>4.9000000000000004</v>
      </c>
      <c r="J16" s="99">
        <v>6</v>
      </c>
      <c r="K16" s="99">
        <v>7</v>
      </c>
      <c r="L16" s="100">
        <f>SUM((G16*0.3),(H16*0.25),(I16*0.25),(J16*0.15),(K16*0.05))</f>
        <v>5.4949999999999992</v>
      </c>
      <c r="M16" s="105"/>
      <c r="N16" s="123"/>
      <c r="O16" s="123"/>
      <c r="P16" s="123"/>
      <c r="Q16" s="123"/>
      <c r="R16" s="123"/>
      <c r="S16" s="123"/>
      <c r="T16" s="123"/>
      <c r="U16" s="123"/>
      <c r="V16" s="124">
        <f>SUM(V10:V15)</f>
        <v>270.7</v>
      </c>
      <c r="W16" s="124">
        <f>(V16/6)/8</f>
        <v>5.6395833333333334</v>
      </c>
      <c r="X16" s="125"/>
      <c r="Y16" s="123"/>
      <c r="Z16" s="123"/>
      <c r="AA16" s="123"/>
      <c r="AB16" s="123"/>
      <c r="AC16" s="123"/>
      <c r="AD16" s="123"/>
      <c r="AE16" s="123"/>
      <c r="AF16" s="123"/>
      <c r="AG16" s="124">
        <f>SUM(AG10:AG15)</f>
        <v>258.40000000000003</v>
      </c>
      <c r="AH16" s="124">
        <f>(AG16/6)/8</f>
        <v>5.3833333333333337</v>
      </c>
      <c r="AI16" s="125"/>
      <c r="AJ16" s="100">
        <f>SUM((L16*0.25)+(W16*0.375)+(AH16*0.375))</f>
        <v>5.5073437500000004</v>
      </c>
      <c r="AK16" s="112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E44"/>
  <sheetViews>
    <sheetView topLeftCell="J37" workbookViewId="0">
      <selection activeCell="AE44" sqref="AE44"/>
    </sheetView>
  </sheetViews>
  <sheetFormatPr defaultRowHeight="14.4" x14ac:dyDescent="0.3"/>
  <cols>
    <col min="2" max="2" width="18.109375" customWidth="1"/>
    <col min="3" max="3" width="17.44140625" customWidth="1"/>
    <col min="4" max="4" width="17.33203125" customWidth="1"/>
    <col min="5" max="5" width="13.6640625" customWidth="1"/>
    <col min="6" max="6" width="3.5546875" customWidth="1"/>
    <col min="13" max="13" width="1.44140625" customWidth="1"/>
    <col min="20" max="21" width="9.109375" style="213"/>
    <col min="22" max="22" width="3.33203125" customWidth="1"/>
    <col min="27" max="27" width="2.5546875" customWidth="1"/>
    <col min="28" max="28" width="7.6640625" style="213" customWidth="1"/>
    <col min="29" max="29" width="9.5546875" style="213" customWidth="1"/>
    <col min="31" max="31" width="12" customWidth="1"/>
  </cols>
  <sheetData>
    <row r="1" spans="1:31" ht="15.6" x14ac:dyDescent="0.3">
      <c r="A1" s="1" t="s">
        <v>48</v>
      </c>
      <c r="B1" s="2"/>
      <c r="C1" s="2"/>
      <c r="D1" s="3" t="s">
        <v>0</v>
      </c>
      <c r="E1" s="2" t="s">
        <v>183</v>
      </c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  <c r="S1" s="2"/>
      <c r="T1" s="2"/>
      <c r="U1" s="2"/>
      <c r="V1" s="2"/>
      <c r="W1" s="2"/>
      <c r="X1" s="2"/>
      <c r="Y1" s="2"/>
      <c r="Z1" s="2"/>
      <c r="AA1" s="126"/>
      <c r="AB1" s="126"/>
      <c r="AC1" s="126"/>
      <c r="AD1" s="2"/>
      <c r="AE1" s="9">
        <f ca="1">NOW()</f>
        <v>43437.411183680553</v>
      </c>
    </row>
    <row r="2" spans="1:31" ht="15.6" x14ac:dyDescent="0.3">
      <c r="A2" s="1"/>
      <c r="B2" s="2"/>
      <c r="C2" s="2"/>
      <c r="D2" s="3" t="s">
        <v>1</v>
      </c>
      <c r="E2" s="2" t="s">
        <v>184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"/>
      <c r="AB2" s="4"/>
      <c r="AC2" s="4"/>
      <c r="AD2" s="2"/>
      <c r="AE2" s="10">
        <f ca="1">NOW()</f>
        <v>43437.411183680553</v>
      </c>
    </row>
    <row r="3" spans="1:31" ht="15.6" x14ac:dyDescent="0.3">
      <c r="A3" s="1" t="s">
        <v>49</v>
      </c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"/>
      <c r="AB3" s="4"/>
      <c r="AC3" s="4"/>
      <c r="AD3" s="2"/>
      <c r="AE3" s="2"/>
    </row>
    <row r="4" spans="1:31" ht="15.6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4"/>
      <c r="AB4" s="4"/>
      <c r="AC4" s="4"/>
      <c r="AD4" s="2"/>
      <c r="AE4" s="2"/>
    </row>
    <row r="5" spans="1:31" ht="15.6" x14ac:dyDescent="0.3">
      <c r="A5" s="1" t="s">
        <v>175</v>
      </c>
      <c r="B5" s="17"/>
      <c r="C5" s="2"/>
      <c r="D5" s="2"/>
      <c r="E5" s="2"/>
      <c r="F5" s="49"/>
      <c r="G5" s="17" t="s">
        <v>5</v>
      </c>
      <c r="H5" s="17" t="str">
        <f>E1</f>
        <v>Robyn Bruderer</v>
      </c>
      <c r="I5" s="17"/>
      <c r="J5" s="17"/>
      <c r="K5" s="17"/>
      <c r="L5" s="17"/>
      <c r="M5" s="17"/>
      <c r="N5" s="2"/>
      <c r="O5" s="2"/>
      <c r="P5" s="2"/>
      <c r="Q5" s="2"/>
      <c r="R5" s="2"/>
      <c r="S5" s="17"/>
      <c r="T5" s="17"/>
      <c r="U5" s="17"/>
      <c r="V5" s="19"/>
      <c r="W5" s="17" t="s">
        <v>8</v>
      </c>
      <c r="X5" s="2" t="str">
        <f>E2</f>
        <v>Jenny Scott</v>
      </c>
      <c r="Y5" s="2"/>
      <c r="Z5" s="17"/>
      <c r="AA5" s="49"/>
      <c r="AB5" s="4"/>
      <c r="AC5" s="4"/>
      <c r="AD5" s="2"/>
      <c r="AE5" s="2"/>
    </row>
    <row r="6" spans="1:31" ht="15.6" x14ac:dyDescent="0.3">
      <c r="A6" s="1" t="s">
        <v>161</v>
      </c>
      <c r="B6" s="17">
        <v>18</v>
      </c>
      <c r="C6" s="2"/>
      <c r="D6" s="2"/>
      <c r="E6" s="2"/>
      <c r="F6" s="4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7"/>
      <c r="T6" s="17"/>
      <c r="U6" s="17"/>
      <c r="V6" s="19"/>
      <c r="W6" s="2"/>
      <c r="X6" s="2"/>
      <c r="Y6" s="2"/>
      <c r="Z6" s="17"/>
      <c r="AA6" s="49"/>
      <c r="AB6" s="4"/>
      <c r="AC6" s="4"/>
      <c r="AD6" s="2"/>
      <c r="AE6" s="2"/>
    </row>
    <row r="7" spans="1:31" x14ac:dyDescent="0.3">
      <c r="A7" s="2"/>
      <c r="B7" s="2"/>
      <c r="C7" s="2"/>
      <c r="D7" s="2"/>
      <c r="E7" s="2"/>
      <c r="F7" s="32"/>
      <c r="G7" s="22" t="s">
        <v>11</v>
      </c>
      <c r="H7" s="22"/>
      <c r="I7" s="22"/>
      <c r="J7" s="22"/>
      <c r="K7" s="22"/>
      <c r="L7" s="22"/>
      <c r="M7" s="22"/>
      <c r="N7" s="127" t="s">
        <v>12</v>
      </c>
      <c r="O7" s="2"/>
      <c r="P7" s="2"/>
      <c r="Q7" s="2"/>
      <c r="R7" s="2"/>
      <c r="S7" s="24" t="s">
        <v>193</v>
      </c>
      <c r="T7" s="24"/>
      <c r="U7" s="24"/>
      <c r="V7" s="35"/>
      <c r="W7" s="26" t="s">
        <v>14</v>
      </c>
      <c r="X7" s="23"/>
      <c r="Y7" s="27" t="s">
        <v>13</v>
      </c>
      <c r="Z7" s="42" t="s">
        <v>14</v>
      </c>
      <c r="AA7" s="32"/>
      <c r="AB7" s="22" t="s">
        <v>5</v>
      </c>
      <c r="AC7" s="22" t="s">
        <v>8</v>
      </c>
      <c r="AD7" s="24" t="s">
        <v>16</v>
      </c>
      <c r="AE7" s="2"/>
    </row>
    <row r="8" spans="1:31" x14ac:dyDescent="0.3">
      <c r="A8" s="29" t="s">
        <v>17</v>
      </c>
      <c r="B8" s="29" t="s">
        <v>18</v>
      </c>
      <c r="C8" s="29" t="s">
        <v>11</v>
      </c>
      <c r="D8" s="29" t="s">
        <v>19</v>
      </c>
      <c r="E8" s="29" t="s">
        <v>20</v>
      </c>
      <c r="F8" s="49"/>
      <c r="G8" s="128" t="s">
        <v>21</v>
      </c>
      <c r="H8" s="128" t="s">
        <v>22</v>
      </c>
      <c r="I8" s="128" t="s">
        <v>23</v>
      </c>
      <c r="J8" s="128" t="s">
        <v>24</v>
      </c>
      <c r="K8" s="128" t="s">
        <v>25</v>
      </c>
      <c r="L8" s="128" t="s">
        <v>11</v>
      </c>
      <c r="M8" s="49"/>
      <c r="N8" s="30" t="s">
        <v>36</v>
      </c>
      <c r="O8" s="30" t="s">
        <v>37</v>
      </c>
      <c r="P8" s="30" t="s">
        <v>38</v>
      </c>
      <c r="Q8" s="30" t="s">
        <v>39</v>
      </c>
      <c r="R8" s="30" t="s">
        <v>40</v>
      </c>
      <c r="S8" s="40" t="s">
        <v>194</v>
      </c>
      <c r="T8" s="40" t="s">
        <v>195</v>
      </c>
      <c r="U8" s="40" t="s">
        <v>194</v>
      </c>
      <c r="V8" s="129"/>
      <c r="W8" s="28" t="s">
        <v>44</v>
      </c>
      <c r="X8" s="28" t="s">
        <v>14</v>
      </c>
      <c r="Y8" s="30" t="s">
        <v>45</v>
      </c>
      <c r="Z8" s="40" t="s">
        <v>43</v>
      </c>
      <c r="AA8" s="49"/>
      <c r="AB8" s="142"/>
      <c r="AC8" s="142"/>
      <c r="AD8" s="72" t="s">
        <v>46</v>
      </c>
      <c r="AE8" s="28" t="s">
        <v>47</v>
      </c>
    </row>
    <row r="9" spans="1:31" ht="15.6" x14ac:dyDescent="0.3">
      <c r="A9" s="91">
        <v>1</v>
      </c>
      <c r="B9" t="s">
        <v>129</v>
      </c>
      <c r="C9" s="118"/>
      <c r="D9" s="118"/>
      <c r="E9" s="118"/>
      <c r="F9" s="49"/>
      <c r="G9" s="49"/>
      <c r="H9" s="49"/>
      <c r="I9" s="49"/>
      <c r="J9" s="49"/>
      <c r="K9" s="49"/>
      <c r="L9" s="49"/>
      <c r="M9" s="49"/>
      <c r="N9" s="93"/>
      <c r="O9" s="93"/>
      <c r="P9" s="93"/>
      <c r="Q9" s="93"/>
      <c r="R9" s="93"/>
      <c r="S9" s="133"/>
      <c r="T9" s="133"/>
      <c r="U9" s="133"/>
      <c r="V9" s="94"/>
      <c r="W9" s="93"/>
      <c r="X9" s="93"/>
      <c r="Y9" s="93"/>
      <c r="Z9" s="93"/>
      <c r="AA9" s="93"/>
      <c r="AB9" s="93"/>
      <c r="AC9" s="93"/>
      <c r="AD9" s="134"/>
      <c r="AE9" s="135"/>
    </row>
    <row r="10" spans="1:31" ht="15.6" x14ac:dyDescent="0.3">
      <c r="A10" s="91">
        <v>2</v>
      </c>
      <c r="B10" t="s">
        <v>139</v>
      </c>
      <c r="C10" s="92"/>
      <c r="D10" s="92"/>
      <c r="E10" s="92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19"/>
      <c r="W10" s="49"/>
      <c r="X10" s="49"/>
      <c r="Y10" s="49"/>
      <c r="Z10" s="49"/>
      <c r="AA10" s="49"/>
      <c r="AB10" s="49"/>
      <c r="AC10" s="49"/>
      <c r="AD10" s="135"/>
      <c r="AE10" s="135"/>
    </row>
    <row r="11" spans="1:31" ht="15.6" x14ac:dyDescent="0.3">
      <c r="A11" s="91">
        <v>3</v>
      </c>
      <c r="B11" t="s">
        <v>155</v>
      </c>
      <c r="C11" s="92"/>
      <c r="D11" s="92"/>
      <c r="E11" s="92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19"/>
      <c r="W11" s="49"/>
      <c r="X11" s="49"/>
      <c r="Y11" s="49"/>
      <c r="Z11" s="49"/>
      <c r="AA11" s="49"/>
      <c r="AB11" s="49"/>
      <c r="AC11" s="49"/>
      <c r="AD11" s="135"/>
      <c r="AE11" s="135"/>
    </row>
    <row r="12" spans="1:31" ht="15.6" x14ac:dyDescent="0.3">
      <c r="A12" s="91">
        <v>4</v>
      </c>
      <c r="B12" t="s">
        <v>100</v>
      </c>
      <c r="C12" s="92"/>
      <c r="D12" s="92"/>
      <c r="E12" s="92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9"/>
      <c r="W12" s="49"/>
      <c r="X12" s="49"/>
      <c r="Y12" s="49"/>
      <c r="Z12" s="49"/>
      <c r="AA12" s="49"/>
      <c r="AB12" s="49"/>
      <c r="AC12" s="49"/>
      <c r="AD12" s="135"/>
      <c r="AE12" s="135"/>
    </row>
    <row r="13" spans="1:31" ht="15.6" x14ac:dyDescent="0.3">
      <c r="A13" s="91">
        <v>5</v>
      </c>
      <c r="B13" t="s">
        <v>102</v>
      </c>
      <c r="C13" s="92"/>
      <c r="D13" s="92"/>
      <c r="E13" s="92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9"/>
      <c r="W13" s="49"/>
      <c r="X13" s="49"/>
      <c r="Y13" s="49"/>
      <c r="Z13" s="49"/>
      <c r="AA13" s="49"/>
      <c r="AB13" s="49"/>
      <c r="AC13" s="49"/>
      <c r="AD13" s="135"/>
      <c r="AE13" s="135"/>
    </row>
    <row r="14" spans="1:31" ht="15.6" x14ac:dyDescent="0.3">
      <c r="A14" s="91">
        <v>6</v>
      </c>
      <c r="B14" t="s">
        <v>86</v>
      </c>
      <c r="C14" s="92"/>
      <c r="D14" s="92"/>
      <c r="E14" s="92"/>
      <c r="F14" s="49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7"/>
      <c r="W14" s="136"/>
      <c r="X14" s="136"/>
      <c r="Y14" s="136"/>
      <c r="Z14" s="136"/>
      <c r="AA14" s="136"/>
      <c r="AB14" s="136"/>
      <c r="AC14" s="136"/>
      <c r="AD14" s="138"/>
      <c r="AE14" s="138"/>
    </row>
    <row r="15" spans="1:31" ht="15.6" x14ac:dyDescent="0.3">
      <c r="A15" s="139"/>
      <c r="B15" s="139"/>
      <c r="C15" s="113" t="s">
        <v>87</v>
      </c>
      <c r="D15" s="113" t="s">
        <v>130</v>
      </c>
      <c r="E15" s="113" t="s">
        <v>89</v>
      </c>
      <c r="F15" s="122"/>
      <c r="G15" s="99">
        <v>6.5</v>
      </c>
      <c r="H15" s="99">
        <v>6.3</v>
      </c>
      <c r="I15" s="99">
        <v>6.3</v>
      </c>
      <c r="J15" s="99">
        <v>6.7</v>
      </c>
      <c r="K15" s="99">
        <v>6.5</v>
      </c>
      <c r="L15" s="100">
        <f>SUM((G15*0.1),(H15*0.1),(I15*0.3),(J15*0.3),(K15*0.2))</f>
        <v>6.4799999999999995</v>
      </c>
      <c r="M15" s="140"/>
      <c r="N15" s="104">
        <v>6.2</v>
      </c>
      <c r="O15" s="104">
        <v>6.3</v>
      </c>
      <c r="P15" s="104">
        <v>5</v>
      </c>
      <c r="Q15" s="104">
        <v>5.0999999999999996</v>
      </c>
      <c r="R15" s="104">
        <v>5.5</v>
      </c>
      <c r="S15" s="100">
        <f>SUM((N15*0.2),(O15*0.15),(P15*0.25),(Q15*0.2),(R15*0.2))</f>
        <v>5.5549999999999997</v>
      </c>
      <c r="T15" s="218"/>
      <c r="U15" s="100">
        <f>S15-T15</f>
        <v>5.5549999999999997</v>
      </c>
      <c r="V15" s="105"/>
      <c r="W15" s="141">
        <v>6.8</v>
      </c>
      <c r="X15" s="100">
        <f>W15</f>
        <v>6.8</v>
      </c>
      <c r="Y15" s="104"/>
      <c r="Z15" s="100">
        <f>X15-Y15</f>
        <v>6.8</v>
      </c>
      <c r="AA15" s="101"/>
      <c r="AB15" s="100">
        <f>(L15+U15)/2</f>
        <v>6.0175000000000001</v>
      </c>
      <c r="AC15" s="100">
        <f>Z15</f>
        <v>6.8</v>
      </c>
      <c r="AD15" s="100">
        <f>SUM((L15*0.25)+(U15*0.25)+(Z15*0.5))</f>
        <v>6.4087499999999995</v>
      </c>
      <c r="AE15" s="142">
        <v>1</v>
      </c>
    </row>
    <row r="16" spans="1:31" ht="15.75" customHeight="1" x14ac:dyDescent="0.3">
      <c r="A16" s="8"/>
      <c r="B16" s="8"/>
      <c r="C16" s="8"/>
      <c r="D16" s="8"/>
      <c r="E16" s="8"/>
      <c r="F16" s="49"/>
      <c r="G16" s="130"/>
      <c r="H16" s="130"/>
      <c r="I16" s="130"/>
      <c r="J16" s="130"/>
      <c r="K16" s="130"/>
      <c r="L16" s="130"/>
      <c r="M16" s="49"/>
      <c r="N16" s="117"/>
      <c r="O16" s="117"/>
      <c r="P16" s="117"/>
      <c r="Q16" s="117"/>
      <c r="R16" s="117"/>
      <c r="S16" s="117"/>
      <c r="T16" s="117"/>
      <c r="U16" s="117"/>
      <c r="V16" s="90"/>
      <c r="W16" s="131"/>
      <c r="X16" s="131"/>
      <c r="Y16" s="117"/>
      <c r="Z16" s="132"/>
      <c r="AA16" s="49"/>
      <c r="AB16" s="4"/>
      <c r="AC16" s="4"/>
      <c r="AD16" s="2"/>
      <c r="AE16" s="2"/>
    </row>
    <row r="17" spans="1:31" ht="15.6" x14ac:dyDescent="0.3">
      <c r="A17" s="91">
        <v>1</v>
      </c>
      <c r="B17" t="s">
        <v>169</v>
      </c>
      <c r="C17" s="118"/>
      <c r="D17" s="118"/>
      <c r="E17" s="118"/>
      <c r="F17" s="49"/>
      <c r="G17" s="49"/>
      <c r="H17" s="49"/>
      <c r="I17" s="49"/>
      <c r="J17" s="49"/>
      <c r="K17" s="49"/>
      <c r="L17" s="49"/>
      <c r="M17" s="49"/>
      <c r="N17" s="93"/>
      <c r="O17" s="93"/>
      <c r="P17" s="93"/>
      <c r="Q17" s="93"/>
      <c r="R17" s="93"/>
      <c r="S17" s="133"/>
      <c r="T17" s="133"/>
      <c r="U17" s="133"/>
      <c r="V17" s="94"/>
      <c r="W17" s="93"/>
      <c r="X17" s="93"/>
      <c r="Y17" s="93"/>
      <c r="Z17" s="93"/>
      <c r="AA17" s="93"/>
      <c r="AB17" s="93"/>
      <c r="AC17" s="93"/>
      <c r="AD17" s="134"/>
      <c r="AE17" s="135"/>
    </row>
    <row r="18" spans="1:31" ht="15.6" x14ac:dyDescent="0.3">
      <c r="A18" s="91">
        <v>2</v>
      </c>
      <c r="B18" t="s">
        <v>170</v>
      </c>
      <c r="C18" s="92"/>
      <c r="D18" s="92"/>
      <c r="E18" s="92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19"/>
      <c r="W18" s="49"/>
      <c r="X18" s="49"/>
      <c r="Y18" s="49"/>
      <c r="Z18" s="49"/>
      <c r="AA18" s="49"/>
      <c r="AB18" s="49"/>
      <c r="AC18" s="49"/>
      <c r="AD18" s="135"/>
      <c r="AE18" s="135"/>
    </row>
    <row r="19" spans="1:31" ht="15.6" x14ac:dyDescent="0.3">
      <c r="A19" s="91">
        <v>3</v>
      </c>
      <c r="B19" t="s">
        <v>145</v>
      </c>
      <c r="C19" s="92"/>
      <c r="D19" s="92"/>
      <c r="E19" s="92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19"/>
      <c r="W19" s="49"/>
      <c r="X19" s="49"/>
      <c r="Y19" s="49"/>
      <c r="Z19" s="49"/>
      <c r="AA19" s="49"/>
      <c r="AB19" s="49"/>
      <c r="AC19" s="49"/>
      <c r="AD19" s="135"/>
      <c r="AE19" s="135"/>
    </row>
    <row r="20" spans="1:31" ht="15.6" x14ac:dyDescent="0.3">
      <c r="A20" s="91">
        <v>4</v>
      </c>
      <c r="B20" s="2" t="s">
        <v>171</v>
      </c>
      <c r="C20" s="92"/>
      <c r="D20" s="92"/>
      <c r="E20" s="92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19"/>
      <c r="W20" s="49"/>
      <c r="X20" s="49"/>
      <c r="Y20" s="49"/>
      <c r="Z20" s="49"/>
      <c r="AA20" s="49"/>
      <c r="AB20" s="49"/>
      <c r="AC20" s="49"/>
      <c r="AD20" s="135"/>
      <c r="AE20" s="135"/>
    </row>
    <row r="21" spans="1:31" ht="15.6" x14ac:dyDescent="0.3">
      <c r="A21" s="91">
        <v>5</v>
      </c>
      <c r="B21" t="s">
        <v>142</v>
      </c>
      <c r="C21" s="92"/>
      <c r="D21" s="92"/>
      <c r="E21" s="92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19"/>
      <c r="W21" s="49"/>
      <c r="X21" s="49"/>
      <c r="Y21" s="49"/>
      <c r="Z21" s="49"/>
      <c r="AA21" s="49"/>
      <c r="AB21" s="49"/>
      <c r="AC21" s="49"/>
      <c r="AD21" s="135"/>
      <c r="AE21" s="135"/>
    </row>
    <row r="22" spans="1:31" ht="15.6" x14ac:dyDescent="0.3">
      <c r="A22" s="91">
        <v>6</v>
      </c>
      <c r="B22" s="2" t="s">
        <v>172</v>
      </c>
      <c r="C22" s="92"/>
      <c r="D22" s="92"/>
      <c r="E22" s="92"/>
      <c r="F22" s="49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7"/>
      <c r="W22" s="136"/>
      <c r="X22" s="136"/>
      <c r="Y22" s="136"/>
      <c r="Z22" s="136"/>
      <c r="AA22" s="136"/>
      <c r="AB22" s="136"/>
      <c r="AC22" s="136"/>
      <c r="AD22" s="138"/>
      <c r="AE22" s="138"/>
    </row>
    <row r="23" spans="1:31" ht="15.6" x14ac:dyDescent="0.3">
      <c r="A23" s="139"/>
      <c r="B23" s="139"/>
      <c r="C23" s="113" t="s">
        <v>149</v>
      </c>
      <c r="D23" s="113" t="s">
        <v>150</v>
      </c>
      <c r="E23" s="113" t="s">
        <v>151</v>
      </c>
      <c r="F23" s="122"/>
      <c r="G23" s="99">
        <v>6.5</v>
      </c>
      <c r="H23" s="99">
        <v>6</v>
      </c>
      <c r="I23" s="99">
        <v>6</v>
      </c>
      <c r="J23" s="99">
        <v>6.2</v>
      </c>
      <c r="K23" s="99">
        <v>6.7</v>
      </c>
      <c r="L23" s="100">
        <f>SUM((G23*0.1),(H23*0.1),(I23*0.3),(J23*0.3),(K23*0.2))</f>
        <v>6.25</v>
      </c>
      <c r="M23" s="140"/>
      <c r="N23" s="104">
        <v>5.7</v>
      </c>
      <c r="O23" s="104">
        <v>5.5</v>
      </c>
      <c r="P23" s="104">
        <v>6.3</v>
      </c>
      <c r="Q23" s="104">
        <v>4.7</v>
      </c>
      <c r="R23" s="104">
        <v>5</v>
      </c>
      <c r="S23" s="100">
        <f>SUM((N23*0.2),(O23*0.15),(P23*0.25),(Q23*0.2),(R23*0.2))</f>
        <v>5.48</v>
      </c>
      <c r="T23" s="218"/>
      <c r="U23" s="100">
        <f>S23-T23</f>
        <v>5.48</v>
      </c>
      <c r="V23" s="105"/>
      <c r="W23" s="141">
        <v>6.7</v>
      </c>
      <c r="X23" s="100">
        <f>W23</f>
        <v>6.7</v>
      </c>
      <c r="Y23" s="104"/>
      <c r="Z23" s="100">
        <f>X23-Y23</f>
        <v>6.7</v>
      </c>
      <c r="AA23" s="101"/>
      <c r="AB23" s="100">
        <f>(L23+U23)/2</f>
        <v>5.8650000000000002</v>
      </c>
      <c r="AC23" s="100">
        <f>Z23</f>
        <v>6.7</v>
      </c>
      <c r="AD23" s="100">
        <f>SUM((L23*0.25)+(U23*0.25)+(Z23*0.5))</f>
        <v>6.2825000000000006</v>
      </c>
      <c r="AE23" s="142">
        <v>2</v>
      </c>
    </row>
    <row r="24" spans="1:31" ht="15.6" x14ac:dyDescent="0.3">
      <c r="A24" s="91">
        <v>1</v>
      </c>
      <c r="B24" t="s">
        <v>54</v>
      </c>
      <c r="C24" s="118"/>
      <c r="D24" s="118"/>
      <c r="E24" s="118"/>
      <c r="F24" s="49"/>
      <c r="G24" s="49"/>
      <c r="H24" s="49"/>
      <c r="I24" s="49"/>
      <c r="J24" s="49"/>
      <c r="K24" s="49"/>
      <c r="L24" s="49"/>
      <c r="M24" s="49"/>
      <c r="N24" s="93"/>
      <c r="O24" s="93"/>
      <c r="P24" s="93"/>
      <c r="Q24" s="93"/>
      <c r="R24" s="93"/>
      <c r="S24" s="133"/>
      <c r="T24" s="133"/>
      <c r="U24" s="133"/>
      <c r="V24" s="94"/>
      <c r="W24" s="93"/>
      <c r="X24" s="93"/>
      <c r="Y24" s="93"/>
      <c r="Z24" s="93"/>
      <c r="AA24" s="93"/>
      <c r="AB24" s="93"/>
      <c r="AC24" s="93"/>
      <c r="AD24" s="134"/>
      <c r="AE24" s="135"/>
    </row>
    <row r="25" spans="1:31" ht="15.6" x14ac:dyDescent="0.3">
      <c r="A25" s="91">
        <v>2</v>
      </c>
      <c r="B25" t="s">
        <v>85</v>
      </c>
      <c r="C25" s="92"/>
      <c r="D25" s="92"/>
      <c r="E25" s="92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19"/>
      <c r="W25" s="49"/>
      <c r="X25" s="49"/>
      <c r="Y25" s="49"/>
      <c r="Z25" s="49"/>
      <c r="AA25" s="49"/>
      <c r="AB25" s="49"/>
      <c r="AC25" s="49"/>
      <c r="AD25" s="135"/>
      <c r="AE25" s="135"/>
    </row>
    <row r="26" spans="1:31" ht="15.6" x14ac:dyDescent="0.3">
      <c r="A26" s="91">
        <v>3</v>
      </c>
      <c r="B26" t="s">
        <v>99</v>
      </c>
      <c r="C26" s="92"/>
      <c r="D26" s="92"/>
      <c r="E26" s="92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19"/>
      <c r="W26" s="49"/>
      <c r="X26" s="49"/>
      <c r="Y26" s="49"/>
      <c r="Z26" s="49"/>
      <c r="AA26" s="49"/>
      <c r="AB26" s="49"/>
      <c r="AC26" s="49"/>
      <c r="AD26" s="135"/>
      <c r="AE26" s="135"/>
    </row>
    <row r="27" spans="1:31" ht="15.6" x14ac:dyDescent="0.3">
      <c r="A27" s="91">
        <v>4</v>
      </c>
      <c r="B27" t="s">
        <v>135</v>
      </c>
      <c r="C27" s="92"/>
      <c r="D27" s="92"/>
      <c r="E27" s="92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19"/>
      <c r="W27" s="49"/>
      <c r="X27" s="49"/>
      <c r="Y27" s="49"/>
      <c r="Z27" s="49"/>
      <c r="AA27" s="49"/>
      <c r="AB27" s="49"/>
      <c r="AC27" s="49"/>
      <c r="AD27" s="135"/>
      <c r="AE27" s="135"/>
    </row>
    <row r="28" spans="1:31" ht="15.6" x14ac:dyDescent="0.3">
      <c r="A28" s="91">
        <v>5</v>
      </c>
      <c r="B28" t="s">
        <v>112</v>
      </c>
      <c r="C28" s="92"/>
      <c r="D28" s="92"/>
      <c r="E28" s="92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19"/>
      <c r="W28" s="49"/>
      <c r="X28" s="49"/>
      <c r="Y28" s="49"/>
      <c r="Z28" s="49"/>
      <c r="AA28" s="49"/>
      <c r="AB28" s="49"/>
      <c r="AC28" s="49"/>
      <c r="AD28" s="135"/>
      <c r="AE28" s="135"/>
    </row>
    <row r="29" spans="1:31" ht="15.6" x14ac:dyDescent="0.3">
      <c r="A29" s="91">
        <v>6</v>
      </c>
      <c r="B29" t="s">
        <v>153</v>
      </c>
      <c r="C29" s="92"/>
      <c r="D29" s="92"/>
      <c r="E29" s="92"/>
      <c r="F29" s="49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7"/>
      <c r="W29" s="136"/>
      <c r="X29" s="136"/>
      <c r="Y29" s="136"/>
      <c r="Z29" s="136"/>
      <c r="AA29" s="136"/>
      <c r="AB29" s="136"/>
      <c r="AC29" s="136"/>
      <c r="AD29" s="138"/>
      <c r="AE29" s="138"/>
    </row>
    <row r="30" spans="1:31" ht="15.6" x14ac:dyDescent="0.3">
      <c r="A30" s="139"/>
      <c r="B30" s="139"/>
      <c r="C30" s="113" t="s">
        <v>55</v>
      </c>
      <c r="D30" s="113" t="s">
        <v>56</v>
      </c>
      <c r="E30" s="113" t="s">
        <v>57</v>
      </c>
      <c r="F30" s="122"/>
      <c r="G30" s="99">
        <v>6</v>
      </c>
      <c r="H30" s="99">
        <v>6</v>
      </c>
      <c r="I30" s="99">
        <v>6</v>
      </c>
      <c r="J30" s="99">
        <v>6.2</v>
      </c>
      <c r="K30" s="99">
        <v>6.2</v>
      </c>
      <c r="L30" s="100">
        <f>SUM((G30*0.1),(H30*0.1),(I30*0.3),(J30*0.3),(K30*0.2))</f>
        <v>6.1</v>
      </c>
      <c r="M30" s="140"/>
      <c r="N30" s="104">
        <v>5.6</v>
      </c>
      <c r="O30" s="104">
        <v>5.6</v>
      </c>
      <c r="P30" s="104">
        <v>5.2</v>
      </c>
      <c r="Q30" s="104">
        <v>4.5</v>
      </c>
      <c r="R30" s="104">
        <v>4.8</v>
      </c>
      <c r="S30" s="100">
        <f>SUM((N30*0.2),(O30*0.15),(P30*0.25),(Q30*0.2),(R30*0.2))</f>
        <v>5.12</v>
      </c>
      <c r="T30" s="218">
        <v>1</v>
      </c>
      <c r="U30" s="100">
        <f>S30-T30</f>
        <v>4.12</v>
      </c>
      <c r="V30" s="105"/>
      <c r="W30" s="141"/>
      <c r="X30" s="100">
        <v>7.3</v>
      </c>
      <c r="Y30" s="104"/>
      <c r="Z30" s="100">
        <f>X30-Y30</f>
        <v>7.3</v>
      </c>
      <c r="AA30" s="101"/>
      <c r="AB30" s="100">
        <f>(L30+U30)/2</f>
        <v>5.1099999999999994</v>
      </c>
      <c r="AC30" s="100">
        <f>Z30</f>
        <v>7.3</v>
      </c>
      <c r="AD30" s="100">
        <f>SUM((L30*0.25)+(U30*0.25)+(Z30*0.5))</f>
        <v>6.2050000000000001</v>
      </c>
      <c r="AE30" s="142">
        <v>3</v>
      </c>
    </row>
    <row r="31" spans="1:31" ht="15.6" x14ac:dyDescent="0.3">
      <c r="A31" s="91">
        <v>1</v>
      </c>
      <c r="B31" t="s">
        <v>65</v>
      </c>
      <c r="C31" s="118"/>
      <c r="D31" s="118"/>
      <c r="E31" s="118"/>
      <c r="F31" s="49"/>
      <c r="G31" s="49"/>
      <c r="H31" s="49"/>
      <c r="I31" s="49"/>
      <c r="J31" s="49"/>
      <c r="K31" s="49"/>
      <c r="L31" s="49"/>
      <c r="M31" s="49"/>
      <c r="N31" s="93"/>
      <c r="O31" s="93"/>
      <c r="P31" s="93"/>
      <c r="Q31" s="93"/>
      <c r="R31" s="93"/>
      <c r="S31" s="133"/>
      <c r="T31" s="133"/>
      <c r="U31" s="133"/>
      <c r="V31" s="94"/>
      <c r="W31" s="93"/>
      <c r="X31" s="93"/>
      <c r="Y31" s="93"/>
      <c r="Z31" s="93"/>
      <c r="AA31" s="93"/>
      <c r="AB31" s="93"/>
      <c r="AC31" s="93"/>
      <c r="AD31" s="134"/>
      <c r="AE31" s="135"/>
    </row>
    <row r="32" spans="1:31" ht="15.6" x14ac:dyDescent="0.3">
      <c r="A32" s="91">
        <v>2</v>
      </c>
      <c r="B32" t="s">
        <v>98</v>
      </c>
      <c r="C32" s="92"/>
      <c r="D32" s="92"/>
      <c r="E32" s="92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19"/>
      <c r="W32" s="49"/>
      <c r="X32" s="49"/>
      <c r="Y32" s="49"/>
      <c r="Z32" s="49"/>
      <c r="AA32" s="49"/>
      <c r="AB32" s="49"/>
      <c r="AC32" s="49"/>
      <c r="AD32" s="135"/>
      <c r="AE32" s="135"/>
    </row>
    <row r="33" spans="1:31" ht="15.6" x14ac:dyDescent="0.3">
      <c r="A33" s="91">
        <v>3</v>
      </c>
      <c r="B33" t="s">
        <v>66</v>
      </c>
      <c r="C33" s="92"/>
      <c r="D33" s="92"/>
      <c r="E33" s="92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19"/>
      <c r="W33" s="49"/>
      <c r="X33" s="49"/>
      <c r="Y33" s="49"/>
      <c r="Z33" s="49"/>
      <c r="AA33" s="49"/>
      <c r="AB33" s="49"/>
      <c r="AC33" s="49"/>
      <c r="AD33" s="135"/>
      <c r="AE33" s="135"/>
    </row>
    <row r="34" spans="1:31" ht="15.6" x14ac:dyDescent="0.3">
      <c r="A34" s="91">
        <v>4</v>
      </c>
      <c r="B34" t="s">
        <v>136</v>
      </c>
      <c r="C34" s="92"/>
      <c r="D34" s="92"/>
      <c r="E34" s="92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19"/>
      <c r="W34" s="49"/>
      <c r="X34" s="49"/>
      <c r="Y34" s="49"/>
      <c r="Z34" s="49"/>
      <c r="AA34" s="49"/>
      <c r="AB34" s="49"/>
      <c r="AC34" s="49"/>
      <c r="AD34" s="135"/>
      <c r="AE34" s="135"/>
    </row>
    <row r="35" spans="1:31" ht="15.6" x14ac:dyDescent="0.3">
      <c r="A35" s="91">
        <v>5</v>
      </c>
      <c r="B35" t="s">
        <v>123</v>
      </c>
      <c r="C35" s="92"/>
      <c r="D35" s="92"/>
      <c r="E35" s="92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19"/>
      <c r="W35" s="49"/>
      <c r="X35" s="49"/>
      <c r="Y35" s="49"/>
      <c r="Z35" s="49"/>
      <c r="AA35" s="49"/>
      <c r="AB35" s="49"/>
      <c r="AC35" s="49"/>
      <c r="AD35" s="135"/>
      <c r="AE35" s="135"/>
    </row>
    <row r="36" spans="1:31" ht="15.6" x14ac:dyDescent="0.3">
      <c r="A36" s="91">
        <v>6</v>
      </c>
      <c r="B36" t="s">
        <v>84</v>
      </c>
      <c r="C36" s="92"/>
      <c r="D36" s="92"/>
      <c r="E36" s="92"/>
      <c r="F36" s="49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7"/>
      <c r="W36" s="136"/>
      <c r="X36" s="136"/>
      <c r="Y36" s="136"/>
      <c r="Z36" s="136"/>
      <c r="AA36" s="136"/>
      <c r="AB36" s="136"/>
      <c r="AC36" s="136"/>
      <c r="AD36" s="138"/>
      <c r="AE36" s="138"/>
    </row>
    <row r="37" spans="1:31" ht="15.6" x14ac:dyDescent="0.3">
      <c r="A37" s="139"/>
      <c r="B37" s="139"/>
      <c r="C37" s="113" t="s">
        <v>50</v>
      </c>
      <c r="D37" s="113" t="s">
        <v>51</v>
      </c>
      <c r="E37" s="113" t="s">
        <v>174</v>
      </c>
      <c r="F37" s="122"/>
      <c r="G37" s="99">
        <v>6</v>
      </c>
      <c r="H37" s="99">
        <v>6</v>
      </c>
      <c r="I37" s="99">
        <v>6</v>
      </c>
      <c r="J37" s="99">
        <v>6</v>
      </c>
      <c r="K37" s="99">
        <v>6.5</v>
      </c>
      <c r="L37" s="100">
        <f>SUM((G37*0.1),(H37*0.1),(I37*0.3),(J37*0.3),(K37*0.2))</f>
        <v>6.1</v>
      </c>
      <c r="M37" s="140"/>
      <c r="N37" s="104">
        <v>5.3</v>
      </c>
      <c r="O37" s="104">
        <v>6</v>
      </c>
      <c r="P37" s="104">
        <v>5.5</v>
      </c>
      <c r="Q37" s="104">
        <v>5</v>
      </c>
      <c r="R37" s="104">
        <v>4.8</v>
      </c>
      <c r="S37" s="100">
        <f>SUM((N37*0.2),(O37*0.15),(P37*0.25),(Q37*0.2),(R37*0.2))</f>
        <v>5.2949999999999999</v>
      </c>
      <c r="T37" s="218"/>
      <c r="U37" s="100">
        <f>S37-T37</f>
        <v>5.2949999999999999</v>
      </c>
      <c r="V37" s="105"/>
      <c r="W37" s="141">
        <v>6.8</v>
      </c>
      <c r="X37" s="100">
        <f>W37</f>
        <v>6.8</v>
      </c>
      <c r="Y37" s="104">
        <v>0.1</v>
      </c>
      <c r="Z37" s="100">
        <f>X37-Y37</f>
        <v>6.7</v>
      </c>
      <c r="AA37" s="101"/>
      <c r="AB37" s="100">
        <f>(L37+U37)/2</f>
        <v>5.6974999999999998</v>
      </c>
      <c r="AC37" s="100">
        <f>Z37</f>
        <v>6.7</v>
      </c>
      <c r="AD37" s="100">
        <f>SUM((L37*0.25)+(U37*0.25)+(Z37*0.5))</f>
        <v>6.1987500000000004</v>
      </c>
      <c r="AE37" s="142">
        <v>4</v>
      </c>
    </row>
    <row r="38" spans="1:31" ht="15.6" x14ac:dyDescent="0.3">
      <c r="A38" s="91">
        <v>1</v>
      </c>
      <c r="B38" t="s">
        <v>67</v>
      </c>
      <c r="C38" s="118"/>
      <c r="D38" s="118"/>
      <c r="E38" s="118"/>
      <c r="F38" s="49"/>
      <c r="G38" s="49"/>
      <c r="H38" s="49"/>
      <c r="I38" s="49"/>
      <c r="J38" s="49"/>
      <c r="K38" s="49"/>
      <c r="L38" s="49"/>
      <c r="M38" s="49"/>
      <c r="N38" s="93"/>
      <c r="O38" s="93"/>
      <c r="P38" s="93"/>
      <c r="Q38" s="93"/>
      <c r="R38" s="93"/>
      <c r="S38" s="133"/>
      <c r="T38" s="133"/>
      <c r="U38" s="133"/>
      <c r="V38" s="94"/>
      <c r="W38" s="93"/>
      <c r="X38" s="93"/>
      <c r="Y38" s="93"/>
      <c r="Z38" s="93"/>
      <c r="AA38" s="93"/>
      <c r="AB38" s="93"/>
      <c r="AC38" s="93"/>
      <c r="AD38" s="134"/>
      <c r="AE38" s="135"/>
    </row>
    <row r="39" spans="1:31" ht="15.6" x14ac:dyDescent="0.3">
      <c r="A39" s="91">
        <v>2</v>
      </c>
      <c r="B39" t="s">
        <v>74</v>
      </c>
      <c r="C39" s="92"/>
      <c r="D39" s="92"/>
      <c r="E39" s="92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19"/>
      <c r="W39" s="49"/>
      <c r="X39" s="49"/>
      <c r="Y39" s="49"/>
      <c r="Z39" s="49"/>
      <c r="AA39" s="49"/>
      <c r="AB39" s="49"/>
      <c r="AC39" s="49"/>
      <c r="AD39" s="135"/>
      <c r="AE39" s="135"/>
    </row>
    <row r="40" spans="1:31" ht="15.6" x14ac:dyDescent="0.3">
      <c r="A40" s="91">
        <v>3</v>
      </c>
      <c r="B40" t="s">
        <v>82</v>
      </c>
      <c r="C40" s="92"/>
      <c r="D40" s="92"/>
      <c r="E40" s="92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19"/>
      <c r="W40" s="49"/>
      <c r="X40" s="49"/>
      <c r="Y40" s="49"/>
      <c r="Z40" s="49"/>
      <c r="AA40" s="49"/>
      <c r="AB40" s="49"/>
      <c r="AC40" s="49"/>
      <c r="AD40" s="135"/>
      <c r="AE40" s="135"/>
    </row>
    <row r="41" spans="1:31" ht="15.6" x14ac:dyDescent="0.3">
      <c r="A41" s="91">
        <v>4</v>
      </c>
      <c r="B41" t="s">
        <v>83</v>
      </c>
      <c r="C41" s="92"/>
      <c r="D41" s="92"/>
      <c r="E41" s="92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19"/>
      <c r="W41" s="49"/>
      <c r="X41" s="49"/>
      <c r="Y41" s="49"/>
      <c r="Z41" s="49"/>
      <c r="AA41" s="49"/>
      <c r="AB41" s="49"/>
      <c r="AC41" s="49"/>
      <c r="AD41" s="135"/>
      <c r="AE41" s="135"/>
    </row>
    <row r="42" spans="1:31" ht="15.6" x14ac:dyDescent="0.3">
      <c r="A42" s="91">
        <v>5</v>
      </c>
      <c r="B42" t="s">
        <v>71</v>
      </c>
      <c r="C42" s="92"/>
      <c r="D42" s="92"/>
      <c r="E42" s="92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19"/>
      <c r="W42" s="49"/>
      <c r="X42" s="49"/>
      <c r="Y42" s="49"/>
      <c r="Z42" s="49"/>
      <c r="AA42" s="49"/>
      <c r="AB42" s="49"/>
      <c r="AC42" s="49"/>
      <c r="AD42" s="135"/>
      <c r="AE42" s="135"/>
    </row>
    <row r="43" spans="1:31" ht="15.6" x14ac:dyDescent="0.3">
      <c r="A43" s="91">
        <v>6</v>
      </c>
      <c r="B43" t="s">
        <v>125</v>
      </c>
      <c r="C43" s="92"/>
      <c r="D43" s="92"/>
      <c r="E43" s="92"/>
      <c r="F43" s="49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7"/>
      <c r="W43" s="136"/>
      <c r="X43" s="136"/>
      <c r="Y43" s="136"/>
      <c r="Z43" s="136"/>
      <c r="AA43" s="136"/>
      <c r="AB43" s="136"/>
      <c r="AC43" s="136"/>
      <c r="AD43" s="138"/>
      <c r="AE43" s="138"/>
    </row>
    <row r="44" spans="1:31" ht="15.6" x14ac:dyDescent="0.3">
      <c r="A44" s="139"/>
      <c r="B44" s="139"/>
      <c r="C44" s="113" t="s">
        <v>68</v>
      </c>
      <c r="D44" s="113" t="s">
        <v>69</v>
      </c>
      <c r="E44" s="113" t="s">
        <v>72</v>
      </c>
      <c r="F44" s="122"/>
      <c r="G44" s="99">
        <v>6</v>
      </c>
      <c r="H44" s="99">
        <v>6</v>
      </c>
      <c r="I44" s="99">
        <v>6</v>
      </c>
      <c r="J44" s="99">
        <v>6</v>
      </c>
      <c r="K44" s="99">
        <v>6.7</v>
      </c>
      <c r="L44" s="100">
        <f>SUM((G44*0.1),(H44*0.1),(I44*0.3),(J44*0.3),(K44*0.2))</f>
        <v>6.14</v>
      </c>
      <c r="M44" s="140"/>
      <c r="N44" s="104">
        <v>5.8</v>
      </c>
      <c r="O44" s="104">
        <v>6</v>
      </c>
      <c r="P44" s="104">
        <v>5.5</v>
      </c>
      <c r="Q44" s="104">
        <v>4.8</v>
      </c>
      <c r="R44" s="104">
        <v>4.8</v>
      </c>
      <c r="S44" s="100">
        <f>SUM((N44*0.2),(O44*0.15),(P44*0.25),(Q44*0.2),(R44*0.2))</f>
        <v>5.3549999999999995</v>
      </c>
      <c r="T44" s="218"/>
      <c r="U44" s="100">
        <f>S44-T44</f>
        <v>5.3549999999999995</v>
      </c>
      <c r="V44" s="105"/>
      <c r="W44" s="141">
        <v>6.4</v>
      </c>
      <c r="X44" s="100">
        <f>W44</f>
        <v>6.4</v>
      </c>
      <c r="Y44" s="104">
        <v>0.4</v>
      </c>
      <c r="Z44" s="100">
        <f>X44-Y44</f>
        <v>6</v>
      </c>
      <c r="AA44" s="101"/>
      <c r="AB44" s="100">
        <f>(L44+U44)/2</f>
        <v>5.7474999999999996</v>
      </c>
      <c r="AC44" s="100">
        <f>Z44</f>
        <v>6</v>
      </c>
      <c r="AD44" s="100">
        <f>SUM((L44*0.25)+(U44*0.25)+(Z44*0.5))</f>
        <v>5.8737499999999994</v>
      </c>
      <c r="AE44" s="142">
        <v>5</v>
      </c>
    </row>
  </sheetData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284"/>
  <sheetViews>
    <sheetView workbookViewId="0">
      <selection activeCell="X16" sqref="X16"/>
    </sheetView>
  </sheetViews>
  <sheetFormatPr defaultRowHeight="14.4" x14ac:dyDescent="0.3"/>
  <cols>
    <col min="2" max="2" width="17.6640625" customWidth="1"/>
    <col min="3" max="3" width="16.109375" customWidth="1"/>
    <col min="4" max="4" width="17" customWidth="1"/>
    <col min="5" max="5" width="13.44140625" customWidth="1"/>
    <col min="6" max="6" width="2.33203125" customWidth="1"/>
    <col min="13" max="13" width="4.33203125" customWidth="1"/>
    <col min="20" max="20" width="3.109375" customWidth="1"/>
    <col min="26" max="26" width="7.6640625" style="213" customWidth="1"/>
    <col min="27" max="27" width="9.5546875" style="213" customWidth="1"/>
    <col min="29" max="29" width="11.6640625" customWidth="1"/>
  </cols>
  <sheetData>
    <row r="1" spans="1:29" ht="15.6" x14ac:dyDescent="0.3">
      <c r="A1" s="1" t="s">
        <v>48</v>
      </c>
      <c r="B1" s="2"/>
      <c r="C1" s="2"/>
      <c r="D1" s="3" t="s">
        <v>0</v>
      </c>
      <c r="E1" s="2" t="s">
        <v>184</v>
      </c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  <c r="S1" s="2"/>
      <c r="T1" s="2"/>
      <c r="U1" s="2"/>
      <c r="V1" s="2"/>
      <c r="W1" s="2"/>
      <c r="X1" s="2"/>
      <c r="Y1" s="126"/>
      <c r="Z1" s="126"/>
      <c r="AA1" s="126"/>
      <c r="AB1" s="2"/>
      <c r="AC1" s="9">
        <f ca="1">NOW()</f>
        <v>43437.411183680553</v>
      </c>
    </row>
    <row r="2" spans="1:29" ht="15.6" x14ac:dyDescent="0.3">
      <c r="A2" s="1"/>
      <c r="B2" s="2"/>
      <c r="C2" s="2"/>
      <c r="D2" s="3" t="s">
        <v>1</v>
      </c>
      <c r="E2" s="2" t="s">
        <v>88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2"/>
      <c r="AC2" s="10">
        <f ca="1">NOW()</f>
        <v>43437.411183680553</v>
      </c>
    </row>
    <row r="3" spans="1:29" ht="15.6" x14ac:dyDescent="0.3">
      <c r="A3" s="1" t="s">
        <v>49</v>
      </c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4"/>
      <c r="AA3" s="4"/>
      <c r="AB3" s="2"/>
      <c r="AC3" s="2"/>
    </row>
    <row r="4" spans="1:29" ht="15.6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4"/>
      <c r="Z4" s="4"/>
      <c r="AA4" s="4"/>
      <c r="AB4" s="2"/>
      <c r="AC4" s="2"/>
    </row>
    <row r="5" spans="1:29" ht="15.6" x14ac:dyDescent="0.3">
      <c r="A5" s="1" t="s">
        <v>176</v>
      </c>
      <c r="B5" s="17"/>
      <c r="C5" s="2"/>
      <c r="D5" s="2"/>
      <c r="E5" s="2"/>
      <c r="F5" s="49"/>
      <c r="G5" s="17" t="s">
        <v>5</v>
      </c>
      <c r="H5" s="17" t="str">
        <f>E1</f>
        <v>Jenny Scott</v>
      </c>
      <c r="I5" s="17"/>
      <c r="J5" s="17"/>
      <c r="K5" s="17"/>
      <c r="L5" s="17"/>
      <c r="M5" s="17"/>
      <c r="N5" s="2"/>
      <c r="O5" s="2"/>
      <c r="P5" s="2"/>
      <c r="Q5" s="2"/>
      <c r="R5" s="2"/>
      <c r="S5" s="17"/>
      <c r="T5" s="19"/>
      <c r="U5" s="17" t="s">
        <v>8</v>
      </c>
      <c r="V5" s="2" t="str">
        <f>E2</f>
        <v>Darryn Fedrick</v>
      </c>
      <c r="W5" s="2"/>
      <c r="X5" s="17"/>
      <c r="Y5" s="4"/>
      <c r="Z5" s="4"/>
      <c r="AA5" s="4"/>
      <c r="AB5" s="2"/>
      <c r="AC5" s="2"/>
    </row>
    <row r="6" spans="1:29" ht="15.6" x14ac:dyDescent="0.3">
      <c r="A6" s="1" t="s">
        <v>161</v>
      </c>
      <c r="B6" s="17">
        <v>17</v>
      </c>
      <c r="C6" s="2"/>
      <c r="D6" s="2"/>
      <c r="E6" s="2"/>
      <c r="F6" s="49"/>
      <c r="G6" s="2" t="str">
        <f>E1</f>
        <v>Jenny Scott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7"/>
      <c r="T6" s="19"/>
      <c r="U6" s="2"/>
      <c r="V6" s="2"/>
      <c r="W6" s="2"/>
      <c r="X6" s="17"/>
      <c r="Y6" s="4"/>
      <c r="Z6" s="4"/>
      <c r="AA6" s="4"/>
      <c r="AB6" s="2"/>
      <c r="AC6" s="2"/>
    </row>
    <row r="7" spans="1:29" x14ac:dyDescent="0.3">
      <c r="A7" s="2"/>
      <c r="B7" s="2"/>
      <c r="C7" s="2"/>
      <c r="D7" s="2"/>
      <c r="E7" s="2"/>
      <c r="F7" s="32"/>
      <c r="G7" s="22" t="s">
        <v>11</v>
      </c>
      <c r="H7" s="22"/>
      <c r="I7" s="22"/>
      <c r="J7" s="22"/>
      <c r="K7" s="22"/>
      <c r="L7" s="22"/>
      <c r="M7" s="22"/>
      <c r="N7" s="127" t="s">
        <v>12</v>
      </c>
      <c r="O7" s="2"/>
      <c r="P7" s="2"/>
      <c r="Q7" s="2"/>
      <c r="R7" s="2"/>
      <c r="S7" s="24" t="s">
        <v>12</v>
      </c>
      <c r="T7" s="35"/>
      <c r="U7" s="26" t="s">
        <v>14</v>
      </c>
      <c r="V7" s="23"/>
      <c r="W7" s="27" t="s">
        <v>13</v>
      </c>
      <c r="X7" s="42" t="s">
        <v>14</v>
      </c>
      <c r="Y7" s="32"/>
      <c r="Z7" s="22" t="s">
        <v>5</v>
      </c>
      <c r="AA7" s="22" t="s">
        <v>8</v>
      </c>
      <c r="AB7" s="24" t="s">
        <v>16</v>
      </c>
      <c r="AC7" s="2"/>
    </row>
    <row r="8" spans="1:29" x14ac:dyDescent="0.3">
      <c r="A8" s="29" t="s">
        <v>17</v>
      </c>
      <c r="B8" s="29" t="s">
        <v>18</v>
      </c>
      <c r="C8" s="29" t="s">
        <v>11</v>
      </c>
      <c r="D8" s="29" t="s">
        <v>19</v>
      </c>
      <c r="E8" s="29" t="s">
        <v>20</v>
      </c>
      <c r="F8" s="49"/>
      <c r="G8" s="128" t="s">
        <v>21</v>
      </c>
      <c r="H8" s="128" t="s">
        <v>22</v>
      </c>
      <c r="I8" s="128" t="s">
        <v>23</v>
      </c>
      <c r="J8" s="128" t="s">
        <v>24</v>
      </c>
      <c r="K8" s="128" t="s">
        <v>25</v>
      </c>
      <c r="L8" s="128" t="s">
        <v>11</v>
      </c>
      <c r="M8" s="49"/>
      <c r="N8" s="30" t="s">
        <v>36</v>
      </c>
      <c r="O8" s="30" t="s">
        <v>37</v>
      </c>
      <c r="P8" s="30" t="s">
        <v>38</v>
      </c>
      <c r="Q8" s="30" t="s">
        <v>39</v>
      </c>
      <c r="R8" s="30" t="s">
        <v>40</v>
      </c>
      <c r="S8" s="40" t="s">
        <v>43</v>
      </c>
      <c r="T8" s="129"/>
      <c r="U8" s="28" t="s">
        <v>44</v>
      </c>
      <c r="V8" s="28" t="s">
        <v>14</v>
      </c>
      <c r="W8" s="30" t="s">
        <v>45</v>
      </c>
      <c r="X8" s="40" t="s">
        <v>43</v>
      </c>
      <c r="Y8" s="49"/>
      <c r="Z8" s="142"/>
      <c r="AA8" s="142"/>
      <c r="AB8" s="72" t="s">
        <v>46</v>
      </c>
      <c r="AC8" s="28" t="s">
        <v>47</v>
      </c>
    </row>
    <row r="9" spans="1:29" x14ac:dyDescent="0.3">
      <c r="A9" s="8"/>
      <c r="B9" s="8"/>
      <c r="C9" s="8"/>
      <c r="D9" s="8"/>
      <c r="E9" s="8"/>
      <c r="F9" s="49"/>
      <c r="G9" s="130"/>
      <c r="H9" s="130"/>
      <c r="I9" s="130"/>
      <c r="J9" s="130"/>
      <c r="K9" s="130"/>
      <c r="L9" s="130"/>
      <c r="M9" s="49"/>
      <c r="N9" s="117"/>
      <c r="O9" s="117"/>
      <c r="P9" s="117"/>
      <c r="Q9" s="117"/>
      <c r="R9" s="117"/>
      <c r="S9" s="117"/>
      <c r="T9" s="90"/>
      <c r="U9" s="131"/>
      <c r="V9" s="131"/>
      <c r="W9" s="117"/>
      <c r="X9" s="132"/>
      <c r="Y9" s="49"/>
      <c r="Z9" s="4"/>
      <c r="AA9" s="4"/>
      <c r="AB9" s="2"/>
      <c r="AC9" s="2"/>
    </row>
    <row r="10" spans="1:29" ht="15.6" x14ac:dyDescent="0.3">
      <c r="A10" s="91">
        <v>1</v>
      </c>
      <c r="B10" t="s">
        <v>143</v>
      </c>
      <c r="C10" s="118"/>
      <c r="D10" s="118"/>
      <c r="E10" s="118"/>
      <c r="F10" s="49"/>
      <c r="G10" s="49"/>
      <c r="H10" s="49"/>
      <c r="I10" s="49"/>
      <c r="J10" s="49"/>
      <c r="K10" s="49"/>
      <c r="L10" s="49"/>
      <c r="M10" s="49"/>
      <c r="N10" s="93"/>
      <c r="O10" s="93"/>
      <c r="P10" s="93"/>
      <c r="Q10" s="93"/>
      <c r="R10" s="93"/>
      <c r="S10" s="133"/>
      <c r="T10" s="94"/>
      <c r="U10" s="93"/>
      <c r="V10" s="93"/>
      <c r="W10" s="93"/>
      <c r="X10" s="93"/>
      <c r="Y10" s="93"/>
      <c r="Z10" s="93"/>
      <c r="AA10" s="93"/>
      <c r="AB10" s="133"/>
      <c r="AC10" s="49"/>
    </row>
    <row r="11" spans="1:29" ht="15.6" x14ac:dyDescent="0.3">
      <c r="A11" s="91">
        <v>2</v>
      </c>
      <c r="B11" s="2" t="s">
        <v>144</v>
      </c>
      <c r="C11" s="92"/>
      <c r="D11" s="92"/>
      <c r="E11" s="92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19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5.6" x14ac:dyDescent="0.3">
      <c r="A12" s="91">
        <v>3</v>
      </c>
      <c r="B12" s="2" t="s">
        <v>147</v>
      </c>
      <c r="C12" s="92"/>
      <c r="D12" s="92"/>
      <c r="E12" s="92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19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15.6" x14ac:dyDescent="0.3">
      <c r="A13" s="91">
        <v>4</v>
      </c>
      <c r="B13" s="2" t="s">
        <v>148</v>
      </c>
      <c r="C13" s="92"/>
      <c r="D13" s="92"/>
      <c r="E13" s="92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19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5.6" x14ac:dyDescent="0.3">
      <c r="A14" s="91">
        <v>5</v>
      </c>
      <c r="B14" s="2" t="s">
        <v>141</v>
      </c>
      <c r="C14" s="92"/>
      <c r="D14" s="92"/>
      <c r="E14" s="92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19"/>
      <c r="U14" s="49"/>
      <c r="V14" s="49"/>
      <c r="W14" s="49"/>
      <c r="X14" s="49"/>
      <c r="Y14" s="49"/>
      <c r="Z14" s="49"/>
      <c r="AA14" s="49"/>
      <c r="AB14" s="49"/>
      <c r="AC14" s="49"/>
    </row>
    <row r="15" spans="1:29" ht="15.6" x14ac:dyDescent="0.3">
      <c r="A15" s="91">
        <v>6</v>
      </c>
      <c r="B15" s="2" t="s">
        <v>146</v>
      </c>
      <c r="C15" s="92"/>
      <c r="D15" s="92"/>
      <c r="E15" s="92"/>
      <c r="F15" s="49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7"/>
      <c r="U15" s="136"/>
      <c r="V15" s="136"/>
      <c r="W15" s="136"/>
      <c r="X15" s="136"/>
      <c r="Y15" s="136"/>
      <c r="Z15" s="136"/>
      <c r="AA15" s="136"/>
      <c r="AB15" s="136"/>
      <c r="AC15" s="136"/>
    </row>
    <row r="16" spans="1:29" ht="15.6" x14ac:dyDescent="0.3">
      <c r="A16" s="139"/>
      <c r="B16" s="139"/>
      <c r="C16" s="113" t="s">
        <v>154</v>
      </c>
      <c r="D16" s="113" t="s">
        <v>150</v>
      </c>
      <c r="E16" s="113" t="s">
        <v>151</v>
      </c>
      <c r="F16" s="122"/>
      <c r="G16" s="99">
        <v>5.6</v>
      </c>
      <c r="H16" s="99">
        <v>6</v>
      </c>
      <c r="I16" s="99">
        <v>5.5</v>
      </c>
      <c r="J16" s="99">
        <v>6.5</v>
      </c>
      <c r="K16" s="99">
        <v>8</v>
      </c>
      <c r="L16" s="100">
        <f>SUM((G16*0.3),(H16*0.25),(I16*0.25),(J16*0.15),(K16*0.05))</f>
        <v>5.93</v>
      </c>
      <c r="M16" s="140"/>
      <c r="N16" s="104">
        <v>8</v>
      </c>
      <c r="O16" s="104">
        <v>5.2</v>
      </c>
      <c r="P16" s="104">
        <v>3.5</v>
      </c>
      <c r="Q16" s="104">
        <v>5</v>
      </c>
      <c r="R16" s="104">
        <v>3</v>
      </c>
      <c r="S16" s="100">
        <f>SUM((N16*0.2),(O16*0.15),(P16*0.25),(Q16*0.2),(R16*0.2))</f>
        <v>4.8550000000000004</v>
      </c>
      <c r="T16" s="105"/>
      <c r="U16" s="141">
        <v>6.8</v>
      </c>
      <c r="V16" s="100">
        <f>U16</f>
        <v>6.8</v>
      </c>
      <c r="W16" s="104">
        <v>1.4</v>
      </c>
      <c r="X16" s="100">
        <f>V16-W16</f>
        <v>5.4</v>
      </c>
      <c r="Y16" s="101"/>
      <c r="Z16" s="100">
        <f>(L16+S16)/2</f>
        <v>5.3925000000000001</v>
      </c>
      <c r="AA16" s="100">
        <f>X16</f>
        <v>5.4</v>
      </c>
      <c r="AB16" s="100">
        <f>SUM((L16*0.25)+(S16*0.25)+(X16*0.5))</f>
        <v>5.3962500000000002</v>
      </c>
      <c r="AC16" s="142">
        <v>1</v>
      </c>
    </row>
    <row r="17" spans="26:27" x14ac:dyDescent="0.3">
      <c r="Z17" s="216"/>
      <c r="AA17" s="217"/>
    </row>
    <row r="18" spans="26:27" x14ac:dyDescent="0.3">
      <c r="Z18" s="214"/>
      <c r="AA18" s="214"/>
    </row>
    <row r="19" spans="26:27" x14ac:dyDescent="0.3">
      <c r="Z19" s="214"/>
      <c r="AA19" s="214"/>
    </row>
    <row r="20" spans="26:27" x14ac:dyDescent="0.3">
      <c r="Z20" s="214"/>
      <c r="AA20" s="214"/>
    </row>
    <row r="21" spans="26:27" x14ac:dyDescent="0.3">
      <c r="Z21" s="214"/>
      <c r="AA21" s="214"/>
    </row>
    <row r="22" spans="26:27" x14ac:dyDescent="0.3">
      <c r="Z22" s="214"/>
      <c r="AA22" s="214"/>
    </row>
    <row r="23" spans="26:27" x14ac:dyDescent="0.3">
      <c r="Z23" s="215"/>
      <c r="AA23" s="215"/>
    </row>
    <row r="24" spans="26:27" x14ac:dyDescent="0.3">
      <c r="Z24" s="217"/>
      <c r="AA24" s="217"/>
    </row>
    <row r="25" spans="26:27" x14ac:dyDescent="0.3">
      <c r="Z25" s="214"/>
      <c r="AA25" s="214"/>
    </row>
    <row r="26" spans="26:27" x14ac:dyDescent="0.3">
      <c r="Z26" s="214"/>
      <c r="AA26" s="217"/>
    </row>
    <row r="27" spans="26:27" x14ac:dyDescent="0.3">
      <c r="Z27" s="214"/>
      <c r="AA27" s="214"/>
    </row>
    <row r="28" spans="26:27" x14ac:dyDescent="0.3">
      <c r="Z28" s="214"/>
      <c r="AA28" s="214"/>
    </row>
    <row r="29" spans="26:27" x14ac:dyDescent="0.3">
      <c r="Z29" s="214"/>
      <c r="AA29" s="214"/>
    </row>
    <row r="30" spans="26:27" x14ac:dyDescent="0.3">
      <c r="Z30" s="215"/>
      <c r="AA30" s="215"/>
    </row>
    <row r="31" spans="26:27" x14ac:dyDescent="0.3">
      <c r="Z31" s="217"/>
      <c r="AA31" s="217"/>
    </row>
    <row r="32" spans="26:27" x14ac:dyDescent="0.3">
      <c r="Z32" s="214"/>
      <c r="AA32" s="214"/>
    </row>
    <row r="33" spans="26:27" x14ac:dyDescent="0.3">
      <c r="Z33" s="214"/>
      <c r="AA33" s="214"/>
    </row>
    <row r="34" spans="26:27" x14ac:dyDescent="0.3">
      <c r="Z34" s="214"/>
      <c r="AA34" s="214"/>
    </row>
    <row r="35" spans="26:27" x14ac:dyDescent="0.3">
      <c r="Z35" s="214"/>
      <c r="AA35" s="214"/>
    </row>
    <row r="36" spans="26:27" x14ac:dyDescent="0.3">
      <c r="Z36" s="214"/>
      <c r="AA36" s="214"/>
    </row>
    <row r="37" spans="26:27" x14ac:dyDescent="0.3">
      <c r="Z37" s="215"/>
      <c r="AA37" s="215"/>
    </row>
    <row r="38" spans="26:27" x14ac:dyDescent="0.3">
      <c r="Z38" s="217"/>
      <c r="AA38" s="217"/>
    </row>
    <row r="39" spans="26:27" x14ac:dyDescent="0.3">
      <c r="Z39" s="214"/>
      <c r="AA39" s="214"/>
    </row>
    <row r="40" spans="26:27" x14ac:dyDescent="0.3">
      <c r="Z40" s="214"/>
      <c r="AA40" s="214"/>
    </row>
    <row r="41" spans="26:27" x14ac:dyDescent="0.3">
      <c r="Z41" s="214"/>
      <c r="AA41" s="214"/>
    </row>
    <row r="42" spans="26:27" x14ac:dyDescent="0.3">
      <c r="Z42" s="214"/>
      <c r="AA42" s="214"/>
    </row>
    <row r="43" spans="26:27" x14ac:dyDescent="0.3">
      <c r="Z43" s="214"/>
      <c r="AA43" s="214"/>
    </row>
    <row r="44" spans="26:27" x14ac:dyDescent="0.3">
      <c r="Z44" s="215"/>
      <c r="AA44" s="215"/>
    </row>
    <row r="45" spans="26:27" x14ac:dyDescent="0.3">
      <c r="Z45" s="182"/>
      <c r="AA45" s="182"/>
    </row>
    <row r="46" spans="26:27" x14ac:dyDescent="0.3">
      <c r="Z46" s="182"/>
      <c r="AA46" s="182"/>
    </row>
    <row r="47" spans="26:27" x14ac:dyDescent="0.3">
      <c r="Z47" s="182"/>
      <c r="AA47" s="182"/>
    </row>
    <row r="48" spans="26:27" x14ac:dyDescent="0.3">
      <c r="Z48" s="182"/>
      <c r="AA48" s="182"/>
    </row>
    <row r="49" spans="26:27" x14ac:dyDescent="0.3">
      <c r="Z49" s="182"/>
      <c r="AA49" s="182"/>
    </row>
    <row r="50" spans="26:27" x14ac:dyDescent="0.3">
      <c r="Z50" s="182"/>
      <c r="AA50" s="182"/>
    </row>
    <row r="51" spans="26:27" x14ac:dyDescent="0.3">
      <c r="Z51" s="182"/>
      <c r="AA51" s="182"/>
    </row>
    <row r="52" spans="26:27" x14ac:dyDescent="0.3">
      <c r="Z52" s="182"/>
      <c r="AA52" s="182"/>
    </row>
    <row r="53" spans="26:27" x14ac:dyDescent="0.3">
      <c r="Z53" s="182"/>
      <c r="AA53" s="182"/>
    </row>
    <row r="54" spans="26:27" x14ac:dyDescent="0.3">
      <c r="Z54" s="182"/>
      <c r="AA54" s="182"/>
    </row>
    <row r="55" spans="26:27" x14ac:dyDescent="0.3">
      <c r="Z55" s="182"/>
      <c r="AA55" s="182"/>
    </row>
    <row r="56" spans="26:27" x14ac:dyDescent="0.3">
      <c r="Z56" s="182"/>
      <c r="AA56" s="182"/>
    </row>
    <row r="57" spans="26:27" x14ac:dyDescent="0.3">
      <c r="Z57" s="182"/>
      <c r="AA57" s="182"/>
    </row>
    <row r="58" spans="26:27" x14ac:dyDescent="0.3">
      <c r="Z58" s="182"/>
      <c r="AA58" s="182"/>
    </row>
    <row r="59" spans="26:27" x14ac:dyDescent="0.3">
      <c r="Z59" s="182"/>
      <c r="AA59" s="182"/>
    </row>
    <row r="60" spans="26:27" x14ac:dyDescent="0.3">
      <c r="Z60" s="182"/>
      <c r="AA60" s="182"/>
    </row>
    <row r="61" spans="26:27" x14ac:dyDescent="0.3">
      <c r="Z61" s="182"/>
      <c r="AA61" s="182"/>
    </row>
    <row r="62" spans="26:27" x14ac:dyDescent="0.3">
      <c r="Z62" s="182"/>
      <c r="AA62" s="182"/>
    </row>
    <row r="63" spans="26:27" x14ac:dyDescent="0.3">
      <c r="Z63" s="182"/>
      <c r="AA63" s="182"/>
    </row>
    <row r="64" spans="26:27" x14ac:dyDescent="0.3">
      <c r="Z64" s="182"/>
      <c r="AA64" s="182"/>
    </row>
    <row r="65" spans="26:27" x14ac:dyDescent="0.3">
      <c r="Z65" s="182"/>
      <c r="AA65" s="182"/>
    </row>
    <row r="66" spans="26:27" x14ac:dyDescent="0.3">
      <c r="Z66" s="182"/>
      <c r="AA66" s="182"/>
    </row>
    <row r="67" spans="26:27" x14ac:dyDescent="0.3">
      <c r="Z67" s="182"/>
      <c r="AA67" s="182"/>
    </row>
    <row r="68" spans="26:27" x14ac:dyDescent="0.3">
      <c r="Z68" s="182"/>
      <c r="AA68" s="182"/>
    </row>
    <row r="69" spans="26:27" x14ac:dyDescent="0.3">
      <c r="Z69" s="182"/>
      <c r="AA69" s="182"/>
    </row>
    <row r="70" spans="26:27" x14ac:dyDescent="0.3">
      <c r="Z70" s="182"/>
      <c r="AA70" s="182"/>
    </row>
    <row r="71" spans="26:27" x14ac:dyDescent="0.3">
      <c r="Z71" s="182"/>
      <c r="AA71" s="182"/>
    </row>
    <row r="72" spans="26:27" x14ac:dyDescent="0.3">
      <c r="Z72" s="182"/>
      <c r="AA72" s="182"/>
    </row>
    <row r="73" spans="26:27" x14ac:dyDescent="0.3">
      <c r="Z73" s="182"/>
      <c r="AA73" s="182"/>
    </row>
    <row r="74" spans="26:27" x14ac:dyDescent="0.3">
      <c r="Z74" s="182"/>
      <c r="AA74" s="182"/>
    </row>
    <row r="75" spans="26:27" x14ac:dyDescent="0.3">
      <c r="Z75" s="182"/>
      <c r="AA75" s="182"/>
    </row>
    <row r="76" spans="26:27" x14ac:dyDescent="0.3">
      <c r="Z76" s="182"/>
      <c r="AA76" s="182"/>
    </row>
    <row r="77" spans="26:27" x14ac:dyDescent="0.3">
      <c r="Z77" s="182"/>
      <c r="AA77" s="182"/>
    </row>
    <row r="78" spans="26:27" x14ac:dyDescent="0.3">
      <c r="Z78" s="182"/>
      <c r="AA78" s="182"/>
    </row>
    <row r="79" spans="26:27" x14ac:dyDescent="0.3">
      <c r="Z79" s="182"/>
      <c r="AA79" s="182"/>
    </row>
    <row r="80" spans="26:27" x14ac:dyDescent="0.3">
      <c r="Z80" s="182"/>
      <c r="AA80" s="182"/>
    </row>
    <row r="81" spans="26:27" x14ac:dyDescent="0.3">
      <c r="Z81" s="182"/>
      <c r="AA81" s="182"/>
    </row>
    <row r="82" spans="26:27" x14ac:dyDescent="0.3">
      <c r="Z82" s="182"/>
      <c r="AA82" s="182"/>
    </row>
    <row r="83" spans="26:27" x14ac:dyDescent="0.3">
      <c r="Z83" s="182"/>
      <c r="AA83" s="182"/>
    </row>
    <row r="84" spans="26:27" x14ac:dyDescent="0.3">
      <c r="Z84" s="182"/>
      <c r="AA84" s="182"/>
    </row>
    <row r="85" spans="26:27" x14ac:dyDescent="0.3">
      <c r="Z85" s="182"/>
      <c r="AA85" s="182"/>
    </row>
    <row r="86" spans="26:27" x14ac:dyDescent="0.3">
      <c r="Z86" s="182"/>
      <c r="AA86" s="182"/>
    </row>
    <row r="87" spans="26:27" x14ac:dyDescent="0.3">
      <c r="Z87" s="182"/>
      <c r="AA87" s="182"/>
    </row>
    <row r="88" spans="26:27" x14ac:dyDescent="0.3">
      <c r="Z88" s="182"/>
      <c r="AA88" s="182"/>
    </row>
    <row r="89" spans="26:27" x14ac:dyDescent="0.3">
      <c r="Z89" s="182"/>
      <c r="AA89" s="182"/>
    </row>
    <row r="90" spans="26:27" x14ac:dyDescent="0.3">
      <c r="Z90" s="182"/>
      <c r="AA90" s="182"/>
    </row>
    <row r="91" spans="26:27" x14ac:dyDescent="0.3">
      <c r="Z91" s="182"/>
      <c r="AA91" s="182"/>
    </row>
    <row r="92" spans="26:27" x14ac:dyDescent="0.3">
      <c r="Z92" s="182"/>
      <c r="AA92" s="182"/>
    </row>
    <row r="93" spans="26:27" x14ac:dyDescent="0.3">
      <c r="Z93" s="182"/>
      <c r="AA93" s="182"/>
    </row>
    <row r="94" spans="26:27" x14ac:dyDescent="0.3">
      <c r="Z94" s="182"/>
      <c r="AA94" s="182"/>
    </row>
    <row r="95" spans="26:27" x14ac:dyDescent="0.3">
      <c r="Z95" s="182"/>
      <c r="AA95" s="182"/>
    </row>
    <row r="96" spans="26:27" x14ac:dyDescent="0.3">
      <c r="Z96" s="182"/>
      <c r="AA96" s="182"/>
    </row>
    <row r="97" spans="26:27" x14ac:dyDescent="0.3">
      <c r="Z97" s="182"/>
      <c r="AA97" s="182"/>
    </row>
    <row r="98" spans="26:27" x14ac:dyDescent="0.3">
      <c r="Z98" s="182"/>
      <c r="AA98" s="182"/>
    </row>
    <row r="99" spans="26:27" x14ac:dyDescent="0.3">
      <c r="Z99" s="182"/>
      <c r="AA99" s="182"/>
    </row>
    <row r="100" spans="26:27" x14ac:dyDescent="0.3">
      <c r="Z100" s="182"/>
      <c r="AA100" s="182"/>
    </row>
    <row r="101" spans="26:27" x14ac:dyDescent="0.3">
      <c r="Z101" s="182"/>
      <c r="AA101" s="182"/>
    </row>
    <row r="102" spans="26:27" x14ac:dyDescent="0.3">
      <c r="Z102" s="182"/>
      <c r="AA102" s="182"/>
    </row>
    <row r="103" spans="26:27" x14ac:dyDescent="0.3">
      <c r="Z103" s="182"/>
      <c r="AA103" s="182"/>
    </row>
    <row r="104" spans="26:27" x14ac:dyDescent="0.3">
      <c r="Z104" s="182"/>
      <c r="AA104" s="182"/>
    </row>
    <row r="105" spans="26:27" x14ac:dyDescent="0.3">
      <c r="Z105" s="182"/>
      <c r="AA105" s="182"/>
    </row>
    <row r="106" spans="26:27" x14ac:dyDescent="0.3">
      <c r="Z106" s="182"/>
      <c r="AA106" s="182"/>
    </row>
    <row r="107" spans="26:27" x14ac:dyDescent="0.3">
      <c r="Z107" s="182"/>
      <c r="AA107" s="182"/>
    </row>
    <row r="108" spans="26:27" x14ac:dyDescent="0.3">
      <c r="Z108" s="182"/>
      <c r="AA108" s="182"/>
    </row>
    <row r="109" spans="26:27" x14ac:dyDescent="0.3">
      <c r="Z109" s="182"/>
      <c r="AA109" s="182"/>
    </row>
    <row r="110" spans="26:27" x14ac:dyDescent="0.3">
      <c r="Z110" s="182"/>
      <c r="AA110" s="182"/>
    </row>
    <row r="111" spans="26:27" x14ac:dyDescent="0.3">
      <c r="Z111" s="182"/>
      <c r="AA111" s="182"/>
    </row>
    <row r="112" spans="26:27" x14ac:dyDescent="0.3">
      <c r="Z112" s="182"/>
      <c r="AA112" s="182"/>
    </row>
    <row r="113" spans="26:27" x14ac:dyDescent="0.3">
      <c r="Z113" s="182"/>
      <c r="AA113" s="182"/>
    </row>
    <row r="114" spans="26:27" x14ac:dyDescent="0.3">
      <c r="Z114" s="182"/>
      <c r="AA114" s="182"/>
    </row>
    <row r="115" spans="26:27" x14ac:dyDescent="0.3">
      <c r="Z115" s="182"/>
      <c r="AA115" s="182"/>
    </row>
    <row r="116" spans="26:27" x14ac:dyDescent="0.3">
      <c r="Z116" s="182"/>
      <c r="AA116" s="182"/>
    </row>
    <row r="117" spans="26:27" x14ac:dyDescent="0.3">
      <c r="Z117" s="182"/>
      <c r="AA117" s="182"/>
    </row>
    <row r="118" spans="26:27" x14ac:dyDescent="0.3">
      <c r="Z118" s="182"/>
      <c r="AA118" s="182"/>
    </row>
    <row r="119" spans="26:27" x14ac:dyDescent="0.3">
      <c r="Z119" s="182"/>
      <c r="AA119" s="182"/>
    </row>
    <row r="120" spans="26:27" x14ac:dyDescent="0.3">
      <c r="Z120" s="182"/>
      <c r="AA120" s="182"/>
    </row>
    <row r="121" spans="26:27" x14ac:dyDescent="0.3">
      <c r="Z121" s="182"/>
      <c r="AA121" s="182"/>
    </row>
    <row r="122" spans="26:27" x14ac:dyDescent="0.3">
      <c r="Z122" s="182"/>
      <c r="AA122" s="182"/>
    </row>
    <row r="123" spans="26:27" x14ac:dyDescent="0.3">
      <c r="Z123" s="182"/>
      <c r="AA123" s="182"/>
    </row>
    <row r="124" spans="26:27" x14ac:dyDescent="0.3">
      <c r="Z124" s="182"/>
      <c r="AA124" s="182"/>
    </row>
    <row r="125" spans="26:27" x14ac:dyDescent="0.3">
      <c r="Z125" s="182"/>
      <c r="AA125" s="182"/>
    </row>
    <row r="126" spans="26:27" x14ac:dyDescent="0.3">
      <c r="Z126" s="182"/>
      <c r="AA126" s="182"/>
    </row>
    <row r="127" spans="26:27" x14ac:dyDescent="0.3">
      <c r="Z127" s="182"/>
      <c r="AA127" s="182"/>
    </row>
    <row r="128" spans="26:27" x14ac:dyDescent="0.3">
      <c r="Z128" s="182"/>
      <c r="AA128" s="182"/>
    </row>
    <row r="129" spans="26:27" x14ac:dyDescent="0.3">
      <c r="Z129" s="182"/>
      <c r="AA129" s="182"/>
    </row>
    <row r="130" spans="26:27" x14ac:dyDescent="0.3">
      <c r="Z130" s="182"/>
      <c r="AA130" s="182"/>
    </row>
    <row r="131" spans="26:27" x14ac:dyDescent="0.3">
      <c r="Z131" s="182"/>
      <c r="AA131" s="182"/>
    </row>
    <row r="132" spans="26:27" x14ac:dyDescent="0.3">
      <c r="Z132" s="182"/>
      <c r="AA132" s="182"/>
    </row>
    <row r="133" spans="26:27" x14ac:dyDescent="0.3">
      <c r="Z133" s="182"/>
      <c r="AA133" s="182"/>
    </row>
    <row r="134" spans="26:27" x14ac:dyDescent="0.3">
      <c r="Z134" s="182"/>
      <c r="AA134" s="182"/>
    </row>
    <row r="135" spans="26:27" x14ac:dyDescent="0.3">
      <c r="Z135" s="182"/>
      <c r="AA135" s="182"/>
    </row>
    <row r="136" spans="26:27" x14ac:dyDescent="0.3">
      <c r="Z136" s="182"/>
      <c r="AA136" s="182"/>
    </row>
    <row r="137" spans="26:27" x14ac:dyDescent="0.3">
      <c r="Z137" s="182"/>
      <c r="AA137" s="182"/>
    </row>
    <row r="138" spans="26:27" x14ac:dyDescent="0.3">
      <c r="Z138" s="182"/>
      <c r="AA138" s="182"/>
    </row>
    <row r="139" spans="26:27" x14ac:dyDescent="0.3">
      <c r="Z139" s="182"/>
      <c r="AA139" s="182"/>
    </row>
    <row r="140" spans="26:27" x14ac:dyDescent="0.3">
      <c r="Z140" s="182"/>
      <c r="AA140" s="182"/>
    </row>
    <row r="141" spans="26:27" x14ac:dyDescent="0.3">
      <c r="Z141" s="182"/>
      <c r="AA141" s="182"/>
    </row>
    <row r="142" spans="26:27" x14ac:dyDescent="0.3">
      <c r="Z142" s="182"/>
      <c r="AA142" s="182"/>
    </row>
    <row r="143" spans="26:27" x14ac:dyDescent="0.3">
      <c r="Z143" s="182"/>
      <c r="AA143" s="182"/>
    </row>
    <row r="144" spans="26:27" x14ac:dyDescent="0.3">
      <c r="Z144" s="182"/>
      <c r="AA144" s="182"/>
    </row>
    <row r="145" spans="26:27" x14ac:dyDescent="0.3">
      <c r="Z145" s="182"/>
      <c r="AA145" s="182"/>
    </row>
    <row r="146" spans="26:27" x14ac:dyDescent="0.3">
      <c r="Z146" s="182"/>
      <c r="AA146" s="182"/>
    </row>
    <row r="147" spans="26:27" x14ac:dyDescent="0.3">
      <c r="Z147" s="182"/>
      <c r="AA147" s="182"/>
    </row>
    <row r="148" spans="26:27" x14ac:dyDescent="0.3">
      <c r="Z148" s="182"/>
      <c r="AA148" s="182"/>
    </row>
    <row r="149" spans="26:27" x14ac:dyDescent="0.3">
      <c r="Z149" s="182"/>
      <c r="AA149" s="182"/>
    </row>
    <row r="150" spans="26:27" x14ac:dyDescent="0.3">
      <c r="Z150" s="182"/>
      <c r="AA150" s="182"/>
    </row>
    <row r="151" spans="26:27" x14ac:dyDescent="0.3">
      <c r="Z151" s="182"/>
      <c r="AA151" s="182"/>
    </row>
    <row r="152" spans="26:27" x14ac:dyDescent="0.3">
      <c r="Z152" s="182"/>
      <c r="AA152" s="182"/>
    </row>
    <row r="153" spans="26:27" x14ac:dyDescent="0.3">
      <c r="Z153" s="182"/>
      <c r="AA153" s="182"/>
    </row>
    <row r="154" spans="26:27" x14ac:dyDescent="0.3">
      <c r="Z154" s="182"/>
      <c r="AA154" s="182"/>
    </row>
    <row r="155" spans="26:27" x14ac:dyDescent="0.3">
      <c r="Z155" s="182"/>
      <c r="AA155" s="182"/>
    </row>
    <row r="156" spans="26:27" x14ac:dyDescent="0.3">
      <c r="Z156" s="182"/>
      <c r="AA156" s="182"/>
    </row>
    <row r="157" spans="26:27" x14ac:dyDescent="0.3">
      <c r="Z157" s="182"/>
      <c r="AA157" s="182"/>
    </row>
    <row r="158" spans="26:27" x14ac:dyDescent="0.3">
      <c r="Z158" s="182"/>
      <c r="AA158" s="182"/>
    </row>
    <row r="159" spans="26:27" x14ac:dyDescent="0.3">
      <c r="Z159" s="182"/>
      <c r="AA159" s="182"/>
    </row>
    <row r="160" spans="26:27" x14ac:dyDescent="0.3">
      <c r="Z160" s="182"/>
      <c r="AA160" s="182"/>
    </row>
    <row r="161" spans="26:27" x14ac:dyDescent="0.3">
      <c r="Z161" s="182"/>
      <c r="AA161" s="182"/>
    </row>
    <row r="162" spans="26:27" x14ac:dyDescent="0.3">
      <c r="Z162" s="182"/>
      <c r="AA162" s="182"/>
    </row>
    <row r="163" spans="26:27" x14ac:dyDescent="0.3">
      <c r="Z163" s="182"/>
      <c r="AA163" s="182"/>
    </row>
    <row r="164" spans="26:27" x14ac:dyDescent="0.3">
      <c r="Z164" s="182"/>
      <c r="AA164" s="182"/>
    </row>
    <row r="165" spans="26:27" x14ac:dyDescent="0.3">
      <c r="Z165" s="182"/>
      <c r="AA165" s="182"/>
    </row>
    <row r="166" spans="26:27" x14ac:dyDescent="0.3">
      <c r="Z166" s="182"/>
      <c r="AA166" s="182"/>
    </row>
    <row r="167" spans="26:27" x14ac:dyDescent="0.3">
      <c r="Z167" s="182"/>
      <c r="AA167" s="182"/>
    </row>
    <row r="168" spans="26:27" x14ac:dyDescent="0.3">
      <c r="Z168" s="182"/>
      <c r="AA168" s="182"/>
    </row>
    <row r="169" spans="26:27" x14ac:dyDescent="0.3">
      <c r="Z169" s="182"/>
      <c r="AA169" s="182"/>
    </row>
    <row r="170" spans="26:27" x14ac:dyDescent="0.3">
      <c r="Z170" s="182"/>
      <c r="AA170" s="182"/>
    </row>
    <row r="171" spans="26:27" x14ac:dyDescent="0.3">
      <c r="Z171" s="182"/>
      <c r="AA171" s="182"/>
    </row>
    <row r="172" spans="26:27" x14ac:dyDescent="0.3">
      <c r="Z172" s="182"/>
      <c r="AA172" s="182"/>
    </row>
    <row r="173" spans="26:27" x14ac:dyDescent="0.3">
      <c r="Z173" s="182"/>
      <c r="AA173" s="182"/>
    </row>
    <row r="174" spans="26:27" x14ac:dyDescent="0.3">
      <c r="Z174" s="182"/>
      <c r="AA174" s="182"/>
    </row>
    <row r="175" spans="26:27" x14ac:dyDescent="0.3">
      <c r="Z175" s="182"/>
      <c r="AA175" s="182"/>
    </row>
    <row r="176" spans="26:27" x14ac:dyDescent="0.3">
      <c r="Z176" s="182"/>
      <c r="AA176" s="182"/>
    </row>
    <row r="177" spans="26:27" x14ac:dyDescent="0.3">
      <c r="Z177" s="182"/>
      <c r="AA177" s="182"/>
    </row>
    <row r="178" spans="26:27" x14ac:dyDescent="0.3">
      <c r="Z178" s="182"/>
      <c r="AA178" s="182"/>
    </row>
    <row r="179" spans="26:27" x14ac:dyDescent="0.3">
      <c r="Z179" s="182"/>
      <c r="AA179" s="182"/>
    </row>
    <row r="180" spans="26:27" x14ac:dyDescent="0.3">
      <c r="Z180" s="182"/>
      <c r="AA180" s="182"/>
    </row>
    <row r="181" spans="26:27" x14ac:dyDescent="0.3">
      <c r="Z181" s="182"/>
      <c r="AA181" s="182"/>
    </row>
    <row r="182" spans="26:27" x14ac:dyDescent="0.3">
      <c r="Z182" s="182"/>
      <c r="AA182" s="182"/>
    </row>
    <row r="183" spans="26:27" x14ac:dyDescent="0.3">
      <c r="Z183" s="182"/>
      <c r="AA183" s="182"/>
    </row>
    <row r="184" spans="26:27" x14ac:dyDescent="0.3">
      <c r="Z184" s="182"/>
      <c r="AA184" s="182"/>
    </row>
    <row r="185" spans="26:27" x14ac:dyDescent="0.3">
      <c r="Z185" s="182"/>
      <c r="AA185" s="182"/>
    </row>
    <row r="186" spans="26:27" x14ac:dyDescent="0.3">
      <c r="Z186" s="182"/>
      <c r="AA186" s="182"/>
    </row>
    <row r="187" spans="26:27" x14ac:dyDescent="0.3">
      <c r="Z187" s="182"/>
      <c r="AA187" s="182"/>
    </row>
    <row r="188" spans="26:27" x14ac:dyDescent="0.3">
      <c r="Z188" s="182"/>
      <c r="AA188" s="182"/>
    </row>
    <row r="189" spans="26:27" x14ac:dyDescent="0.3">
      <c r="Z189" s="182"/>
      <c r="AA189" s="182"/>
    </row>
    <row r="190" spans="26:27" x14ac:dyDescent="0.3">
      <c r="Z190" s="182"/>
      <c r="AA190" s="182"/>
    </row>
    <row r="191" spans="26:27" x14ac:dyDescent="0.3">
      <c r="Z191" s="182"/>
      <c r="AA191" s="182"/>
    </row>
    <row r="192" spans="26:27" x14ac:dyDescent="0.3">
      <c r="Z192" s="182"/>
      <c r="AA192" s="182"/>
    </row>
    <row r="193" spans="26:27" x14ac:dyDescent="0.3">
      <c r="Z193" s="182"/>
      <c r="AA193" s="182"/>
    </row>
    <row r="194" spans="26:27" x14ac:dyDescent="0.3">
      <c r="Z194" s="182"/>
      <c r="AA194" s="182"/>
    </row>
    <row r="195" spans="26:27" x14ac:dyDescent="0.3">
      <c r="Z195" s="182"/>
      <c r="AA195" s="182"/>
    </row>
    <row r="196" spans="26:27" x14ac:dyDescent="0.3">
      <c r="Z196" s="182"/>
      <c r="AA196" s="182"/>
    </row>
    <row r="197" spans="26:27" x14ac:dyDescent="0.3">
      <c r="Z197" s="182"/>
      <c r="AA197" s="182"/>
    </row>
    <row r="198" spans="26:27" x14ac:dyDescent="0.3">
      <c r="Z198" s="182"/>
      <c r="AA198" s="182"/>
    </row>
    <row r="199" spans="26:27" x14ac:dyDescent="0.3">
      <c r="Z199" s="182"/>
      <c r="AA199" s="182"/>
    </row>
    <row r="200" spans="26:27" x14ac:dyDescent="0.3">
      <c r="Z200" s="182"/>
      <c r="AA200" s="182"/>
    </row>
    <row r="201" spans="26:27" x14ac:dyDescent="0.3">
      <c r="Z201" s="182"/>
      <c r="AA201" s="182"/>
    </row>
    <row r="202" spans="26:27" x14ac:dyDescent="0.3">
      <c r="Z202" s="182"/>
      <c r="AA202" s="182"/>
    </row>
    <row r="203" spans="26:27" x14ac:dyDescent="0.3">
      <c r="Z203" s="182"/>
      <c r="AA203" s="182"/>
    </row>
    <row r="204" spans="26:27" x14ac:dyDescent="0.3">
      <c r="Z204" s="182"/>
      <c r="AA204" s="182"/>
    </row>
    <row r="205" spans="26:27" x14ac:dyDescent="0.3">
      <c r="Z205" s="182"/>
      <c r="AA205" s="182"/>
    </row>
    <row r="206" spans="26:27" x14ac:dyDescent="0.3">
      <c r="Z206" s="182"/>
      <c r="AA206" s="182"/>
    </row>
    <row r="207" spans="26:27" x14ac:dyDescent="0.3">
      <c r="Z207" s="182"/>
      <c r="AA207" s="182"/>
    </row>
    <row r="208" spans="26:27" x14ac:dyDescent="0.3">
      <c r="Z208" s="182"/>
      <c r="AA208" s="182"/>
    </row>
    <row r="209" spans="26:27" x14ac:dyDescent="0.3">
      <c r="Z209" s="182"/>
      <c r="AA209" s="182"/>
    </row>
    <row r="210" spans="26:27" x14ac:dyDescent="0.3">
      <c r="Z210" s="182"/>
      <c r="AA210" s="182"/>
    </row>
    <row r="211" spans="26:27" x14ac:dyDescent="0.3">
      <c r="Z211" s="182"/>
      <c r="AA211" s="182"/>
    </row>
    <row r="212" spans="26:27" x14ac:dyDescent="0.3">
      <c r="Z212" s="182"/>
      <c r="AA212" s="182"/>
    </row>
    <row r="213" spans="26:27" x14ac:dyDescent="0.3">
      <c r="Z213" s="182"/>
      <c r="AA213" s="182"/>
    </row>
    <row r="214" spans="26:27" x14ac:dyDescent="0.3">
      <c r="Z214" s="182"/>
      <c r="AA214" s="182"/>
    </row>
    <row r="215" spans="26:27" x14ac:dyDescent="0.3">
      <c r="Z215" s="182"/>
      <c r="AA215" s="182"/>
    </row>
    <row r="216" spans="26:27" x14ac:dyDescent="0.3">
      <c r="Z216" s="182"/>
      <c r="AA216" s="182"/>
    </row>
    <row r="217" spans="26:27" x14ac:dyDescent="0.3">
      <c r="Z217" s="182"/>
      <c r="AA217" s="182"/>
    </row>
    <row r="218" spans="26:27" x14ac:dyDescent="0.3">
      <c r="Z218" s="182"/>
      <c r="AA218" s="182"/>
    </row>
    <row r="219" spans="26:27" x14ac:dyDescent="0.3">
      <c r="Z219" s="182"/>
      <c r="AA219" s="182"/>
    </row>
    <row r="220" spans="26:27" x14ac:dyDescent="0.3">
      <c r="Z220" s="182"/>
      <c r="AA220" s="182"/>
    </row>
    <row r="221" spans="26:27" x14ac:dyDescent="0.3">
      <c r="Z221" s="182"/>
      <c r="AA221" s="182"/>
    </row>
    <row r="222" spans="26:27" x14ac:dyDescent="0.3">
      <c r="Z222" s="182"/>
      <c r="AA222" s="182"/>
    </row>
    <row r="223" spans="26:27" x14ac:dyDescent="0.3">
      <c r="Z223" s="182"/>
      <c r="AA223" s="182"/>
    </row>
    <row r="224" spans="26:27" x14ac:dyDescent="0.3">
      <c r="Z224" s="182"/>
      <c r="AA224" s="182"/>
    </row>
    <row r="225" spans="26:27" x14ac:dyDescent="0.3">
      <c r="Z225" s="182"/>
      <c r="AA225" s="182"/>
    </row>
    <row r="226" spans="26:27" x14ac:dyDescent="0.3">
      <c r="Z226" s="182"/>
      <c r="AA226" s="182"/>
    </row>
    <row r="227" spans="26:27" x14ac:dyDescent="0.3">
      <c r="Z227" s="182"/>
      <c r="AA227" s="182"/>
    </row>
    <row r="228" spans="26:27" x14ac:dyDescent="0.3">
      <c r="Z228" s="182"/>
      <c r="AA228" s="182"/>
    </row>
    <row r="229" spans="26:27" x14ac:dyDescent="0.3">
      <c r="Z229" s="182"/>
      <c r="AA229" s="182"/>
    </row>
    <row r="230" spans="26:27" x14ac:dyDescent="0.3">
      <c r="Z230" s="182"/>
      <c r="AA230" s="182"/>
    </row>
    <row r="231" spans="26:27" x14ac:dyDescent="0.3">
      <c r="Z231" s="182"/>
      <c r="AA231" s="182"/>
    </row>
    <row r="232" spans="26:27" x14ac:dyDescent="0.3">
      <c r="Z232" s="182"/>
      <c r="AA232" s="182"/>
    </row>
    <row r="233" spans="26:27" x14ac:dyDescent="0.3">
      <c r="Z233" s="182"/>
      <c r="AA233" s="182"/>
    </row>
    <row r="234" spans="26:27" x14ac:dyDescent="0.3">
      <c r="Z234" s="182"/>
      <c r="AA234" s="182"/>
    </row>
    <row r="235" spans="26:27" x14ac:dyDescent="0.3">
      <c r="Z235" s="182"/>
      <c r="AA235" s="182"/>
    </row>
    <row r="236" spans="26:27" x14ac:dyDescent="0.3">
      <c r="Z236" s="182"/>
      <c r="AA236" s="182"/>
    </row>
    <row r="237" spans="26:27" x14ac:dyDescent="0.3">
      <c r="Z237" s="182"/>
      <c r="AA237" s="182"/>
    </row>
    <row r="238" spans="26:27" x14ac:dyDescent="0.3">
      <c r="Z238" s="182"/>
      <c r="AA238" s="182"/>
    </row>
    <row r="239" spans="26:27" x14ac:dyDescent="0.3">
      <c r="Z239" s="182"/>
      <c r="AA239" s="182"/>
    </row>
    <row r="240" spans="26:27" x14ac:dyDescent="0.3">
      <c r="Z240" s="182"/>
      <c r="AA240" s="182"/>
    </row>
    <row r="241" spans="26:27" x14ac:dyDescent="0.3">
      <c r="Z241" s="182"/>
      <c r="AA241" s="182"/>
    </row>
    <row r="242" spans="26:27" x14ac:dyDescent="0.3">
      <c r="Z242" s="182"/>
      <c r="AA242" s="182"/>
    </row>
    <row r="243" spans="26:27" x14ac:dyDescent="0.3">
      <c r="Z243" s="182"/>
      <c r="AA243" s="182"/>
    </row>
    <row r="244" spans="26:27" x14ac:dyDescent="0.3">
      <c r="Z244" s="182"/>
      <c r="AA244" s="182"/>
    </row>
    <row r="245" spans="26:27" x14ac:dyDescent="0.3">
      <c r="Z245" s="182"/>
      <c r="AA245" s="182"/>
    </row>
    <row r="246" spans="26:27" x14ac:dyDescent="0.3">
      <c r="Z246" s="182"/>
      <c r="AA246" s="182"/>
    </row>
    <row r="247" spans="26:27" x14ac:dyDescent="0.3">
      <c r="Z247" s="182"/>
      <c r="AA247" s="182"/>
    </row>
    <row r="248" spans="26:27" x14ac:dyDescent="0.3">
      <c r="Z248" s="182"/>
      <c r="AA248" s="182"/>
    </row>
    <row r="249" spans="26:27" x14ac:dyDescent="0.3">
      <c r="Z249" s="182"/>
      <c r="AA249" s="182"/>
    </row>
    <row r="250" spans="26:27" x14ac:dyDescent="0.3">
      <c r="Z250" s="182"/>
      <c r="AA250" s="182"/>
    </row>
    <row r="251" spans="26:27" x14ac:dyDescent="0.3">
      <c r="Z251" s="182"/>
      <c r="AA251" s="182"/>
    </row>
    <row r="252" spans="26:27" x14ac:dyDescent="0.3">
      <c r="Z252" s="182"/>
      <c r="AA252" s="182"/>
    </row>
    <row r="253" spans="26:27" x14ac:dyDescent="0.3">
      <c r="Z253" s="182"/>
      <c r="AA253" s="182"/>
    </row>
    <row r="254" spans="26:27" x14ac:dyDescent="0.3">
      <c r="Z254" s="182"/>
      <c r="AA254" s="182"/>
    </row>
    <row r="255" spans="26:27" x14ac:dyDescent="0.3">
      <c r="Z255" s="182"/>
      <c r="AA255" s="182"/>
    </row>
    <row r="256" spans="26:27" x14ac:dyDescent="0.3">
      <c r="Z256" s="182"/>
      <c r="AA256" s="182"/>
    </row>
    <row r="257" spans="26:27" x14ac:dyDescent="0.3">
      <c r="Z257" s="182"/>
      <c r="AA257" s="182"/>
    </row>
    <row r="258" spans="26:27" x14ac:dyDescent="0.3">
      <c r="Z258" s="182"/>
      <c r="AA258" s="182"/>
    </row>
    <row r="259" spans="26:27" x14ac:dyDescent="0.3">
      <c r="Z259" s="182"/>
      <c r="AA259" s="182"/>
    </row>
    <row r="260" spans="26:27" x14ac:dyDescent="0.3">
      <c r="Z260" s="182"/>
      <c r="AA260" s="182"/>
    </row>
    <row r="261" spans="26:27" x14ac:dyDescent="0.3">
      <c r="Z261" s="182"/>
      <c r="AA261" s="182"/>
    </row>
    <row r="262" spans="26:27" x14ac:dyDescent="0.3">
      <c r="Z262" s="182"/>
      <c r="AA262" s="182"/>
    </row>
    <row r="263" spans="26:27" x14ac:dyDescent="0.3">
      <c r="Z263" s="182"/>
      <c r="AA263" s="182"/>
    </row>
    <row r="264" spans="26:27" x14ac:dyDescent="0.3">
      <c r="Z264" s="182"/>
      <c r="AA264" s="182"/>
    </row>
    <row r="265" spans="26:27" x14ac:dyDescent="0.3">
      <c r="Z265" s="182"/>
      <c r="AA265" s="182"/>
    </row>
    <row r="266" spans="26:27" x14ac:dyDescent="0.3">
      <c r="Z266" s="182"/>
      <c r="AA266" s="182"/>
    </row>
    <row r="267" spans="26:27" x14ac:dyDescent="0.3">
      <c r="Z267" s="182"/>
      <c r="AA267" s="182"/>
    </row>
    <row r="268" spans="26:27" x14ac:dyDescent="0.3">
      <c r="Z268" s="182"/>
      <c r="AA268" s="182"/>
    </row>
    <row r="269" spans="26:27" x14ac:dyDescent="0.3">
      <c r="Z269" s="182"/>
      <c r="AA269" s="182"/>
    </row>
    <row r="270" spans="26:27" x14ac:dyDescent="0.3">
      <c r="Z270" s="182"/>
      <c r="AA270" s="182"/>
    </row>
    <row r="271" spans="26:27" x14ac:dyDescent="0.3">
      <c r="Z271" s="182"/>
      <c r="AA271" s="182"/>
    </row>
    <row r="272" spans="26:27" x14ac:dyDescent="0.3">
      <c r="Z272" s="182"/>
      <c r="AA272" s="182"/>
    </row>
    <row r="273" spans="26:27" x14ac:dyDescent="0.3">
      <c r="Z273" s="182"/>
      <c r="AA273" s="182"/>
    </row>
    <row r="274" spans="26:27" x14ac:dyDescent="0.3">
      <c r="Z274" s="182"/>
      <c r="AA274" s="182"/>
    </row>
    <row r="275" spans="26:27" x14ac:dyDescent="0.3">
      <c r="Z275" s="182"/>
      <c r="AA275" s="182"/>
    </row>
    <row r="276" spans="26:27" x14ac:dyDescent="0.3">
      <c r="Z276" s="182"/>
      <c r="AA276" s="182"/>
    </row>
    <row r="277" spans="26:27" x14ac:dyDescent="0.3">
      <c r="Z277" s="182"/>
      <c r="AA277" s="182"/>
    </row>
    <row r="278" spans="26:27" x14ac:dyDescent="0.3">
      <c r="Z278" s="182"/>
      <c r="AA278" s="182"/>
    </row>
    <row r="279" spans="26:27" x14ac:dyDescent="0.3">
      <c r="Z279" s="182"/>
      <c r="AA279" s="182"/>
    </row>
    <row r="280" spans="26:27" x14ac:dyDescent="0.3">
      <c r="Z280" s="182"/>
      <c r="AA280" s="182"/>
    </row>
    <row r="281" spans="26:27" x14ac:dyDescent="0.3">
      <c r="Z281" s="182"/>
      <c r="AA281" s="182"/>
    </row>
    <row r="282" spans="26:27" x14ac:dyDescent="0.3">
      <c r="Z282" s="182"/>
      <c r="AA282" s="182"/>
    </row>
    <row r="283" spans="26:27" x14ac:dyDescent="0.3">
      <c r="Z283" s="182"/>
      <c r="AA283" s="182"/>
    </row>
    <row r="284" spans="26:27" x14ac:dyDescent="0.3">
      <c r="Z284" s="182"/>
      <c r="AA284" s="18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23"/>
  <sheetViews>
    <sheetView topLeftCell="A4" workbookViewId="0">
      <selection activeCell="S22" sqref="S22"/>
    </sheetView>
  </sheetViews>
  <sheetFormatPr defaultRowHeight="14.4" x14ac:dyDescent="0.3"/>
  <cols>
    <col min="2" max="2" width="20.44140625" customWidth="1"/>
    <col min="3" max="3" width="19.6640625" customWidth="1"/>
    <col min="4" max="4" width="3.88671875" customWidth="1"/>
    <col min="19" max="19" width="12.5546875" customWidth="1"/>
  </cols>
  <sheetData>
    <row r="1" spans="1:27" ht="15.6" x14ac:dyDescent="0.3">
      <c r="A1" s="219" t="s">
        <v>48</v>
      </c>
      <c r="B1" s="3"/>
      <c r="C1" s="2" t="s">
        <v>186</v>
      </c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  <c r="S1" s="9">
        <f ca="1">NOW()</f>
        <v>43437.411183680553</v>
      </c>
      <c r="T1" s="2"/>
      <c r="U1" s="2"/>
      <c r="V1" s="2"/>
      <c r="W1" s="2"/>
      <c r="X1" s="2"/>
      <c r="Y1" s="126"/>
      <c r="Z1" s="2"/>
      <c r="AA1" s="9"/>
    </row>
    <row r="2" spans="1:27" ht="15.6" x14ac:dyDescent="0.3">
      <c r="A2" s="1"/>
      <c r="B2" s="3"/>
      <c r="C2" s="2" t="s">
        <v>196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0">
        <f ca="1">NOW()</f>
        <v>43437.411183680553</v>
      </c>
      <c r="T2" s="2"/>
      <c r="U2" s="2"/>
      <c r="V2" s="2"/>
      <c r="W2" s="2"/>
      <c r="X2" s="2"/>
      <c r="Y2" s="4"/>
      <c r="Z2" s="2"/>
      <c r="AA2" s="10"/>
    </row>
    <row r="3" spans="1:27" ht="15.6" x14ac:dyDescent="0.3">
      <c r="A3" s="1" t="s">
        <v>49</v>
      </c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2"/>
      <c r="AA3" s="2"/>
    </row>
    <row r="5" spans="1:27" ht="15.6" x14ac:dyDescent="0.3">
      <c r="A5" s="143" t="s">
        <v>177</v>
      </c>
      <c r="B5" s="144"/>
      <c r="C5" s="145"/>
      <c r="D5" s="146"/>
      <c r="E5" s="144"/>
      <c r="F5" s="145" t="str">
        <f>C1</f>
        <v>Judge A: Jenny Scott</v>
      </c>
      <c r="G5" s="145"/>
      <c r="H5" s="144"/>
      <c r="I5" s="145"/>
      <c r="J5" s="147"/>
      <c r="K5" s="147"/>
      <c r="L5" s="148"/>
      <c r="M5" s="149" t="str">
        <f>C2</f>
        <v>Judge B: Robyn Bruderer</v>
      </c>
      <c r="N5" s="150"/>
      <c r="O5" s="146"/>
      <c r="P5" s="146"/>
      <c r="Q5" s="146"/>
      <c r="R5" s="146"/>
      <c r="S5" s="146"/>
    </row>
    <row r="6" spans="1:27" ht="15.6" x14ac:dyDescent="0.3">
      <c r="A6" s="143" t="s">
        <v>161</v>
      </c>
      <c r="B6" s="144">
        <v>22</v>
      </c>
      <c r="C6" s="145"/>
      <c r="D6" s="146"/>
      <c r="E6" s="145"/>
      <c r="F6" s="145"/>
      <c r="G6" s="145"/>
      <c r="H6" s="145"/>
      <c r="I6" s="145"/>
      <c r="J6" s="147"/>
      <c r="K6" s="147"/>
      <c r="L6" s="146"/>
      <c r="M6" s="146"/>
      <c r="N6" s="150"/>
      <c r="O6" s="146"/>
      <c r="P6" s="146"/>
      <c r="Q6" s="146"/>
      <c r="R6" s="146"/>
      <c r="S6" s="146"/>
    </row>
    <row r="7" spans="1:27" x14ac:dyDescent="0.3">
      <c r="A7" s="145"/>
      <c r="B7" s="145"/>
      <c r="C7" s="145"/>
      <c r="D7" s="146"/>
      <c r="E7" s="144"/>
      <c r="F7" s="145"/>
      <c r="G7" s="145"/>
      <c r="H7" s="145"/>
      <c r="I7" s="145"/>
      <c r="J7" s="151"/>
      <c r="K7" s="151"/>
      <c r="L7" s="146"/>
      <c r="M7" s="146"/>
      <c r="N7" s="151"/>
      <c r="O7" s="146"/>
      <c r="P7" s="146"/>
      <c r="Q7" s="146"/>
      <c r="R7" s="152"/>
      <c r="S7" s="147"/>
    </row>
    <row r="8" spans="1:27" x14ac:dyDescent="0.3">
      <c r="A8" s="153" t="s">
        <v>17</v>
      </c>
      <c r="B8" s="153" t="s">
        <v>18</v>
      </c>
      <c r="C8" s="153" t="s">
        <v>20</v>
      </c>
      <c r="D8" s="154"/>
      <c r="E8" s="155" t="s">
        <v>12</v>
      </c>
      <c r="F8" s="153"/>
      <c r="G8" s="153"/>
      <c r="H8" s="153"/>
      <c r="I8" s="153"/>
      <c r="J8" s="156" t="s">
        <v>12</v>
      </c>
      <c r="K8" s="157"/>
      <c r="L8" s="158"/>
      <c r="M8" s="158"/>
      <c r="N8" s="156" t="s">
        <v>178</v>
      </c>
      <c r="O8" s="154"/>
      <c r="P8" s="158"/>
      <c r="Q8" s="158"/>
      <c r="R8" s="159" t="s">
        <v>43</v>
      </c>
      <c r="S8" s="151"/>
    </row>
    <row r="9" spans="1:27" x14ac:dyDescent="0.3">
      <c r="A9" s="153"/>
      <c r="B9" s="153"/>
      <c r="C9" s="153"/>
      <c r="D9" s="160"/>
      <c r="E9" s="153" t="s">
        <v>36</v>
      </c>
      <c r="F9" s="153" t="s">
        <v>37</v>
      </c>
      <c r="G9" s="153" t="s">
        <v>38</v>
      </c>
      <c r="H9" s="153" t="s">
        <v>39</v>
      </c>
      <c r="I9" s="153" t="s">
        <v>40</v>
      </c>
      <c r="J9" s="156" t="s">
        <v>43</v>
      </c>
      <c r="K9" s="157"/>
      <c r="L9" s="146" t="s">
        <v>44</v>
      </c>
      <c r="M9" s="146" t="s">
        <v>179</v>
      </c>
      <c r="N9" s="156" t="s">
        <v>43</v>
      </c>
      <c r="O9" s="160"/>
      <c r="P9" s="161" t="s">
        <v>180</v>
      </c>
      <c r="Q9" s="161" t="s">
        <v>181</v>
      </c>
      <c r="R9" s="159" t="s">
        <v>46</v>
      </c>
      <c r="S9" s="162" t="s">
        <v>47</v>
      </c>
    </row>
    <row r="10" spans="1:27" x14ac:dyDescent="0.3">
      <c r="A10" s="163">
        <v>39</v>
      </c>
      <c r="B10" t="s">
        <v>145</v>
      </c>
      <c r="C10" s="164"/>
      <c r="D10" s="165"/>
      <c r="E10" s="166"/>
      <c r="F10" s="166"/>
      <c r="G10" s="166"/>
      <c r="H10" s="166"/>
      <c r="I10" s="166"/>
      <c r="J10" s="167"/>
      <c r="K10" s="167"/>
      <c r="L10" s="168"/>
      <c r="M10" s="168"/>
      <c r="N10" s="167"/>
      <c r="O10" s="169"/>
      <c r="P10" s="169"/>
      <c r="Q10" s="169"/>
      <c r="R10" s="170"/>
      <c r="S10" s="165"/>
    </row>
    <row r="11" spans="1:27" x14ac:dyDescent="0.3">
      <c r="A11" s="171">
        <v>27</v>
      </c>
      <c r="B11" s="112" t="s">
        <v>142</v>
      </c>
      <c r="C11" s="113" t="s">
        <v>151</v>
      </c>
      <c r="D11" s="172"/>
      <c r="E11" s="173">
        <v>8</v>
      </c>
      <c r="F11" s="173">
        <v>7.5</v>
      </c>
      <c r="G11" s="173">
        <v>7.5</v>
      </c>
      <c r="H11" s="173">
        <v>6</v>
      </c>
      <c r="I11" s="173">
        <v>6.5</v>
      </c>
      <c r="J11" s="174">
        <f t="shared" ref="J11" si="0">SUM((E11*0.25)+(F11*0.25)+(G11*0.2)+(H11*0.2)+(I11*0.1))</f>
        <v>7.2250000000000005</v>
      </c>
      <c r="K11" s="175"/>
      <c r="L11" s="176">
        <v>9.3000000000000007</v>
      </c>
      <c r="M11" s="176">
        <v>0</v>
      </c>
      <c r="N11" s="174">
        <f t="shared" ref="N11" si="1">L11-M11</f>
        <v>9.3000000000000007</v>
      </c>
      <c r="O11" s="177"/>
      <c r="P11" s="174">
        <f t="shared" ref="P11" si="2">J11</f>
        <v>7.2250000000000005</v>
      </c>
      <c r="Q11" s="174">
        <f t="shared" ref="Q11" si="3">N11</f>
        <v>9.3000000000000007</v>
      </c>
      <c r="R11" s="178">
        <f t="shared" ref="R11" si="4">(N11+J11)/2</f>
        <v>8.2625000000000011</v>
      </c>
      <c r="S11" s="179">
        <v>1</v>
      </c>
    </row>
    <row r="12" spans="1:27" x14ac:dyDescent="0.3">
      <c r="A12" s="163">
        <v>37</v>
      </c>
      <c r="B12" t="s">
        <v>143</v>
      </c>
      <c r="C12" s="164"/>
      <c r="D12" s="165"/>
      <c r="E12" s="166"/>
      <c r="F12" s="166"/>
      <c r="G12" s="166"/>
      <c r="H12" s="166"/>
      <c r="I12" s="166"/>
      <c r="J12" s="167"/>
      <c r="K12" s="167"/>
      <c r="L12" s="168"/>
      <c r="M12" s="168"/>
      <c r="N12" s="167"/>
      <c r="O12" s="169"/>
      <c r="P12" s="169"/>
      <c r="Q12" s="169"/>
      <c r="R12" s="170"/>
      <c r="S12" s="165"/>
    </row>
    <row r="13" spans="1:27" x14ac:dyDescent="0.3">
      <c r="A13" s="171">
        <v>35</v>
      </c>
      <c r="B13" s="112" t="s">
        <v>147</v>
      </c>
      <c r="C13" s="113" t="s">
        <v>151</v>
      </c>
      <c r="D13" s="172"/>
      <c r="E13" s="173">
        <v>8</v>
      </c>
      <c r="F13" s="173">
        <v>8.5</v>
      </c>
      <c r="G13" s="173">
        <v>7.8</v>
      </c>
      <c r="H13" s="173">
        <v>7.5</v>
      </c>
      <c r="I13" s="173">
        <v>6.8</v>
      </c>
      <c r="J13" s="174">
        <f t="shared" ref="J13" si="5">SUM((E13*0.25)+(F13*0.25)+(G13*0.2)+(H13*0.2)+(I13*0.1))</f>
        <v>7.8650000000000002</v>
      </c>
      <c r="K13" s="175"/>
      <c r="L13" s="176">
        <v>8.6</v>
      </c>
      <c r="M13" s="176">
        <v>0</v>
      </c>
      <c r="N13" s="174">
        <f t="shared" ref="N13" si="6">L13-M13</f>
        <v>8.6</v>
      </c>
      <c r="O13" s="177"/>
      <c r="P13" s="174">
        <f t="shared" ref="P13" si="7">J13</f>
        <v>7.8650000000000002</v>
      </c>
      <c r="Q13" s="174">
        <f t="shared" ref="Q13" si="8">N13</f>
        <v>8.6</v>
      </c>
      <c r="R13" s="178">
        <f t="shared" ref="R13" si="9">(N13+J13)/2</f>
        <v>8.2324999999999999</v>
      </c>
      <c r="S13" s="179">
        <v>2</v>
      </c>
    </row>
    <row r="14" spans="1:27" x14ac:dyDescent="0.3">
      <c r="A14" s="163">
        <v>34</v>
      </c>
      <c r="B14" t="s">
        <v>141</v>
      </c>
      <c r="C14" s="164"/>
      <c r="D14" s="165"/>
      <c r="E14" s="166"/>
      <c r="F14" s="166"/>
      <c r="G14" s="166"/>
      <c r="H14" s="166"/>
      <c r="I14" s="166"/>
      <c r="J14" s="167"/>
      <c r="K14" s="167"/>
      <c r="L14" s="168"/>
      <c r="M14" s="168"/>
      <c r="N14" s="167"/>
      <c r="O14" s="169"/>
      <c r="P14" s="169"/>
      <c r="Q14" s="169"/>
      <c r="R14" s="170"/>
      <c r="S14" s="165"/>
    </row>
    <row r="15" spans="1:27" x14ac:dyDescent="0.3">
      <c r="A15" s="171">
        <v>36</v>
      </c>
      <c r="B15" s="112" t="s">
        <v>146</v>
      </c>
      <c r="C15" s="113" t="s">
        <v>151</v>
      </c>
      <c r="D15" s="172"/>
      <c r="E15" s="173">
        <v>7.5</v>
      </c>
      <c r="F15" s="173">
        <v>9</v>
      </c>
      <c r="G15" s="173">
        <v>7.5</v>
      </c>
      <c r="H15" s="173">
        <v>6.5</v>
      </c>
      <c r="I15" s="173">
        <v>6.5</v>
      </c>
      <c r="J15" s="174">
        <f t="shared" ref="J15" si="10">SUM((E15*0.25)+(F15*0.25)+(G15*0.2)+(H15*0.2)+(I15*0.1))</f>
        <v>7.5750000000000002</v>
      </c>
      <c r="K15" s="175"/>
      <c r="L15" s="176">
        <v>8.6999999999999993</v>
      </c>
      <c r="M15" s="176">
        <v>0</v>
      </c>
      <c r="N15" s="174">
        <f t="shared" ref="N15" si="11">L15-M15</f>
        <v>8.6999999999999993</v>
      </c>
      <c r="O15" s="177"/>
      <c r="P15" s="174">
        <f t="shared" ref="P15" si="12">J15</f>
        <v>7.5750000000000002</v>
      </c>
      <c r="Q15" s="174">
        <f t="shared" ref="Q15" si="13">N15</f>
        <v>8.6999999999999993</v>
      </c>
      <c r="R15" s="178">
        <f t="shared" ref="R15" si="14">(N15+J15)/2</f>
        <v>8.1374999999999993</v>
      </c>
      <c r="S15" s="179">
        <v>3</v>
      </c>
    </row>
    <row r="16" spans="1:27" x14ac:dyDescent="0.3">
      <c r="A16" s="163">
        <v>59</v>
      </c>
      <c r="B16" t="s">
        <v>134</v>
      </c>
      <c r="C16" s="180"/>
      <c r="D16" s="165"/>
      <c r="E16" s="166"/>
      <c r="F16" s="166"/>
      <c r="G16" s="166"/>
      <c r="H16" s="166"/>
      <c r="I16" s="166"/>
      <c r="J16" s="167"/>
      <c r="K16" s="167"/>
      <c r="L16" s="168"/>
      <c r="M16" s="168"/>
      <c r="N16" s="167"/>
      <c r="O16" s="169"/>
      <c r="P16" s="169"/>
      <c r="Q16" s="169"/>
      <c r="R16" s="170"/>
      <c r="S16" s="165"/>
    </row>
    <row r="17" spans="1:19" x14ac:dyDescent="0.3">
      <c r="A17" s="171">
        <v>55</v>
      </c>
      <c r="B17" s="112" t="s">
        <v>119</v>
      </c>
      <c r="C17" s="113" t="s">
        <v>61</v>
      </c>
      <c r="D17" s="172"/>
      <c r="E17" s="173">
        <v>8.1999999999999993</v>
      </c>
      <c r="F17" s="173">
        <v>7.5</v>
      </c>
      <c r="G17" s="173">
        <v>7</v>
      </c>
      <c r="H17" s="173">
        <v>7.5</v>
      </c>
      <c r="I17" s="173">
        <v>6.5</v>
      </c>
      <c r="J17" s="174">
        <f>SUM((E17*0.25)+(F17*0.25)+(G17*0.2)+(H17*0.2)+(I17*0.1))</f>
        <v>7.4750000000000005</v>
      </c>
      <c r="K17" s="175"/>
      <c r="L17" s="176">
        <v>8.6</v>
      </c>
      <c r="M17" s="176">
        <v>0</v>
      </c>
      <c r="N17" s="174">
        <f>L17-M17</f>
        <v>8.6</v>
      </c>
      <c r="O17" s="177"/>
      <c r="P17" s="174">
        <f>J17</f>
        <v>7.4750000000000005</v>
      </c>
      <c r="Q17" s="174">
        <f>N17</f>
        <v>8.6</v>
      </c>
      <c r="R17" s="178">
        <f>(N17+J17)/2</f>
        <v>8.0374999999999996</v>
      </c>
      <c r="S17" s="179">
        <v>4</v>
      </c>
    </row>
    <row r="18" spans="1:19" x14ac:dyDescent="0.3">
      <c r="A18" s="163">
        <v>16</v>
      </c>
      <c r="B18" t="s">
        <v>85</v>
      </c>
      <c r="C18" s="164"/>
      <c r="D18" s="165"/>
      <c r="E18" s="166"/>
      <c r="F18" s="166"/>
      <c r="G18" s="166"/>
      <c r="H18" s="166"/>
      <c r="I18" s="166"/>
      <c r="J18" s="167"/>
      <c r="K18" s="167"/>
      <c r="L18" s="168"/>
      <c r="M18" s="168"/>
      <c r="N18" s="167"/>
      <c r="O18" s="169"/>
      <c r="P18" s="169"/>
      <c r="Q18" s="169"/>
      <c r="R18" s="170"/>
      <c r="S18" s="165"/>
    </row>
    <row r="19" spans="1:19" x14ac:dyDescent="0.3">
      <c r="A19" s="171">
        <v>15</v>
      </c>
      <c r="B19" s="112" t="s">
        <v>99</v>
      </c>
      <c r="C19" s="113" t="s">
        <v>57</v>
      </c>
      <c r="D19" s="172"/>
      <c r="E19" s="173">
        <v>8</v>
      </c>
      <c r="F19" s="173">
        <v>7.5</v>
      </c>
      <c r="G19" s="173">
        <v>7.8</v>
      </c>
      <c r="H19" s="173">
        <v>7.5</v>
      </c>
      <c r="I19" s="173">
        <v>6.5</v>
      </c>
      <c r="J19" s="174">
        <f>SUM((E19*0.25)+(F19*0.25)+(G19*0.2)+(H19*0.2)+(I19*0.1))</f>
        <v>7.5850000000000009</v>
      </c>
      <c r="K19" s="175"/>
      <c r="L19" s="176">
        <v>7.7</v>
      </c>
      <c r="M19" s="176">
        <v>0</v>
      </c>
      <c r="N19" s="174">
        <f>L19-M19</f>
        <v>7.7</v>
      </c>
      <c r="O19" s="177"/>
      <c r="P19" s="174">
        <f>J19</f>
        <v>7.5850000000000009</v>
      </c>
      <c r="Q19" s="174">
        <f>N19</f>
        <v>7.7</v>
      </c>
      <c r="R19" s="178">
        <f>(N19+J19)/2</f>
        <v>7.6425000000000001</v>
      </c>
      <c r="S19" s="179">
        <v>5</v>
      </c>
    </row>
    <row r="20" spans="1:19" x14ac:dyDescent="0.3">
      <c r="A20" s="163">
        <v>28</v>
      </c>
      <c r="B20" t="s">
        <v>148</v>
      </c>
      <c r="C20" s="164"/>
      <c r="D20" s="165"/>
      <c r="E20" s="166"/>
      <c r="F20" s="166"/>
      <c r="G20" s="166"/>
      <c r="H20" s="166"/>
      <c r="I20" s="166"/>
      <c r="J20" s="167"/>
      <c r="K20" s="167"/>
      <c r="L20" s="168"/>
      <c r="M20" s="168"/>
      <c r="N20" s="167"/>
      <c r="O20" s="169"/>
      <c r="P20" s="169"/>
      <c r="Q20" s="169"/>
      <c r="R20" s="170"/>
      <c r="S20" s="165"/>
    </row>
    <row r="21" spans="1:19" x14ac:dyDescent="0.3">
      <c r="A21" s="171">
        <v>30</v>
      </c>
      <c r="B21" s="112" t="s">
        <v>144</v>
      </c>
      <c r="C21" s="113" t="s">
        <v>151</v>
      </c>
      <c r="D21" s="172"/>
      <c r="E21" s="173">
        <v>7.5</v>
      </c>
      <c r="F21" s="173">
        <v>7</v>
      </c>
      <c r="G21" s="173">
        <v>7.2</v>
      </c>
      <c r="H21" s="173">
        <v>6.8</v>
      </c>
      <c r="I21" s="173">
        <v>6</v>
      </c>
      <c r="J21" s="174">
        <f t="shared" ref="J21" si="15">SUM((E21*0.25)+(F21*0.25)+(G21*0.2)+(H21*0.2)+(I21*0.1))</f>
        <v>7.0250000000000004</v>
      </c>
      <c r="K21" s="175"/>
      <c r="L21" s="176">
        <v>8</v>
      </c>
      <c r="M21" s="176">
        <v>0</v>
      </c>
      <c r="N21" s="174">
        <f t="shared" ref="N21" si="16">L21-M21</f>
        <v>8</v>
      </c>
      <c r="O21" s="177"/>
      <c r="P21" s="174">
        <f t="shared" ref="P21" si="17">J21</f>
        <v>7.0250000000000004</v>
      </c>
      <c r="Q21" s="174">
        <f t="shared" ref="Q21" si="18">N21</f>
        <v>8</v>
      </c>
      <c r="R21" s="178">
        <f t="shared" ref="R21" si="19">(N21+J21)/2</f>
        <v>7.5125000000000002</v>
      </c>
      <c r="S21" s="179">
        <v>6</v>
      </c>
    </row>
    <row r="22" spans="1:19" x14ac:dyDescent="0.3">
      <c r="A22" s="163">
        <v>19</v>
      </c>
      <c r="B22" t="s">
        <v>112</v>
      </c>
      <c r="C22" s="191" t="s">
        <v>57</v>
      </c>
      <c r="D22" s="165"/>
      <c r="E22" s="166"/>
      <c r="F22" s="166"/>
      <c r="G22" s="166"/>
      <c r="H22" s="166"/>
      <c r="I22" s="166"/>
      <c r="J22" s="167"/>
      <c r="K22" s="167"/>
      <c r="L22" s="168"/>
      <c r="M22" s="168"/>
      <c r="N22" s="167"/>
      <c r="O22" s="169"/>
      <c r="P22" s="169"/>
      <c r="Q22" s="169"/>
      <c r="R22" s="170"/>
      <c r="S22" s="165"/>
    </row>
    <row r="23" spans="1:19" x14ac:dyDescent="0.3">
      <c r="A23" s="171">
        <v>9</v>
      </c>
      <c r="B23" s="181" t="s">
        <v>65</v>
      </c>
      <c r="C23" s="113" t="s">
        <v>52</v>
      </c>
      <c r="D23" s="172"/>
      <c r="E23" s="173">
        <v>8</v>
      </c>
      <c r="F23" s="173">
        <v>8</v>
      </c>
      <c r="G23" s="173">
        <v>7.2</v>
      </c>
      <c r="H23" s="173">
        <v>6</v>
      </c>
      <c r="I23" s="173">
        <v>6.5</v>
      </c>
      <c r="J23" s="174">
        <f t="shared" ref="J23" si="20">SUM((E23*0.25)+(F23*0.25)+(G23*0.2)+(H23*0.2)+(I23*0.1))</f>
        <v>7.2900000000000009</v>
      </c>
      <c r="K23" s="175"/>
      <c r="L23" s="176">
        <v>6.7</v>
      </c>
      <c r="M23" s="176">
        <v>0</v>
      </c>
      <c r="N23" s="174">
        <f t="shared" ref="N23" si="21">L23-M23</f>
        <v>6.7</v>
      </c>
      <c r="O23" s="177"/>
      <c r="P23" s="174">
        <f t="shared" ref="P23" si="22">J23</f>
        <v>7.2900000000000009</v>
      </c>
      <c r="Q23" s="174">
        <f t="shared" ref="Q23" si="23">N23</f>
        <v>6.7</v>
      </c>
      <c r="R23" s="178">
        <f t="shared" ref="R23" si="24">(N23+J23)/2</f>
        <v>6.995000000000001</v>
      </c>
      <c r="S23" s="17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A23"/>
  <sheetViews>
    <sheetView workbookViewId="0">
      <selection activeCell="L5" sqref="L5"/>
    </sheetView>
  </sheetViews>
  <sheetFormatPr defaultRowHeight="14.4" x14ac:dyDescent="0.3"/>
  <cols>
    <col min="2" max="2" width="18.88671875" customWidth="1"/>
    <col min="3" max="3" width="19.33203125" customWidth="1"/>
    <col min="19" max="19" width="13" customWidth="1"/>
  </cols>
  <sheetData>
    <row r="1" spans="1:27" ht="15.6" x14ac:dyDescent="0.3">
      <c r="A1" s="1" t="s">
        <v>48</v>
      </c>
      <c r="B1" s="2"/>
      <c r="C1" s="2" t="s">
        <v>197</v>
      </c>
      <c r="E1" s="3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  <c r="S1" s="9">
        <f ca="1">NOW()</f>
        <v>43437.411183680553</v>
      </c>
      <c r="T1" s="2"/>
      <c r="U1" s="2"/>
      <c r="V1" s="2"/>
      <c r="W1" s="2"/>
      <c r="X1" s="2"/>
      <c r="Y1" s="126"/>
      <c r="Z1" s="2"/>
    </row>
    <row r="2" spans="1:27" ht="15.6" x14ac:dyDescent="0.3">
      <c r="A2" s="1"/>
      <c r="B2" s="2"/>
      <c r="C2" s="2" t="s">
        <v>196</v>
      </c>
      <c r="E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0">
        <f ca="1">NOW()</f>
        <v>43437.411183680553</v>
      </c>
      <c r="T2" s="2"/>
      <c r="U2" s="2"/>
      <c r="V2" s="2"/>
      <c r="W2" s="2"/>
      <c r="X2" s="2"/>
      <c r="Y2" s="4"/>
      <c r="Z2" s="2"/>
    </row>
    <row r="3" spans="1:27" ht="15.6" x14ac:dyDescent="0.3">
      <c r="A3" s="1" t="s">
        <v>49</v>
      </c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2"/>
      <c r="AA3" s="2"/>
    </row>
    <row r="5" spans="1:27" ht="15.6" x14ac:dyDescent="0.3">
      <c r="A5" s="143" t="s">
        <v>177</v>
      </c>
      <c r="B5" s="144"/>
      <c r="C5" s="145"/>
      <c r="D5" s="146"/>
      <c r="E5" s="144"/>
      <c r="F5" s="145" t="str">
        <f>C1</f>
        <v>Judge A: Darryn Fedrick</v>
      </c>
      <c r="G5" s="145"/>
      <c r="H5" s="144"/>
      <c r="I5" s="145"/>
      <c r="J5" s="147"/>
      <c r="K5" s="147"/>
      <c r="L5" s="148"/>
      <c r="M5" s="149" t="str">
        <f>C2</f>
        <v>Judge B: Robyn Bruderer</v>
      </c>
      <c r="N5" s="150"/>
      <c r="O5" s="146"/>
      <c r="P5" s="146"/>
      <c r="Q5" s="146"/>
      <c r="R5" s="146"/>
      <c r="S5" s="146"/>
    </row>
    <row r="6" spans="1:27" ht="15.6" x14ac:dyDescent="0.3">
      <c r="A6" s="143" t="s">
        <v>161</v>
      </c>
      <c r="B6" s="144">
        <v>23</v>
      </c>
      <c r="C6" s="145"/>
      <c r="D6" s="146"/>
      <c r="E6" s="145"/>
      <c r="F6" s="145"/>
      <c r="G6" s="145"/>
      <c r="H6" s="145"/>
      <c r="I6" s="145"/>
      <c r="J6" s="147"/>
      <c r="K6" s="147"/>
      <c r="L6" s="146"/>
      <c r="M6" s="146"/>
      <c r="N6" s="150"/>
      <c r="O6" s="146"/>
      <c r="P6" s="146"/>
      <c r="Q6" s="146"/>
      <c r="R6" s="146"/>
      <c r="S6" s="146"/>
    </row>
    <row r="7" spans="1:27" x14ac:dyDescent="0.3">
      <c r="A7" s="145"/>
      <c r="B7" s="145"/>
      <c r="C7" s="145"/>
      <c r="D7" s="146"/>
      <c r="E7" s="144"/>
      <c r="F7" s="145"/>
      <c r="G7" s="145"/>
      <c r="H7" s="145"/>
      <c r="I7" s="145"/>
      <c r="J7" s="151"/>
      <c r="K7" s="151"/>
      <c r="L7" s="146"/>
      <c r="M7" s="146"/>
      <c r="N7" s="151"/>
      <c r="O7" s="146"/>
      <c r="P7" s="146"/>
      <c r="Q7" s="146"/>
      <c r="R7" s="152"/>
      <c r="S7" s="147"/>
    </row>
    <row r="8" spans="1:27" x14ac:dyDescent="0.3">
      <c r="A8" s="153" t="s">
        <v>17</v>
      </c>
      <c r="B8" s="153" t="s">
        <v>18</v>
      </c>
      <c r="C8" s="153" t="s">
        <v>20</v>
      </c>
      <c r="D8" s="154"/>
      <c r="E8" s="155" t="s">
        <v>12</v>
      </c>
      <c r="F8" s="153"/>
      <c r="G8" s="153"/>
      <c r="H8" s="153"/>
      <c r="I8" s="153"/>
      <c r="J8" s="156" t="s">
        <v>12</v>
      </c>
      <c r="K8" s="157"/>
      <c r="L8" s="158"/>
      <c r="M8" s="158"/>
      <c r="N8" s="156" t="s">
        <v>178</v>
      </c>
      <c r="O8" s="154"/>
      <c r="P8" s="158"/>
      <c r="Q8" s="158"/>
      <c r="R8" s="159" t="s">
        <v>43</v>
      </c>
      <c r="S8" s="151"/>
    </row>
    <row r="9" spans="1:27" x14ac:dyDescent="0.3">
      <c r="A9" s="153"/>
      <c r="B9" s="153"/>
      <c r="C9" s="153"/>
      <c r="D9" s="160"/>
      <c r="E9" s="153" t="s">
        <v>36</v>
      </c>
      <c r="F9" s="153" t="s">
        <v>37</v>
      </c>
      <c r="G9" s="153" t="s">
        <v>38</v>
      </c>
      <c r="H9" s="153" t="s">
        <v>39</v>
      </c>
      <c r="I9" s="153" t="s">
        <v>40</v>
      </c>
      <c r="J9" s="156" t="s">
        <v>43</v>
      </c>
      <c r="K9" s="157"/>
      <c r="L9" s="146" t="s">
        <v>44</v>
      </c>
      <c r="M9" s="146" t="s">
        <v>179</v>
      </c>
      <c r="N9" s="156" t="s">
        <v>43</v>
      </c>
      <c r="O9" s="160"/>
      <c r="P9" s="161" t="s">
        <v>180</v>
      </c>
      <c r="Q9" s="161" t="s">
        <v>181</v>
      </c>
      <c r="R9" s="159" t="s">
        <v>46</v>
      </c>
      <c r="S9" s="162" t="s">
        <v>47</v>
      </c>
    </row>
    <row r="10" spans="1:27" x14ac:dyDescent="0.3">
      <c r="A10" s="163">
        <v>24</v>
      </c>
      <c r="B10" t="s">
        <v>139</v>
      </c>
      <c r="C10" s="180"/>
      <c r="D10" s="165"/>
      <c r="E10" s="166"/>
      <c r="F10" s="166"/>
      <c r="G10" s="166"/>
      <c r="H10" s="166"/>
      <c r="I10" s="166"/>
      <c r="J10" s="167"/>
      <c r="K10" s="167"/>
      <c r="L10" s="168"/>
      <c r="M10" s="168"/>
      <c r="N10" s="167"/>
      <c r="O10" s="169"/>
      <c r="P10" s="169"/>
      <c r="Q10" s="169"/>
      <c r="R10" s="170"/>
      <c r="S10" s="165"/>
    </row>
    <row r="11" spans="1:27" x14ac:dyDescent="0.3">
      <c r="A11" s="171">
        <v>25</v>
      </c>
      <c r="B11" s="112" t="s">
        <v>90</v>
      </c>
      <c r="C11" s="113" t="s">
        <v>89</v>
      </c>
      <c r="D11" s="172"/>
      <c r="E11" s="173">
        <v>8.5</v>
      </c>
      <c r="F11" s="173">
        <v>7.5</v>
      </c>
      <c r="G11" s="173">
        <v>8</v>
      </c>
      <c r="H11" s="173">
        <v>8</v>
      </c>
      <c r="I11" s="173">
        <v>7</v>
      </c>
      <c r="J11" s="174">
        <f>SUM((E11*0.25)+(F11*0.25)+(G11*0.2)+(H11*0.2)+(I11*0.1))</f>
        <v>7.8999999999999995</v>
      </c>
      <c r="K11" s="175"/>
      <c r="L11" s="176">
        <v>6.3</v>
      </c>
      <c r="M11" s="176">
        <v>0</v>
      </c>
      <c r="N11" s="174">
        <f>L11-M11</f>
        <v>6.3</v>
      </c>
      <c r="O11" s="177"/>
      <c r="P11" s="174">
        <f>J11</f>
        <v>7.8999999999999995</v>
      </c>
      <c r="Q11" s="174">
        <f>N11</f>
        <v>6.3</v>
      </c>
      <c r="R11" s="178">
        <f>(N11+J11)/2</f>
        <v>7.1</v>
      </c>
      <c r="S11" s="179">
        <v>1</v>
      </c>
    </row>
    <row r="12" spans="1:27" s="213" customFormat="1" x14ac:dyDescent="0.3">
      <c r="A12" s="163">
        <v>8</v>
      </c>
      <c r="B12" s="2" t="s">
        <v>98</v>
      </c>
      <c r="C12" s="164"/>
      <c r="D12" s="165"/>
      <c r="E12" s="166"/>
      <c r="F12" s="166"/>
      <c r="G12" s="166"/>
      <c r="H12" s="166"/>
      <c r="I12" s="166"/>
      <c r="J12" s="167"/>
      <c r="K12" s="167"/>
      <c r="L12" s="168"/>
      <c r="M12" s="168"/>
      <c r="N12" s="167"/>
      <c r="O12" s="169"/>
      <c r="P12" s="169"/>
      <c r="Q12" s="169"/>
      <c r="R12" s="170"/>
      <c r="S12" s="165"/>
    </row>
    <row r="13" spans="1:27" s="213" customFormat="1" x14ac:dyDescent="0.3">
      <c r="A13" s="171">
        <v>7</v>
      </c>
      <c r="B13" s="113" t="s">
        <v>53</v>
      </c>
      <c r="C13" s="113" t="s">
        <v>52</v>
      </c>
      <c r="D13" s="172"/>
      <c r="E13" s="173">
        <v>7.5</v>
      </c>
      <c r="F13" s="173">
        <v>7</v>
      </c>
      <c r="G13" s="173">
        <v>6.8</v>
      </c>
      <c r="H13" s="173">
        <v>6.2</v>
      </c>
      <c r="I13" s="173">
        <v>6</v>
      </c>
      <c r="J13" s="174">
        <f t="shared" ref="J13" si="0">SUM((E13*0.25)+(F13*0.25)+(G13*0.2)+(H13*0.2)+(I13*0.1))</f>
        <v>6.8250000000000011</v>
      </c>
      <c r="K13" s="175"/>
      <c r="L13" s="176">
        <v>6</v>
      </c>
      <c r="M13" s="176">
        <v>0</v>
      </c>
      <c r="N13" s="174">
        <f t="shared" ref="N13" si="1">L13-M13</f>
        <v>6</v>
      </c>
      <c r="O13" s="177"/>
      <c r="P13" s="174">
        <f t="shared" ref="P13" si="2">J13</f>
        <v>6.8250000000000011</v>
      </c>
      <c r="Q13" s="174">
        <f t="shared" ref="Q13" si="3">N13</f>
        <v>6</v>
      </c>
      <c r="R13" s="178">
        <f t="shared" ref="R13" si="4">(N13+J13)/2</f>
        <v>6.4125000000000005</v>
      </c>
      <c r="S13" s="179">
        <v>2</v>
      </c>
    </row>
    <row r="14" spans="1:27" x14ac:dyDescent="0.3">
      <c r="A14" s="163">
        <v>37</v>
      </c>
      <c r="B14" t="s">
        <v>54</v>
      </c>
      <c r="C14" s="164"/>
      <c r="D14" s="165"/>
      <c r="E14" s="166"/>
      <c r="F14" s="166"/>
      <c r="G14" s="166"/>
      <c r="H14" s="166"/>
      <c r="I14" s="166"/>
      <c r="J14" s="167"/>
      <c r="K14" s="167"/>
      <c r="L14" s="168"/>
      <c r="M14" s="168"/>
      <c r="N14" s="167"/>
      <c r="O14" s="169"/>
      <c r="P14" s="169"/>
      <c r="Q14" s="169"/>
      <c r="R14" s="170"/>
      <c r="S14" s="165"/>
    </row>
    <row r="15" spans="1:27" x14ac:dyDescent="0.3">
      <c r="A15" s="171">
        <v>11</v>
      </c>
      <c r="B15" s="113" t="s">
        <v>156</v>
      </c>
      <c r="C15" s="113" t="s">
        <v>57</v>
      </c>
      <c r="D15" s="172"/>
      <c r="E15" s="173">
        <v>6</v>
      </c>
      <c r="F15" s="173">
        <v>6.5</v>
      </c>
      <c r="G15" s="173">
        <v>6</v>
      </c>
      <c r="H15" s="173">
        <v>6</v>
      </c>
      <c r="I15" s="173">
        <v>6.2</v>
      </c>
      <c r="J15" s="174">
        <f>SUM((E15*0.25)+(F15*0.25)+(G15*0.2)+(H15*0.2)+(I15*0.1))</f>
        <v>6.1450000000000005</v>
      </c>
      <c r="K15" s="175"/>
      <c r="L15" s="176">
        <v>6</v>
      </c>
      <c r="M15" s="176">
        <v>0</v>
      </c>
      <c r="N15" s="174">
        <f>L15-M15</f>
        <v>6</v>
      </c>
      <c r="O15" s="177"/>
      <c r="P15" s="174">
        <f>J15</f>
        <v>6.1450000000000005</v>
      </c>
      <c r="Q15" s="174">
        <f>N15</f>
        <v>6</v>
      </c>
      <c r="R15" s="178">
        <f>(N15+J15)/2</f>
        <v>6.0724999999999998</v>
      </c>
      <c r="S15" s="179">
        <v>3</v>
      </c>
    </row>
    <row r="16" spans="1:27" x14ac:dyDescent="0.3">
      <c r="A16" s="163">
        <v>66</v>
      </c>
      <c r="B16" t="s">
        <v>63</v>
      </c>
      <c r="C16" s="164"/>
      <c r="D16" s="165"/>
      <c r="E16" s="166"/>
      <c r="F16" s="166"/>
      <c r="G16" s="166"/>
      <c r="H16" s="166"/>
      <c r="I16" s="166"/>
      <c r="J16" s="167"/>
      <c r="K16" s="167"/>
      <c r="L16" s="168"/>
      <c r="M16" s="168"/>
      <c r="N16" s="167"/>
      <c r="O16" s="169"/>
      <c r="P16" s="169"/>
      <c r="Q16" s="169"/>
      <c r="R16" s="170"/>
      <c r="S16" s="165"/>
    </row>
    <row r="17" spans="1:19" x14ac:dyDescent="0.3">
      <c r="A17" s="171">
        <v>52</v>
      </c>
      <c r="B17" s="112" t="s">
        <v>75</v>
      </c>
      <c r="C17" s="113" t="s">
        <v>182</v>
      </c>
      <c r="D17" s="172"/>
      <c r="E17" s="173">
        <v>7</v>
      </c>
      <c r="F17" s="173">
        <v>6.5</v>
      </c>
      <c r="G17" s="173">
        <v>6</v>
      </c>
      <c r="H17" s="173">
        <v>6.5</v>
      </c>
      <c r="I17" s="173">
        <v>5.5</v>
      </c>
      <c r="J17" s="174">
        <f t="shared" ref="J17" si="5">SUM((E17*0.25)+(F17*0.25)+(G17*0.2)+(H17*0.2)+(I17*0.1))</f>
        <v>6.4249999999999998</v>
      </c>
      <c r="K17" s="175"/>
      <c r="L17" s="176">
        <v>5.7</v>
      </c>
      <c r="M17" s="176">
        <v>0</v>
      </c>
      <c r="N17" s="174">
        <f t="shared" ref="N17" si="6">L17-M17</f>
        <v>5.7</v>
      </c>
      <c r="O17" s="177"/>
      <c r="P17" s="174">
        <f t="shared" ref="P17" si="7">J17</f>
        <v>6.4249999999999998</v>
      </c>
      <c r="Q17" s="174">
        <f t="shared" ref="Q17" si="8">N17</f>
        <v>5.7</v>
      </c>
      <c r="R17" s="178">
        <f t="shared" ref="R17" si="9">(N17+J17)/2</f>
        <v>6.0625</v>
      </c>
      <c r="S17" s="179">
        <v>4</v>
      </c>
    </row>
    <row r="18" spans="1:19" x14ac:dyDescent="0.3">
      <c r="A18" s="163">
        <v>49</v>
      </c>
      <c r="B18" t="s">
        <v>74</v>
      </c>
      <c r="C18" s="164"/>
      <c r="D18" s="165"/>
      <c r="E18" s="166"/>
      <c r="F18" s="166"/>
      <c r="G18" s="166"/>
      <c r="H18" s="166"/>
      <c r="I18" s="166"/>
      <c r="J18" s="167"/>
      <c r="K18" s="167"/>
      <c r="L18" s="168"/>
      <c r="M18" s="168"/>
      <c r="N18" s="167"/>
      <c r="O18" s="169"/>
      <c r="P18" s="169"/>
      <c r="Q18" s="169"/>
      <c r="R18" s="170"/>
      <c r="S18" s="165"/>
    </row>
    <row r="19" spans="1:19" x14ac:dyDescent="0.3">
      <c r="A19" s="171">
        <v>43</v>
      </c>
      <c r="B19" s="112" t="s">
        <v>71</v>
      </c>
      <c r="C19" s="113" t="s">
        <v>72</v>
      </c>
      <c r="D19" s="172"/>
      <c r="E19" s="173">
        <v>7</v>
      </c>
      <c r="F19" s="173">
        <v>6.5</v>
      </c>
      <c r="G19" s="173">
        <v>5.5</v>
      </c>
      <c r="H19" s="173">
        <v>6</v>
      </c>
      <c r="I19" s="173">
        <v>5.8</v>
      </c>
      <c r="J19" s="174">
        <f t="shared" ref="J19" si="10">SUM((E19*0.25)+(F19*0.25)+(G19*0.2)+(H19*0.2)+(I19*0.1))</f>
        <v>6.2549999999999999</v>
      </c>
      <c r="K19" s="175"/>
      <c r="L19" s="176">
        <v>5.5</v>
      </c>
      <c r="M19" s="176">
        <v>0</v>
      </c>
      <c r="N19" s="174">
        <f t="shared" ref="N19" si="11">L19-M19</f>
        <v>5.5</v>
      </c>
      <c r="O19" s="177"/>
      <c r="P19" s="174">
        <f t="shared" ref="P19" si="12">J19</f>
        <v>6.2549999999999999</v>
      </c>
      <c r="Q19" s="174">
        <f t="shared" ref="Q19" si="13">N19</f>
        <v>5.5</v>
      </c>
      <c r="R19" s="178">
        <f t="shared" ref="R19" si="14">(N19+J19)/2</f>
        <v>5.8774999999999995</v>
      </c>
      <c r="S19" s="179">
        <v>5</v>
      </c>
    </row>
    <row r="20" spans="1:19" x14ac:dyDescent="0.3">
      <c r="A20" s="163">
        <v>3</v>
      </c>
      <c r="B20" t="s">
        <v>66</v>
      </c>
      <c r="C20" s="164"/>
      <c r="D20" s="165"/>
      <c r="E20" s="166"/>
      <c r="F20" s="166"/>
      <c r="G20" s="166"/>
      <c r="H20" s="166"/>
      <c r="I20" s="166"/>
      <c r="J20" s="167"/>
      <c r="K20" s="167"/>
      <c r="L20" s="168"/>
      <c r="M20" s="168"/>
      <c r="N20" s="167"/>
      <c r="O20" s="169"/>
      <c r="P20" s="169"/>
      <c r="Q20" s="169"/>
      <c r="R20" s="170"/>
      <c r="S20" s="165"/>
    </row>
    <row r="21" spans="1:19" x14ac:dyDescent="0.3">
      <c r="A21" s="171">
        <v>5</v>
      </c>
      <c r="B21" s="112" t="s">
        <v>84</v>
      </c>
      <c r="C21" s="113" t="s">
        <v>52</v>
      </c>
      <c r="D21" s="172"/>
      <c r="E21" s="173">
        <v>6.2</v>
      </c>
      <c r="F21" s="173">
        <v>6</v>
      </c>
      <c r="G21" s="173">
        <v>5.8</v>
      </c>
      <c r="H21" s="173">
        <v>5</v>
      </c>
      <c r="I21" s="173">
        <v>5</v>
      </c>
      <c r="J21" s="174">
        <f t="shared" ref="J21" si="15">SUM((E21*0.25)+(F21*0.25)+(G21*0.2)+(H21*0.2)+(I21*0.1))</f>
        <v>5.71</v>
      </c>
      <c r="K21" s="175"/>
      <c r="L21" s="176">
        <v>5.47</v>
      </c>
      <c r="M21" s="176">
        <v>0</v>
      </c>
      <c r="N21" s="174">
        <f t="shared" ref="N21" si="16">L21-M21</f>
        <v>5.47</v>
      </c>
      <c r="O21" s="177"/>
      <c r="P21" s="174">
        <f t="shared" ref="P21" si="17">J21</f>
        <v>5.71</v>
      </c>
      <c r="Q21" s="174">
        <f t="shared" ref="Q21" si="18">N21</f>
        <v>5.47</v>
      </c>
      <c r="R21" s="178">
        <f t="shared" ref="R21" si="19">(N21+J21)/2</f>
        <v>5.59</v>
      </c>
      <c r="S21" s="179">
        <v>6</v>
      </c>
    </row>
    <row r="22" spans="1:19" x14ac:dyDescent="0.3">
      <c r="A22" s="163">
        <v>17</v>
      </c>
      <c r="B22" s="2" t="s">
        <v>135</v>
      </c>
      <c r="C22" s="164"/>
      <c r="D22" s="165"/>
      <c r="E22" s="166"/>
      <c r="F22" s="166"/>
      <c r="G22" s="166"/>
      <c r="H22" s="166"/>
      <c r="I22" s="166"/>
      <c r="J22" s="167"/>
      <c r="K22" s="167"/>
      <c r="L22" s="168"/>
      <c r="M22" s="168"/>
      <c r="N22" s="167"/>
      <c r="O22" s="169"/>
      <c r="P22" s="169"/>
      <c r="Q22" s="169"/>
      <c r="R22" s="170"/>
      <c r="S22" s="165"/>
    </row>
    <row r="23" spans="1:19" x14ac:dyDescent="0.3">
      <c r="A23" s="171">
        <v>13</v>
      </c>
      <c r="B23" s="113" t="s">
        <v>152</v>
      </c>
      <c r="C23" s="113" t="s">
        <v>57</v>
      </c>
      <c r="D23" s="172"/>
      <c r="E23" s="173">
        <v>5.5</v>
      </c>
      <c r="F23" s="173">
        <v>5</v>
      </c>
      <c r="G23" s="173">
        <v>4.5</v>
      </c>
      <c r="H23" s="173">
        <v>5.58</v>
      </c>
      <c r="I23" s="173">
        <v>5.5</v>
      </c>
      <c r="J23" s="174">
        <f t="shared" ref="J23" si="20">SUM((E23*0.25)+(F23*0.25)+(G23*0.2)+(H23*0.2)+(I23*0.1))</f>
        <v>5.1909999999999998</v>
      </c>
      <c r="K23" s="175"/>
      <c r="L23" s="176">
        <v>5</v>
      </c>
      <c r="M23" s="176">
        <v>0</v>
      </c>
      <c r="N23" s="174">
        <f t="shared" ref="N23" si="21">L23-M23</f>
        <v>5</v>
      </c>
      <c r="O23" s="177"/>
      <c r="P23" s="174">
        <f t="shared" ref="P23" si="22">J23</f>
        <v>5.1909999999999998</v>
      </c>
      <c r="Q23" s="174">
        <f t="shared" ref="Q23" si="23">N23</f>
        <v>5</v>
      </c>
      <c r="R23" s="178">
        <f t="shared" ref="R23" si="24">(N23+J23)/2</f>
        <v>5.0954999999999995</v>
      </c>
      <c r="S23" s="17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17"/>
  <sheetViews>
    <sheetView workbookViewId="0">
      <selection activeCell="P10" sqref="P10"/>
    </sheetView>
  </sheetViews>
  <sheetFormatPr defaultRowHeight="14.4" x14ac:dyDescent="0.3"/>
  <cols>
    <col min="2" max="2" width="18.44140625" customWidth="1"/>
    <col min="3" max="3" width="18.88671875" customWidth="1"/>
    <col min="4" max="4" width="4.88671875" customWidth="1"/>
    <col min="11" max="11" width="3.44140625" customWidth="1"/>
    <col min="15" max="15" width="2.44140625" customWidth="1"/>
  </cols>
  <sheetData>
    <row r="1" spans="1:27" ht="15.6" x14ac:dyDescent="0.3">
      <c r="A1" s="1" t="s">
        <v>48</v>
      </c>
      <c r="B1" s="2"/>
      <c r="C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  <c r="S1" s="2"/>
      <c r="T1" s="2"/>
      <c r="U1" s="2"/>
      <c r="V1" s="2"/>
      <c r="W1" s="2"/>
      <c r="X1" s="2"/>
      <c r="Y1" s="126"/>
      <c r="Z1" s="2"/>
      <c r="AA1" s="9">
        <f ca="1">NOW()</f>
        <v>43437.411183680553</v>
      </c>
    </row>
    <row r="2" spans="1:27" ht="15.6" x14ac:dyDescent="0.3">
      <c r="A2" s="1"/>
      <c r="B2" s="2"/>
      <c r="C2" s="8" t="s">
        <v>186</v>
      </c>
      <c r="D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2"/>
      <c r="AA2" s="10">
        <f ca="1">NOW()</f>
        <v>43437.411183680553</v>
      </c>
    </row>
    <row r="3" spans="1:27" ht="15.6" x14ac:dyDescent="0.3">
      <c r="A3" s="1" t="s">
        <v>49</v>
      </c>
      <c r="B3" s="2"/>
      <c r="C3" s="8" t="s">
        <v>187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2"/>
      <c r="AA3" s="2"/>
    </row>
    <row r="5" spans="1:27" ht="15.6" x14ac:dyDescent="0.3">
      <c r="A5" s="143" t="s">
        <v>191</v>
      </c>
      <c r="B5" s="144"/>
      <c r="C5" s="145"/>
      <c r="D5" s="146"/>
      <c r="E5" s="144" t="str">
        <f>C2</f>
        <v>Judge A: Jenny Scott</v>
      </c>
      <c r="F5" s="145"/>
      <c r="G5" s="145"/>
      <c r="H5" s="144"/>
      <c r="I5" s="145"/>
      <c r="J5" s="147"/>
      <c r="K5" s="147"/>
      <c r="L5" s="148" t="str">
        <f>C3</f>
        <v>Judge B: Darryn Fedrick</v>
      </c>
      <c r="M5" s="149"/>
      <c r="N5" s="150"/>
      <c r="O5" s="146"/>
      <c r="P5" s="146"/>
      <c r="Q5" s="146"/>
      <c r="R5" s="146"/>
      <c r="S5" s="146"/>
    </row>
    <row r="6" spans="1:27" ht="15.6" x14ac:dyDescent="0.3">
      <c r="A6" s="143" t="s">
        <v>161</v>
      </c>
      <c r="B6" s="144">
        <v>21</v>
      </c>
      <c r="C6" s="145"/>
      <c r="D6" s="146"/>
      <c r="E6" s="145"/>
      <c r="F6" s="145"/>
      <c r="G6" s="145"/>
      <c r="H6" s="145"/>
      <c r="I6" s="145"/>
      <c r="J6" s="147"/>
      <c r="K6" s="147"/>
      <c r="L6" s="146"/>
      <c r="M6" s="146"/>
      <c r="N6" s="150"/>
      <c r="O6" s="146"/>
      <c r="P6" s="146"/>
      <c r="Q6" s="146"/>
      <c r="R6" s="146"/>
      <c r="S6" s="146"/>
    </row>
    <row r="7" spans="1:27" x14ac:dyDescent="0.3">
      <c r="A7" s="145"/>
      <c r="B7" s="145"/>
      <c r="C7" s="145"/>
      <c r="D7" s="146"/>
      <c r="E7" s="144"/>
      <c r="F7" s="145"/>
      <c r="G7" s="145"/>
      <c r="H7" s="145"/>
      <c r="I7" s="145"/>
      <c r="J7" s="151"/>
      <c r="K7" s="151"/>
      <c r="L7" s="146"/>
      <c r="M7" s="146"/>
      <c r="N7" s="151"/>
      <c r="O7" s="146"/>
      <c r="P7" s="146"/>
      <c r="Q7" s="146"/>
      <c r="R7" s="152"/>
      <c r="S7" s="147"/>
    </row>
    <row r="8" spans="1:27" x14ac:dyDescent="0.3">
      <c r="A8" s="153" t="s">
        <v>17</v>
      </c>
      <c r="B8" s="153" t="s">
        <v>18</v>
      </c>
      <c r="C8" s="153" t="s">
        <v>20</v>
      </c>
      <c r="D8" s="154"/>
      <c r="E8" s="155" t="s">
        <v>12</v>
      </c>
      <c r="F8" s="153"/>
      <c r="G8" s="153"/>
      <c r="H8" s="153"/>
      <c r="I8" s="153"/>
      <c r="J8" s="156" t="s">
        <v>12</v>
      </c>
      <c r="K8" s="157"/>
      <c r="L8" s="158"/>
      <c r="M8" s="158"/>
      <c r="N8" s="156" t="s">
        <v>178</v>
      </c>
      <c r="O8" s="154"/>
      <c r="P8" s="158"/>
      <c r="Q8" s="207"/>
      <c r="R8" s="206" t="s">
        <v>43</v>
      </c>
      <c r="S8" s="151"/>
    </row>
    <row r="9" spans="1:27" x14ac:dyDescent="0.3">
      <c r="A9" s="153"/>
      <c r="B9" s="153"/>
      <c r="C9" s="153"/>
      <c r="D9" s="160"/>
      <c r="E9" s="153" t="s">
        <v>36</v>
      </c>
      <c r="F9" s="153" t="s">
        <v>37</v>
      </c>
      <c r="G9" s="153" t="s">
        <v>38</v>
      </c>
      <c r="H9" s="153" t="s">
        <v>39</v>
      </c>
      <c r="I9" s="153" t="s">
        <v>40</v>
      </c>
      <c r="J9" s="156" t="s">
        <v>43</v>
      </c>
      <c r="K9" s="157"/>
      <c r="L9" s="146" t="s">
        <v>44</v>
      </c>
      <c r="M9" s="146" t="s">
        <v>179</v>
      </c>
      <c r="N9" s="156" t="s">
        <v>43</v>
      </c>
      <c r="O9" s="160"/>
      <c r="P9" s="161" t="s">
        <v>180</v>
      </c>
      <c r="Q9" s="208" t="s">
        <v>181</v>
      </c>
      <c r="R9" s="206" t="s">
        <v>46</v>
      </c>
      <c r="S9" s="162" t="s">
        <v>47</v>
      </c>
    </row>
    <row r="10" spans="1:27" s="182" customFormat="1" x14ac:dyDescent="0.3">
      <c r="A10" s="163">
        <v>3</v>
      </c>
      <c r="B10" t="s">
        <v>66</v>
      </c>
      <c r="C10" t="s">
        <v>52</v>
      </c>
      <c r="D10" s="183"/>
      <c r="E10" s="184">
        <v>7.5</v>
      </c>
      <c r="F10" s="184">
        <v>6.5</v>
      </c>
      <c r="G10" s="184">
        <v>7</v>
      </c>
      <c r="H10" s="184">
        <v>7</v>
      </c>
      <c r="I10" s="184">
        <v>6</v>
      </c>
      <c r="J10" s="185">
        <f t="shared" ref="J10:J17" si="0">SUM((E10*0.25)+(F10*0.25)+(G10*0.2)+(H10*0.2)+(I10*0.1))</f>
        <v>6.9</v>
      </c>
      <c r="K10" s="186"/>
      <c r="L10" s="187">
        <v>7</v>
      </c>
      <c r="M10" s="187">
        <v>0</v>
      </c>
      <c r="N10" s="185">
        <f t="shared" ref="N10:N17" si="1">L10-M10</f>
        <v>7</v>
      </c>
      <c r="O10" s="188"/>
      <c r="P10" s="185">
        <f t="shared" ref="P10:P17" si="2">J10</f>
        <v>6.9</v>
      </c>
      <c r="Q10" s="185">
        <f t="shared" ref="Q10:Q17" si="3">N10</f>
        <v>7</v>
      </c>
      <c r="R10" s="189">
        <f t="shared" ref="R10:R17" si="4">(N10+J10)/2</f>
        <v>6.95</v>
      </c>
      <c r="S10" s="190">
        <v>1</v>
      </c>
    </row>
    <row r="11" spans="1:27" s="182" customFormat="1" x14ac:dyDescent="0.3">
      <c r="A11" s="163">
        <v>9</v>
      </c>
      <c r="B11" t="s">
        <v>65</v>
      </c>
      <c r="C11" t="s">
        <v>52</v>
      </c>
      <c r="D11" s="183"/>
      <c r="E11" s="184">
        <v>7.5</v>
      </c>
      <c r="F11" s="184">
        <v>6.5</v>
      </c>
      <c r="G11" s="184">
        <v>7</v>
      </c>
      <c r="H11" s="184">
        <v>5.5</v>
      </c>
      <c r="I11" s="184">
        <v>7</v>
      </c>
      <c r="J11" s="185">
        <f t="shared" si="0"/>
        <v>6.7</v>
      </c>
      <c r="K11" s="186"/>
      <c r="L11" s="187">
        <v>6.8</v>
      </c>
      <c r="M11" s="187">
        <v>0</v>
      </c>
      <c r="N11" s="185">
        <f t="shared" si="1"/>
        <v>6.8</v>
      </c>
      <c r="O11" s="188"/>
      <c r="P11" s="185">
        <f t="shared" si="2"/>
        <v>6.7</v>
      </c>
      <c r="Q11" s="185">
        <f t="shared" si="3"/>
        <v>6.8</v>
      </c>
      <c r="R11" s="189">
        <f t="shared" si="4"/>
        <v>6.75</v>
      </c>
      <c r="S11" s="190">
        <v>2</v>
      </c>
    </row>
    <row r="12" spans="1:27" s="182" customFormat="1" x14ac:dyDescent="0.3">
      <c r="A12" s="163">
        <v>67</v>
      </c>
      <c r="B12" t="s">
        <v>54</v>
      </c>
      <c r="C12" t="s">
        <v>57</v>
      </c>
      <c r="D12" s="183"/>
      <c r="E12" s="184">
        <v>6</v>
      </c>
      <c r="F12" s="184">
        <v>7</v>
      </c>
      <c r="G12" s="184">
        <v>6.5</v>
      </c>
      <c r="H12" s="184">
        <v>6.5</v>
      </c>
      <c r="I12" s="184">
        <v>5.5</v>
      </c>
      <c r="J12" s="185">
        <f t="shared" si="0"/>
        <v>6.3999999999999995</v>
      </c>
      <c r="K12" s="186"/>
      <c r="L12" s="187">
        <v>6.8</v>
      </c>
      <c r="M12" s="187">
        <v>0</v>
      </c>
      <c r="N12" s="185">
        <f t="shared" si="1"/>
        <v>6.8</v>
      </c>
      <c r="O12" s="188"/>
      <c r="P12" s="185">
        <f t="shared" si="2"/>
        <v>6.3999999999999995</v>
      </c>
      <c r="Q12" s="185">
        <f t="shared" si="3"/>
        <v>6.8</v>
      </c>
      <c r="R12" s="189">
        <f t="shared" si="4"/>
        <v>6.6</v>
      </c>
      <c r="S12" s="190">
        <v>3</v>
      </c>
    </row>
    <row r="13" spans="1:27" s="182" customFormat="1" x14ac:dyDescent="0.3">
      <c r="A13" s="163">
        <v>45</v>
      </c>
      <c r="B13" t="s">
        <v>67</v>
      </c>
      <c r="C13" t="s">
        <v>72</v>
      </c>
      <c r="D13" s="183"/>
      <c r="E13" s="184">
        <v>7</v>
      </c>
      <c r="F13" s="184">
        <v>6.5</v>
      </c>
      <c r="G13" s="184">
        <v>5</v>
      </c>
      <c r="H13" s="184">
        <v>5.5</v>
      </c>
      <c r="I13" s="184">
        <v>5</v>
      </c>
      <c r="J13" s="185">
        <f t="shared" si="0"/>
        <v>5.9749999999999996</v>
      </c>
      <c r="K13" s="186"/>
      <c r="L13" s="187">
        <v>6.8</v>
      </c>
      <c r="M13" s="187">
        <v>0</v>
      </c>
      <c r="N13" s="185">
        <f t="shared" si="1"/>
        <v>6.8</v>
      </c>
      <c r="O13" s="188"/>
      <c r="P13" s="185">
        <f t="shared" si="2"/>
        <v>5.9749999999999996</v>
      </c>
      <c r="Q13" s="185">
        <f t="shared" si="3"/>
        <v>6.8</v>
      </c>
      <c r="R13" s="189">
        <f t="shared" si="4"/>
        <v>6.3874999999999993</v>
      </c>
      <c r="S13" s="190">
        <v>4</v>
      </c>
    </row>
    <row r="14" spans="1:27" s="182" customFormat="1" x14ac:dyDescent="0.3">
      <c r="A14" s="163">
        <v>7</v>
      </c>
      <c r="B14" t="s">
        <v>53</v>
      </c>
      <c r="C14" t="s">
        <v>52</v>
      </c>
      <c r="D14" s="183"/>
      <c r="E14" s="184">
        <v>6</v>
      </c>
      <c r="F14" s="184">
        <v>6.2</v>
      </c>
      <c r="G14" s="184">
        <v>6.5</v>
      </c>
      <c r="H14" s="184">
        <v>6</v>
      </c>
      <c r="I14" s="184">
        <v>5.5</v>
      </c>
      <c r="J14" s="185">
        <f t="shared" si="0"/>
        <v>6.1</v>
      </c>
      <c r="K14" s="186"/>
      <c r="L14" s="187">
        <v>6.4</v>
      </c>
      <c r="M14" s="187">
        <v>0</v>
      </c>
      <c r="N14" s="185">
        <f t="shared" si="1"/>
        <v>6.4</v>
      </c>
      <c r="O14" s="188"/>
      <c r="P14" s="185">
        <f t="shared" si="2"/>
        <v>6.1</v>
      </c>
      <c r="Q14" s="185">
        <f t="shared" si="3"/>
        <v>6.4</v>
      </c>
      <c r="R14" s="189">
        <f t="shared" si="4"/>
        <v>6.25</v>
      </c>
      <c r="S14" s="190">
        <v>5</v>
      </c>
    </row>
    <row r="15" spans="1:27" s="182" customFormat="1" x14ac:dyDescent="0.3">
      <c r="A15" s="163">
        <v>66</v>
      </c>
      <c r="B15" t="s">
        <v>63</v>
      </c>
      <c r="C15" t="s">
        <v>61</v>
      </c>
      <c r="D15" s="183"/>
      <c r="E15" s="184">
        <v>6.5</v>
      </c>
      <c r="F15" s="184">
        <v>6</v>
      </c>
      <c r="G15" s="184">
        <v>6</v>
      </c>
      <c r="H15" s="184">
        <v>5.5</v>
      </c>
      <c r="I15" s="184">
        <v>5</v>
      </c>
      <c r="J15" s="185">
        <f t="shared" si="0"/>
        <v>5.9250000000000007</v>
      </c>
      <c r="K15" s="186"/>
      <c r="L15" s="187">
        <v>5.6</v>
      </c>
      <c r="M15" s="187">
        <v>0</v>
      </c>
      <c r="N15" s="185">
        <f t="shared" si="1"/>
        <v>5.6</v>
      </c>
      <c r="O15" s="188"/>
      <c r="P15" s="185">
        <f t="shared" si="2"/>
        <v>5.9250000000000007</v>
      </c>
      <c r="Q15" s="185">
        <f t="shared" si="3"/>
        <v>5.6</v>
      </c>
      <c r="R15" s="189">
        <f t="shared" si="4"/>
        <v>5.7625000000000002</v>
      </c>
      <c r="S15" s="190">
        <v>6</v>
      </c>
    </row>
    <row r="16" spans="1:27" s="182" customFormat="1" x14ac:dyDescent="0.3">
      <c r="A16" s="163">
        <v>58</v>
      </c>
      <c r="B16" t="s">
        <v>62</v>
      </c>
      <c r="C16" t="s">
        <v>61</v>
      </c>
      <c r="D16" s="183"/>
      <c r="E16" s="184">
        <v>6</v>
      </c>
      <c r="F16" s="184">
        <v>6</v>
      </c>
      <c r="G16" s="184">
        <v>5</v>
      </c>
      <c r="H16" s="184">
        <v>5</v>
      </c>
      <c r="I16" s="184">
        <v>4</v>
      </c>
      <c r="J16" s="185">
        <f t="shared" si="0"/>
        <v>5.4</v>
      </c>
      <c r="K16" s="186"/>
      <c r="L16" s="187">
        <v>5.6</v>
      </c>
      <c r="M16" s="187">
        <v>0</v>
      </c>
      <c r="N16" s="185">
        <f t="shared" si="1"/>
        <v>5.6</v>
      </c>
      <c r="O16" s="188"/>
      <c r="P16" s="185">
        <f t="shared" si="2"/>
        <v>5.4</v>
      </c>
      <c r="Q16" s="185">
        <f t="shared" si="3"/>
        <v>5.6</v>
      </c>
      <c r="R16" s="189">
        <f t="shared" si="4"/>
        <v>5.5</v>
      </c>
      <c r="S16" s="190"/>
    </row>
    <row r="17" spans="1:19" s="182" customFormat="1" x14ac:dyDescent="0.3">
      <c r="A17" s="163">
        <v>54</v>
      </c>
      <c r="B17" t="s">
        <v>58</v>
      </c>
      <c r="C17" t="s">
        <v>61</v>
      </c>
      <c r="D17" s="183"/>
      <c r="E17" s="184">
        <v>4</v>
      </c>
      <c r="F17" s="184">
        <v>6</v>
      </c>
      <c r="G17" s="184">
        <v>5</v>
      </c>
      <c r="H17" s="184">
        <v>5.5</v>
      </c>
      <c r="I17" s="184">
        <v>4</v>
      </c>
      <c r="J17" s="185">
        <f t="shared" si="0"/>
        <v>5</v>
      </c>
      <c r="K17" s="186"/>
      <c r="L17" s="187">
        <v>5.7</v>
      </c>
      <c r="M17" s="187">
        <v>0</v>
      </c>
      <c r="N17" s="185">
        <f t="shared" si="1"/>
        <v>5.7</v>
      </c>
      <c r="O17" s="188"/>
      <c r="P17" s="185">
        <f t="shared" si="2"/>
        <v>5</v>
      </c>
      <c r="Q17" s="185">
        <f t="shared" si="3"/>
        <v>5.7</v>
      </c>
      <c r="R17" s="189">
        <f t="shared" si="4"/>
        <v>5.35</v>
      </c>
      <c r="S17" s="190"/>
    </row>
  </sheetData>
  <sortState xmlns:xlrd2="http://schemas.microsoft.com/office/spreadsheetml/2017/richdata2" ref="A10:AA17">
    <sortCondition descending="1" ref="R10:R17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15"/>
  <sheetViews>
    <sheetView workbookViewId="0">
      <selection activeCell="A5" sqref="A5"/>
    </sheetView>
  </sheetViews>
  <sheetFormatPr defaultRowHeight="14.4" x14ac:dyDescent="0.3"/>
  <cols>
    <col min="2" max="2" width="18.88671875" customWidth="1"/>
    <col min="3" max="3" width="22.44140625" customWidth="1"/>
  </cols>
  <sheetData>
    <row r="1" spans="1:27" ht="15.6" x14ac:dyDescent="0.3">
      <c r="A1" s="1" t="s">
        <v>48</v>
      </c>
      <c r="B1" s="2"/>
      <c r="C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  <c r="S1" s="2"/>
      <c r="T1" s="2"/>
      <c r="U1" s="2"/>
      <c r="V1" s="2"/>
      <c r="W1" s="2"/>
      <c r="X1" s="2"/>
      <c r="Y1" s="126"/>
      <c r="Z1" s="2"/>
      <c r="AA1" s="9">
        <f ca="1">NOW()</f>
        <v>43437.411183680553</v>
      </c>
    </row>
    <row r="2" spans="1:27" ht="15.6" x14ac:dyDescent="0.3">
      <c r="A2" s="1"/>
      <c r="B2" s="2"/>
      <c r="C2" s="8" t="s">
        <v>188</v>
      </c>
      <c r="D2" s="8"/>
      <c r="E2" s="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2"/>
      <c r="AA2" s="10">
        <f ca="1">NOW()</f>
        <v>43437.411183680553</v>
      </c>
    </row>
    <row r="3" spans="1:27" ht="15.6" x14ac:dyDescent="0.3">
      <c r="A3" s="1" t="s">
        <v>49</v>
      </c>
      <c r="B3" s="2"/>
      <c r="C3" s="8" t="s">
        <v>189</v>
      </c>
      <c r="D3" s="8"/>
      <c r="E3" s="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2"/>
      <c r="AA3" s="2"/>
    </row>
    <row r="5" spans="1:27" ht="15.6" x14ac:dyDescent="0.3">
      <c r="A5" s="143" t="s">
        <v>190</v>
      </c>
      <c r="B5" s="144"/>
      <c r="C5" s="145"/>
      <c r="D5" s="146"/>
      <c r="E5" s="144"/>
      <c r="F5" s="145"/>
      <c r="G5" s="145"/>
      <c r="H5" s="144"/>
      <c r="I5" s="145"/>
      <c r="J5" s="147"/>
      <c r="K5" s="147"/>
      <c r="L5" s="148"/>
      <c r="M5" s="149"/>
      <c r="N5" s="150"/>
      <c r="O5" s="146"/>
      <c r="P5" s="146"/>
      <c r="Q5" s="146"/>
      <c r="R5" s="146"/>
      <c r="S5" s="146"/>
    </row>
    <row r="6" spans="1:27" ht="15.6" x14ac:dyDescent="0.3">
      <c r="A6" s="143" t="s">
        <v>161</v>
      </c>
      <c r="B6" s="144">
        <v>20</v>
      </c>
      <c r="C6" s="145"/>
      <c r="D6" s="146"/>
      <c r="E6" s="145" t="str">
        <f>C2</f>
        <v>Judge A: Robyn Bruderer</v>
      </c>
      <c r="F6" s="145"/>
      <c r="G6" s="145"/>
      <c r="H6" s="145"/>
      <c r="I6" s="145"/>
      <c r="J6" s="147"/>
      <c r="K6" s="147"/>
      <c r="L6" s="146" t="str">
        <f>C3</f>
        <v>Judge B: Jenny Scott</v>
      </c>
      <c r="M6" s="146"/>
      <c r="N6" s="150"/>
      <c r="O6" s="146"/>
      <c r="P6" s="146"/>
      <c r="Q6" s="146"/>
      <c r="R6" s="146"/>
      <c r="S6" s="146"/>
    </row>
    <row r="7" spans="1:27" x14ac:dyDescent="0.3">
      <c r="A7" s="145"/>
      <c r="B7" s="145"/>
      <c r="C7" s="145"/>
      <c r="D7" s="146"/>
      <c r="E7" s="144"/>
      <c r="F7" s="145"/>
      <c r="G7" s="145"/>
      <c r="H7" s="145"/>
      <c r="I7" s="145"/>
      <c r="J7" s="151"/>
      <c r="K7" s="151"/>
      <c r="L7" s="146"/>
      <c r="M7" s="146"/>
      <c r="N7" s="151"/>
      <c r="O7" s="146"/>
      <c r="P7" s="146"/>
      <c r="Q7" s="146"/>
      <c r="R7" s="152"/>
      <c r="S7" s="147"/>
    </row>
    <row r="8" spans="1:27" x14ac:dyDescent="0.3">
      <c r="A8" s="153" t="s">
        <v>17</v>
      </c>
      <c r="B8" s="153" t="s">
        <v>18</v>
      </c>
      <c r="C8" s="153" t="s">
        <v>20</v>
      </c>
      <c r="D8" s="154"/>
      <c r="E8" s="155" t="s">
        <v>12</v>
      </c>
      <c r="F8" s="153"/>
      <c r="G8" s="153"/>
      <c r="H8" s="153"/>
      <c r="I8" s="153"/>
      <c r="J8" s="156" t="s">
        <v>12</v>
      </c>
      <c r="K8" s="157"/>
      <c r="L8" s="158"/>
      <c r="M8" s="158"/>
      <c r="N8" s="156" t="s">
        <v>178</v>
      </c>
      <c r="O8" s="154"/>
      <c r="P8" s="158"/>
      <c r="Q8" s="158"/>
      <c r="R8" s="206" t="s">
        <v>43</v>
      </c>
      <c r="S8" s="151"/>
    </row>
    <row r="9" spans="1:27" x14ac:dyDescent="0.3">
      <c r="A9" s="153"/>
      <c r="B9" s="153"/>
      <c r="C9" s="153"/>
      <c r="D9" s="160"/>
      <c r="E9" s="153" t="s">
        <v>36</v>
      </c>
      <c r="F9" s="153" t="s">
        <v>37</v>
      </c>
      <c r="G9" s="153" t="s">
        <v>38</v>
      </c>
      <c r="H9" s="153" t="s">
        <v>39</v>
      </c>
      <c r="I9" s="153" t="s">
        <v>40</v>
      </c>
      <c r="J9" s="156" t="s">
        <v>43</v>
      </c>
      <c r="K9" s="157"/>
      <c r="L9" s="146" t="s">
        <v>44</v>
      </c>
      <c r="M9" s="146" t="s">
        <v>179</v>
      </c>
      <c r="N9" s="156" t="s">
        <v>43</v>
      </c>
      <c r="O9" s="160"/>
      <c r="P9" s="161" t="s">
        <v>180</v>
      </c>
      <c r="Q9" s="161" t="s">
        <v>181</v>
      </c>
      <c r="R9" s="206" t="s">
        <v>46</v>
      </c>
      <c r="S9" s="162" t="s">
        <v>47</v>
      </c>
    </row>
    <row r="10" spans="1:27" s="182" customFormat="1" x14ac:dyDescent="0.3">
      <c r="A10" s="163">
        <v>16</v>
      </c>
      <c r="B10" t="s">
        <v>85</v>
      </c>
      <c r="C10" t="s">
        <v>57</v>
      </c>
      <c r="D10" s="183"/>
      <c r="E10" s="184">
        <v>6.5</v>
      </c>
      <c r="F10" s="184">
        <v>6.8</v>
      </c>
      <c r="G10" s="184">
        <v>6</v>
      </c>
      <c r="H10" s="184">
        <v>6</v>
      </c>
      <c r="I10" s="184">
        <v>6.5</v>
      </c>
      <c r="J10" s="185">
        <f>SUM((E10*0.25)+(F10*0.25)+(G10*0.2)+(H10*0.2)+(I10*0.1))</f>
        <v>6.3750000000000009</v>
      </c>
      <c r="K10" s="186"/>
      <c r="L10" s="187">
        <v>7</v>
      </c>
      <c r="M10" s="187">
        <v>0</v>
      </c>
      <c r="N10" s="185">
        <f>L10-M10</f>
        <v>7</v>
      </c>
      <c r="O10" s="188"/>
      <c r="P10" s="185">
        <f>J10</f>
        <v>6.3750000000000009</v>
      </c>
      <c r="Q10" s="185">
        <f>N10</f>
        <v>7</v>
      </c>
      <c r="R10" s="189">
        <f>(N10+J10)/2</f>
        <v>6.6875</v>
      </c>
      <c r="S10" s="190">
        <v>1</v>
      </c>
    </row>
    <row r="11" spans="1:27" s="182" customFormat="1" x14ac:dyDescent="0.3">
      <c r="A11" s="163">
        <v>25</v>
      </c>
      <c r="B11" t="s">
        <v>90</v>
      </c>
      <c r="C11" t="s">
        <v>89</v>
      </c>
      <c r="D11" s="183"/>
      <c r="E11" s="184">
        <v>6</v>
      </c>
      <c r="F11" s="184">
        <v>6.5</v>
      </c>
      <c r="G11" s="184">
        <v>6</v>
      </c>
      <c r="H11" s="184">
        <v>5.5</v>
      </c>
      <c r="I11" s="184">
        <v>6</v>
      </c>
      <c r="J11" s="185">
        <f t="shared" ref="J11:J15" si="0">SUM((E11*0.25)+(F11*0.25)+(G11*0.2)+(H11*0.2)+(I11*0.1))</f>
        <v>6.0250000000000004</v>
      </c>
      <c r="K11" s="186"/>
      <c r="L11" s="187">
        <v>7.1</v>
      </c>
      <c r="M11" s="187">
        <v>0</v>
      </c>
      <c r="N11" s="185">
        <f t="shared" ref="N11:N15" si="1">L11-M11</f>
        <v>7.1</v>
      </c>
      <c r="O11" s="188"/>
      <c r="P11" s="185">
        <f t="shared" ref="P11:P15" si="2">J11</f>
        <v>6.0250000000000004</v>
      </c>
      <c r="Q11" s="185">
        <f t="shared" ref="Q11:Q15" si="3">N11</f>
        <v>7.1</v>
      </c>
      <c r="R11" s="189">
        <f t="shared" ref="R11:R15" si="4">(N11+J11)/2</f>
        <v>6.5625</v>
      </c>
      <c r="S11" s="190">
        <v>2</v>
      </c>
    </row>
    <row r="12" spans="1:27" s="182" customFormat="1" x14ac:dyDescent="0.3">
      <c r="A12" s="163">
        <v>15</v>
      </c>
      <c r="B12" t="s">
        <v>99</v>
      </c>
      <c r="C12" t="s">
        <v>57</v>
      </c>
      <c r="D12" s="183"/>
      <c r="E12" s="184">
        <v>6.5</v>
      </c>
      <c r="F12" s="184">
        <v>6.5</v>
      </c>
      <c r="G12" s="184">
        <v>6</v>
      </c>
      <c r="H12" s="184">
        <v>6.3</v>
      </c>
      <c r="I12" s="184">
        <v>6</v>
      </c>
      <c r="J12" s="185">
        <f t="shared" si="0"/>
        <v>6.3100000000000005</v>
      </c>
      <c r="K12" s="186"/>
      <c r="L12" s="187">
        <v>6.5</v>
      </c>
      <c r="M12" s="187">
        <v>0</v>
      </c>
      <c r="N12" s="185">
        <f t="shared" si="1"/>
        <v>6.5</v>
      </c>
      <c r="O12" s="188"/>
      <c r="P12" s="185">
        <f t="shared" si="2"/>
        <v>6.3100000000000005</v>
      </c>
      <c r="Q12" s="185">
        <f t="shared" si="3"/>
        <v>6.5</v>
      </c>
      <c r="R12" s="189">
        <f t="shared" si="4"/>
        <v>6.4050000000000002</v>
      </c>
      <c r="S12" s="190">
        <v>3</v>
      </c>
    </row>
    <row r="13" spans="1:27" s="182" customFormat="1" x14ac:dyDescent="0.3">
      <c r="A13" s="163">
        <v>5</v>
      </c>
      <c r="B13" t="s">
        <v>84</v>
      </c>
      <c r="C13" t="s">
        <v>52</v>
      </c>
      <c r="D13" s="183"/>
      <c r="E13" s="184">
        <v>5.7</v>
      </c>
      <c r="F13" s="184">
        <v>6</v>
      </c>
      <c r="G13" s="184">
        <v>5.7</v>
      </c>
      <c r="H13" s="184">
        <v>5</v>
      </c>
      <c r="I13" s="184">
        <v>5.3</v>
      </c>
      <c r="J13" s="185">
        <f t="shared" si="0"/>
        <v>5.5949999999999998</v>
      </c>
      <c r="K13" s="186"/>
      <c r="L13" s="187">
        <v>7.1</v>
      </c>
      <c r="M13" s="187">
        <v>0</v>
      </c>
      <c r="N13" s="185">
        <f t="shared" si="1"/>
        <v>7.1</v>
      </c>
      <c r="O13" s="188"/>
      <c r="P13" s="185">
        <f t="shared" si="2"/>
        <v>5.5949999999999998</v>
      </c>
      <c r="Q13" s="185">
        <f t="shared" si="3"/>
        <v>7.1</v>
      </c>
      <c r="R13" s="189">
        <f t="shared" si="4"/>
        <v>6.3475000000000001</v>
      </c>
      <c r="S13" s="190">
        <v>4</v>
      </c>
    </row>
    <row r="14" spans="1:27" s="182" customFormat="1" x14ac:dyDescent="0.3">
      <c r="A14" s="163">
        <v>46</v>
      </c>
      <c r="B14" t="s">
        <v>79</v>
      </c>
      <c r="C14" t="s">
        <v>72</v>
      </c>
      <c r="D14" s="183"/>
      <c r="E14" s="184">
        <v>5.8</v>
      </c>
      <c r="F14" s="184">
        <v>5.8</v>
      </c>
      <c r="G14" s="184">
        <v>5.2</v>
      </c>
      <c r="H14" s="184">
        <v>4.5</v>
      </c>
      <c r="I14" s="184">
        <v>4.9000000000000004</v>
      </c>
      <c r="J14" s="185">
        <f>SUM((E14*0.25)+(F14*0.25)+(G14*0.2)+(H14*0.2)+(I14*0.1))</f>
        <v>5.33</v>
      </c>
      <c r="K14" s="186"/>
      <c r="L14" s="187">
        <v>7.3</v>
      </c>
      <c r="M14" s="187">
        <v>0</v>
      </c>
      <c r="N14" s="185">
        <f>L14-M14</f>
        <v>7.3</v>
      </c>
      <c r="O14" s="188"/>
      <c r="P14" s="185">
        <f>J14</f>
        <v>5.33</v>
      </c>
      <c r="Q14" s="185">
        <f>N14</f>
        <v>7.3</v>
      </c>
      <c r="R14" s="189">
        <f>(N14+J14)/2</f>
        <v>6.3149999999999995</v>
      </c>
      <c r="S14" s="190">
        <v>5</v>
      </c>
    </row>
    <row r="15" spans="1:27" s="182" customFormat="1" x14ac:dyDescent="0.3">
      <c r="A15" s="163">
        <v>26</v>
      </c>
      <c r="B15" t="s">
        <v>86</v>
      </c>
      <c r="C15" t="s">
        <v>89</v>
      </c>
      <c r="D15" s="183"/>
      <c r="E15" s="184">
        <v>5</v>
      </c>
      <c r="F15" s="184">
        <v>4.7</v>
      </c>
      <c r="G15" s="184">
        <v>4.2</v>
      </c>
      <c r="H15" s="184">
        <v>4</v>
      </c>
      <c r="I15" s="184">
        <v>4</v>
      </c>
      <c r="J15" s="185">
        <f t="shared" si="0"/>
        <v>4.4649999999999999</v>
      </c>
      <c r="K15" s="186"/>
      <c r="L15" s="187">
        <v>6.7</v>
      </c>
      <c r="M15" s="187">
        <v>0</v>
      </c>
      <c r="N15" s="185">
        <f t="shared" si="1"/>
        <v>6.7</v>
      </c>
      <c r="O15" s="188"/>
      <c r="P15" s="185">
        <f t="shared" si="2"/>
        <v>4.4649999999999999</v>
      </c>
      <c r="Q15" s="185">
        <f t="shared" si="3"/>
        <v>6.7</v>
      </c>
      <c r="R15" s="189">
        <f t="shared" si="4"/>
        <v>5.5824999999999996</v>
      </c>
      <c r="S15" s="190">
        <v>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A11"/>
  <sheetViews>
    <sheetView workbookViewId="0">
      <selection activeCell="B6" sqref="B6"/>
    </sheetView>
  </sheetViews>
  <sheetFormatPr defaultRowHeight="14.4" x14ac:dyDescent="0.3"/>
  <cols>
    <col min="2" max="2" width="14.6640625" customWidth="1"/>
    <col min="3" max="3" width="22.88671875" customWidth="1"/>
    <col min="4" max="4" width="2.5546875" customWidth="1"/>
  </cols>
  <sheetData>
    <row r="1" spans="1:27" ht="15.6" x14ac:dyDescent="0.3">
      <c r="A1" s="1" t="s">
        <v>48</v>
      </c>
      <c r="B1" s="2"/>
      <c r="C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  <c r="S1" s="2"/>
      <c r="T1" s="2"/>
      <c r="U1" s="2"/>
      <c r="V1" s="2"/>
      <c r="W1" s="2"/>
      <c r="X1" s="2"/>
      <c r="Y1" s="126"/>
      <c r="Z1" s="2"/>
      <c r="AA1" s="9">
        <f ca="1">NOW()</f>
        <v>43437.411183680553</v>
      </c>
    </row>
    <row r="2" spans="1:27" ht="15.6" x14ac:dyDescent="0.3">
      <c r="A2" s="1"/>
      <c r="B2" s="2"/>
      <c r="C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2"/>
      <c r="AA2" s="10">
        <f ca="1">NOW()</f>
        <v>43437.411183680553</v>
      </c>
    </row>
    <row r="3" spans="1:27" ht="15.6" x14ac:dyDescent="0.3">
      <c r="A3" s="1" t="s">
        <v>49</v>
      </c>
      <c r="B3" s="2"/>
      <c r="C3" s="8" t="s">
        <v>188</v>
      </c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2"/>
      <c r="AA3" s="2"/>
    </row>
    <row r="4" spans="1:27" x14ac:dyDescent="0.3">
      <c r="C4" s="8" t="s">
        <v>189</v>
      </c>
    </row>
    <row r="5" spans="1:27" ht="15.6" x14ac:dyDescent="0.3">
      <c r="A5" s="143" t="s">
        <v>192</v>
      </c>
      <c r="B5" s="144"/>
      <c r="C5" s="145"/>
      <c r="D5" s="146"/>
      <c r="E5" s="144" t="str">
        <f>C3</f>
        <v>Judge A: Robyn Bruderer</v>
      </c>
      <c r="F5" s="145"/>
      <c r="G5" s="145"/>
      <c r="H5" s="144"/>
      <c r="I5" s="145"/>
      <c r="J5" s="147"/>
      <c r="K5" s="147"/>
      <c r="L5" s="148" t="str">
        <f>C4</f>
        <v>Judge B: Jenny Scott</v>
      </c>
      <c r="M5" s="149"/>
      <c r="N5" s="150"/>
      <c r="O5" s="146"/>
      <c r="P5" s="146"/>
      <c r="Q5" s="146"/>
      <c r="R5" s="146"/>
      <c r="S5" s="146"/>
    </row>
    <row r="6" spans="1:27" ht="15.6" x14ac:dyDescent="0.3">
      <c r="A6" s="143" t="s">
        <v>161</v>
      </c>
      <c r="B6" s="144">
        <v>19</v>
      </c>
      <c r="C6" s="145"/>
      <c r="D6" s="146"/>
      <c r="E6" s="145"/>
      <c r="F6" s="145"/>
      <c r="G6" s="145"/>
      <c r="H6" s="145"/>
      <c r="I6" s="145"/>
      <c r="J6" s="147"/>
      <c r="K6" s="147"/>
      <c r="L6" s="146"/>
      <c r="M6" s="146"/>
      <c r="N6" s="150"/>
      <c r="O6" s="146"/>
      <c r="P6" s="146"/>
      <c r="Q6" s="146"/>
      <c r="R6" s="146"/>
      <c r="S6" s="146"/>
    </row>
    <row r="7" spans="1:27" x14ac:dyDescent="0.3">
      <c r="A7" s="145"/>
      <c r="B7" s="145"/>
      <c r="C7" s="145"/>
      <c r="D7" s="146"/>
      <c r="E7" s="144"/>
      <c r="F7" s="145"/>
      <c r="G7" s="145"/>
      <c r="H7" s="145"/>
      <c r="I7" s="145"/>
      <c r="J7" s="151"/>
      <c r="K7" s="151"/>
      <c r="L7" s="146"/>
      <c r="M7" s="146"/>
      <c r="N7" s="151"/>
      <c r="O7" s="146"/>
      <c r="P7" s="146"/>
      <c r="Q7" s="146"/>
      <c r="R7" s="152"/>
      <c r="S7" s="147"/>
    </row>
    <row r="8" spans="1:27" x14ac:dyDescent="0.3">
      <c r="A8" s="153" t="s">
        <v>17</v>
      </c>
      <c r="B8" s="153" t="s">
        <v>18</v>
      </c>
      <c r="C8" s="153" t="s">
        <v>20</v>
      </c>
      <c r="D8" s="154"/>
      <c r="E8" s="155" t="s">
        <v>12</v>
      </c>
      <c r="F8" s="153"/>
      <c r="G8" s="153"/>
      <c r="H8" s="153"/>
      <c r="I8" s="153"/>
      <c r="J8" s="156" t="s">
        <v>12</v>
      </c>
      <c r="K8" s="157"/>
      <c r="L8" s="158"/>
      <c r="M8" s="158"/>
      <c r="N8" s="156" t="s">
        <v>178</v>
      </c>
      <c r="O8" s="154"/>
      <c r="P8" s="158"/>
      <c r="Q8" s="158"/>
      <c r="R8" s="206" t="s">
        <v>43</v>
      </c>
      <c r="S8" s="151"/>
    </row>
    <row r="9" spans="1:27" x14ac:dyDescent="0.3">
      <c r="A9" s="153"/>
      <c r="B9" s="153"/>
      <c r="C9" s="153"/>
      <c r="D9" s="160"/>
      <c r="E9" s="153" t="s">
        <v>36</v>
      </c>
      <c r="F9" s="153" t="s">
        <v>37</v>
      </c>
      <c r="G9" s="153" t="s">
        <v>38</v>
      </c>
      <c r="H9" s="153" t="s">
        <v>39</v>
      </c>
      <c r="I9" s="153" t="s">
        <v>40</v>
      </c>
      <c r="J9" s="156" t="s">
        <v>43</v>
      </c>
      <c r="K9" s="157"/>
      <c r="L9" s="146" t="s">
        <v>44</v>
      </c>
      <c r="M9" s="146" t="s">
        <v>179</v>
      </c>
      <c r="N9" s="156" t="s">
        <v>43</v>
      </c>
      <c r="O9" s="160"/>
      <c r="P9" s="161" t="s">
        <v>180</v>
      </c>
      <c r="Q9" s="161" t="s">
        <v>181</v>
      </c>
      <c r="R9" s="206" t="s">
        <v>46</v>
      </c>
      <c r="S9" s="162" t="s">
        <v>47</v>
      </c>
    </row>
    <row r="10" spans="1:27" s="182" customFormat="1" x14ac:dyDescent="0.3">
      <c r="A10" s="163">
        <v>1</v>
      </c>
      <c r="B10" t="s">
        <v>136</v>
      </c>
      <c r="C10" t="s">
        <v>124</v>
      </c>
      <c r="D10" s="183"/>
      <c r="E10" s="184">
        <v>6.7</v>
      </c>
      <c r="F10" s="184">
        <v>6.7</v>
      </c>
      <c r="G10" s="184">
        <v>6.5</v>
      </c>
      <c r="H10" s="184">
        <v>5.3</v>
      </c>
      <c r="I10" s="184">
        <v>5</v>
      </c>
      <c r="J10" s="185">
        <f t="shared" ref="J10:J11" si="0">SUM((E10*0.25)+(F10*0.25)+(G10*0.2)+(H10*0.2)+(I10*0.1))</f>
        <v>6.2100000000000009</v>
      </c>
      <c r="K10" s="186"/>
      <c r="L10" s="187">
        <v>7.2</v>
      </c>
      <c r="M10" s="187">
        <v>0</v>
      </c>
      <c r="N10" s="185">
        <f t="shared" ref="N10:N11" si="1">L10-M10</f>
        <v>7.2</v>
      </c>
      <c r="O10" s="188"/>
      <c r="P10" s="185">
        <f t="shared" ref="P10:P11" si="2">J10</f>
        <v>6.2100000000000009</v>
      </c>
      <c r="Q10" s="185">
        <f t="shared" ref="Q10:Q11" si="3">N10</f>
        <v>7.2</v>
      </c>
      <c r="R10" s="189">
        <f t="shared" ref="R10:R11" si="4">(N10+J10)/2</f>
        <v>6.7050000000000001</v>
      </c>
      <c r="S10" s="190">
        <v>1</v>
      </c>
    </row>
    <row r="11" spans="1:27" s="182" customFormat="1" x14ac:dyDescent="0.3">
      <c r="A11" s="163">
        <v>2</v>
      </c>
      <c r="B11" t="s">
        <v>123</v>
      </c>
      <c r="C11" t="s">
        <v>124</v>
      </c>
      <c r="D11" s="183"/>
      <c r="E11" s="184">
        <v>5.7</v>
      </c>
      <c r="F11" s="184">
        <v>5.7</v>
      </c>
      <c r="G11" s="184">
        <v>5.7</v>
      </c>
      <c r="H11" s="184">
        <v>4.5999999999999996</v>
      </c>
      <c r="I11" s="184">
        <v>4.5999999999999996</v>
      </c>
      <c r="J11" s="185">
        <f t="shared" si="0"/>
        <v>5.37</v>
      </c>
      <c r="K11" s="186"/>
      <c r="L11" s="187">
        <v>7.1</v>
      </c>
      <c r="M11" s="187">
        <v>0</v>
      </c>
      <c r="N11" s="185">
        <f t="shared" si="1"/>
        <v>7.1</v>
      </c>
      <c r="O11" s="188"/>
      <c r="P11" s="185">
        <f t="shared" si="2"/>
        <v>5.37</v>
      </c>
      <c r="Q11" s="185">
        <f t="shared" si="3"/>
        <v>7.1</v>
      </c>
      <c r="R11" s="189">
        <f t="shared" si="4"/>
        <v>6.2349999999999994</v>
      </c>
      <c r="S11" s="190">
        <v>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I21"/>
  <sheetViews>
    <sheetView topLeftCell="AO4" workbookViewId="0">
      <selection activeCell="BI16" sqref="BI16:BI21"/>
    </sheetView>
  </sheetViews>
  <sheetFormatPr defaultRowHeight="14.4" x14ac:dyDescent="0.3"/>
  <cols>
    <col min="2" max="2" width="19.44140625" customWidth="1"/>
    <col min="3" max="3" width="18.6640625" customWidth="1"/>
    <col min="4" max="4" width="16.109375" customWidth="1"/>
    <col min="5" max="5" width="18.44140625" customWidth="1"/>
    <col min="12" max="12" width="3.6640625" customWidth="1"/>
    <col min="23" max="23" width="3.33203125" customWidth="1"/>
    <col min="30" max="30" width="3" customWidth="1"/>
    <col min="39" max="39" width="3.5546875" customWidth="1"/>
    <col min="50" max="50" width="2.6640625" customWidth="1"/>
    <col min="55" max="55" width="2.44140625" customWidth="1"/>
    <col min="61" max="61" width="14.109375" customWidth="1"/>
  </cols>
  <sheetData>
    <row r="1" spans="1:61" ht="15.6" x14ac:dyDescent="0.3">
      <c r="A1" s="1" t="s">
        <v>48</v>
      </c>
      <c r="B1" s="8"/>
      <c r="C1" s="3" t="s">
        <v>0</v>
      </c>
      <c r="D1" s="8" t="s">
        <v>183</v>
      </c>
      <c r="F1" s="2"/>
      <c r="G1" s="4"/>
      <c r="H1" s="5"/>
      <c r="I1" s="5"/>
      <c r="J1" s="5"/>
      <c r="K1" s="5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4"/>
      <c r="X1" s="2"/>
      <c r="Y1" s="2"/>
      <c r="Z1" s="2"/>
      <c r="AA1" s="2"/>
      <c r="AB1" s="2"/>
      <c r="AC1" s="2"/>
      <c r="AD1" s="4"/>
      <c r="AE1" s="2"/>
      <c r="AF1" s="2"/>
      <c r="AG1" s="2"/>
      <c r="AH1" s="2"/>
      <c r="AI1" s="2"/>
      <c r="AJ1" s="2"/>
      <c r="AK1" s="2"/>
      <c r="AL1" s="2"/>
      <c r="AM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4"/>
      <c r="AY1" s="6"/>
      <c r="AZ1" s="6"/>
      <c r="BA1" s="6"/>
      <c r="BB1" s="6"/>
      <c r="BC1" s="8"/>
      <c r="BD1" s="7"/>
      <c r="BE1" s="7"/>
      <c r="BF1" s="8"/>
      <c r="BG1" s="7"/>
      <c r="BH1" s="8"/>
      <c r="BI1" s="9">
        <f ca="1">NOW()</f>
        <v>43437.411183680553</v>
      </c>
    </row>
    <row r="2" spans="1:61" ht="15.6" x14ac:dyDescent="0.3">
      <c r="A2" s="1"/>
      <c r="B2" s="8"/>
      <c r="C2" s="3" t="s">
        <v>1</v>
      </c>
      <c r="D2" s="8" t="s">
        <v>184</v>
      </c>
      <c r="F2" s="2"/>
      <c r="G2" s="4"/>
      <c r="H2" s="2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2"/>
      <c r="Y2" s="2"/>
      <c r="Z2" s="2"/>
      <c r="AA2" s="2"/>
      <c r="AB2" s="2"/>
      <c r="AC2" s="2"/>
      <c r="AD2" s="4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4"/>
      <c r="AY2" s="6"/>
      <c r="AZ2" s="6"/>
      <c r="BA2" s="6"/>
      <c r="BB2" s="6"/>
      <c r="BC2" s="8"/>
      <c r="BD2" s="7"/>
      <c r="BE2" s="7"/>
      <c r="BF2" s="8"/>
      <c r="BG2" s="7"/>
      <c r="BH2" s="8"/>
      <c r="BI2" s="10">
        <f ca="1">NOW()</f>
        <v>43437.411183680553</v>
      </c>
    </row>
    <row r="3" spans="1:61" ht="15.6" x14ac:dyDescent="0.3">
      <c r="A3" s="1" t="s">
        <v>49</v>
      </c>
      <c r="B3" s="8"/>
      <c r="C3" s="8"/>
      <c r="D3" s="8"/>
      <c r="E3" s="8"/>
      <c r="F3" s="59" t="s">
        <v>2</v>
      </c>
      <c r="G3" s="12"/>
      <c r="H3" s="11"/>
      <c r="I3" s="12"/>
      <c r="J3" s="12"/>
      <c r="K3" s="12"/>
      <c r="L3" s="12"/>
      <c r="M3" s="11"/>
      <c r="N3" s="12"/>
      <c r="O3" s="12"/>
      <c r="P3" s="12"/>
      <c r="Q3" s="12"/>
      <c r="R3" s="12"/>
      <c r="S3" s="12"/>
      <c r="T3" s="12"/>
      <c r="U3" s="12"/>
      <c r="V3" s="12"/>
      <c r="W3" s="4"/>
      <c r="X3" s="13" t="s">
        <v>3</v>
      </c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2"/>
      <c r="AN3" s="11" t="s">
        <v>2</v>
      </c>
      <c r="AO3" s="12"/>
      <c r="AP3" s="12"/>
      <c r="AQ3" s="12"/>
      <c r="AR3" s="12"/>
      <c r="AS3" s="12"/>
      <c r="AT3" s="12"/>
      <c r="AU3" s="12"/>
      <c r="AV3" s="12"/>
      <c r="AW3" s="12"/>
      <c r="AX3" s="4"/>
      <c r="AY3" s="15" t="s">
        <v>3</v>
      </c>
      <c r="AZ3" s="15"/>
      <c r="BA3" s="15"/>
      <c r="BB3" s="15"/>
      <c r="BC3" s="8"/>
      <c r="BD3" s="7"/>
      <c r="BE3" s="7"/>
      <c r="BF3" s="8"/>
      <c r="BG3" s="7"/>
      <c r="BH3" s="8"/>
      <c r="BI3" s="2"/>
    </row>
    <row r="4" spans="1:61" ht="15.6" x14ac:dyDescent="0.3">
      <c r="A4" s="1"/>
      <c r="B4" s="8"/>
      <c r="C4" s="8"/>
      <c r="D4" s="8"/>
      <c r="E4" s="8"/>
      <c r="F4" s="2"/>
      <c r="G4" s="4"/>
      <c r="H4" s="2"/>
      <c r="I4" s="2"/>
      <c r="J4" s="2"/>
      <c r="K4" s="2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2"/>
      <c r="Y4" s="2"/>
      <c r="Z4" s="2"/>
      <c r="AA4" s="2"/>
      <c r="AB4" s="2"/>
      <c r="AC4" s="2"/>
      <c r="AD4" s="4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4"/>
      <c r="AY4" s="6"/>
      <c r="AZ4" s="6"/>
      <c r="BA4" s="6"/>
      <c r="BB4" s="6"/>
      <c r="BC4" s="8"/>
      <c r="BD4" s="7"/>
      <c r="BE4" s="7"/>
      <c r="BF4" s="8"/>
      <c r="BG4" s="7"/>
      <c r="BH4" s="8"/>
      <c r="BI4" s="2"/>
    </row>
    <row r="5" spans="1:61" ht="15.6" x14ac:dyDescent="0.3">
      <c r="A5" s="1" t="s">
        <v>70</v>
      </c>
      <c r="B5" s="25"/>
      <c r="C5" s="8"/>
      <c r="D5" s="8"/>
      <c r="E5" s="8"/>
      <c r="F5" s="17" t="s">
        <v>5</v>
      </c>
      <c r="G5" s="18"/>
      <c r="H5" s="2"/>
      <c r="I5" s="17"/>
      <c r="J5" s="2"/>
      <c r="K5" s="2"/>
      <c r="L5" s="4"/>
      <c r="M5" s="17" t="s">
        <v>6</v>
      </c>
      <c r="N5" s="17"/>
      <c r="O5" s="2"/>
      <c r="P5" s="2"/>
      <c r="Q5" s="2"/>
      <c r="R5" s="2"/>
      <c r="S5" s="2"/>
      <c r="T5" s="2"/>
      <c r="U5" s="2"/>
      <c r="V5" s="2"/>
      <c r="W5" s="18"/>
      <c r="X5" s="17" t="s">
        <v>5</v>
      </c>
      <c r="Y5" s="2"/>
      <c r="Z5" s="2"/>
      <c r="AA5" s="2"/>
      <c r="AB5" s="2"/>
      <c r="AC5" s="2"/>
      <c r="AD5" s="4"/>
      <c r="AE5" s="17" t="s">
        <v>5</v>
      </c>
      <c r="AF5" s="2"/>
      <c r="AG5" s="2"/>
      <c r="AH5" s="2"/>
      <c r="AI5" s="2"/>
      <c r="AJ5" s="2"/>
      <c r="AK5" s="17"/>
      <c r="AL5" s="17"/>
      <c r="AM5" s="19"/>
      <c r="AN5" s="17" t="s">
        <v>7</v>
      </c>
      <c r="AO5" s="17"/>
      <c r="AP5" s="2"/>
      <c r="AQ5" s="2"/>
      <c r="AR5" s="2"/>
      <c r="AS5" s="2"/>
      <c r="AT5" s="2"/>
      <c r="AU5" s="2"/>
      <c r="AV5" s="2"/>
      <c r="AW5" s="2"/>
      <c r="AX5" s="4"/>
      <c r="AY5" s="20" t="s">
        <v>8</v>
      </c>
      <c r="AZ5" s="6"/>
      <c r="BA5" s="6"/>
      <c r="BB5" s="6"/>
      <c r="BC5" s="60"/>
      <c r="BD5" s="21" t="s">
        <v>9</v>
      </c>
      <c r="BE5" s="7"/>
      <c r="BF5" s="8"/>
      <c r="BG5" s="7"/>
      <c r="BH5" s="8"/>
      <c r="BI5" s="2"/>
    </row>
    <row r="6" spans="1:61" ht="15.6" x14ac:dyDescent="0.3">
      <c r="A6" s="1" t="s">
        <v>10</v>
      </c>
      <c r="B6" s="61">
        <v>5</v>
      </c>
      <c r="C6" s="8"/>
      <c r="D6" s="8"/>
      <c r="E6" s="8"/>
      <c r="F6" s="2" t="str">
        <f>D1</f>
        <v>Robyn Bruderer</v>
      </c>
      <c r="G6" s="4"/>
      <c r="H6" s="2"/>
      <c r="I6" s="2"/>
      <c r="J6" s="2"/>
      <c r="K6" s="2"/>
      <c r="L6" s="2"/>
      <c r="M6" s="2" t="str">
        <f>D1</f>
        <v>Robyn Bruderer</v>
      </c>
      <c r="N6" s="2"/>
      <c r="O6" s="2"/>
      <c r="P6" s="2"/>
      <c r="Q6" s="2"/>
      <c r="R6" s="2"/>
      <c r="S6" s="2"/>
      <c r="T6" s="2"/>
      <c r="U6" s="2"/>
      <c r="V6" s="4"/>
      <c r="W6" s="4"/>
      <c r="X6" s="2" t="str">
        <f>D1</f>
        <v>Robyn Bruderer</v>
      </c>
      <c r="Y6" s="2"/>
      <c r="Z6" s="2"/>
      <c r="AA6" s="2"/>
      <c r="AB6" s="2"/>
      <c r="AC6" s="2"/>
      <c r="AD6" s="2"/>
      <c r="AE6" s="2" t="str">
        <f>D1</f>
        <v>Robyn Bruderer</v>
      </c>
      <c r="AF6" s="2"/>
      <c r="AG6" s="2"/>
      <c r="AH6" s="2"/>
      <c r="AI6" s="2"/>
      <c r="AJ6" s="2"/>
      <c r="AK6" s="2"/>
      <c r="AL6" s="2"/>
      <c r="AM6" s="19"/>
      <c r="AN6" s="2" t="str">
        <f>D2</f>
        <v>Jenny Scott</v>
      </c>
      <c r="AO6" s="2"/>
      <c r="AP6" s="2"/>
      <c r="AQ6" s="2"/>
      <c r="AR6" s="2"/>
      <c r="AS6" s="2"/>
      <c r="AT6" s="2"/>
      <c r="AU6" s="2"/>
      <c r="AV6" s="2"/>
      <c r="AW6" s="4"/>
      <c r="AX6" s="2"/>
      <c r="AY6" s="6" t="str">
        <f>D2</f>
        <v>Jenny Scott</v>
      </c>
      <c r="AZ6" s="6"/>
      <c r="BA6" s="6"/>
      <c r="BB6" s="6"/>
      <c r="BC6" s="60"/>
      <c r="BD6" s="8"/>
      <c r="BE6" s="7"/>
      <c r="BF6" s="8"/>
      <c r="BG6" s="7"/>
      <c r="BH6" s="8"/>
      <c r="BI6" s="2"/>
    </row>
    <row r="7" spans="1:61" x14ac:dyDescent="0.3">
      <c r="A7" s="2"/>
      <c r="B7" s="8"/>
      <c r="C7" s="8"/>
      <c r="D7" s="8"/>
      <c r="E7" s="8"/>
      <c r="F7" s="2" t="s">
        <v>11</v>
      </c>
      <c r="G7" s="2"/>
      <c r="H7" s="2"/>
      <c r="I7" s="2"/>
      <c r="J7" s="2"/>
      <c r="K7" s="5"/>
      <c r="L7" s="22"/>
      <c r="M7" s="2"/>
      <c r="N7" s="5"/>
      <c r="O7" s="5"/>
      <c r="P7" s="5"/>
      <c r="Q7" s="5"/>
      <c r="R7" s="5"/>
      <c r="S7" s="5"/>
      <c r="T7" s="5"/>
      <c r="U7" s="5"/>
      <c r="V7" s="5"/>
      <c r="W7" s="22"/>
      <c r="X7" s="23" t="s">
        <v>11</v>
      </c>
      <c r="Y7" s="23"/>
      <c r="Z7" s="23"/>
      <c r="AA7" s="23"/>
      <c r="AB7" s="24"/>
      <c r="AC7" s="2"/>
      <c r="AD7" s="4"/>
      <c r="AE7" s="2" t="s">
        <v>12</v>
      </c>
      <c r="AF7" s="2"/>
      <c r="AG7" s="2"/>
      <c r="AH7" s="2"/>
      <c r="AI7" s="2"/>
      <c r="AJ7" s="2"/>
      <c r="AK7" s="2"/>
      <c r="AL7" s="23" t="s">
        <v>12</v>
      </c>
      <c r="AM7" s="19"/>
      <c r="AN7" s="2"/>
      <c r="AO7" s="5"/>
      <c r="AP7" s="5"/>
      <c r="AQ7" s="5"/>
      <c r="AR7" s="5"/>
      <c r="AS7" s="5"/>
      <c r="AT7" s="5"/>
      <c r="AU7" s="5"/>
      <c r="AV7" s="5"/>
      <c r="AW7" s="5"/>
      <c r="AX7" s="22"/>
      <c r="AY7" s="20"/>
      <c r="AZ7" s="6"/>
      <c r="BA7" s="6" t="s">
        <v>13</v>
      </c>
      <c r="BB7" s="6" t="s">
        <v>14</v>
      </c>
      <c r="BC7" s="60"/>
      <c r="BD7" s="25" t="s">
        <v>15</v>
      </c>
      <c r="BE7" s="7"/>
      <c r="BF7" s="25" t="s">
        <v>3</v>
      </c>
      <c r="BG7" s="62"/>
      <c r="BH7" s="26" t="s">
        <v>16</v>
      </c>
      <c r="BI7" s="27"/>
    </row>
    <row r="8" spans="1:61" x14ac:dyDescent="0.3">
      <c r="A8" s="28" t="s">
        <v>17</v>
      </c>
      <c r="B8" s="29" t="s">
        <v>18</v>
      </c>
      <c r="C8" s="29" t="s">
        <v>11</v>
      </c>
      <c r="D8" s="29" t="s">
        <v>19</v>
      </c>
      <c r="E8" s="29" t="s">
        <v>20</v>
      </c>
      <c r="F8" s="30" t="s">
        <v>21</v>
      </c>
      <c r="G8" s="30" t="s">
        <v>22</v>
      </c>
      <c r="H8" s="30" t="s">
        <v>23</v>
      </c>
      <c r="I8" s="30" t="s">
        <v>24</v>
      </c>
      <c r="J8" s="30" t="s">
        <v>25</v>
      </c>
      <c r="K8" s="30" t="s">
        <v>11</v>
      </c>
      <c r="L8" s="31"/>
      <c r="M8" s="28" t="s">
        <v>26</v>
      </c>
      <c r="N8" s="28" t="s">
        <v>27</v>
      </c>
      <c r="O8" s="28" t="s">
        <v>28</v>
      </c>
      <c r="P8" s="28" t="s">
        <v>29</v>
      </c>
      <c r="Q8" s="28" t="s">
        <v>30</v>
      </c>
      <c r="R8" s="28" t="s">
        <v>31</v>
      </c>
      <c r="S8" s="28" t="s">
        <v>32</v>
      </c>
      <c r="T8" s="28" t="s">
        <v>33</v>
      </c>
      <c r="U8" s="28" t="s">
        <v>34</v>
      </c>
      <c r="V8" s="28" t="s">
        <v>35</v>
      </c>
      <c r="W8" s="31"/>
      <c r="X8" s="30" t="s">
        <v>21</v>
      </c>
      <c r="Y8" s="30" t="s">
        <v>22</v>
      </c>
      <c r="Z8" s="30" t="s">
        <v>23</v>
      </c>
      <c r="AA8" s="30" t="s">
        <v>24</v>
      </c>
      <c r="AB8" s="30" t="s">
        <v>25</v>
      </c>
      <c r="AC8" s="30" t="s">
        <v>11</v>
      </c>
      <c r="AD8" s="32"/>
      <c r="AE8" s="30" t="s">
        <v>36</v>
      </c>
      <c r="AF8" s="30" t="s">
        <v>37</v>
      </c>
      <c r="AG8" s="30" t="s">
        <v>38</v>
      </c>
      <c r="AH8" s="30" t="s">
        <v>39</v>
      </c>
      <c r="AI8" s="30" t="s">
        <v>40</v>
      </c>
      <c r="AJ8" s="30" t="s">
        <v>41</v>
      </c>
      <c r="AK8" s="28" t="s">
        <v>42</v>
      </c>
      <c r="AL8" s="28" t="s">
        <v>43</v>
      </c>
      <c r="AM8" s="33"/>
      <c r="AN8" s="28" t="s">
        <v>26</v>
      </c>
      <c r="AO8" s="28" t="s">
        <v>27</v>
      </c>
      <c r="AP8" s="28" t="s">
        <v>28</v>
      </c>
      <c r="AQ8" s="28" t="s">
        <v>29</v>
      </c>
      <c r="AR8" s="28" t="s">
        <v>30</v>
      </c>
      <c r="AS8" s="28" t="s">
        <v>31</v>
      </c>
      <c r="AT8" s="28" t="s">
        <v>32</v>
      </c>
      <c r="AU8" s="28" t="s">
        <v>33</v>
      </c>
      <c r="AV8" s="28" t="s">
        <v>34</v>
      </c>
      <c r="AW8" s="28" t="s">
        <v>35</v>
      </c>
      <c r="AX8" s="31"/>
      <c r="AY8" s="34" t="s">
        <v>44</v>
      </c>
      <c r="AZ8" s="34" t="s">
        <v>14</v>
      </c>
      <c r="BA8" s="34" t="s">
        <v>45</v>
      </c>
      <c r="BB8" s="34" t="s">
        <v>43</v>
      </c>
      <c r="BC8" s="60"/>
      <c r="BD8" s="36" t="s">
        <v>46</v>
      </c>
      <c r="BE8" s="37"/>
      <c r="BF8" s="36" t="s">
        <v>46</v>
      </c>
      <c r="BG8" s="63"/>
      <c r="BH8" s="39" t="s">
        <v>46</v>
      </c>
      <c r="BI8" s="40" t="s">
        <v>47</v>
      </c>
    </row>
    <row r="9" spans="1:61" x14ac:dyDescent="0.3">
      <c r="A9" s="23"/>
      <c r="B9" s="8"/>
      <c r="C9" s="8"/>
      <c r="D9" s="8"/>
      <c r="E9" s="8"/>
      <c r="F9" s="27"/>
      <c r="G9" s="27"/>
      <c r="H9" s="27"/>
      <c r="I9" s="27"/>
      <c r="J9" s="27"/>
      <c r="K9" s="27"/>
      <c r="L9" s="31"/>
      <c r="M9" s="23"/>
      <c r="N9" s="23"/>
      <c r="O9" s="23"/>
      <c r="P9" s="23"/>
      <c r="Q9" s="23"/>
      <c r="R9" s="23"/>
      <c r="S9" s="23"/>
      <c r="T9" s="23"/>
      <c r="U9" s="23"/>
      <c r="V9" s="23"/>
      <c r="W9" s="31"/>
      <c r="X9" s="27"/>
      <c r="Y9" s="27"/>
      <c r="Z9" s="27"/>
      <c r="AA9" s="27"/>
      <c r="AB9" s="27"/>
      <c r="AC9" s="27"/>
      <c r="AD9" s="32"/>
      <c r="AE9" s="27"/>
      <c r="AF9" s="27"/>
      <c r="AG9" s="27"/>
      <c r="AH9" s="27"/>
      <c r="AI9" s="27"/>
      <c r="AJ9" s="27"/>
      <c r="AK9" s="23"/>
      <c r="AL9" s="23"/>
      <c r="AM9" s="3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31"/>
      <c r="AY9" s="6"/>
      <c r="AZ9" s="6"/>
      <c r="BA9" s="6"/>
      <c r="BB9" s="6"/>
      <c r="BC9" s="60"/>
      <c r="BD9" s="25"/>
      <c r="BE9" s="7"/>
      <c r="BF9" s="25"/>
      <c r="BG9" s="64"/>
      <c r="BH9" s="26"/>
      <c r="BI9" s="42"/>
    </row>
    <row r="10" spans="1:61" x14ac:dyDescent="0.3">
      <c r="A10" s="43">
        <v>49</v>
      </c>
      <c r="B10" t="s">
        <v>74</v>
      </c>
      <c r="C10" t="s">
        <v>68</v>
      </c>
      <c r="D10" t="s">
        <v>69</v>
      </c>
      <c r="E10" t="s">
        <v>72</v>
      </c>
      <c r="F10" s="44">
        <v>6.3</v>
      </c>
      <c r="G10" s="44">
        <v>6.7</v>
      </c>
      <c r="H10" s="44">
        <v>6</v>
      </c>
      <c r="I10" s="44">
        <v>6.3</v>
      </c>
      <c r="J10" s="44">
        <v>6.7</v>
      </c>
      <c r="K10" s="45">
        <f t="shared" ref="K10:K21" si="0">SUM((F10*0.3),(G10*0.25),(H10*0.25),(I10*0.15),(J10*0.05))</f>
        <v>6.3449999999999998</v>
      </c>
      <c r="L10" s="46"/>
      <c r="M10" s="47">
        <v>4.5</v>
      </c>
      <c r="N10" s="47">
        <v>5.5</v>
      </c>
      <c r="O10" s="47">
        <v>5.3</v>
      </c>
      <c r="P10" s="47">
        <v>6</v>
      </c>
      <c r="Q10" s="47">
        <v>6.3</v>
      </c>
      <c r="R10" s="47">
        <v>6</v>
      </c>
      <c r="S10" s="47">
        <v>5.5</v>
      </c>
      <c r="T10" s="47">
        <v>5.5</v>
      </c>
      <c r="U10" s="48">
        <f t="shared" ref="U10:U21" si="1">SUM(M10:T10)</f>
        <v>44.6</v>
      </c>
      <c r="V10" s="45">
        <f t="shared" ref="V10:V21" si="2">U10/8</f>
        <v>5.5750000000000002</v>
      </c>
      <c r="W10" s="46"/>
      <c r="X10" s="44">
        <v>7</v>
      </c>
      <c r="Y10" s="44">
        <v>6.5</v>
      </c>
      <c r="Z10" s="44">
        <v>6.5</v>
      </c>
      <c r="AA10" s="44">
        <v>7</v>
      </c>
      <c r="AB10" s="44">
        <v>6.7</v>
      </c>
      <c r="AC10" s="45">
        <f t="shared" ref="AC10:AC21" si="3">SUM((X10*0.1),(Y10*0.1),(Z10*0.3),(AA10*0.3),(AB10*0.2))</f>
        <v>6.74</v>
      </c>
      <c r="AD10" s="49"/>
      <c r="AE10" s="47">
        <v>6.5</v>
      </c>
      <c r="AF10" s="47">
        <v>6.2</v>
      </c>
      <c r="AG10" s="47">
        <v>6.5</v>
      </c>
      <c r="AH10" s="47">
        <v>5</v>
      </c>
      <c r="AI10" s="47">
        <v>5.0999999999999996</v>
      </c>
      <c r="AJ10" s="45">
        <f t="shared" ref="AJ10:AJ21" si="4">SUM((AE10*0.2),(AF10*0.15),(AG10*0.25),(AH10*0.2),(AI10*0.2))</f>
        <v>5.875</v>
      </c>
      <c r="AK10" s="50"/>
      <c r="AL10" s="45">
        <f t="shared" ref="AL10:AL21" si="5">AJ10-AK10</f>
        <v>5.875</v>
      </c>
      <c r="AM10" s="51"/>
      <c r="AN10" s="47">
        <v>4.5</v>
      </c>
      <c r="AO10" s="47">
        <v>6</v>
      </c>
      <c r="AP10" s="47">
        <v>4.5</v>
      </c>
      <c r="AQ10" s="47">
        <v>5.5</v>
      </c>
      <c r="AR10" s="47">
        <v>6</v>
      </c>
      <c r="AS10" s="47">
        <v>5.5</v>
      </c>
      <c r="AT10" s="47">
        <v>5.5</v>
      </c>
      <c r="AU10" s="47">
        <v>6</v>
      </c>
      <c r="AV10" s="48">
        <f t="shared" ref="AV10:AV21" si="6">SUM(AN10:AU10)</f>
        <v>43.5</v>
      </c>
      <c r="AW10" s="45">
        <f t="shared" ref="AW10:AW21" si="7">AV10/8</f>
        <v>5.4375</v>
      </c>
      <c r="AX10" s="46"/>
      <c r="AY10" s="52">
        <v>7</v>
      </c>
      <c r="AZ10" s="53">
        <f t="shared" ref="AZ10:AZ21" si="8">AY10</f>
        <v>7</v>
      </c>
      <c r="BA10" s="54"/>
      <c r="BB10" s="53">
        <f t="shared" ref="BB10:BB21" si="9">SUM(AZ10-BA10)</f>
        <v>7</v>
      </c>
      <c r="BC10" s="65"/>
      <c r="BD10" s="6">
        <f t="shared" ref="BD10:BD21" si="10">SUM((K10*0.25)+(V10*0.375)+(AW10*0.375))</f>
        <v>5.7159374999999999</v>
      </c>
      <c r="BE10" s="7"/>
      <c r="BF10" s="6">
        <f t="shared" ref="BF10:BF21" si="11">SUM((AC10*0.25),(AL10*0.25),(BB10*0.5))</f>
        <v>6.6537500000000005</v>
      </c>
      <c r="BG10" s="62"/>
      <c r="BH10" s="20">
        <f t="shared" ref="BH10:BH21" si="12">AVERAGE(BD10:BF10)</f>
        <v>6.1848437500000006</v>
      </c>
      <c r="BI10" s="55">
        <f t="shared" ref="BI10:BI15" si="13">RANK(BH10,BH$10:BH$1021)</f>
        <v>1</v>
      </c>
    </row>
    <row r="11" spans="1:61" x14ac:dyDescent="0.3">
      <c r="A11" s="43">
        <v>25</v>
      </c>
      <c r="B11" t="s">
        <v>90</v>
      </c>
      <c r="C11" t="s">
        <v>87</v>
      </c>
      <c r="D11" t="s">
        <v>88</v>
      </c>
      <c r="E11" t="s">
        <v>89</v>
      </c>
      <c r="F11" s="44">
        <v>6.7</v>
      </c>
      <c r="G11" s="44">
        <v>6.7</v>
      </c>
      <c r="H11" s="44">
        <v>6.5</v>
      </c>
      <c r="I11" s="44">
        <v>7</v>
      </c>
      <c r="J11" s="44">
        <v>7.5</v>
      </c>
      <c r="K11" s="45">
        <f t="shared" si="0"/>
        <v>6.7349999999999994</v>
      </c>
      <c r="L11" s="46"/>
      <c r="M11" s="47">
        <v>4.7</v>
      </c>
      <c r="N11" s="47">
        <v>5.5</v>
      </c>
      <c r="O11" s="47">
        <v>5.2</v>
      </c>
      <c r="P11" s="47">
        <v>5</v>
      </c>
      <c r="Q11" s="47">
        <v>5</v>
      </c>
      <c r="R11" s="47">
        <v>4.2</v>
      </c>
      <c r="S11" s="47">
        <v>5.3</v>
      </c>
      <c r="T11" s="47">
        <v>5</v>
      </c>
      <c r="U11" s="48">
        <f t="shared" si="1"/>
        <v>39.9</v>
      </c>
      <c r="V11" s="45">
        <f t="shared" si="2"/>
        <v>4.9874999999999998</v>
      </c>
      <c r="W11" s="46"/>
      <c r="X11" s="44">
        <v>6</v>
      </c>
      <c r="Y11" s="44">
        <v>6.3</v>
      </c>
      <c r="Z11" s="44">
        <v>6.5</v>
      </c>
      <c r="AA11" s="44">
        <v>6.5</v>
      </c>
      <c r="AB11" s="44">
        <v>7.5</v>
      </c>
      <c r="AC11" s="45">
        <f t="shared" si="3"/>
        <v>6.63</v>
      </c>
      <c r="AD11" s="49"/>
      <c r="AE11" s="47">
        <v>5.3</v>
      </c>
      <c r="AF11" s="47">
        <v>5.2</v>
      </c>
      <c r="AG11" s="47">
        <v>5.2</v>
      </c>
      <c r="AH11" s="47">
        <v>6.3</v>
      </c>
      <c r="AI11" s="47">
        <v>4.5999999999999996</v>
      </c>
      <c r="AJ11" s="45">
        <f t="shared" si="4"/>
        <v>5.32</v>
      </c>
      <c r="AK11" s="50"/>
      <c r="AL11" s="45">
        <f t="shared" si="5"/>
        <v>5.32</v>
      </c>
      <c r="AM11" s="51"/>
      <c r="AN11" s="47">
        <v>4.5</v>
      </c>
      <c r="AO11" s="47">
        <v>5</v>
      </c>
      <c r="AP11" s="47">
        <v>5.5</v>
      </c>
      <c r="AQ11" s="47">
        <v>6</v>
      </c>
      <c r="AR11" s="47">
        <v>6</v>
      </c>
      <c r="AS11" s="47">
        <v>6</v>
      </c>
      <c r="AT11" s="47">
        <v>5</v>
      </c>
      <c r="AU11" s="47">
        <v>6</v>
      </c>
      <c r="AV11" s="48">
        <f t="shared" si="6"/>
        <v>44</v>
      </c>
      <c r="AW11" s="45">
        <f t="shared" si="7"/>
        <v>5.5</v>
      </c>
      <c r="AX11" s="46"/>
      <c r="AY11" s="52">
        <v>7.5</v>
      </c>
      <c r="AZ11" s="53">
        <f t="shared" si="8"/>
        <v>7.5</v>
      </c>
      <c r="BA11" s="54"/>
      <c r="BB11" s="53">
        <f t="shared" si="9"/>
        <v>7.5</v>
      </c>
      <c r="BC11" s="65"/>
      <c r="BD11" s="6">
        <f t="shared" si="10"/>
        <v>5.6165624999999997</v>
      </c>
      <c r="BE11" s="7"/>
      <c r="BF11" s="6">
        <f t="shared" si="11"/>
        <v>6.7374999999999998</v>
      </c>
      <c r="BG11" s="62"/>
      <c r="BH11" s="20">
        <f t="shared" si="12"/>
        <v>6.1770312499999998</v>
      </c>
      <c r="BI11" s="55">
        <f t="shared" si="13"/>
        <v>2</v>
      </c>
    </row>
    <row r="12" spans="1:61" x14ac:dyDescent="0.3">
      <c r="A12" s="43">
        <v>16</v>
      </c>
      <c r="B12" t="s">
        <v>85</v>
      </c>
      <c r="C12" t="s">
        <v>55</v>
      </c>
      <c r="D12" t="s">
        <v>56</v>
      </c>
      <c r="E12" t="s">
        <v>57</v>
      </c>
      <c r="F12" s="44">
        <v>5.3</v>
      </c>
      <c r="G12" s="44">
        <v>6</v>
      </c>
      <c r="H12" s="44">
        <v>6</v>
      </c>
      <c r="I12" s="44">
        <v>6.2</v>
      </c>
      <c r="J12" s="44">
        <v>6.7</v>
      </c>
      <c r="K12" s="45">
        <f t="shared" si="0"/>
        <v>5.8549999999999995</v>
      </c>
      <c r="L12" s="46"/>
      <c r="M12" s="47">
        <v>4</v>
      </c>
      <c r="N12" s="47">
        <v>6.2</v>
      </c>
      <c r="O12" s="47">
        <v>5</v>
      </c>
      <c r="P12" s="47">
        <v>6.2</v>
      </c>
      <c r="Q12" s="47">
        <v>6</v>
      </c>
      <c r="R12" s="47">
        <v>5</v>
      </c>
      <c r="S12" s="47">
        <v>6.2</v>
      </c>
      <c r="T12" s="47">
        <v>5.7</v>
      </c>
      <c r="U12" s="48">
        <f t="shared" si="1"/>
        <v>44.300000000000004</v>
      </c>
      <c r="V12" s="45">
        <f t="shared" si="2"/>
        <v>5.5375000000000005</v>
      </c>
      <c r="W12" s="46"/>
      <c r="X12" s="44">
        <v>5.3</v>
      </c>
      <c r="Y12" s="44">
        <v>6</v>
      </c>
      <c r="Z12" s="44">
        <v>6</v>
      </c>
      <c r="AA12" s="44">
        <v>6.2</v>
      </c>
      <c r="AB12" s="44">
        <v>6.7</v>
      </c>
      <c r="AC12" s="45">
        <f t="shared" si="3"/>
        <v>6.129999999999999</v>
      </c>
      <c r="AD12" s="49"/>
      <c r="AE12" s="47">
        <v>6</v>
      </c>
      <c r="AF12" s="47">
        <v>6.3</v>
      </c>
      <c r="AG12" s="47">
        <v>5.8</v>
      </c>
      <c r="AH12" s="47">
        <v>5</v>
      </c>
      <c r="AI12" s="47">
        <v>5.2</v>
      </c>
      <c r="AJ12" s="45">
        <f t="shared" si="4"/>
        <v>5.6349999999999998</v>
      </c>
      <c r="AK12" s="50"/>
      <c r="AL12" s="45">
        <f t="shared" si="5"/>
        <v>5.6349999999999998</v>
      </c>
      <c r="AM12" s="51"/>
      <c r="AN12" s="47">
        <v>4</v>
      </c>
      <c r="AO12" s="47">
        <v>7</v>
      </c>
      <c r="AP12" s="47">
        <v>4.5</v>
      </c>
      <c r="AQ12" s="47">
        <v>5</v>
      </c>
      <c r="AR12" s="47">
        <v>5.5</v>
      </c>
      <c r="AS12" s="47">
        <v>6</v>
      </c>
      <c r="AT12" s="47">
        <v>5.5</v>
      </c>
      <c r="AU12" s="47">
        <v>7</v>
      </c>
      <c r="AV12" s="48">
        <f t="shared" si="6"/>
        <v>44.5</v>
      </c>
      <c r="AW12" s="45">
        <f t="shared" si="7"/>
        <v>5.5625</v>
      </c>
      <c r="AX12" s="46"/>
      <c r="AY12" s="52">
        <v>6.9</v>
      </c>
      <c r="AZ12" s="53">
        <f t="shared" si="8"/>
        <v>6.9</v>
      </c>
      <c r="BA12" s="54"/>
      <c r="BB12" s="53">
        <f t="shared" si="9"/>
        <v>6.9</v>
      </c>
      <c r="BC12" s="65"/>
      <c r="BD12" s="6">
        <f t="shared" si="10"/>
        <v>5.6262499999999998</v>
      </c>
      <c r="BE12" s="7"/>
      <c r="BF12" s="6">
        <f t="shared" si="11"/>
        <v>6.3912499999999994</v>
      </c>
      <c r="BG12" s="62"/>
      <c r="BH12" s="20">
        <f t="shared" si="12"/>
        <v>6.0087499999999991</v>
      </c>
      <c r="BI12" s="55">
        <f t="shared" si="13"/>
        <v>3</v>
      </c>
    </row>
    <row r="13" spans="1:61" x14ac:dyDescent="0.3">
      <c r="A13" s="43">
        <v>50</v>
      </c>
      <c r="B13" t="s">
        <v>73</v>
      </c>
      <c r="C13" t="s">
        <v>68</v>
      </c>
      <c r="D13" t="s">
        <v>69</v>
      </c>
      <c r="E13" t="s">
        <v>72</v>
      </c>
      <c r="F13" s="44">
        <v>6.3</v>
      </c>
      <c r="G13" s="44">
        <v>6.7</v>
      </c>
      <c r="H13" s="44">
        <v>6</v>
      </c>
      <c r="I13" s="44">
        <v>6.3</v>
      </c>
      <c r="J13" s="44">
        <v>6.7</v>
      </c>
      <c r="K13" s="45">
        <f t="shared" si="0"/>
        <v>6.3449999999999998</v>
      </c>
      <c r="L13" s="46"/>
      <c r="M13" s="47">
        <v>5</v>
      </c>
      <c r="N13" s="47">
        <v>6</v>
      </c>
      <c r="O13" s="47">
        <v>5.3</v>
      </c>
      <c r="P13" s="47">
        <v>5.2</v>
      </c>
      <c r="Q13" s="47">
        <v>5.7</v>
      </c>
      <c r="R13" s="47">
        <v>6</v>
      </c>
      <c r="S13" s="47">
        <v>6.3</v>
      </c>
      <c r="T13" s="47">
        <v>5.3</v>
      </c>
      <c r="U13" s="48">
        <f t="shared" si="1"/>
        <v>44.8</v>
      </c>
      <c r="V13" s="45">
        <f t="shared" si="2"/>
        <v>5.6</v>
      </c>
      <c r="W13" s="46"/>
      <c r="X13" s="44">
        <v>7</v>
      </c>
      <c r="Y13" s="44">
        <v>6.5</v>
      </c>
      <c r="Z13" s="44">
        <v>6.5</v>
      </c>
      <c r="AA13" s="44">
        <v>7</v>
      </c>
      <c r="AB13" s="44">
        <v>6.7</v>
      </c>
      <c r="AC13" s="45">
        <f t="shared" si="3"/>
        <v>6.74</v>
      </c>
      <c r="AD13" s="49"/>
      <c r="AE13" s="47">
        <v>4.7</v>
      </c>
      <c r="AF13" s="47">
        <v>6.2</v>
      </c>
      <c r="AG13" s="47">
        <v>6.5</v>
      </c>
      <c r="AH13" s="47">
        <v>4.7</v>
      </c>
      <c r="AI13" s="47">
        <v>4.9000000000000004</v>
      </c>
      <c r="AJ13" s="45">
        <f t="shared" si="4"/>
        <v>5.4150000000000009</v>
      </c>
      <c r="AK13" s="50"/>
      <c r="AL13" s="45">
        <f t="shared" si="5"/>
        <v>5.4150000000000009</v>
      </c>
      <c r="AM13" s="51"/>
      <c r="AN13" s="47">
        <v>4.5</v>
      </c>
      <c r="AO13" s="47">
        <v>5</v>
      </c>
      <c r="AP13" s="47">
        <v>5.5</v>
      </c>
      <c r="AQ13" s="47">
        <v>3</v>
      </c>
      <c r="AR13" s="47">
        <v>5.5</v>
      </c>
      <c r="AS13" s="47">
        <v>4.5</v>
      </c>
      <c r="AT13" s="47">
        <v>4.5</v>
      </c>
      <c r="AU13" s="47">
        <v>6</v>
      </c>
      <c r="AV13" s="48">
        <f t="shared" si="6"/>
        <v>38.5</v>
      </c>
      <c r="AW13" s="45">
        <f t="shared" si="7"/>
        <v>4.8125</v>
      </c>
      <c r="AX13" s="46"/>
      <c r="AY13" s="52">
        <v>6.6</v>
      </c>
      <c r="AZ13" s="53">
        <f t="shared" si="8"/>
        <v>6.6</v>
      </c>
      <c r="BA13" s="54"/>
      <c r="BB13" s="53">
        <f t="shared" si="9"/>
        <v>6.6</v>
      </c>
      <c r="BC13" s="65"/>
      <c r="BD13" s="6">
        <f t="shared" si="10"/>
        <v>5.4909374999999994</v>
      </c>
      <c r="BE13" s="7"/>
      <c r="BF13" s="6">
        <f t="shared" si="11"/>
        <v>6.3387500000000001</v>
      </c>
      <c r="BG13" s="62"/>
      <c r="BH13" s="20">
        <f t="shared" si="12"/>
        <v>5.9148437499999993</v>
      </c>
      <c r="BI13" s="55">
        <f t="shared" si="13"/>
        <v>4</v>
      </c>
    </row>
    <row r="14" spans="1:61" x14ac:dyDescent="0.3">
      <c r="A14" s="43">
        <v>46</v>
      </c>
      <c r="B14" t="s">
        <v>79</v>
      </c>
      <c r="C14" t="s">
        <v>80</v>
      </c>
      <c r="D14" t="s">
        <v>81</v>
      </c>
      <c r="E14" t="s">
        <v>72</v>
      </c>
      <c r="F14" s="44">
        <v>6.7</v>
      </c>
      <c r="G14" s="44">
        <v>6.7</v>
      </c>
      <c r="H14" s="44">
        <v>6.5</v>
      </c>
      <c r="I14" s="44">
        <v>7.2</v>
      </c>
      <c r="J14" s="44">
        <v>6.7</v>
      </c>
      <c r="K14" s="45">
        <f t="shared" si="0"/>
        <v>6.7249999999999996</v>
      </c>
      <c r="L14" s="46"/>
      <c r="M14" s="47">
        <v>4.7</v>
      </c>
      <c r="N14" s="47">
        <v>5</v>
      </c>
      <c r="O14" s="47">
        <v>4.7</v>
      </c>
      <c r="P14" s="47">
        <v>5.3</v>
      </c>
      <c r="Q14" s="47">
        <v>3</v>
      </c>
      <c r="R14" s="47">
        <v>6</v>
      </c>
      <c r="S14" s="47">
        <v>5.7</v>
      </c>
      <c r="T14" s="47">
        <v>5.7</v>
      </c>
      <c r="U14" s="48">
        <f t="shared" si="1"/>
        <v>40.1</v>
      </c>
      <c r="V14" s="45">
        <f t="shared" si="2"/>
        <v>5.0125000000000002</v>
      </c>
      <c r="W14" s="46"/>
      <c r="X14" s="44">
        <v>6.5</v>
      </c>
      <c r="Y14" s="44">
        <v>6.5</v>
      </c>
      <c r="Z14" s="44">
        <v>6.2</v>
      </c>
      <c r="AA14" s="44">
        <v>7</v>
      </c>
      <c r="AB14" s="44">
        <v>6.7</v>
      </c>
      <c r="AC14" s="45">
        <f t="shared" si="3"/>
        <v>6.6</v>
      </c>
      <c r="AD14" s="49"/>
      <c r="AE14" s="47">
        <v>5</v>
      </c>
      <c r="AF14" s="47">
        <v>5.2</v>
      </c>
      <c r="AG14" s="47">
        <v>5</v>
      </c>
      <c r="AH14" s="47">
        <v>4</v>
      </c>
      <c r="AI14" s="47">
        <v>5</v>
      </c>
      <c r="AJ14" s="45">
        <f t="shared" si="4"/>
        <v>4.83</v>
      </c>
      <c r="AK14" s="50"/>
      <c r="AL14" s="45">
        <f t="shared" si="5"/>
        <v>4.83</v>
      </c>
      <c r="AM14" s="51"/>
      <c r="AN14" s="47">
        <v>4.5</v>
      </c>
      <c r="AO14" s="47">
        <v>5.5</v>
      </c>
      <c r="AP14" s="47">
        <v>5</v>
      </c>
      <c r="AQ14" s="47">
        <v>5.2</v>
      </c>
      <c r="AR14" s="47">
        <v>4.5</v>
      </c>
      <c r="AS14" s="47">
        <v>5</v>
      </c>
      <c r="AT14" s="47">
        <v>4.5</v>
      </c>
      <c r="AU14" s="47">
        <v>7</v>
      </c>
      <c r="AV14" s="48">
        <f t="shared" si="6"/>
        <v>41.2</v>
      </c>
      <c r="AW14" s="45">
        <f t="shared" si="7"/>
        <v>5.15</v>
      </c>
      <c r="AX14" s="46"/>
      <c r="AY14" s="52">
        <v>6.9</v>
      </c>
      <c r="AZ14" s="53">
        <f t="shared" si="8"/>
        <v>6.9</v>
      </c>
      <c r="BA14" s="54"/>
      <c r="BB14" s="53">
        <f t="shared" si="9"/>
        <v>6.9</v>
      </c>
      <c r="BC14" s="65"/>
      <c r="BD14" s="6">
        <f t="shared" si="10"/>
        <v>5.4921875</v>
      </c>
      <c r="BE14" s="7"/>
      <c r="BF14" s="6">
        <f t="shared" si="11"/>
        <v>6.3075000000000001</v>
      </c>
      <c r="BG14" s="62"/>
      <c r="BH14" s="20">
        <f t="shared" si="12"/>
        <v>5.8998437500000005</v>
      </c>
      <c r="BI14" s="55">
        <f t="shared" si="13"/>
        <v>5</v>
      </c>
    </row>
    <row r="15" spans="1:61" x14ac:dyDescent="0.3">
      <c r="A15" s="43">
        <v>65</v>
      </c>
      <c r="B15" t="s">
        <v>83</v>
      </c>
      <c r="C15" t="s">
        <v>80</v>
      </c>
      <c r="D15" t="s">
        <v>81</v>
      </c>
      <c r="E15" t="s">
        <v>72</v>
      </c>
      <c r="F15" s="44">
        <v>6.7</v>
      </c>
      <c r="G15" s="44">
        <v>6.7</v>
      </c>
      <c r="H15" s="44">
        <v>6.5</v>
      </c>
      <c r="I15" s="44">
        <v>7.2</v>
      </c>
      <c r="J15" s="44">
        <v>6.7</v>
      </c>
      <c r="K15" s="45">
        <f t="shared" si="0"/>
        <v>6.7249999999999996</v>
      </c>
      <c r="L15" s="46"/>
      <c r="M15" s="47">
        <v>4.2</v>
      </c>
      <c r="N15" s="47">
        <v>5</v>
      </c>
      <c r="O15" s="47">
        <v>5.3</v>
      </c>
      <c r="P15" s="47">
        <v>5.3</v>
      </c>
      <c r="Q15" s="47">
        <v>5</v>
      </c>
      <c r="R15" s="47">
        <v>6</v>
      </c>
      <c r="S15" s="47">
        <v>2.2000000000000002</v>
      </c>
      <c r="T15" s="47">
        <v>5.2</v>
      </c>
      <c r="U15" s="48">
        <f t="shared" si="1"/>
        <v>38.200000000000003</v>
      </c>
      <c r="V15" s="45">
        <f t="shared" si="2"/>
        <v>4.7750000000000004</v>
      </c>
      <c r="W15" s="46"/>
      <c r="X15" s="44">
        <v>6.5</v>
      </c>
      <c r="Y15" s="44">
        <v>6.5</v>
      </c>
      <c r="Z15" s="44">
        <v>6.2</v>
      </c>
      <c r="AA15" s="44">
        <v>7</v>
      </c>
      <c r="AB15" s="44">
        <v>6.7</v>
      </c>
      <c r="AC15" s="45">
        <f t="shared" si="3"/>
        <v>6.6</v>
      </c>
      <c r="AD15" s="49"/>
      <c r="AE15" s="47">
        <v>5</v>
      </c>
      <c r="AF15" s="47">
        <v>4.8</v>
      </c>
      <c r="AG15" s="47">
        <v>5</v>
      </c>
      <c r="AH15" s="47">
        <v>4.3</v>
      </c>
      <c r="AI15" s="47">
        <v>4.5</v>
      </c>
      <c r="AJ15" s="45">
        <f t="shared" si="4"/>
        <v>4.7299999999999995</v>
      </c>
      <c r="AK15" s="50"/>
      <c r="AL15" s="45">
        <f t="shared" si="5"/>
        <v>4.7299999999999995</v>
      </c>
      <c r="AM15" s="51"/>
      <c r="AN15" s="47">
        <v>4</v>
      </c>
      <c r="AO15" s="47">
        <v>6</v>
      </c>
      <c r="AP15" s="47">
        <v>5.5</v>
      </c>
      <c r="AQ15" s="47">
        <v>5.5</v>
      </c>
      <c r="AR15" s="47">
        <v>6</v>
      </c>
      <c r="AS15" s="47">
        <v>6</v>
      </c>
      <c r="AT15" s="47">
        <v>3</v>
      </c>
      <c r="AU15" s="47">
        <v>5.5</v>
      </c>
      <c r="AV15" s="48">
        <f t="shared" si="6"/>
        <v>41.5</v>
      </c>
      <c r="AW15" s="45">
        <f t="shared" si="7"/>
        <v>5.1875</v>
      </c>
      <c r="AX15" s="46"/>
      <c r="AY15" s="52">
        <v>7.1</v>
      </c>
      <c r="AZ15" s="53">
        <f t="shared" si="8"/>
        <v>7.1</v>
      </c>
      <c r="BA15" s="54"/>
      <c r="BB15" s="53">
        <f t="shared" si="9"/>
        <v>7.1</v>
      </c>
      <c r="BC15" s="65"/>
      <c r="BD15" s="6">
        <f t="shared" si="10"/>
        <v>5.4171874999999998</v>
      </c>
      <c r="BE15" s="7"/>
      <c r="BF15" s="6">
        <f t="shared" si="11"/>
        <v>6.3824999999999994</v>
      </c>
      <c r="BG15" s="62"/>
      <c r="BH15" s="20">
        <f t="shared" si="12"/>
        <v>5.8998437499999996</v>
      </c>
      <c r="BI15" s="55">
        <f t="shared" si="13"/>
        <v>6</v>
      </c>
    </row>
    <row r="16" spans="1:61" x14ac:dyDescent="0.3">
      <c r="A16" s="43">
        <v>48</v>
      </c>
      <c r="B16" t="s">
        <v>82</v>
      </c>
      <c r="C16" t="s">
        <v>80</v>
      </c>
      <c r="D16" t="s">
        <v>81</v>
      </c>
      <c r="E16" t="s">
        <v>72</v>
      </c>
      <c r="F16" s="44">
        <v>6.7</v>
      </c>
      <c r="G16" s="44">
        <v>6.7</v>
      </c>
      <c r="H16" s="44">
        <v>6.5</v>
      </c>
      <c r="I16" s="44">
        <v>7.2</v>
      </c>
      <c r="J16" s="44">
        <v>6.7</v>
      </c>
      <c r="K16" s="45">
        <f t="shared" si="0"/>
        <v>6.7249999999999996</v>
      </c>
      <c r="L16" s="46"/>
      <c r="M16" s="47">
        <v>3.7</v>
      </c>
      <c r="N16" s="47">
        <v>6</v>
      </c>
      <c r="O16" s="47">
        <v>5.6</v>
      </c>
      <c r="P16" s="47">
        <v>5</v>
      </c>
      <c r="Q16" s="47">
        <v>5</v>
      </c>
      <c r="R16" s="47">
        <v>5.3</v>
      </c>
      <c r="S16" s="47">
        <v>5.9</v>
      </c>
      <c r="T16" s="47">
        <v>6.2</v>
      </c>
      <c r="U16" s="48">
        <f t="shared" si="1"/>
        <v>42.7</v>
      </c>
      <c r="V16" s="45">
        <f t="shared" si="2"/>
        <v>5.3375000000000004</v>
      </c>
      <c r="W16" s="46"/>
      <c r="X16" s="44">
        <v>6.5</v>
      </c>
      <c r="Y16" s="44">
        <v>6.5</v>
      </c>
      <c r="Z16" s="44">
        <v>6.2</v>
      </c>
      <c r="AA16" s="44">
        <v>7</v>
      </c>
      <c r="AB16" s="44">
        <v>6.7</v>
      </c>
      <c r="AC16" s="45">
        <f t="shared" si="3"/>
        <v>6.6</v>
      </c>
      <c r="AD16" s="49"/>
      <c r="AE16" s="47">
        <v>5.3</v>
      </c>
      <c r="AF16" s="47">
        <v>5.5</v>
      </c>
      <c r="AG16" s="47">
        <v>5</v>
      </c>
      <c r="AH16" s="47">
        <v>4.5999999999999996</v>
      </c>
      <c r="AI16" s="47">
        <v>4.5</v>
      </c>
      <c r="AJ16" s="45">
        <f t="shared" si="4"/>
        <v>4.9550000000000001</v>
      </c>
      <c r="AK16" s="50">
        <v>1</v>
      </c>
      <c r="AL16" s="45">
        <f t="shared" si="5"/>
        <v>3.9550000000000001</v>
      </c>
      <c r="AM16" s="51"/>
      <c r="AN16" s="47">
        <v>4</v>
      </c>
      <c r="AO16" s="47">
        <v>6</v>
      </c>
      <c r="AP16" s="47">
        <v>4</v>
      </c>
      <c r="AQ16" s="47">
        <v>5.5</v>
      </c>
      <c r="AR16" s="47">
        <v>5.5</v>
      </c>
      <c r="AS16" s="47">
        <v>5.5</v>
      </c>
      <c r="AT16" s="47">
        <v>5</v>
      </c>
      <c r="AU16" s="47">
        <v>6</v>
      </c>
      <c r="AV16" s="48">
        <f t="shared" si="6"/>
        <v>41.5</v>
      </c>
      <c r="AW16" s="45">
        <f t="shared" si="7"/>
        <v>5.1875</v>
      </c>
      <c r="AX16" s="46"/>
      <c r="AY16" s="52">
        <v>6.8</v>
      </c>
      <c r="AZ16" s="53">
        <f t="shared" si="8"/>
        <v>6.8</v>
      </c>
      <c r="BA16" s="54"/>
      <c r="BB16" s="53">
        <f t="shared" si="9"/>
        <v>6.8</v>
      </c>
      <c r="BC16" s="65"/>
      <c r="BD16" s="6">
        <f t="shared" si="10"/>
        <v>5.6281250000000007</v>
      </c>
      <c r="BE16" s="7"/>
      <c r="BF16" s="6">
        <f t="shared" si="11"/>
        <v>6.0387500000000003</v>
      </c>
      <c r="BG16" s="62"/>
      <c r="BH16" s="20">
        <f t="shared" si="12"/>
        <v>5.8334375000000005</v>
      </c>
      <c r="BI16" s="55"/>
    </row>
    <row r="17" spans="1:61" x14ac:dyDescent="0.3">
      <c r="A17" s="43">
        <v>52</v>
      </c>
      <c r="B17" t="s">
        <v>75</v>
      </c>
      <c r="C17" t="s">
        <v>76</v>
      </c>
      <c r="D17" t="s">
        <v>77</v>
      </c>
      <c r="E17" t="s">
        <v>61</v>
      </c>
      <c r="F17" s="44">
        <v>6</v>
      </c>
      <c r="G17" s="44">
        <v>6.2</v>
      </c>
      <c r="H17" s="44">
        <v>6</v>
      </c>
      <c r="I17" s="44">
        <v>6.7</v>
      </c>
      <c r="J17" s="44">
        <v>6.7</v>
      </c>
      <c r="K17" s="45">
        <f t="shared" si="0"/>
        <v>6.1899999999999995</v>
      </c>
      <c r="L17" s="46"/>
      <c r="M17" s="47">
        <v>4</v>
      </c>
      <c r="N17" s="47">
        <v>6.3</v>
      </c>
      <c r="O17" s="47">
        <v>6.2</v>
      </c>
      <c r="P17" s="47">
        <v>5</v>
      </c>
      <c r="Q17" s="47">
        <v>6</v>
      </c>
      <c r="R17" s="47">
        <v>0</v>
      </c>
      <c r="S17" s="47">
        <v>4.2</v>
      </c>
      <c r="T17" s="47">
        <v>5</v>
      </c>
      <c r="U17" s="48">
        <f t="shared" si="1"/>
        <v>36.700000000000003</v>
      </c>
      <c r="V17" s="45">
        <f t="shared" si="2"/>
        <v>4.5875000000000004</v>
      </c>
      <c r="W17" s="46"/>
      <c r="X17" s="44">
        <v>6</v>
      </c>
      <c r="Y17" s="44">
        <v>6.2</v>
      </c>
      <c r="Z17" s="44">
        <v>6</v>
      </c>
      <c r="AA17" s="44">
        <v>6.7</v>
      </c>
      <c r="AB17" s="44">
        <v>6.7</v>
      </c>
      <c r="AC17" s="45">
        <f t="shared" si="3"/>
        <v>6.3699999999999992</v>
      </c>
      <c r="AD17" s="49"/>
      <c r="AE17" s="47">
        <v>5</v>
      </c>
      <c r="AF17" s="47">
        <v>6</v>
      </c>
      <c r="AG17" s="47">
        <v>5.3</v>
      </c>
      <c r="AH17" s="47">
        <v>4.2</v>
      </c>
      <c r="AI17" s="47">
        <v>4.5</v>
      </c>
      <c r="AJ17" s="45">
        <f t="shared" si="4"/>
        <v>4.9649999999999999</v>
      </c>
      <c r="AK17" s="50"/>
      <c r="AL17" s="45">
        <f t="shared" si="5"/>
        <v>4.9649999999999999</v>
      </c>
      <c r="AM17" s="51"/>
      <c r="AN17" s="47">
        <v>4.5</v>
      </c>
      <c r="AO17" s="47">
        <v>6</v>
      </c>
      <c r="AP17" s="47">
        <v>6</v>
      </c>
      <c r="AQ17" s="47">
        <v>6</v>
      </c>
      <c r="AR17" s="47">
        <v>5.5</v>
      </c>
      <c r="AS17" s="47">
        <v>5.5</v>
      </c>
      <c r="AT17" s="47">
        <v>3.5</v>
      </c>
      <c r="AU17" s="47">
        <v>6.5</v>
      </c>
      <c r="AV17" s="48">
        <f t="shared" si="6"/>
        <v>43.5</v>
      </c>
      <c r="AW17" s="45">
        <f t="shared" si="7"/>
        <v>5.4375</v>
      </c>
      <c r="AX17" s="46"/>
      <c r="AY17" s="52">
        <v>6.9</v>
      </c>
      <c r="AZ17" s="53">
        <f t="shared" si="8"/>
        <v>6.9</v>
      </c>
      <c r="BA17" s="54"/>
      <c r="BB17" s="53">
        <f t="shared" si="9"/>
        <v>6.9</v>
      </c>
      <c r="BC17" s="65"/>
      <c r="BD17" s="6">
        <f t="shared" si="10"/>
        <v>5.3068749999999998</v>
      </c>
      <c r="BE17" s="7"/>
      <c r="BF17" s="6">
        <f t="shared" si="11"/>
        <v>6.2837499999999995</v>
      </c>
      <c r="BG17" s="62"/>
      <c r="BH17" s="20">
        <f t="shared" si="12"/>
        <v>5.7953124999999996</v>
      </c>
      <c r="BI17" s="55"/>
    </row>
    <row r="18" spans="1:61" x14ac:dyDescent="0.3">
      <c r="A18" s="43">
        <v>43</v>
      </c>
      <c r="B18" t="s">
        <v>71</v>
      </c>
      <c r="C18" t="s">
        <v>68</v>
      </c>
      <c r="D18" t="s">
        <v>69</v>
      </c>
      <c r="E18" t="s">
        <v>72</v>
      </c>
      <c r="F18" s="44">
        <v>6.3</v>
      </c>
      <c r="G18" s="44">
        <v>6.7</v>
      </c>
      <c r="H18" s="44">
        <v>6</v>
      </c>
      <c r="I18" s="44">
        <v>6.3</v>
      </c>
      <c r="J18" s="44">
        <v>6.7</v>
      </c>
      <c r="K18" s="45">
        <f t="shared" si="0"/>
        <v>6.3449999999999998</v>
      </c>
      <c r="L18" s="46"/>
      <c r="M18" s="47">
        <v>4.7</v>
      </c>
      <c r="N18" s="47">
        <v>5.5</v>
      </c>
      <c r="O18" s="47">
        <v>5</v>
      </c>
      <c r="P18" s="47">
        <v>5</v>
      </c>
      <c r="Q18" s="47">
        <v>5.2</v>
      </c>
      <c r="R18" s="47">
        <v>3.7</v>
      </c>
      <c r="S18" s="47">
        <v>3.5</v>
      </c>
      <c r="T18" s="47">
        <v>5.3</v>
      </c>
      <c r="U18" s="48">
        <f t="shared" si="1"/>
        <v>37.899999999999991</v>
      </c>
      <c r="V18" s="45">
        <f t="shared" si="2"/>
        <v>4.7374999999999989</v>
      </c>
      <c r="W18" s="46"/>
      <c r="X18" s="44">
        <v>7</v>
      </c>
      <c r="Y18" s="44">
        <v>6.5</v>
      </c>
      <c r="Z18" s="44">
        <v>6.5</v>
      </c>
      <c r="AA18" s="44">
        <v>7</v>
      </c>
      <c r="AB18" s="44">
        <v>6.7</v>
      </c>
      <c r="AC18" s="45">
        <f t="shared" si="3"/>
        <v>6.74</v>
      </c>
      <c r="AD18" s="49"/>
      <c r="AE18" s="47">
        <v>5.0999999999999996</v>
      </c>
      <c r="AF18" s="47">
        <v>6.3</v>
      </c>
      <c r="AG18" s="47">
        <v>6.3</v>
      </c>
      <c r="AH18" s="47">
        <v>3.5</v>
      </c>
      <c r="AI18" s="47">
        <v>4</v>
      </c>
      <c r="AJ18" s="45">
        <f t="shared" si="4"/>
        <v>5.04</v>
      </c>
      <c r="AK18" s="50"/>
      <c r="AL18" s="45">
        <f t="shared" si="5"/>
        <v>5.04</v>
      </c>
      <c r="AM18" s="51"/>
      <c r="AN18" s="47">
        <v>3.5</v>
      </c>
      <c r="AO18" s="47">
        <v>5.5</v>
      </c>
      <c r="AP18" s="47">
        <v>6</v>
      </c>
      <c r="AQ18" s="47">
        <v>5</v>
      </c>
      <c r="AR18" s="47">
        <v>5.5</v>
      </c>
      <c r="AS18" s="47">
        <v>5</v>
      </c>
      <c r="AT18" s="47">
        <v>4</v>
      </c>
      <c r="AU18" s="47">
        <v>4</v>
      </c>
      <c r="AV18" s="48">
        <f t="shared" si="6"/>
        <v>38.5</v>
      </c>
      <c r="AW18" s="45">
        <f t="shared" si="7"/>
        <v>4.8125</v>
      </c>
      <c r="AX18" s="46"/>
      <c r="AY18" s="52">
        <v>6.6</v>
      </c>
      <c r="AZ18" s="53">
        <f t="shared" si="8"/>
        <v>6.6</v>
      </c>
      <c r="BA18" s="54"/>
      <c r="BB18" s="53">
        <f t="shared" si="9"/>
        <v>6.6</v>
      </c>
      <c r="BC18" s="65"/>
      <c r="BD18" s="6">
        <f t="shared" si="10"/>
        <v>5.1674999999999995</v>
      </c>
      <c r="BE18" s="7"/>
      <c r="BF18" s="6">
        <f t="shared" si="11"/>
        <v>6.2450000000000001</v>
      </c>
      <c r="BG18" s="62"/>
      <c r="BH18" s="20">
        <f t="shared" si="12"/>
        <v>5.7062499999999998</v>
      </c>
      <c r="BI18" s="55"/>
    </row>
    <row r="19" spans="1:61" x14ac:dyDescent="0.3">
      <c r="A19" s="43">
        <v>5</v>
      </c>
      <c r="B19" t="s">
        <v>84</v>
      </c>
      <c r="C19" t="s">
        <v>50</v>
      </c>
      <c r="D19" t="s">
        <v>51</v>
      </c>
      <c r="E19" t="s">
        <v>52</v>
      </c>
      <c r="F19" s="44">
        <v>5.7</v>
      </c>
      <c r="G19" s="44">
        <v>6.2</v>
      </c>
      <c r="H19" s="44">
        <v>6</v>
      </c>
      <c r="I19" s="44">
        <v>6.5</v>
      </c>
      <c r="J19" s="44">
        <v>6.7</v>
      </c>
      <c r="K19" s="45">
        <f t="shared" si="0"/>
        <v>6.0699999999999994</v>
      </c>
      <c r="L19" s="46"/>
      <c r="M19" s="47">
        <v>4.7</v>
      </c>
      <c r="N19" s="47">
        <v>5.7</v>
      </c>
      <c r="O19" s="47">
        <v>0</v>
      </c>
      <c r="P19" s="47">
        <v>5.5</v>
      </c>
      <c r="Q19" s="47">
        <v>2</v>
      </c>
      <c r="R19" s="47">
        <v>4</v>
      </c>
      <c r="S19" s="47">
        <v>6</v>
      </c>
      <c r="T19" s="47">
        <v>5.5</v>
      </c>
      <c r="U19" s="48">
        <f t="shared" si="1"/>
        <v>33.4</v>
      </c>
      <c r="V19" s="45">
        <f t="shared" si="2"/>
        <v>4.1749999999999998</v>
      </c>
      <c r="W19" s="46"/>
      <c r="X19" s="44">
        <v>5.3</v>
      </c>
      <c r="Y19" s="44">
        <v>5.7</v>
      </c>
      <c r="Z19" s="44">
        <v>5.7</v>
      </c>
      <c r="AA19" s="44">
        <v>6</v>
      </c>
      <c r="AB19" s="44">
        <v>6.7</v>
      </c>
      <c r="AC19" s="45">
        <f t="shared" si="3"/>
        <v>5.9499999999999993</v>
      </c>
      <c r="AD19" s="49"/>
      <c r="AE19" s="47">
        <v>5</v>
      </c>
      <c r="AF19" s="47">
        <v>5.2</v>
      </c>
      <c r="AG19" s="47">
        <v>5</v>
      </c>
      <c r="AH19" s="47">
        <v>4</v>
      </c>
      <c r="AI19" s="47">
        <v>4.5999999999999996</v>
      </c>
      <c r="AJ19" s="45">
        <f t="shared" si="4"/>
        <v>4.75</v>
      </c>
      <c r="AK19" s="50">
        <v>1</v>
      </c>
      <c r="AL19" s="45">
        <f t="shared" si="5"/>
        <v>3.75</v>
      </c>
      <c r="AM19" s="51"/>
      <c r="AN19" s="47">
        <v>4.5</v>
      </c>
      <c r="AO19" s="47">
        <v>5</v>
      </c>
      <c r="AP19" s="47">
        <v>5.5</v>
      </c>
      <c r="AQ19" s="47">
        <v>6</v>
      </c>
      <c r="AR19" s="47">
        <v>5.5</v>
      </c>
      <c r="AS19" s="47">
        <v>4.5</v>
      </c>
      <c r="AT19" s="47">
        <v>6.5</v>
      </c>
      <c r="AU19" s="47">
        <v>6</v>
      </c>
      <c r="AV19" s="48">
        <f t="shared" si="6"/>
        <v>43.5</v>
      </c>
      <c r="AW19" s="45">
        <f t="shared" si="7"/>
        <v>5.4375</v>
      </c>
      <c r="AX19" s="46"/>
      <c r="AY19" s="52">
        <v>6.8</v>
      </c>
      <c r="AZ19" s="53">
        <f t="shared" si="8"/>
        <v>6.8</v>
      </c>
      <c r="BA19" s="54"/>
      <c r="BB19" s="53">
        <f t="shared" si="9"/>
        <v>6.8</v>
      </c>
      <c r="BC19" s="65"/>
      <c r="BD19" s="6">
        <f t="shared" si="10"/>
        <v>5.1221874999999999</v>
      </c>
      <c r="BE19" s="7"/>
      <c r="BF19" s="6">
        <f t="shared" si="11"/>
        <v>5.8249999999999993</v>
      </c>
      <c r="BG19" s="62"/>
      <c r="BH19" s="20">
        <f t="shared" si="12"/>
        <v>5.4735937499999991</v>
      </c>
      <c r="BI19" s="55"/>
    </row>
    <row r="20" spans="1:61" x14ac:dyDescent="0.3">
      <c r="A20" s="43">
        <v>26</v>
      </c>
      <c r="B20" t="s">
        <v>86</v>
      </c>
      <c r="C20" t="s">
        <v>87</v>
      </c>
      <c r="D20" t="s">
        <v>88</v>
      </c>
      <c r="E20" t="s">
        <v>89</v>
      </c>
      <c r="F20" s="44">
        <v>6.7</v>
      </c>
      <c r="G20" s="44">
        <v>6.7</v>
      </c>
      <c r="H20" s="44">
        <v>6.5</v>
      </c>
      <c r="I20" s="44">
        <v>7</v>
      </c>
      <c r="J20" s="44">
        <v>7.5</v>
      </c>
      <c r="K20" s="45">
        <f t="shared" si="0"/>
        <v>6.7349999999999994</v>
      </c>
      <c r="L20" s="46"/>
      <c r="M20" s="47">
        <v>4</v>
      </c>
      <c r="N20" s="47">
        <v>4.5999999999999996</v>
      </c>
      <c r="O20" s="47">
        <v>4.5</v>
      </c>
      <c r="P20" s="47">
        <v>4.8</v>
      </c>
      <c r="Q20" s="47">
        <v>4</v>
      </c>
      <c r="R20" s="47">
        <v>4.7</v>
      </c>
      <c r="S20" s="47">
        <v>2</v>
      </c>
      <c r="T20" s="47">
        <v>5</v>
      </c>
      <c r="U20" s="48">
        <f t="shared" si="1"/>
        <v>33.599999999999994</v>
      </c>
      <c r="V20" s="45">
        <f t="shared" si="2"/>
        <v>4.1999999999999993</v>
      </c>
      <c r="W20" s="46"/>
      <c r="X20" s="44">
        <v>6</v>
      </c>
      <c r="Y20" s="44">
        <v>6.3</v>
      </c>
      <c r="Z20" s="44">
        <v>6.5</v>
      </c>
      <c r="AA20" s="44">
        <v>6.5</v>
      </c>
      <c r="AB20" s="44">
        <v>7.5</v>
      </c>
      <c r="AC20" s="45">
        <f t="shared" si="3"/>
        <v>6.63</v>
      </c>
      <c r="AD20" s="49"/>
      <c r="AE20" s="47">
        <v>5</v>
      </c>
      <c r="AF20" s="47">
        <v>5</v>
      </c>
      <c r="AG20" s="47">
        <v>5</v>
      </c>
      <c r="AH20" s="47">
        <v>4.2</v>
      </c>
      <c r="AI20" s="47">
        <v>4.2</v>
      </c>
      <c r="AJ20" s="45">
        <f t="shared" si="4"/>
        <v>4.68</v>
      </c>
      <c r="AK20" s="50"/>
      <c r="AL20" s="45">
        <f t="shared" si="5"/>
        <v>4.68</v>
      </c>
      <c r="AM20" s="51"/>
      <c r="AN20" s="47">
        <v>0</v>
      </c>
      <c r="AO20" s="47">
        <v>5</v>
      </c>
      <c r="AP20" s="47">
        <v>4.5</v>
      </c>
      <c r="AQ20" s="47">
        <v>3</v>
      </c>
      <c r="AR20" s="47">
        <v>3.5</v>
      </c>
      <c r="AS20" s="47">
        <v>4</v>
      </c>
      <c r="AT20" s="47">
        <v>4</v>
      </c>
      <c r="AU20" s="47">
        <v>6</v>
      </c>
      <c r="AV20" s="48">
        <f t="shared" si="6"/>
        <v>30</v>
      </c>
      <c r="AW20" s="45">
        <f t="shared" si="7"/>
        <v>3.75</v>
      </c>
      <c r="AX20" s="46"/>
      <c r="AY20" s="52">
        <v>6.9</v>
      </c>
      <c r="AZ20" s="53">
        <f t="shared" si="8"/>
        <v>6.9</v>
      </c>
      <c r="BA20" s="54"/>
      <c r="BB20" s="53">
        <f t="shared" si="9"/>
        <v>6.9</v>
      </c>
      <c r="BC20" s="65"/>
      <c r="BD20" s="6">
        <f t="shared" si="10"/>
        <v>4.6649999999999991</v>
      </c>
      <c r="BE20" s="7"/>
      <c r="BF20" s="6">
        <f t="shared" si="11"/>
        <v>6.2774999999999999</v>
      </c>
      <c r="BG20" s="62"/>
      <c r="BH20" s="20">
        <f t="shared" si="12"/>
        <v>5.4712499999999995</v>
      </c>
      <c r="BI20" s="55"/>
    </row>
    <row r="21" spans="1:61" x14ac:dyDescent="0.3">
      <c r="A21" s="43">
        <v>60</v>
      </c>
      <c r="B21" t="s">
        <v>78</v>
      </c>
      <c r="C21" t="s">
        <v>76</v>
      </c>
      <c r="D21" t="s">
        <v>77</v>
      </c>
      <c r="E21" t="s">
        <v>61</v>
      </c>
      <c r="F21" s="44">
        <v>6</v>
      </c>
      <c r="G21" s="44">
        <v>6.2</v>
      </c>
      <c r="H21" s="44">
        <v>6</v>
      </c>
      <c r="I21" s="44">
        <v>6.7</v>
      </c>
      <c r="J21" s="44">
        <v>6.7</v>
      </c>
      <c r="K21" s="45">
        <f t="shared" si="0"/>
        <v>6.1899999999999995</v>
      </c>
      <c r="L21" s="46"/>
      <c r="M21" s="47">
        <v>3.7</v>
      </c>
      <c r="N21" s="47">
        <v>5.5</v>
      </c>
      <c r="O21" s="47">
        <v>5.3</v>
      </c>
      <c r="P21" s="47">
        <v>5</v>
      </c>
      <c r="Q21" s="47">
        <v>2.2999999999999998</v>
      </c>
      <c r="R21" s="47">
        <v>5.7</v>
      </c>
      <c r="S21" s="47">
        <v>2</v>
      </c>
      <c r="T21" s="47">
        <v>0</v>
      </c>
      <c r="U21" s="48">
        <f t="shared" si="1"/>
        <v>29.5</v>
      </c>
      <c r="V21" s="45">
        <f t="shared" si="2"/>
        <v>3.6875</v>
      </c>
      <c r="W21" s="46"/>
      <c r="X21" s="44">
        <v>6</v>
      </c>
      <c r="Y21" s="44">
        <v>6.2</v>
      </c>
      <c r="Z21" s="44">
        <v>6</v>
      </c>
      <c r="AA21" s="44">
        <v>6.7</v>
      </c>
      <c r="AB21" s="44">
        <v>6.7</v>
      </c>
      <c r="AC21" s="45">
        <f t="shared" si="3"/>
        <v>6.3699999999999992</v>
      </c>
      <c r="AD21" s="49"/>
      <c r="AE21" s="47">
        <v>5.0999999999999996</v>
      </c>
      <c r="AF21" s="47">
        <v>5.0999999999999996</v>
      </c>
      <c r="AG21" s="47">
        <v>5.2</v>
      </c>
      <c r="AH21" s="47">
        <v>4.8</v>
      </c>
      <c r="AI21" s="47">
        <v>5.0999999999999996</v>
      </c>
      <c r="AJ21" s="45">
        <f t="shared" si="4"/>
        <v>5.0649999999999995</v>
      </c>
      <c r="AK21" s="50"/>
      <c r="AL21" s="45">
        <f t="shared" si="5"/>
        <v>5.0649999999999995</v>
      </c>
      <c r="AM21" s="51"/>
      <c r="AN21" s="47">
        <v>3.5</v>
      </c>
      <c r="AO21" s="47">
        <v>5.5</v>
      </c>
      <c r="AP21" s="47">
        <v>5</v>
      </c>
      <c r="AQ21" s="47">
        <v>5.5</v>
      </c>
      <c r="AR21" s="47">
        <v>5</v>
      </c>
      <c r="AS21" s="47">
        <v>6</v>
      </c>
      <c r="AT21" s="47">
        <v>4</v>
      </c>
      <c r="AU21" s="47">
        <v>6</v>
      </c>
      <c r="AV21" s="48">
        <f t="shared" si="6"/>
        <v>40.5</v>
      </c>
      <c r="AW21" s="45">
        <f t="shared" si="7"/>
        <v>5.0625</v>
      </c>
      <c r="AX21" s="46"/>
      <c r="AY21" s="52">
        <v>6.3</v>
      </c>
      <c r="AZ21" s="53">
        <f t="shared" si="8"/>
        <v>6.3</v>
      </c>
      <c r="BA21" s="200">
        <v>0.4</v>
      </c>
      <c r="BB21" s="53">
        <f t="shared" si="9"/>
        <v>5.8999999999999995</v>
      </c>
      <c r="BC21" s="65"/>
      <c r="BD21" s="6">
        <f t="shared" si="10"/>
        <v>4.8287499999999994</v>
      </c>
      <c r="BE21" s="7"/>
      <c r="BF21" s="6">
        <f t="shared" si="11"/>
        <v>5.8087499999999999</v>
      </c>
      <c r="BG21" s="62"/>
      <c r="BH21" s="20">
        <f t="shared" si="12"/>
        <v>5.3187499999999996</v>
      </c>
      <c r="BI21" s="55"/>
    </row>
  </sheetData>
  <sortState xmlns:xlrd2="http://schemas.microsoft.com/office/spreadsheetml/2017/richdata2" ref="A10:BI21">
    <sortCondition ref="BI10:BI21"/>
  </sortState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13"/>
  <sheetViews>
    <sheetView workbookViewId="0">
      <selection activeCell="C10" sqref="C10:D10"/>
    </sheetView>
  </sheetViews>
  <sheetFormatPr defaultRowHeight="14.4" x14ac:dyDescent="0.3"/>
  <cols>
    <col min="2" max="2" width="17.5546875" customWidth="1"/>
    <col min="3" max="3" width="18.6640625" customWidth="1"/>
    <col min="4" max="4" width="16.6640625" customWidth="1"/>
    <col min="12" max="12" width="4" customWidth="1"/>
    <col min="22" max="22" width="2.6640625" customWidth="1"/>
    <col min="29" max="29" width="3.109375" customWidth="1"/>
    <col min="38" max="38" width="2.33203125" customWidth="1"/>
    <col min="53" max="53" width="3.6640625" customWidth="1"/>
    <col min="59" max="59" width="11.5546875" customWidth="1"/>
  </cols>
  <sheetData>
    <row r="1" spans="1:59" ht="15.6" x14ac:dyDescent="0.3">
      <c r="A1" s="1" t="s">
        <v>48</v>
      </c>
      <c r="B1" s="2"/>
      <c r="C1" s="3" t="s">
        <v>0</v>
      </c>
      <c r="D1" s="2" t="s">
        <v>184</v>
      </c>
      <c r="F1" s="2"/>
      <c r="G1" s="4"/>
      <c r="H1" s="5"/>
      <c r="I1" s="5"/>
      <c r="J1" s="5"/>
      <c r="K1" s="5"/>
      <c r="L1" s="4"/>
      <c r="M1" s="5"/>
      <c r="N1" s="5"/>
      <c r="O1" s="5"/>
      <c r="P1" s="5"/>
      <c r="Q1" s="5"/>
      <c r="R1" s="5"/>
      <c r="S1" s="5"/>
      <c r="T1" s="5"/>
      <c r="U1" s="5"/>
      <c r="V1" s="4"/>
      <c r="W1" s="2"/>
      <c r="X1" s="2"/>
      <c r="Y1" s="2"/>
      <c r="Z1" s="2"/>
      <c r="AA1" s="2"/>
      <c r="AB1" s="2"/>
      <c r="AC1" s="4"/>
      <c r="AD1" s="2"/>
      <c r="AE1" s="2"/>
      <c r="AF1" s="2"/>
      <c r="AG1" s="2"/>
      <c r="AH1" s="2"/>
      <c r="AI1" s="2"/>
      <c r="AJ1" s="2"/>
      <c r="AK1" s="2"/>
      <c r="AL1" s="2"/>
      <c r="AM1" s="5"/>
      <c r="AN1" s="5"/>
      <c r="AO1" s="5"/>
      <c r="AP1" s="5"/>
      <c r="AQ1" s="5"/>
      <c r="AR1" s="5"/>
      <c r="AS1" s="5"/>
      <c r="AT1" s="5"/>
      <c r="AU1" s="5"/>
      <c r="AV1" s="4"/>
      <c r="AW1" s="66"/>
      <c r="AX1" s="66"/>
      <c r="AY1" s="66"/>
      <c r="AZ1" s="66"/>
      <c r="BA1" s="2"/>
      <c r="BB1" s="4"/>
      <c r="BC1" s="4"/>
      <c r="BD1" s="2"/>
      <c r="BE1" s="4"/>
      <c r="BF1" s="2"/>
      <c r="BG1" s="9">
        <f ca="1">NOW()</f>
        <v>43437.411183680553</v>
      </c>
    </row>
    <row r="2" spans="1:59" ht="15.6" x14ac:dyDescent="0.3">
      <c r="A2" s="1"/>
      <c r="B2" s="2"/>
      <c r="C2" s="3" t="s">
        <v>1</v>
      </c>
      <c r="D2" s="2" t="s">
        <v>183</v>
      </c>
      <c r="F2" s="2"/>
      <c r="G2" s="4"/>
      <c r="H2" s="2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4"/>
      <c r="W2" s="2"/>
      <c r="X2" s="2"/>
      <c r="Y2" s="2"/>
      <c r="Z2" s="2"/>
      <c r="AA2" s="2"/>
      <c r="AB2" s="2"/>
      <c r="AC2" s="4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4"/>
      <c r="AW2" s="66"/>
      <c r="AX2" s="66"/>
      <c r="AY2" s="66"/>
      <c r="AZ2" s="66"/>
      <c r="BA2" s="2"/>
      <c r="BB2" s="4"/>
      <c r="BC2" s="4"/>
      <c r="BD2" s="2"/>
      <c r="BE2" s="4"/>
      <c r="BF2" s="2"/>
      <c r="BG2" s="10">
        <f ca="1">NOW()</f>
        <v>43437.411183680553</v>
      </c>
    </row>
    <row r="3" spans="1:59" ht="15.6" x14ac:dyDescent="0.3">
      <c r="A3" s="1" t="s">
        <v>49</v>
      </c>
      <c r="B3" s="2"/>
      <c r="C3" s="2"/>
      <c r="D3" s="3"/>
      <c r="E3" s="2"/>
      <c r="F3" s="59" t="s">
        <v>2</v>
      </c>
      <c r="G3" s="12"/>
      <c r="H3" s="11"/>
      <c r="I3" s="12"/>
      <c r="J3" s="12"/>
      <c r="K3" s="12"/>
      <c r="L3" s="12"/>
      <c r="M3" s="11"/>
      <c r="N3" s="12"/>
      <c r="O3" s="12"/>
      <c r="P3" s="12"/>
      <c r="Q3" s="12"/>
      <c r="R3" s="12"/>
      <c r="S3" s="12"/>
      <c r="T3" s="12"/>
      <c r="U3" s="12"/>
      <c r="V3" s="4"/>
      <c r="W3" s="13" t="s">
        <v>3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2"/>
      <c r="AM3" s="11" t="s">
        <v>2</v>
      </c>
      <c r="AN3" s="12"/>
      <c r="AO3" s="12"/>
      <c r="AP3" s="12"/>
      <c r="AQ3" s="12"/>
      <c r="AR3" s="12"/>
      <c r="AS3" s="12"/>
      <c r="AT3" s="12"/>
      <c r="AU3" s="12"/>
      <c r="AV3" s="4"/>
      <c r="AW3" s="67" t="s">
        <v>3</v>
      </c>
      <c r="AX3" s="68"/>
      <c r="AY3" s="68"/>
      <c r="AZ3" s="68"/>
      <c r="BA3" s="2"/>
      <c r="BB3" s="4"/>
      <c r="BC3" s="4"/>
      <c r="BD3" s="2"/>
      <c r="BE3" s="4"/>
      <c r="BF3" s="2"/>
      <c r="BG3" s="2"/>
    </row>
    <row r="4" spans="1:59" ht="15.6" x14ac:dyDescent="0.3">
      <c r="A4" s="1"/>
      <c r="B4" s="2"/>
      <c r="C4" s="3"/>
      <c r="D4" s="2"/>
      <c r="E4" s="2"/>
      <c r="F4" s="2"/>
      <c r="G4" s="4"/>
      <c r="H4" s="2"/>
      <c r="I4" s="2"/>
      <c r="J4" s="2"/>
      <c r="K4" s="2"/>
      <c r="L4" s="4"/>
      <c r="M4" s="2"/>
      <c r="N4" s="2"/>
      <c r="O4" s="2"/>
      <c r="P4" s="2"/>
      <c r="Q4" s="2"/>
      <c r="R4" s="2"/>
      <c r="S4" s="2"/>
      <c r="T4" s="2"/>
      <c r="U4" s="2"/>
      <c r="V4" s="4"/>
      <c r="W4" s="2"/>
      <c r="X4" s="2"/>
      <c r="Y4" s="2"/>
      <c r="Z4" s="2"/>
      <c r="AA4" s="2"/>
      <c r="AB4" s="2"/>
      <c r="AC4" s="4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4"/>
      <c r="AW4" s="66"/>
      <c r="AX4" s="66"/>
      <c r="AY4" s="66"/>
      <c r="AZ4" s="66"/>
      <c r="BA4" s="2"/>
      <c r="BB4" s="4"/>
      <c r="BC4" s="4"/>
      <c r="BD4" s="2"/>
      <c r="BE4" s="4"/>
      <c r="BF4" s="2"/>
      <c r="BG4" s="2"/>
    </row>
    <row r="5" spans="1:59" ht="15.6" x14ac:dyDescent="0.3">
      <c r="A5" s="1" t="s">
        <v>92</v>
      </c>
      <c r="B5" s="17"/>
      <c r="C5" s="2"/>
      <c r="D5" s="2"/>
      <c r="E5" s="2"/>
      <c r="F5" s="17" t="s">
        <v>5</v>
      </c>
      <c r="G5" s="18"/>
      <c r="H5" s="2"/>
      <c r="I5" s="17"/>
      <c r="J5" s="2"/>
      <c r="K5" s="2"/>
      <c r="L5" s="4"/>
      <c r="M5" s="17" t="s">
        <v>6</v>
      </c>
      <c r="N5" s="17"/>
      <c r="O5" s="2"/>
      <c r="P5" s="2"/>
      <c r="Q5" s="2"/>
      <c r="R5" s="2"/>
      <c r="S5" s="2"/>
      <c r="T5" s="2"/>
      <c r="U5" s="2"/>
      <c r="V5" s="18"/>
      <c r="W5" s="17" t="s">
        <v>5</v>
      </c>
      <c r="X5" s="2"/>
      <c r="Y5" s="2"/>
      <c r="Z5" s="2"/>
      <c r="AA5" s="2"/>
      <c r="AB5" s="2"/>
      <c r="AC5" s="4"/>
      <c r="AD5" s="17" t="s">
        <v>5</v>
      </c>
      <c r="AE5" s="2"/>
      <c r="AF5" s="2"/>
      <c r="AG5" s="2"/>
      <c r="AH5" s="2"/>
      <c r="AI5" s="2"/>
      <c r="AJ5" s="17"/>
      <c r="AK5" s="17"/>
      <c r="AL5" s="19"/>
      <c r="AM5" s="17" t="s">
        <v>7</v>
      </c>
      <c r="AN5" s="17"/>
      <c r="AO5" s="2"/>
      <c r="AP5" s="2"/>
      <c r="AQ5" s="2"/>
      <c r="AR5" s="2"/>
      <c r="AS5" s="2"/>
      <c r="AT5" s="2"/>
      <c r="AU5" s="2"/>
      <c r="AV5" s="4"/>
      <c r="AW5" s="69" t="s">
        <v>8</v>
      </c>
      <c r="AX5" s="66"/>
      <c r="AY5" s="66"/>
      <c r="AZ5" s="66"/>
      <c r="BA5" s="19"/>
      <c r="BB5" s="18" t="s">
        <v>9</v>
      </c>
      <c r="BC5" s="4"/>
      <c r="BD5" s="2"/>
      <c r="BE5" s="4"/>
      <c r="BF5" s="2"/>
      <c r="BG5" s="2"/>
    </row>
    <row r="6" spans="1:59" ht="15.6" x14ac:dyDescent="0.3">
      <c r="A6" s="1" t="s">
        <v>10</v>
      </c>
      <c r="B6" s="17">
        <v>4</v>
      </c>
      <c r="C6" s="2"/>
      <c r="D6" s="2"/>
      <c r="E6" s="2"/>
      <c r="F6" s="2" t="str">
        <f>D1</f>
        <v>Jenny Scott</v>
      </c>
      <c r="G6" s="4"/>
      <c r="H6" s="2"/>
      <c r="I6" s="2"/>
      <c r="J6" s="2"/>
      <c r="K6" s="2"/>
      <c r="L6" s="2"/>
      <c r="M6" s="2" t="str">
        <f>D1</f>
        <v>Jenny Scott</v>
      </c>
      <c r="N6" s="2"/>
      <c r="O6" s="2"/>
      <c r="P6" s="2"/>
      <c r="Q6" s="2"/>
      <c r="R6" s="2"/>
      <c r="S6" s="2"/>
      <c r="T6" s="2"/>
      <c r="U6" s="4"/>
      <c r="V6" s="4"/>
      <c r="W6" s="2" t="str">
        <f>D1</f>
        <v>Jenny Scott</v>
      </c>
      <c r="X6" s="2"/>
      <c r="Y6" s="2"/>
      <c r="Z6" s="2"/>
      <c r="AA6" s="2"/>
      <c r="AB6" s="2"/>
      <c r="AC6" s="2"/>
      <c r="AD6" s="2" t="str">
        <f>D1</f>
        <v>Jenny Scott</v>
      </c>
      <c r="AE6" s="2"/>
      <c r="AF6" s="2"/>
      <c r="AG6" s="2"/>
      <c r="AH6" s="2"/>
      <c r="AI6" s="2"/>
      <c r="AJ6" s="2"/>
      <c r="AK6" s="2"/>
      <c r="AL6" s="19"/>
      <c r="AM6" s="2" t="str">
        <f>D2</f>
        <v>Robyn Bruderer</v>
      </c>
      <c r="AN6" s="2"/>
      <c r="AO6" s="2"/>
      <c r="AP6" s="2"/>
      <c r="AQ6" s="2"/>
      <c r="AR6" s="2"/>
      <c r="AS6" s="2"/>
      <c r="AT6" s="2"/>
      <c r="AU6" s="4"/>
      <c r="AV6" s="2"/>
      <c r="AW6" s="66" t="str">
        <f>D2</f>
        <v>Robyn Bruderer</v>
      </c>
      <c r="AX6" s="66"/>
      <c r="AY6" s="66"/>
      <c r="AZ6" s="66"/>
      <c r="BA6" s="19"/>
      <c r="BB6" s="2"/>
      <c r="BC6" s="4"/>
      <c r="BD6" s="2"/>
      <c r="BE6" s="4"/>
      <c r="BF6" s="2"/>
      <c r="BG6" s="2"/>
    </row>
    <row r="7" spans="1:59" x14ac:dyDescent="0.3">
      <c r="A7" s="2"/>
      <c r="B7" s="2"/>
      <c r="C7" s="2"/>
      <c r="D7" s="2"/>
      <c r="E7" s="2"/>
      <c r="F7" s="2" t="s">
        <v>11</v>
      </c>
      <c r="G7" s="2"/>
      <c r="H7" s="2"/>
      <c r="I7" s="2"/>
      <c r="J7" s="2"/>
      <c r="K7" s="5"/>
      <c r="L7" s="22"/>
      <c r="M7" s="2"/>
      <c r="N7" s="5"/>
      <c r="O7" s="5"/>
      <c r="P7" s="5"/>
      <c r="Q7" s="5"/>
      <c r="R7" s="5"/>
      <c r="S7" s="5"/>
      <c r="T7" s="5"/>
      <c r="U7" s="5"/>
      <c r="V7" s="22"/>
      <c r="W7" s="23" t="s">
        <v>11</v>
      </c>
      <c r="X7" s="23"/>
      <c r="Y7" s="23"/>
      <c r="Z7" s="23"/>
      <c r="AA7" s="24"/>
      <c r="AB7" s="2"/>
      <c r="AC7" s="4"/>
      <c r="AD7" s="2" t="s">
        <v>12</v>
      </c>
      <c r="AE7" s="2"/>
      <c r="AF7" s="2"/>
      <c r="AG7" s="2"/>
      <c r="AH7" s="2"/>
      <c r="AI7" s="2"/>
      <c r="AJ7" s="2"/>
      <c r="AK7" s="23" t="s">
        <v>12</v>
      </c>
      <c r="AL7" s="19"/>
      <c r="AM7" s="2"/>
      <c r="AN7" s="5"/>
      <c r="AO7" s="5"/>
      <c r="AP7" s="5"/>
      <c r="AQ7" s="5"/>
      <c r="AR7" s="5"/>
      <c r="AS7" s="5"/>
      <c r="AT7" s="5"/>
      <c r="AU7" s="5"/>
      <c r="AV7" s="22"/>
      <c r="AW7" s="69"/>
      <c r="AX7" s="66"/>
      <c r="AY7" s="66" t="s">
        <v>13</v>
      </c>
      <c r="AZ7" s="66" t="s">
        <v>14</v>
      </c>
      <c r="BA7" s="19"/>
      <c r="BB7" s="24" t="s">
        <v>15</v>
      </c>
      <c r="BC7" s="4"/>
      <c r="BD7" s="24" t="s">
        <v>3</v>
      </c>
      <c r="BE7" s="70"/>
      <c r="BF7" s="42" t="s">
        <v>16</v>
      </c>
      <c r="BG7" s="27"/>
    </row>
    <row r="8" spans="1:59" x14ac:dyDescent="0.3">
      <c r="A8" s="29" t="s">
        <v>17</v>
      </c>
      <c r="B8" s="29" t="s">
        <v>18</v>
      </c>
      <c r="C8" s="29" t="s">
        <v>11</v>
      </c>
      <c r="D8" s="29" t="s">
        <v>19</v>
      </c>
      <c r="E8" s="29" t="s">
        <v>20</v>
      </c>
      <c r="F8" s="30" t="s">
        <v>21</v>
      </c>
      <c r="G8" s="30" t="s">
        <v>22</v>
      </c>
      <c r="H8" s="30" t="s">
        <v>23</v>
      </c>
      <c r="I8" s="30" t="s">
        <v>24</v>
      </c>
      <c r="J8" s="30" t="s">
        <v>25</v>
      </c>
      <c r="K8" s="30" t="s">
        <v>11</v>
      </c>
      <c r="L8" s="31"/>
      <c r="M8" s="28" t="s">
        <v>26</v>
      </c>
      <c r="N8" s="28" t="s">
        <v>27</v>
      </c>
      <c r="O8" s="28" t="s">
        <v>93</v>
      </c>
      <c r="P8" s="28" t="s">
        <v>94</v>
      </c>
      <c r="Q8" s="28" t="s">
        <v>95</v>
      </c>
      <c r="R8" s="28" t="s">
        <v>96</v>
      </c>
      <c r="S8" s="28" t="s">
        <v>97</v>
      </c>
      <c r="T8" s="28" t="s">
        <v>34</v>
      </c>
      <c r="U8" s="28" t="s">
        <v>35</v>
      </c>
      <c r="V8" s="31"/>
      <c r="W8" s="30" t="s">
        <v>21</v>
      </c>
      <c r="X8" s="30" t="s">
        <v>22</v>
      </c>
      <c r="Y8" s="30" t="s">
        <v>23</v>
      </c>
      <c r="Z8" s="30" t="s">
        <v>24</v>
      </c>
      <c r="AA8" s="30" t="s">
        <v>25</v>
      </c>
      <c r="AB8" s="30" t="s">
        <v>11</v>
      </c>
      <c r="AC8" s="32"/>
      <c r="AD8" s="30" t="s">
        <v>36</v>
      </c>
      <c r="AE8" s="30" t="s">
        <v>37</v>
      </c>
      <c r="AF8" s="30" t="s">
        <v>38</v>
      </c>
      <c r="AG8" s="30" t="s">
        <v>39</v>
      </c>
      <c r="AH8" s="30" t="s">
        <v>40</v>
      </c>
      <c r="AI8" s="30" t="s">
        <v>41</v>
      </c>
      <c r="AJ8" s="28" t="s">
        <v>42</v>
      </c>
      <c r="AK8" s="28" t="s">
        <v>43</v>
      </c>
      <c r="AL8" s="33"/>
      <c r="AM8" s="28" t="s">
        <v>26</v>
      </c>
      <c r="AN8" s="28" t="s">
        <v>27</v>
      </c>
      <c r="AO8" s="28" t="s">
        <v>93</v>
      </c>
      <c r="AP8" s="28" t="s">
        <v>94</v>
      </c>
      <c r="AQ8" s="28" t="s">
        <v>95</v>
      </c>
      <c r="AR8" s="28" t="s">
        <v>96</v>
      </c>
      <c r="AS8" s="28" t="s">
        <v>97</v>
      </c>
      <c r="AT8" s="28" t="s">
        <v>34</v>
      </c>
      <c r="AU8" s="28" t="s">
        <v>35</v>
      </c>
      <c r="AV8" s="31"/>
      <c r="AW8" s="71" t="s">
        <v>44</v>
      </c>
      <c r="AX8" s="71" t="s">
        <v>14</v>
      </c>
      <c r="AY8" s="71" t="s">
        <v>45</v>
      </c>
      <c r="AZ8" s="71" t="s">
        <v>43</v>
      </c>
      <c r="BA8" s="35"/>
      <c r="BB8" s="72" t="s">
        <v>46</v>
      </c>
      <c r="BC8" s="73"/>
      <c r="BD8" s="72" t="s">
        <v>46</v>
      </c>
      <c r="BE8" s="74"/>
      <c r="BF8" s="40" t="s">
        <v>46</v>
      </c>
      <c r="BG8" s="40" t="s">
        <v>47</v>
      </c>
    </row>
    <row r="9" spans="1:59" x14ac:dyDescent="0.3">
      <c r="A9" s="8"/>
      <c r="B9" s="8"/>
      <c r="C9" s="8"/>
      <c r="D9" s="8"/>
      <c r="E9" s="8"/>
      <c r="F9" s="27"/>
      <c r="G9" s="27"/>
      <c r="H9" s="27"/>
      <c r="I9" s="27"/>
      <c r="J9" s="27"/>
      <c r="K9" s="27"/>
      <c r="L9" s="31"/>
      <c r="M9" s="23"/>
      <c r="N9" s="23"/>
      <c r="O9" s="23"/>
      <c r="P9" s="23"/>
      <c r="Q9" s="23"/>
      <c r="R9" s="23"/>
      <c r="S9" s="23"/>
      <c r="T9" s="23"/>
      <c r="U9" s="23"/>
      <c r="V9" s="31"/>
      <c r="W9" s="27"/>
      <c r="X9" s="27"/>
      <c r="Y9" s="27"/>
      <c r="Z9" s="27"/>
      <c r="AA9" s="27"/>
      <c r="AB9" s="27"/>
      <c r="AC9" s="32"/>
      <c r="AD9" s="27"/>
      <c r="AE9" s="27"/>
      <c r="AF9" s="27"/>
      <c r="AG9" s="27"/>
      <c r="AH9" s="27"/>
      <c r="AI9" s="27"/>
      <c r="AJ9" s="23"/>
      <c r="AK9" s="23"/>
      <c r="AL9" s="33"/>
      <c r="AM9" s="23"/>
      <c r="AN9" s="23"/>
      <c r="AO9" s="23"/>
      <c r="AP9" s="23"/>
      <c r="AQ9" s="23"/>
      <c r="AR9" s="23"/>
      <c r="AS9" s="23"/>
      <c r="AT9" s="23"/>
      <c r="AU9" s="23"/>
      <c r="AV9" s="31"/>
      <c r="AW9" s="75"/>
      <c r="AX9" s="75"/>
      <c r="AY9" s="75"/>
      <c r="AZ9" s="75"/>
      <c r="BA9" s="35"/>
      <c r="BB9" s="24"/>
      <c r="BC9" s="22"/>
      <c r="BD9" s="24"/>
      <c r="BE9" s="76"/>
      <c r="BF9" s="42"/>
      <c r="BG9" s="42"/>
    </row>
    <row r="10" spans="1:59" x14ac:dyDescent="0.3">
      <c r="A10" s="43">
        <v>15</v>
      </c>
      <c r="B10" t="s">
        <v>99</v>
      </c>
      <c r="C10" t="s">
        <v>55</v>
      </c>
      <c r="D10" t="s">
        <v>56</v>
      </c>
      <c r="E10" t="s">
        <v>57</v>
      </c>
      <c r="F10" s="44">
        <v>6</v>
      </c>
      <c r="G10" s="44">
        <v>5</v>
      </c>
      <c r="H10" s="44">
        <v>5.5</v>
      </c>
      <c r="I10" s="44">
        <v>7</v>
      </c>
      <c r="J10" s="44">
        <v>7.5</v>
      </c>
      <c r="K10" s="45">
        <f>SUM((F10*0.3),(G10*0.25),(H10*0.25),(I10*0.15),(J10*0.05))</f>
        <v>5.85</v>
      </c>
      <c r="L10" s="46"/>
      <c r="M10" s="47">
        <v>5.5</v>
      </c>
      <c r="N10" s="47">
        <v>6</v>
      </c>
      <c r="O10" s="47">
        <v>6.5</v>
      </c>
      <c r="P10" s="47">
        <v>5.5</v>
      </c>
      <c r="Q10" s="47">
        <v>4</v>
      </c>
      <c r="R10" s="47">
        <v>6.5</v>
      </c>
      <c r="S10" s="47">
        <v>5.5</v>
      </c>
      <c r="T10" s="48">
        <f>SUM(M10:S10)</f>
        <v>39.5</v>
      </c>
      <c r="U10" s="45">
        <f>T10/7</f>
        <v>5.6428571428571432</v>
      </c>
      <c r="V10" s="46"/>
      <c r="W10" s="44">
        <v>6.5</v>
      </c>
      <c r="X10" s="44">
        <v>5.5</v>
      </c>
      <c r="Y10" s="44">
        <v>6</v>
      </c>
      <c r="Z10" s="44">
        <v>6.5</v>
      </c>
      <c r="AA10" s="44">
        <v>7.5</v>
      </c>
      <c r="AB10" s="45">
        <f>SUM((W10*0.3),(X10*0.25),(Y10*0.25),(Z10*0.15),(AA10*0.05))</f>
        <v>6.1749999999999998</v>
      </c>
      <c r="AC10" s="49"/>
      <c r="AD10" s="47">
        <v>7.5</v>
      </c>
      <c r="AE10" s="47">
        <v>6.5</v>
      </c>
      <c r="AF10" s="47">
        <v>6</v>
      </c>
      <c r="AG10" s="47">
        <v>6</v>
      </c>
      <c r="AH10" s="47">
        <v>6.5</v>
      </c>
      <c r="AI10" s="45">
        <f>SUM((AD10*0.2),(AE10*0.15),(AF10*0.25),(AG10*0.2),(AH10*0.2))</f>
        <v>6.4750000000000005</v>
      </c>
      <c r="AJ10" s="50"/>
      <c r="AK10" s="45">
        <f>AI10-AJ10</f>
        <v>6.4750000000000005</v>
      </c>
      <c r="AL10" s="51"/>
      <c r="AM10" s="47">
        <v>5.3</v>
      </c>
      <c r="AN10" s="47">
        <v>7</v>
      </c>
      <c r="AO10" s="47">
        <v>6</v>
      </c>
      <c r="AP10" s="47">
        <v>5.7</v>
      </c>
      <c r="AQ10" s="47">
        <v>5.5</v>
      </c>
      <c r="AR10" s="47">
        <v>5.7</v>
      </c>
      <c r="AS10" s="47">
        <v>5.3</v>
      </c>
      <c r="AT10" s="48">
        <f>SUM(AM10:AS10)</f>
        <v>40.5</v>
      </c>
      <c r="AU10" s="45">
        <f>AT10/7</f>
        <v>5.7857142857142856</v>
      </c>
      <c r="AV10" s="46"/>
      <c r="AW10" s="77">
        <v>8</v>
      </c>
      <c r="AX10" s="45">
        <f>AW10</f>
        <v>8</v>
      </c>
      <c r="AY10" s="78"/>
      <c r="AZ10" s="45">
        <f>SUM(AX10-AY10)</f>
        <v>8</v>
      </c>
      <c r="BA10" s="51"/>
      <c r="BB10" s="66">
        <f>SUM((K10*0.25)+(U10*0.375)+(AU10*0.375))</f>
        <v>5.7482142857142859</v>
      </c>
      <c r="BC10" s="4"/>
      <c r="BD10" s="66">
        <f>SUM((AB10*0.25),(AK10*0.25),(AZ10*0.5))</f>
        <v>7.1624999999999996</v>
      </c>
      <c r="BE10" s="70"/>
      <c r="BF10" s="69">
        <f>AVERAGE(BB10:BD10)</f>
        <v>6.4553571428571423</v>
      </c>
      <c r="BG10" s="55">
        <v>1</v>
      </c>
    </row>
    <row r="11" spans="1:59" x14ac:dyDescent="0.3">
      <c r="A11" s="43">
        <v>8</v>
      </c>
      <c r="B11" t="s">
        <v>98</v>
      </c>
      <c r="C11" t="s">
        <v>50</v>
      </c>
      <c r="D11" t="s">
        <v>51</v>
      </c>
      <c r="E11" t="s">
        <v>52</v>
      </c>
      <c r="F11" s="44">
        <v>6.5</v>
      </c>
      <c r="G11" s="44">
        <v>5.5</v>
      </c>
      <c r="H11" s="44">
        <v>7</v>
      </c>
      <c r="I11" s="44">
        <v>6.5</v>
      </c>
      <c r="J11" s="44">
        <v>7</v>
      </c>
      <c r="K11" s="45">
        <f>SUM((F11*0.3),(G11*0.25),(H11*0.25),(I11*0.15),(J11*0.05))</f>
        <v>6.3999999999999995</v>
      </c>
      <c r="L11" s="46"/>
      <c r="M11" s="47">
        <v>4.5</v>
      </c>
      <c r="N11" s="47">
        <v>6</v>
      </c>
      <c r="O11" s="47">
        <v>6.5</v>
      </c>
      <c r="P11" s="47">
        <v>7</v>
      </c>
      <c r="Q11" s="47">
        <v>5.5</v>
      </c>
      <c r="R11" s="47">
        <v>5.5</v>
      </c>
      <c r="S11" s="47">
        <v>5.5</v>
      </c>
      <c r="T11" s="48">
        <f>SUM(M11:S11)</f>
        <v>40.5</v>
      </c>
      <c r="U11" s="45">
        <f>T11/7</f>
        <v>5.7857142857142856</v>
      </c>
      <c r="V11" s="46"/>
      <c r="W11" s="44">
        <v>7</v>
      </c>
      <c r="X11" s="44">
        <v>5</v>
      </c>
      <c r="Y11" s="44">
        <v>6.5</v>
      </c>
      <c r="Z11" s="44">
        <v>6</v>
      </c>
      <c r="AA11" s="44">
        <v>7</v>
      </c>
      <c r="AB11" s="45">
        <f>SUM((W11*0.3),(X11*0.25),(Y11*0.25),(Z11*0.15),(AA11*0.05))</f>
        <v>6.2249999999999996</v>
      </c>
      <c r="AC11" s="49"/>
      <c r="AD11" s="47">
        <v>7</v>
      </c>
      <c r="AE11" s="47">
        <v>7.5</v>
      </c>
      <c r="AF11" s="47">
        <v>6.5</v>
      </c>
      <c r="AG11" s="47">
        <v>6.5</v>
      </c>
      <c r="AH11" s="47">
        <v>6</v>
      </c>
      <c r="AI11" s="45">
        <f t="shared" ref="AI11" si="0">SUM((AD11*0.2),(AE11*0.15),(AF11*0.25),(AG11*0.2),(AH11*0.2))</f>
        <v>6.65</v>
      </c>
      <c r="AJ11" s="50"/>
      <c r="AK11" s="45">
        <f t="shared" ref="AK11" si="1">AI11-AJ11</f>
        <v>6.65</v>
      </c>
      <c r="AL11" s="51"/>
      <c r="AM11" s="47">
        <v>4.5</v>
      </c>
      <c r="AN11" s="47">
        <v>6</v>
      </c>
      <c r="AO11" s="47">
        <v>4.7</v>
      </c>
      <c r="AP11" s="47">
        <v>6.5</v>
      </c>
      <c r="AQ11" s="47">
        <v>5</v>
      </c>
      <c r="AR11" s="47">
        <v>5.5</v>
      </c>
      <c r="AS11" s="47">
        <v>6</v>
      </c>
      <c r="AT11" s="48">
        <f>SUM(AM11:AS11)</f>
        <v>38.200000000000003</v>
      </c>
      <c r="AU11" s="45">
        <f>AT11/7</f>
        <v>5.4571428571428573</v>
      </c>
      <c r="AV11" s="46"/>
      <c r="AW11" s="77">
        <v>6.9</v>
      </c>
      <c r="AX11" s="45">
        <f t="shared" ref="AX11" si="2">AW11</f>
        <v>6.9</v>
      </c>
      <c r="AY11" s="78"/>
      <c r="AZ11" s="45">
        <f>SUM(AX11-AY11)</f>
        <v>6.9</v>
      </c>
      <c r="BA11" s="51"/>
      <c r="BB11" s="66">
        <f>SUM((K11*0.25)+(U11*0.375)+(AU11*0.375))</f>
        <v>5.816071428571429</v>
      </c>
      <c r="BC11" s="4"/>
      <c r="BD11" s="66">
        <f>SUM((AB11*0.25),(AK11*0.25),(AZ11*0.5))</f>
        <v>6.6687500000000002</v>
      </c>
      <c r="BE11" s="70"/>
      <c r="BF11" s="69">
        <f>AVERAGE(BB11:BD11)</f>
        <v>6.2424107142857146</v>
      </c>
      <c r="BG11" s="55">
        <v>2</v>
      </c>
    </row>
    <row r="12" spans="1:59" x14ac:dyDescent="0.3">
      <c r="A12" s="43">
        <v>22</v>
      </c>
      <c r="B12" t="s">
        <v>100</v>
      </c>
      <c r="C12" t="s">
        <v>87</v>
      </c>
      <c r="D12" t="s">
        <v>139</v>
      </c>
      <c r="E12" t="s">
        <v>89</v>
      </c>
      <c r="F12" s="44">
        <v>7</v>
      </c>
      <c r="G12" s="44">
        <v>6</v>
      </c>
      <c r="H12" s="44">
        <v>7</v>
      </c>
      <c r="I12" s="44">
        <v>7</v>
      </c>
      <c r="J12" s="44">
        <v>7.5</v>
      </c>
      <c r="K12" s="45">
        <f t="shared" ref="K12:K13" si="3">SUM((F12*0.3),(G12*0.25),(H12*0.25),(I12*0.15),(J12*0.05))</f>
        <v>6.7749999999999995</v>
      </c>
      <c r="L12" s="46"/>
      <c r="M12" s="47">
        <v>4.5</v>
      </c>
      <c r="N12" s="47">
        <v>5.5</v>
      </c>
      <c r="O12" s="47">
        <v>4</v>
      </c>
      <c r="P12" s="47">
        <v>6</v>
      </c>
      <c r="Q12" s="47">
        <v>3.5</v>
      </c>
      <c r="R12" s="47">
        <v>4.5</v>
      </c>
      <c r="S12" s="47">
        <v>5.5</v>
      </c>
      <c r="T12" s="48">
        <f t="shared" ref="T12:T13" si="4">SUM(M12:S12)</f>
        <v>33.5</v>
      </c>
      <c r="U12" s="45">
        <f t="shared" ref="U12:U13" si="5">T12/7</f>
        <v>4.7857142857142856</v>
      </c>
      <c r="V12" s="46"/>
      <c r="W12" s="44">
        <v>5.5</v>
      </c>
      <c r="X12" s="44">
        <v>5.5</v>
      </c>
      <c r="Y12" s="44">
        <v>7</v>
      </c>
      <c r="Z12" s="44">
        <v>7</v>
      </c>
      <c r="AA12" s="44">
        <v>7.5</v>
      </c>
      <c r="AB12" s="45">
        <f t="shared" ref="AB12:AB13" si="6">SUM((W12*0.3),(X12*0.25),(Y12*0.25),(Z12*0.15),(AA12*0.05))</f>
        <v>6.2</v>
      </c>
      <c r="AC12" s="49"/>
      <c r="AD12" s="47">
        <v>5.5</v>
      </c>
      <c r="AE12" s="47">
        <v>5.5</v>
      </c>
      <c r="AF12" s="47">
        <v>6</v>
      </c>
      <c r="AG12" s="47">
        <v>5</v>
      </c>
      <c r="AH12" s="47">
        <v>5</v>
      </c>
      <c r="AI12" s="45">
        <f t="shared" ref="AI12:AI13" si="7">SUM((AD12*0.2),(AE12*0.15),(AF12*0.25),(AG12*0.2),(AH12*0.2))</f>
        <v>5.4249999999999998</v>
      </c>
      <c r="AJ12" s="50"/>
      <c r="AK12" s="45">
        <f t="shared" ref="AK12:AK13" si="8">AI12-AJ12</f>
        <v>5.4249999999999998</v>
      </c>
      <c r="AL12" s="51"/>
      <c r="AM12" s="47">
        <v>5.7</v>
      </c>
      <c r="AN12" s="47">
        <v>6.3</v>
      </c>
      <c r="AO12" s="47">
        <v>5</v>
      </c>
      <c r="AP12" s="47">
        <v>6.7</v>
      </c>
      <c r="AQ12" s="47">
        <v>3</v>
      </c>
      <c r="AR12" s="47">
        <v>5.2</v>
      </c>
      <c r="AS12" s="47">
        <v>5.2</v>
      </c>
      <c r="AT12" s="48">
        <f t="shared" ref="AT12:AT13" si="9">SUM(AM12:AS12)</f>
        <v>37.1</v>
      </c>
      <c r="AU12" s="45">
        <f t="shared" ref="AU12:AU13" si="10">AT12/7</f>
        <v>5.3</v>
      </c>
      <c r="AV12" s="46"/>
      <c r="AW12" s="77">
        <v>7.2</v>
      </c>
      <c r="AX12" s="45">
        <f t="shared" ref="AX12:AX13" si="11">AW12</f>
        <v>7.2</v>
      </c>
      <c r="AY12" s="78"/>
      <c r="AZ12" s="45">
        <f t="shared" ref="AZ12:AZ13" si="12">SUM(AX12-AY12)</f>
        <v>7.2</v>
      </c>
      <c r="BA12" s="51"/>
      <c r="BB12" s="66">
        <f t="shared" ref="BB12:BB13" si="13">SUM((K12*0.25)+(U12*0.375)+(AU12*0.375))</f>
        <v>5.4758928571428571</v>
      </c>
      <c r="BC12" s="4"/>
      <c r="BD12" s="66">
        <f t="shared" ref="BD12:BD13" si="14">SUM((AB12*0.25),(AK12*0.25),(AZ12*0.5))</f>
        <v>6.5062499999999996</v>
      </c>
      <c r="BE12" s="70"/>
      <c r="BF12" s="69">
        <f t="shared" ref="BF12:BF13" si="15">AVERAGE(BB12:BD12)</f>
        <v>5.9910714285714288</v>
      </c>
      <c r="BG12" s="55">
        <v>3</v>
      </c>
    </row>
    <row r="13" spans="1:59" x14ac:dyDescent="0.3">
      <c r="A13" s="43">
        <v>21</v>
      </c>
      <c r="B13" t="s">
        <v>102</v>
      </c>
      <c r="C13" t="s">
        <v>87</v>
      </c>
      <c r="D13" t="s">
        <v>139</v>
      </c>
      <c r="E13" t="s">
        <v>89</v>
      </c>
      <c r="F13" s="44">
        <v>7</v>
      </c>
      <c r="G13" s="44">
        <v>6</v>
      </c>
      <c r="H13" s="44">
        <v>7</v>
      </c>
      <c r="I13" s="44">
        <v>7</v>
      </c>
      <c r="J13" s="44">
        <v>7.5</v>
      </c>
      <c r="K13" s="45">
        <f t="shared" si="3"/>
        <v>6.7749999999999995</v>
      </c>
      <c r="L13" s="46"/>
      <c r="M13" s="47">
        <v>5.5</v>
      </c>
      <c r="N13" s="47">
        <v>5</v>
      </c>
      <c r="O13" s="47">
        <v>5</v>
      </c>
      <c r="P13" s="47">
        <v>3</v>
      </c>
      <c r="Q13" s="47">
        <v>5</v>
      </c>
      <c r="R13" s="47">
        <v>4.5</v>
      </c>
      <c r="S13" s="47">
        <v>6</v>
      </c>
      <c r="T13" s="48">
        <f t="shared" si="4"/>
        <v>34</v>
      </c>
      <c r="U13" s="45">
        <f t="shared" si="5"/>
        <v>4.8571428571428568</v>
      </c>
      <c r="V13" s="46"/>
      <c r="W13" s="44">
        <v>6</v>
      </c>
      <c r="X13" s="44">
        <v>5.5</v>
      </c>
      <c r="Y13" s="44">
        <v>7</v>
      </c>
      <c r="Z13" s="44">
        <v>7</v>
      </c>
      <c r="AA13" s="44">
        <v>7.5</v>
      </c>
      <c r="AB13" s="45">
        <f t="shared" si="6"/>
        <v>6.35</v>
      </c>
      <c r="AC13" s="49"/>
      <c r="AD13" s="47">
        <v>5.5</v>
      </c>
      <c r="AE13" s="47">
        <v>5</v>
      </c>
      <c r="AF13" s="47">
        <v>6</v>
      </c>
      <c r="AG13" s="47">
        <v>6</v>
      </c>
      <c r="AH13" s="47">
        <v>5</v>
      </c>
      <c r="AI13" s="45">
        <f t="shared" si="7"/>
        <v>5.5500000000000007</v>
      </c>
      <c r="AJ13" s="50"/>
      <c r="AK13" s="45">
        <f t="shared" si="8"/>
        <v>5.5500000000000007</v>
      </c>
      <c r="AL13" s="51"/>
      <c r="AM13" s="47">
        <v>5.2</v>
      </c>
      <c r="AN13" s="47">
        <v>6.2</v>
      </c>
      <c r="AO13" s="47">
        <v>4</v>
      </c>
      <c r="AP13" s="47">
        <v>5.2</v>
      </c>
      <c r="AQ13" s="47">
        <v>4.7</v>
      </c>
      <c r="AR13" s="47">
        <v>4.7</v>
      </c>
      <c r="AS13" s="47">
        <v>5</v>
      </c>
      <c r="AT13" s="48">
        <f t="shared" si="9"/>
        <v>35</v>
      </c>
      <c r="AU13" s="45">
        <f t="shared" si="10"/>
        <v>5</v>
      </c>
      <c r="AV13" s="46"/>
      <c r="AW13" s="77">
        <v>6.6</v>
      </c>
      <c r="AX13" s="45">
        <f t="shared" si="11"/>
        <v>6.6</v>
      </c>
      <c r="AY13" s="78"/>
      <c r="AZ13" s="45">
        <f t="shared" si="12"/>
        <v>6.6</v>
      </c>
      <c r="BA13" s="51"/>
      <c r="BB13" s="66">
        <f t="shared" si="13"/>
        <v>5.3901785714285708</v>
      </c>
      <c r="BC13" s="4"/>
      <c r="BD13" s="66">
        <f t="shared" si="14"/>
        <v>6.2750000000000004</v>
      </c>
      <c r="BE13" s="70"/>
      <c r="BF13" s="69">
        <f t="shared" si="15"/>
        <v>5.8325892857142856</v>
      </c>
      <c r="BG13" s="55">
        <v>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16"/>
  <sheetViews>
    <sheetView topLeftCell="AL1" workbookViewId="0">
      <selection activeCell="F11" sqref="F11"/>
    </sheetView>
  </sheetViews>
  <sheetFormatPr defaultRowHeight="14.4" x14ac:dyDescent="0.3"/>
  <cols>
    <col min="2" max="2" width="13.6640625" customWidth="1"/>
    <col min="3" max="3" width="17.109375" customWidth="1"/>
    <col min="4" max="4" width="12.6640625" customWidth="1"/>
    <col min="5" max="5" width="19.88671875" customWidth="1"/>
    <col min="12" max="12" width="3.44140625" customWidth="1"/>
    <col min="29" max="29" width="3.109375" customWidth="1"/>
    <col min="38" max="38" width="4.109375" customWidth="1"/>
    <col min="48" max="48" width="3.88671875" customWidth="1"/>
    <col min="53" max="53" width="3.33203125" customWidth="1"/>
    <col min="54" max="54" width="10.88671875" customWidth="1"/>
    <col min="55" max="55" width="6" customWidth="1"/>
    <col min="57" max="57" width="5" customWidth="1"/>
    <col min="59" max="59" width="11.5546875" customWidth="1"/>
  </cols>
  <sheetData>
    <row r="1" spans="1:59" ht="15.6" x14ac:dyDescent="0.3">
      <c r="A1" s="1" t="s">
        <v>48</v>
      </c>
      <c r="B1" s="2"/>
      <c r="C1" s="2"/>
      <c r="D1" s="3" t="s">
        <v>0</v>
      </c>
      <c r="E1" s="2" t="s">
        <v>183</v>
      </c>
      <c r="F1" s="2"/>
      <c r="G1" s="4"/>
      <c r="H1" s="5"/>
      <c r="I1" s="5"/>
      <c r="J1" s="5"/>
      <c r="K1" s="5"/>
      <c r="L1" s="4"/>
      <c r="M1" s="5"/>
      <c r="N1" s="5"/>
      <c r="O1" s="5"/>
      <c r="P1" s="5"/>
      <c r="Q1" s="5"/>
      <c r="R1" s="5"/>
      <c r="S1" s="5"/>
      <c r="T1" s="5"/>
      <c r="U1" s="5"/>
      <c r="V1" s="4"/>
      <c r="W1" s="2"/>
      <c r="X1" s="2"/>
      <c r="Y1" s="2"/>
      <c r="Z1" s="2"/>
      <c r="AA1" s="2"/>
      <c r="AB1" s="2"/>
      <c r="AC1" s="4"/>
      <c r="AD1" s="2"/>
      <c r="AE1" s="2"/>
      <c r="AF1" s="2"/>
      <c r="AG1" s="2"/>
      <c r="AH1" s="2"/>
      <c r="AI1" s="2"/>
      <c r="AJ1" s="2"/>
      <c r="AK1" s="2"/>
      <c r="AL1" s="2"/>
      <c r="AM1" s="5"/>
      <c r="AN1" s="5"/>
      <c r="AO1" s="5"/>
      <c r="AP1" s="5"/>
      <c r="AQ1" s="5"/>
      <c r="AR1" s="5"/>
      <c r="AS1" s="5"/>
      <c r="AT1" s="5"/>
      <c r="AU1" s="5"/>
      <c r="AV1" s="4"/>
      <c r="AW1" s="66"/>
      <c r="AX1" s="66"/>
      <c r="AY1" s="66"/>
      <c r="AZ1" s="66"/>
      <c r="BA1" s="2"/>
      <c r="BB1" s="4"/>
      <c r="BC1" s="4"/>
      <c r="BD1" s="2"/>
      <c r="BE1" s="4"/>
      <c r="BF1" s="2"/>
      <c r="BG1" s="9">
        <f ca="1">NOW()</f>
        <v>43437.411183680553</v>
      </c>
    </row>
    <row r="2" spans="1:59" ht="15.6" x14ac:dyDescent="0.3">
      <c r="A2" s="1"/>
      <c r="B2" s="2"/>
      <c r="C2" s="2"/>
      <c r="D2" s="3" t="s">
        <v>1</v>
      </c>
      <c r="E2" s="2" t="s">
        <v>88</v>
      </c>
      <c r="F2" s="2"/>
      <c r="G2" s="4"/>
      <c r="H2" s="2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4"/>
      <c r="W2" s="2"/>
      <c r="X2" s="2"/>
      <c r="Y2" s="2"/>
      <c r="Z2" s="2"/>
      <c r="AA2" s="2"/>
      <c r="AB2" s="2"/>
      <c r="AC2" s="4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4"/>
      <c r="AW2" s="66"/>
      <c r="AX2" s="66"/>
      <c r="AY2" s="66"/>
      <c r="AZ2" s="66"/>
      <c r="BA2" s="2"/>
      <c r="BB2" s="4"/>
      <c r="BC2" s="4"/>
      <c r="BD2" s="2"/>
      <c r="BE2" s="4"/>
      <c r="BF2" s="2"/>
      <c r="BG2" s="10">
        <f ca="1">NOW()</f>
        <v>43437.411183680553</v>
      </c>
    </row>
    <row r="3" spans="1:59" ht="15.6" x14ac:dyDescent="0.3">
      <c r="A3" s="1" t="s">
        <v>49</v>
      </c>
      <c r="B3" s="2"/>
      <c r="C3" s="2"/>
      <c r="D3" s="3"/>
      <c r="E3" s="2"/>
      <c r="F3" s="59" t="s">
        <v>2</v>
      </c>
      <c r="G3" s="12"/>
      <c r="H3" s="11"/>
      <c r="I3" s="12"/>
      <c r="J3" s="12"/>
      <c r="K3" s="12"/>
      <c r="L3" s="12"/>
      <c r="M3" s="11"/>
      <c r="N3" s="12"/>
      <c r="O3" s="12"/>
      <c r="P3" s="12"/>
      <c r="Q3" s="12"/>
      <c r="R3" s="12"/>
      <c r="S3" s="12"/>
      <c r="T3" s="12"/>
      <c r="U3" s="12"/>
      <c r="V3" s="4"/>
      <c r="W3" s="13" t="s">
        <v>3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2"/>
      <c r="AM3" s="11" t="s">
        <v>2</v>
      </c>
      <c r="AN3" s="12"/>
      <c r="AO3" s="12"/>
      <c r="AP3" s="12"/>
      <c r="AQ3" s="12"/>
      <c r="AR3" s="12"/>
      <c r="AS3" s="12"/>
      <c r="AT3" s="12"/>
      <c r="AU3" s="12"/>
      <c r="AV3" s="4"/>
      <c r="AW3" s="67" t="s">
        <v>3</v>
      </c>
      <c r="AX3" s="68"/>
      <c r="AY3" s="68"/>
      <c r="AZ3" s="68"/>
      <c r="BA3" s="2"/>
      <c r="BB3" s="4"/>
      <c r="BC3" s="4"/>
      <c r="BD3" s="2"/>
      <c r="BE3" s="4"/>
      <c r="BF3" s="2"/>
      <c r="BG3" s="2"/>
    </row>
    <row r="4" spans="1:59" ht="15.6" x14ac:dyDescent="0.3">
      <c r="A4" s="1"/>
      <c r="B4" s="2"/>
      <c r="C4" s="3"/>
      <c r="D4" s="2"/>
      <c r="E4" s="2"/>
      <c r="F4" s="2"/>
      <c r="G4" s="4"/>
      <c r="H4" s="2"/>
      <c r="I4" s="2"/>
      <c r="J4" s="2"/>
      <c r="K4" s="2"/>
      <c r="L4" s="4"/>
      <c r="M4" s="2"/>
      <c r="N4" s="2"/>
      <c r="O4" s="2"/>
      <c r="P4" s="2"/>
      <c r="Q4" s="2"/>
      <c r="R4" s="2"/>
      <c r="S4" s="2"/>
      <c r="T4" s="2"/>
      <c r="U4" s="2"/>
      <c r="V4" s="4"/>
      <c r="W4" s="2"/>
      <c r="X4" s="2"/>
      <c r="Y4" s="2"/>
      <c r="Z4" s="2"/>
      <c r="AA4" s="2"/>
      <c r="AB4" s="2"/>
      <c r="AC4" s="4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4"/>
      <c r="AW4" s="66"/>
      <c r="AX4" s="66"/>
      <c r="AY4" s="66"/>
      <c r="AZ4" s="66"/>
      <c r="BA4" s="2"/>
      <c r="BB4" s="4"/>
      <c r="BC4" s="4"/>
      <c r="BD4" s="2"/>
      <c r="BE4" s="4"/>
      <c r="BF4" s="2"/>
      <c r="BG4" s="2"/>
    </row>
    <row r="5" spans="1:59" ht="15.6" x14ac:dyDescent="0.3">
      <c r="A5" s="1" t="s">
        <v>103</v>
      </c>
      <c r="B5" s="17"/>
      <c r="C5" s="2"/>
      <c r="D5" s="2"/>
      <c r="E5" s="2"/>
      <c r="F5" s="17" t="s">
        <v>5</v>
      </c>
      <c r="G5" s="18"/>
      <c r="H5" s="2"/>
      <c r="I5" s="17"/>
      <c r="J5" s="2"/>
      <c r="K5" s="2"/>
      <c r="L5" s="4"/>
      <c r="M5" s="17" t="s">
        <v>6</v>
      </c>
      <c r="N5" s="17"/>
      <c r="O5" s="2"/>
      <c r="P5" s="2"/>
      <c r="Q5" s="2"/>
      <c r="R5" s="2"/>
      <c r="S5" s="2"/>
      <c r="T5" s="2"/>
      <c r="U5" s="2"/>
      <c r="V5" s="18"/>
      <c r="W5" s="17" t="s">
        <v>5</v>
      </c>
      <c r="X5" s="2"/>
      <c r="Y5" s="2"/>
      <c r="Z5" s="2"/>
      <c r="AA5" s="2"/>
      <c r="AB5" s="2"/>
      <c r="AC5" s="4"/>
      <c r="AD5" s="17" t="s">
        <v>5</v>
      </c>
      <c r="AE5" s="2"/>
      <c r="AF5" s="2"/>
      <c r="AG5" s="2"/>
      <c r="AH5" s="2"/>
      <c r="AI5" s="2"/>
      <c r="AJ5" s="17"/>
      <c r="AK5" s="17"/>
      <c r="AL5" s="19"/>
      <c r="AM5" s="17" t="s">
        <v>7</v>
      </c>
      <c r="AN5" s="17"/>
      <c r="AO5" s="2"/>
      <c r="AP5" s="2"/>
      <c r="AQ5" s="2"/>
      <c r="AR5" s="2"/>
      <c r="AS5" s="2"/>
      <c r="AT5" s="2"/>
      <c r="AU5" s="2"/>
      <c r="AV5" s="4"/>
      <c r="AW5" s="69" t="s">
        <v>8</v>
      </c>
      <c r="AX5" s="66"/>
      <c r="AY5" s="66"/>
      <c r="AZ5" s="66"/>
      <c r="BA5" s="19"/>
      <c r="BB5" s="18" t="s">
        <v>9</v>
      </c>
      <c r="BC5" s="4"/>
      <c r="BD5" s="2"/>
      <c r="BE5" s="4"/>
      <c r="BF5" s="2"/>
      <c r="BG5" s="2"/>
    </row>
    <row r="6" spans="1:59" ht="15.6" x14ac:dyDescent="0.3">
      <c r="A6" s="1" t="s">
        <v>10</v>
      </c>
      <c r="B6" s="17">
        <v>3</v>
      </c>
      <c r="C6" s="2"/>
      <c r="D6" s="2"/>
      <c r="E6" s="2"/>
      <c r="F6" s="2" t="str">
        <f>E1</f>
        <v>Robyn Bruderer</v>
      </c>
      <c r="G6" s="4"/>
      <c r="H6" s="2"/>
      <c r="I6" s="2"/>
      <c r="J6" s="2"/>
      <c r="K6" s="2"/>
      <c r="L6" s="2"/>
      <c r="M6" s="2" t="str">
        <f>E1</f>
        <v>Robyn Bruderer</v>
      </c>
      <c r="N6" s="2"/>
      <c r="O6" s="2"/>
      <c r="P6" s="2"/>
      <c r="Q6" s="2"/>
      <c r="R6" s="2"/>
      <c r="S6" s="2"/>
      <c r="T6" s="2"/>
      <c r="U6" s="4"/>
      <c r="V6" s="4"/>
      <c r="W6" s="2" t="str">
        <f>E1</f>
        <v>Robyn Bruderer</v>
      </c>
      <c r="X6" s="2"/>
      <c r="Y6" s="2"/>
      <c r="Z6" s="2"/>
      <c r="AA6" s="2"/>
      <c r="AB6" s="2"/>
      <c r="AC6" s="2"/>
      <c r="AD6" s="2" t="str">
        <f>E1</f>
        <v>Robyn Bruderer</v>
      </c>
      <c r="AE6" s="2"/>
      <c r="AF6" s="2"/>
      <c r="AG6" s="2"/>
      <c r="AH6" s="2"/>
      <c r="AI6" s="2"/>
      <c r="AJ6" s="2"/>
      <c r="AK6" s="2"/>
      <c r="AL6" s="19"/>
      <c r="AM6" s="2" t="str">
        <f>E2</f>
        <v>Darryn Fedrick</v>
      </c>
      <c r="AN6" s="2"/>
      <c r="AO6" s="2"/>
      <c r="AP6" s="2"/>
      <c r="AQ6" s="2"/>
      <c r="AR6" s="2"/>
      <c r="AS6" s="2"/>
      <c r="AT6" s="2"/>
      <c r="AU6" s="4"/>
      <c r="AV6" s="2"/>
      <c r="AW6" s="66" t="str">
        <f>E2</f>
        <v>Darryn Fedrick</v>
      </c>
      <c r="AX6" s="66"/>
      <c r="AY6" s="66"/>
      <c r="AZ6" s="66"/>
      <c r="BA6" s="19"/>
      <c r="BB6" s="2"/>
      <c r="BC6" s="4"/>
      <c r="BD6" s="2"/>
      <c r="BE6" s="4"/>
      <c r="BF6" s="2"/>
      <c r="BG6" s="2"/>
    </row>
    <row r="7" spans="1:59" x14ac:dyDescent="0.3">
      <c r="A7" s="2"/>
      <c r="B7" s="2"/>
      <c r="C7" s="2"/>
      <c r="D7" s="2"/>
      <c r="E7" s="2"/>
      <c r="F7" s="2" t="s">
        <v>11</v>
      </c>
      <c r="G7" s="2"/>
      <c r="H7" s="2"/>
      <c r="I7" s="2"/>
      <c r="J7" s="2"/>
      <c r="K7" s="5"/>
      <c r="L7" s="22"/>
      <c r="M7" s="2"/>
      <c r="N7" s="5"/>
      <c r="O7" s="5"/>
      <c r="P7" s="5"/>
      <c r="Q7" s="5"/>
      <c r="R7" s="5"/>
      <c r="S7" s="5"/>
      <c r="T7" s="5"/>
      <c r="U7" s="5"/>
      <c r="V7" s="22"/>
      <c r="W7" s="23" t="s">
        <v>11</v>
      </c>
      <c r="X7" s="23"/>
      <c r="Y7" s="23"/>
      <c r="Z7" s="23"/>
      <c r="AA7" s="24"/>
      <c r="AB7" s="2"/>
      <c r="AC7" s="4"/>
      <c r="AD7" s="2" t="s">
        <v>12</v>
      </c>
      <c r="AE7" s="2"/>
      <c r="AF7" s="2"/>
      <c r="AG7" s="2"/>
      <c r="AH7" s="2"/>
      <c r="AI7" s="2"/>
      <c r="AJ7" s="2"/>
      <c r="AK7" s="23" t="s">
        <v>12</v>
      </c>
      <c r="AL7" s="19"/>
      <c r="AM7" s="2"/>
      <c r="AN7" s="5"/>
      <c r="AO7" s="5"/>
      <c r="AP7" s="5"/>
      <c r="AQ7" s="5"/>
      <c r="AR7" s="5"/>
      <c r="AS7" s="5"/>
      <c r="AT7" s="5"/>
      <c r="AU7" s="5"/>
      <c r="AV7" s="22"/>
      <c r="AW7" s="69"/>
      <c r="AX7" s="66"/>
      <c r="AY7" s="66" t="s">
        <v>13</v>
      </c>
      <c r="AZ7" s="66" t="s">
        <v>14</v>
      </c>
      <c r="BA7" s="19"/>
      <c r="BB7" s="24" t="s">
        <v>15</v>
      </c>
      <c r="BC7" s="4"/>
      <c r="BD7" s="24" t="s">
        <v>3</v>
      </c>
      <c r="BE7" s="70"/>
      <c r="BF7" s="42" t="s">
        <v>16</v>
      </c>
      <c r="BG7" s="27"/>
    </row>
    <row r="8" spans="1:59" x14ac:dyDescent="0.3">
      <c r="A8" s="29" t="s">
        <v>17</v>
      </c>
      <c r="B8" s="29" t="s">
        <v>18</v>
      </c>
      <c r="C8" s="29" t="s">
        <v>11</v>
      </c>
      <c r="D8" s="29" t="s">
        <v>19</v>
      </c>
      <c r="E8" s="29" t="s">
        <v>20</v>
      </c>
      <c r="F8" s="30" t="s">
        <v>21</v>
      </c>
      <c r="G8" s="30" t="s">
        <v>22</v>
      </c>
      <c r="H8" s="30" t="s">
        <v>23</v>
      </c>
      <c r="I8" s="30" t="s">
        <v>24</v>
      </c>
      <c r="J8" s="30" t="s">
        <v>25</v>
      </c>
      <c r="K8" s="30" t="s">
        <v>11</v>
      </c>
      <c r="L8" s="31"/>
      <c r="M8" s="28" t="s">
        <v>26</v>
      </c>
      <c r="N8" s="28" t="s">
        <v>27</v>
      </c>
      <c r="O8" s="28" t="s">
        <v>93</v>
      </c>
      <c r="P8" s="28" t="s">
        <v>94</v>
      </c>
      <c r="Q8" s="28" t="s">
        <v>95</v>
      </c>
      <c r="R8" s="28" t="s">
        <v>96</v>
      </c>
      <c r="S8" s="28" t="s">
        <v>97</v>
      </c>
      <c r="T8" s="28" t="s">
        <v>34</v>
      </c>
      <c r="U8" s="28" t="s">
        <v>35</v>
      </c>
      <c r="V8" s="31"/>
      <c r="W8" s="30" t="s">
        <v>21</v>
      </c>
      <c r="X8" s="30" t="s">
        <v>22</v>
      </c>
      <c r="Y8" s="30" t="s">
        <v>23</v>
      </c>
      <c r="Z8" s="30" t="s">
        <v>24</v>
      </c>
      <c r="AA8" s="30" t="s">
        <v>25</v>
      </c>
      <c r="AB8" s="30" t="s">
        <v>11</v>
      </c>
      <c r="AC8" s="32"/>
      <c r="AD8" s="30" t="s">
        <v>36</v>
      </c>
      <c r="AE8" s="30" t="s">
        <v>37</v>
      </c>
      <c r="AF8" s="30" t="s">
        <v>38</v>
      </c>
      <c r="AG8" s="30" t="s">
        <v>39</v>
      </c>
      <c r="AH8" s="30" t="s">
        <v>40</v>
      </c>
      <c r="AI8" s="30" t="s">
        <v>41</v>
      </c>
      <c r="AJ8" s="28" t="s">
        <v>42</v>
      </c>
      <c r="AK8" s="28" t="s">
        <v>43</v>
      </c>
      <c r="AL8" s="33"/>
      <c r="AM8" s="28" t="s">
        <v>26</v>
      </c>
      <c r="AN8" s="28" t="s">
        <v>27</v>
      </c>
      <c r="AO8" s="28" t="s">
        <v>93</v>
      </c>
      <c r="AP8" s="28" t="s">
        <v>94</v>
      </c>
      <c r="AQ8" s="28" t="s">
        <v>95</v>
      </c>
      <c r="AR8" s="28" t="s">
        <v>96</v>
      </c>
      <c r="AS8" s="28" t="s">
        <v>97</v>
      </c>
      <c r="AT8" s="28" t="s">
        <v>34</v>
      </c>
      <c r="AU8" s="28" t="s">
        <v>35</v>
      </c>
      <c r="AV8" s="31"/>
      <c r="AW8" s="71" t="s">
        <v>44</v>
      </c>
      <c r="AX8" s="71" t="s">
        <v>14</v>
      </c>
      <c r="AY8" s="71" t="s">
        <v>45</v>
      </c>
      <c r="AZ8" s="71" t="s">
        <v>43</v>
      </c>
      <c r="BA8" s="35"/>
      <c r="BB8" s="72" t="s">
        <v>46</v>
      </c>
      <c r="BC8" s="73"/>
      <c r="BD8" s="72" t="s">
        <v>46</v>
      </c>
      <c r="BE8" s="74"/>
      <c r="BF8" s="40" t="s">
        <v>46</v>
      </c>
      <c r="BG8" s="40" t="s">
        <v>47</v>
      </c>
    </row>
    <row r="9" spans="1:59" x14ac:dyDescent="0.3">
      <c r="A9" s="8"/>
      <c r="B9" s="8"/>
      <c r="C9" s="8"/>
      <c r="D9" s="8"/>
      <c r="E9" s="8"/>
      <c r="F9" s="27"/>
      <c r="G9" s="27"/>
      <c r="H9" s="27"/>
      <c r="I9" s="27"/>
      <c r="J9" s="27"/>
      <c r="K9" s="27"/>
      <c r="L9" s="31"/>
      <c r="M9" s="23"/>
      <c r="N9" s="23"/>
      <c r="O9" s="23"/>
      <c r="P9" s="23"/>
      <c r="Q9" s="23"/>
      <c r="R9" s="23"/>
      <c r="S9" s="23"/>
      <c r="T9" s="23"/>
      <c r="U9" s="23"/>
      <c r="V9" s="31"/>
      <c r="W9" s="27"/>
      <c r="X9" s="27"/>
      <c r="Y9" s="27"/>
      <c r="Z9" s="27"/>
      <c r="AA9" s="27"/>
      <c r="AB9" s="27"/>
      <c r="AC9" s="32"/>
      <c r="AD9" s="27"/>
      <c r="AE9" s="27"/>
      <c r="AF9" s="27"/>
      <c r="AG9" s="27"/>
      <c r="AH9" s="27"/>
      <c r="AI9" s="27"/>
      <c r="AJ9" s="23"/>
      <c r="AK9" s="23"/>
      <c r="AL9" s="33"/>
      <c r="AM9" s="23"/>
      <c r="AN9" s="23"/>
      <c r="AO9" s="23"/>
      <c r="AP9" s="23"/>
      <c r="AQ9" s="23"/>
      <c r="AR9" s="23"/>
      <c r="AS9" s="23"/>
      <c r="AT9" s="23"/>
      <c r="AU9" s="23"/>
      <c r="AV9" s="31"/>
      <c r="AW9" s="75"/>
      <c r="AX9" s="75"/>
      <c r="AY9" s="75"/>
      <c r="AZ9" s="75"/>
      <c r="BA9" s="35"/>
      <c r="BB9" s="24"/>
      <c r="BC9" s="22"/>
      <c r="BD9" s="24"/>
      <c r="BE9" s="76"/>
      <c r="BF9" s="42"/>
      <c r="BG9" s="42"/>
    </row>
    <row r="10" spans="1:59" x14ac:dyDescent="0.3">
      <c r="A10" s="43">
        <v>47</v>
      </c>
      <c r="B10" t="s">
        <v>125</v>
      </c>
      <c r="C10" t="s">
        <v>126</v>
      </c>
      <c r="D10" t="s">
        <v>81</v>
      </c>
      <c r="E10" t="s">
        <v>72</v>
      </c>
      <c r="F10" s="44">
        <v>6.8</v>
      </c>
      <c r="G10" s="44">
        <v>7</v>
      </c>
      <c r="H10" s="44">
        <v>6.5</v>
      </c>
      <c r="I10" s="44">
        <v>7</v>
      </c>
      <c r="J10" s="44">
        <v>7</v>
      </c>
      <c r="K10" s="45">
        <f t="shared" ref="K10:K16" si="0">SUM((F10*0.3),(G10*0.25),(H10*0.25),(I10*0.15),(J10*0.05))</f>
        <v>6.8149999999999995</v>
      </c>
      <c r="L10" s="46"/>
      <c r="M10" s="47">
        <v>7.2</v>
      </c>
      <c r="N10" s="47">
        <v>6.5</v>
      </c>
      <c r="O10" s="47">
        <v>6.8</v>
      </c>
      <c r="P10" s="47">
        <v>5.8</v>
      </c>
      <c r="Q10" s="47">
        <v>6</v>
      </c>
      <c r="R10" s="47">
        <v>5.6</v>
      </c>
      <c r="S10" s="47">
        <v>6.8</v>
      </c>
      <c r="T10" s="48">
        <f t="shared" ref="T10:T16" si="1">SUM(M10:S10)</f>
        <v>44.699999999999996</v>
      </c>
      <c r="U10" s="45">
        <f t="shared" ref="U10:U16" si="2">T10/7</f>
        <v>6.3857142857142852</v>
      </c>
      <c r="V10" s="46"/>
      <c r="W10" s="44">
        <v>6.8</v>
      </c>
      <c r="X10" s="44">
        <v>7</v>
      </c>
      <c r="Y10" s="44">
        <v>6.5</v>
      </c>
      <c r="Z10" s="44">
        <v>7</v>
      </c>
      <c r="AA10" s="44">
        <v>7</v>
      </c>
      <c r="AB10" s="45">
        <f t="shared" ref="AB10:AB16" si="3">SUM((W10*0.3),(X10*0.25),(Y10*0.25),(Z10*0.15),(AA10*0.05))</f>
        <v>6.8149999999999995</v>
      </c>
      <c r="AC10" s="49"/>
      <c r="AD10" s="47">
        <v>6.5</v>
      </c>
      <c r="AE10" s="47">
        <v>4.2</v>
      </c>
      <c r="AF10" s="47">
        <v>4</v>
      </c>
      <c r="AG10" s="47">
        <v>4.5</v>
      </c>
      <c r="AH10" s="47">
        <v>3</v>
      </c>
      <c r="AI10" s="45">
        <f t="shared" ref="AI10:AI16" si="4">SUM((AD10*0.2),(AE10*0.15),(AF10*0.25),(AG10*0.2),(AH10*0.2))</f>
        <v>4.43</v>
      </c>
      <c r="AJ10" s="50"/>
      <c r="AK10" s="45">
        <f t="shared" ref="AK10:AK16" si="5">AI10-AJ10</f>
        <v>4.43</v>
      </c>
      <c r="AL10" s="51"/>
      <c r="AM10" s="47">
        <v>6.8</v>
      </c>
      <c r="AN10" s="47">
        <v>8</v>
      </c>
      <c r="AO10" s="47">
        <v>7.2</v>
      </c>
      <c r="AP10" s="47">
        <v>2</v>
      </c>
      <c r="AQ10" s="47">
        <v>5.8</v>
      </c>
      <c r="AR10" s="47">
        <v>6</v>
      </c>
      <c r="AS10" s="47">
        <v>6.2</v>
      </c>
      <c r="AT10" s="48">
        <f t="shared" ref="AT10:AT16" si="6">SUM(AM10:AS10)</f>
        <v>42</v>
      </c>
      <c r="AU10" s="45">
        <f t="shared" ref="AU10:AU16" si="7">AT10/7</f>
        <v>6</v>
      </c>
      <c r="AV10" s="46"/>
      <c r="AW10" s="77">
        <v>7.3</v>
      </c>
      <c r="AX10" s="45">
        <f t="shared" ref="AX10:AX16" si="8">AW10</f>
        <v>7.3</v>
      </c>
      <c r="AY10" s="78"/>
      <c r="AZ10" s="45">
        <f t="shared" ref="AZ10:AZ16" si="9">SUM(AX10-AY10)</f>
        <v>7.3</v>
      </c>
      <c r="BA10" s="51"/>
      <c r="BB10" s="66">
        <f t="shared" ref="BB10:BB16" si="10">SUM((K10*0.25)+(U10*0.375)+(AU10*0.375))</f>
        <v>6.3483928571428567</v>
      </c>
      <c r="BC10" s="4"/>
      <c r="BD10" s="66">
        <f t="shared" ref="BD10:BD16" si="11">SUM((AB10*0.25),(AK10*0.25),(AZ10*0.5))</f>
        <v>6.4612499999999997</v>
      </c>
      <c r="BE10" s="70"/>
      <c r="BF10" s="69">
        <f t="shared" ref="BF10:BF16" si="12">AVERAGE(BB10:BD10)</f>
        <v>6.4048214285714282</v>
      </c>
      <c r="BG10" s="55">
        <f t="shared" ref="BG10:BG15" si="13">RANK(BF10,BF$10:BF$1008)</f>
        <v>1</v>
      </c>
    </row>
    <row r="11" spans="1:59" x14ac:dyDescent="0.3">
      <c r="A11" s="43">
        <v>10</v>
      </c>
      <c r="B11" t="s">
        <v>121</v>
      </c>
      <c r="C11" t="s">
        <v>59</v>
      </c>
      <c r="D11" s="2" t="s">
        <v>120</v>
      </c>
      <c r="E11" t="s">
        <v>122</v>
      </c>
      <c r="F11" s="44">
        <v>6.2</v>
      </c>
      <c r="G11" s="44">
        <v>6</v>
      </c>
      <c r="H11" s="44">
        <v>6.5</v>
      </c>
      <c r="I11" s="44">
        <v>6.8</v>
      </c>
      <c r="J11" s="44">
        <v>6.5</v>
      </c>
      <c r="K11" s="45">
        <f t="shared" si="0"/>
        <v>6.3299999999999992</v>
      </c>
      <c r="L11" s="46"/>
      <c r="M11" s="47">
        <v>5.7</v>
      </c>
      <c r="N11" s="47">
        <v>6</v>
      </c>
      <c r="O11" s="47">
        <v>6.2</v>
      </c>
      <c r="P11" s="47">
        <v>6.5</v>
      </c>
      <c r="Q11" s="47">
        <v>6.2</v>
      </c>
      <c r="R11" s="47">
        <v>5.8</v>
      </c>
      <c r="S11" s="47">
        <v>5.8</v>
      </c>
      <c r="T11" s="48">
        <f t="shared" si="1"/>
        <v>42.199999999999996</v>
      </c>
      <c r="U11" s="45">
        <f t="shared" si="2"/>
        <v>6.0285714285714276</v>
      </c>
      <c r="V11" s="46"/>
      <c r="W11" s="44">
        <v>6.2</v>
      </c>
      <c r="X11" s="44">
        <v>6</v>
      </c>
      <c r="Y11" s="44">
        <v>6.5</v>
      </c>
      <c r="Z11" s="44">
        <v>6.8</v>
      </c>
      <c r="AA11" s="44">
        <v>6.5</v>
      </c>
      <c r="AB11" s="45">
        <f t="shared" si="3"/>
        <v>6.3299999999999992</v>
      </c>
      <c r="AC11" s="49"/>
      <c r="AD11" s="47">
        <v>6</v>
      </c>
      <c r="AE11" s="47">
        <v>5</v>
      </c>
      <c r="AF11" s="47">
        <v>4.8</v>
      </c>
      <c r="AG11" s="47">
        <v>5</v>
      </c>
      <c r="AH11" s="47">
        <v>1.5</v>
      </c>
      <c r="AI11" s="45">
        <f t="shared" si="4"/>
        <v>4.45</v>
      </c>
      <c r="AJ11" s="50"/>
      <c r="AK11" s="45">
        <f t="shared" si="5"/>
        <v>4.45</v>
      </c>
      <c r="AL11" s="51"/>
      <c r="AM11" s="47">
        <v>4.7</v>
      </c>
      <c r="AN11" s="47">
        <v>7</v>
      </c>
      <c r="AO11" s="47">
        <v>6.8</v>
      </c>
      <c r="AP11" s="47">
        <v>6.7</v>
      </c>
      <c r="AQ11" s="47">
        <v>6.8</v>
      </c>
      <c r="AR11" s="47">
        <v>6.3</v>
      </c>
      <c r="AS11" s="47">
        <v>6.7</v>
      </c>
      <c r="AT11" s="48">
        <f t="shared" si="6"/>
        <v>45</v>
      </c>
      <c r="AU11" s="45">
        <f t="shared" si="7"/>
        <v>6.4285714285714288</v>
      </c>
      <c r="AV11" s="46"/>
      <c r="AW11" s="77">
        <v>7.3</v>
      </c>
      <c r="AX11" s="45">
        <f t="shared" si="8"/>
        <v>7.3</v>
      </c>
      <c r="AY11" s="78">
        <v>0.4</v>
      </c>
      <c r="AZ11" s="45">
        <f t="shared" si="9"/>
        <v>6.8999999999999995</v>
      </c>
      <c r="BA11" s="51"/>
      <c r="BB11" s="66">
        <f t="shared" si="10"/>
        <v>6.2539285714285704</v>
      </c>
      <c r="BC11" s="4"/>
      <c r="BD11" s="66">
        <f t="shared" si="11"/>
        <v>6.1449999999999996</v>
      </c>
      <c r="BE11" s="70"/>
      <c r="BF11" s="69">
        <f t="shared" si="12"/>
        <v>6.199464285714285</v>
      </c>
      <c r="BG11" s="55">
        <f t="shared" si="13"/>
        <v>2</v>
      </c>
    </row>
    <row r="12" spans="1:59" x14ac:dyDescent="0.3">
      <c r="A12" s="43">
        <v>2</v>
      </c>
      <c r="B12" t="s">
        <v>123</v>
      </c>
      <c r="C12" t="s">
        <v>117</v>
      </c>
      <c r="D12" t="s">
        <v>118</v>
      </c>
      <c r="E12" t="s">
        <v>124</v>
      </c>
      <c r="F12" s="44">
        <v>6.2</v>
      </c>
      <c r="G12" s="44">
        <v>6.5</v>
      </c>
      <c r="H12" s="44">
        <v>5.8</v>
      </c>
      <c r="I12" s="44">
        <v>6.8</v>
      </c>
      <c r="J12" s="44">
        <v>6.5</v>
      </c>
      <c r="K12" s="45">
        <f t="shared" si="0"/>
        <v>6.28</v>
      </c>
      <c r="L12" s="46"/>
      <c r="M12" s="47">
        <v>4.2</v>
      </c>
      <c r="N12" s="47">
        <v>6</v>
      </c>
      <c r="O12" s="47">
        <v>6.2</v>
      </c>
      <c r="P12" s="47">
        <v>6</v>
      </c>
      <c r="Q12" s="47">
        <v>6.8</v>
      </c>
      <c r="R12" s="47">
        <v>6</v>
      </c>
      <c r="S12" s="47">
        <v>6.2</v>
      </c>
      <c r="T12" s="48">
        <f t="shared" si="1"/>
        <v>41.400000000000006</v>
      </c>
      <c r="U12" s="45">
        <f t="shared" si="2"/>
        <v>5.9142857142857155</v>
      </c>
      <c r="V12" s="46"/>
      <c r="W12" s="44">
        <v>6.2</v>
      </c>
      <c r="X12" s="44">
        <v>6.5</v>
      </c>
      <c r="Y12" s="44">
        <v>5.8</v>
      </c>
      <c r="Z12" s="44">
        <v>6.8</v>
      </c>
      <c r="AA12" s="44">
        <v>6.5</v>
      </c>
      <c r="AB12" s="45">
        <f t="shared" si="3"/>
        <v>6.28</v>
      </c>
      <c r="AC12" s="49"/>
      <c r="AD12" s="47">
        <v>5</v>
      </c>
      <c r="AE12" s="47">
        <v>4.8</v>
      </c>
      <c r="AF12" s="47">
        <v>5.2</v>
      </c>
      <c r="AG12" s="47">
        <v>4.5</v>
      </c>
      <c r="AH12" s="47">
        <v>1.5</v>
      </c>
      <c r="AI12" s="45">
        <f t="shared" si="4"/>
        <v>4.22</v>
      </c>
      <c r="AJ12" s="50"/>
      <c r="AK12" s="45">
        <f t="shared" si="5"/>
        <v>4.22</v>
      </c>
      <c r="AL12" s="51"/>
      <c r="AM12" s="47">
        <v>4.5</v>
      </c>
      <c r="AN12" s="47">
        <v>6.2</v>
      </c>
      <c r="AO12" s="47">
        <v>5.7</v>
      </c>
      <c r="AP12" s="47">
        <v>6.5</v>
      </c>
      <c r="AQ12" s="47">
        <v>6</v>
      </c>
      <c r="AR12" s="47">
        <v>0</v>
      </c>
      <c r="AS12" s="47">
        <v>6</v>
      </c>
      <c r="AT12" s="48">
        <f t="shared" si="6"/>
        <v>34.9</v>
      </c>
      <c r="AU12" s="45">
        <f t="shared" si="7"/>
        <v>4.9857142857142858</v>
      </c>
      <c r="AV12" s="46"/>
      <c r="AW12" s="77">
        <v>8</v>
      </c>
      <c r="AX12" s="45">
        <f t="shared" si="8"/>
        <v>8</v>
      </c>
      <c r="AY12" s="78"/>
      <c r="AZ12" s="45">
        <f t="shared" si="9"/>
        <v>8</v>
      </c>
      <c r="BA12" s="51"/>
      <c r="BB12" s="66">
        <f t="shared" si="10"/>
        <v>5.6575000000000006</v>
      </c>
      <c r="BC12" s="4"/>
      <c r="BD12" s="66">
        <f t="shared" si="11"/>
        <v>6.625</v>
      </c>
      <c r="BE12" s="70"/>
      <c r="BF12" s="69">
        <f t="shared" si="12"/>
        <v>6.1412500000000003</v>
      </c>
      <c r="BG12" s="55">
        <f t="shared" si="13"/>
        <v>3</v>
      </c>
    </row>
    <row r="13" spans="1:59" x14ac:dyDescent="0.3">
      <c r="A13" s="43">
        <v>19</v>
      </c>
      <c r="B13" t="s">
        <v>112</v>
      </c>
      <c r="C13" t="s">
        <v>126</v>
      </c>
      <c r="D13" s="2" t="s">
        <v>81</v>
      </c>
      <c r="E13" t="s">
        <v>57</v>
      </c>
      <c r="F13" s="44">
        <v>6.8</v>
      </c>
      <c r="G13" s="44">
        <v>7</v>
      </c>
      <c r="H13" s="44">
        <v>6.5</v>
      </c>
      <c r="I13" s="44">
        <v>7</v>
      </c>
      <c r="J13" s="44">
        <v>7</v>
      </c>
      <c r="K13" s="45">
        <f t="shared" si="0"/>
        <v>6.8149999999999995</v>
      </c>
      <c r="L13" s="46"/>
      <c r="M13" s="47">
        <v>5.6</v>
      </c>
      <c r="N13" s="47">
        <v>6.8</v>
      </c>
      <c r="O13" s="47">
        <v>6.2</v>
      </c>
      <c r="P13" s="47">
        <v>0</v>
      </c>
      <c r="Q13" s="47">
        <v>5.8</v>
      </c>
      <c r="R13" s="47">
        <v>5.6</v>
      </c>
      <c r="S13" s="47">
        <v>5.5</v>
      </c>
      <c r="T13" s="48">
        <f t="shared" si="1"/>
        <v>35.5</v>
      </c>
      <c r="U13" s="45">
        <f t="shared" si="2"/>
        <v>5.0714285714285712</v>
      </c>
      <c r="V13" s="46"/>
      <c r="W13" s="44">
        <v>6.8</v>
      </c>
      <c r="X13" s="44">
        <v>7</v>
      </c>
      <c r="Y13" s="44">
        <v>6.5</v>
      </c>
      <c r="Z13" s="44">
        <v>7</v>
      </c>
      <c r="AA13" s="44">
        <v>7</v>
      </c>
      <c r="AB13" s="45">
        <f t="shared" si="3"/>
        <v>6.8149999999999995</v>
      </c>
      <c r="AC13" s="49"/>
      <c r="AD13" s="47">
        <v>4.5</v>
      </c>
      <c r="AE13" s="47">
        <v>4</v>
      </c>
      <c r="AF13" s="47">
        <v>4</v>
      </c>
      <c r="AG13" s="47">
        <v>4.2</v>
      </c>
      <c r="AH13" s="47">
        <v>1.5</v>
      </c>
      <c r="AI13" s="45">
        <f t="shared" si="4"/>
        <v>3.6399999999999997</v>
      </c>
      <c r="AJ13" s="50"/>
      <c r="AK13" s="45">
        <f t="shared" si="5"/>
        <v>3.6399999999999997</v>
      </c>
      <c r="AL13" s="51"/>
      <c r="AM13" s="47">
        <v>5.0999999999999996</v>
      </c>
      <c r="AN13" s="47">
        <v>6.5</v>
      </c>
      <c r="AO13" s="47">
        <v>5.8</v>
      </c>
      <c r="AP13" s="47">
        <v>0</v>
      </c>
      <c r="AQ13" s="47">
        <v>5.7</v>
      </c>
      <c r="AR13" s="47">
        <v>5.7</v>
      </c>
      <c r="AS13" s="47">
        <v>4.7</v>
      </c>
      <c r="AT13" s="48">
        <f t="shared" si="6"/>
        <v>33.5</v>
      </c>
      <c r="AU13" s="45">
        <f t="shared" si="7"/>
        <v>4.7857142857142856</v>
      </c>
      <c r="AV13" s="46"/>
      <c r="AW13" s="77">
        <v>7.2</v>
      </c>
      <c r="AX13" s="45">
        <f t="shared" si="8"/>
        <v>7.2</v>
      </c>
      <c r="AY13" s="78"/>
      <c r="AZ13" s="45">
        <f t="shared" si="9"/>
        <v>7.2</v>
      </c>
      <c r="BA13" s="51"/>
      <c r="BB13" s="66">
        <f t="shared" si="10"/>
        <v>5.4001785714285706</v>
      </c>
      <c r="BC13" s="4"/>
      <c r="BD13" s="66">
        <f t="shared" si="11"/>
        <v>6.2137499999999992</v>
      </c>
      <c r="BE13" s="70"/>
      <c r="BF13" s="69">
        <f t="shared" si="12"/>
        <v>5.8069642857142849</v>
      </c>
      <c r="BG13" s="55">
        <f t="shared" si="13"/>
        <v>4</v>
      </c>
    </row>
    <row r="14" spans="1:59" x14ac:dyDescent="0.3">
      <c r="A14" s="43">
        <v>64</v>
      </c>
      <c r="B14" t="s">
        <v>116</v>
      </c>
      <c r="C14" t="s">
        <v>117</v>
      </c>
      <c r="D14" t="s">
        <v>118</v>
      </c>
      <c r="E14" t="s">
        <v>127</v>
      </c>
      <c r="F14" s="44">
        <v>6</v>
      </c>
      <c r="G14" s="44">
        <v>5.7</v>
      </c>
      <c r="H14" s="44">
        <v>6</v>
      </c>
      <c r="I14" s="44">
        <v>6.8</v>
      </c>
      <c r="J14" s="44">
        <v>7</v>
      </c>
      <c r="K14" s="45">
        <f t="shared" si="0"/>
        <v>6.0949999999999989</v>
      </c>
      <c r="L14" s="46"/>
      <c r="M14" s="47">
        <v>5.2</v>
      </c>
      <c r="N14" s="47">
        <v>6</v>
      </c>
      <c r="O14" s="47">
        <v>4.9000000000000004</v>
      </c>
      <c r="P14" s="47">
        <v>6.8</v>
      </c>
      <c r="Q14" s="47">
        <v>6</v>
      </c>
      <c r="R14" s="47">
        <v>5.8</v>
      </c>
      <c r="S14" s="47">
        <v>6</v>
      </c>
      <c r="T14" s="48">
        <f t="shared" si="1"/>
        <v>40.700000000000003</v>
      </c>
      <c r="U14" s="45">
        <f t="shared" si="2"/>
        <v>5.8142857142857149</v>
      </c>
      <c r="V14" s="46"/>
      <c r="W14" s="44">
        <v>6</v>
      </c>
      <c r="X14" s="44">
        <v>5.7</v>
      </c>
      <c r="Y14" s="44">
        <v>6</v>
      </c>
      <c r="Z14" s="44">
        <v>6.8</v>
      </c>
      <c r="AA14" s="44">
        <v>7</v>
      </c>
      <c r="AB14" s="45">
        <f t="shared" si="3"/>
        <v>6.0949999999999989</v>
      </c>
      <c r="AC14" s="49"/>
      <c r="AD14" s="47">
        <v>5</v>
      </c>
      <c r="AE14" s="47">
        <v>3.5</v>
      </c>
      <c r="AF14" s="47">
        <v>4.2</v>
      </c>
      <c r="AG14" s="47">
        <v>4</v>
      </c>
      <c r="AH14" s="47">
        <v>1</v>
      </c>
      <c r="AI14" s="45">
        <f t="shared" si="4"/>
        <v>3.5750000000000002</v>
      </c>
      <c r="AJ14" s="50"/>
      <c r="AK14" s="45">
        <f t="shared" si="5"/>
        <v>3.5750000000000002</v>
      </c>
      <c r="AL14" s="51"/>
      <c r="AM14" s="47">
        <v>4</v>
      </c>
      <c r="AN14" s="47">
        <v>5.5</v>
      </c>
      <c r="AO14" s="47">
        <v>5.2</v>
      </c>
      <c r="AP14" s="47">
        <v>6.3</v>
      </c>
      <c r="AQ14" s="47">
        <v>4.7</v>
      </c>
      <c r="AR14" s="47">
        <v>5.2</v>
      </c>
      <c r="AS14" s="47">
        <v>6</v>
      </c>
      <c r="AT14" s="48">
        <f t="shared" si="6"/>
        <v>36.9</v>
      </c>
      <c r="AU14" s="45">
        <f t="shared" si="7"/>
        <v>5.2714285714285714</v>
      </c>
      <c r="AV14" s="46"/>
      <c r="AW14" s="77">
        <v>6.9</v>
      </c>
      <c r="AX14" s="45">
        <f t="shared" si="8"/>
        <v>6.9</v>
      </c>
      <c r="AY14" s="78"/>
      <c r="AZ14" s="45">
        <f t="shared" si="9"/>
        <v>6.9</v>
      </c>
      <c r="BA14" s="51"/>
      <c r="BB14" s="66">
        <f t="shared" si="10"/>
        <v>5.6808928571428563</v>
      </c>
      <c r="BC14" s="4"/>
      <c r="BD14" s="66">
        <f t="shared" si="11"/>
        <v>5.8674999999999997</v>
      </c>
      <c r="BE14" s="70"/>
      <c r="BF14" s="69">
        <f t="shared" si="12"/>
        <v>5.774196428571428</v>
      </c>
      <c r="BG14" s="55">
        <f t="shared" si="13"/>
        <v>5</v>
      </c>
    </row>
    <row r="15" spans="1:59" x14ac:dyDescent="0.3">
      <c r="A15" s="43">
        <v>55</v>
      </c>
      <c r="B15" t="s">
        <v>119</v>
      </c>
      <c r="C15" t="s">
        <v>59</v>
      </c>
      <c r="D15" t="s">
        <v>120</v>
      </c>
      <c r="E15" t="s">
        <v>61</v>
      </c>
      <c r="F15" s="44">
        <v>6.2</v>
      </c>
      <c r="G15" s="44">
        <v>5.8</v>
      </c>
      <c r="H15" s="44">
        <v>6</v>
      </c>
      <c r="I15" s="44">
        <v>6.5</v>
      </c>
      <c r="J15" s="44">
        <v>7</v>
      </c>
      <c r="K15" s="45">
        <f t="shared" si="0"/>
        <v>6.1349999999999989</v>
      </c>
      <c r="L15" s="46"/>
      <c r="M15" s="47">
        <v>5.4</v>
      </c>
      <c r="N15" s="47">
        <v>6</v>
      </c>
      <c r="O15" s="47">
        <v>5.78</v>
      </c>
      <c r="P15" s="47">
        <v>4.2</v>
      </c>
      <c r="Q15" s="47">
        <v>6</v>
      </c>
      <c r="R15" s="47">
        <v>5.8</v>
      </c>
      <c r="S15" s="47">
        <v>3.5</v>
      </c>
      <c r="T15" s="48">
        <f t="shared" si="1"/>
        <v>36.68</v>
      </c>
      <c r="U15" s="45">
        <f t="shared" si="2"/>
        <v>5.24</v>
      </c>
      <c r="V15" s="46"/>
      <c r="W15" s="44">
        <v>6.2</v>
      </c>
      <c r="X15" s="44">
        <v>5.8</v>
      </c>
      <c r="Y15" s="44">
        <v>6</v>
      </c>
      <c r="Z15" s="44">
        <v>6.5</v>
      </c>
      <c r="AA15" s="44">
        <v>7</v>
      </c>
      <c r="AB15" s="45">
        <f t="shared" si="3"/>
        <v>6.1349999999999989</v>
      </c>
      <c r="AC15" s="49"/>
      <c r="AD15" s="47">
        <v>4.5</v>
      </c>
      <c r="AE15" s="47">
        <v>4</v>
      </c>
      <c r="AF15" s="47">
        <v>4.5</v>
      </c>
      <c r="AG15" s="47">
        <v>4</v>
      </c>
      <c r="AH15" s="47">
        <v>1</v>
      </c>
      <c r="AI15" s="45">
        <f t="shared" si="4"/>
        <v>3.625</v>
      </c>
      <c r="AJ15" s="50"/>
      <c r="AK15" s="45">
        <f t="shared" si="5"/>
        <v>3.625</v>
      </c>
      <c r="AL15" s="51"/>
      <c r="AM15" s="47">
        <v>5</v>
      </c>
      <c r="AN15" s="47">
        <v>6.5</v>
      </c>
      <c r="AO15" s="47">
        <v>6</v>
      </c>
      <c r="AP15" s="47">
        <v>1</v>
      </c>
      <c r="AQ15" s="47">
        <v>6</v>
      </c>
      <c r="AR15" s="47">
        <v>5.5</v>
      </c>
      <c r="AS15" s="47">
        <v>5.0999999999999996</v>
      </c>
      <c r="AT15" s="48">
        <f t="shared" si="6"/>
        <v>35.1</v>
      </c>
      <c r="AU15" s="45">
        <f t="shared" si="7"/>
        <v>5.0142857142857142</v>
      </c>
      <c r="AV15" s="46"/>
      <c r="AW15" s="77">
        <v>7.4</v>
      </c>
      <c r="AX15" s="45">
        <f t="shared" si="8"/>
        <v>7.4</v>
      </c>
      <c r="AY15" s="78"/>
      <c r="AZ15" s="45">
        <f t="shared" si="9"/>
        <v>7.4</v>
      </c>
      <c r="BA15" s="51"/>
      <c r="BB15" s="66">
        <f t="shared" si="10"/>
        <v>5.3791071428571424</v>
      </c>
      <c r="BC15" s="4"/>
      <c r="BD15" s="66">
        <f t="shared" si="11"/>
        <v>6.14</v>
      </c>
      <c r="BE15" s="70"/>
      <c r="BF15" s="69">
        <f t="shared" si="12"/>
        <v>5.7595535714285706</v>
      </c>
      <c r="BG15" s="55">
        <f t="shared" si="13"/>
        <v>6</v>
      </c>
    </row>
    <row r="16" spans="1:59" x14ac:dyDescent="0.3">
      <c r="A16" s="43">
        <v>40</v>
      </c>
      <c r="B16" t="s">
        <v>113</v>
      </c>
      <c r="C16" t="s">
        <v>114</v>
      </c>
      <c r="D16" s="213" t="s">
        <v>77</v>
      </c>
      <c r="E16" t="s">
        <v>115</v>
      </c>
      <c r="F16" s="44">
        <v>6.2</v>
      </c>
      <c r="G16" s="44">
        <v>6</v>
      </c>
      <c r="H16" s="44">
        <v>5.7</v>
      </c>
      <c r="I16" s="44">
        <v>6.5</v>
      </c>
      <c r="J16" s="44">
        <v>7</v>
      </c>
      <c r="K16" s="45">
        <f t="shared" si="0"/>
        <v>6.1099999999999994</v>
      </c>
      <c r="L16" s="46"/>
      <c r="M16" s="47">
        <v>5.2</v>
      </c>
      <c r="N16" s="47">
        <v>6</v>
      </c>
      <c r="O16" s="47">
        <v>6.2</v>
      </c>
      <c r="P16" s="47">
        <v>0</v>
      </c>
      <c r="Q16" s="47">
        <v>6.5</v>
      </c>
      <c r="R16" s="47">
        <v>5.7</v>
      </c>
      <c r="S16" s="47">
        <v>5.8</v>
      </c>
      <c r="T16" s="48">
        <f t="shared" si="1"/>
        <v>35.4</v>
      </c>
      <c r="U16" s="45">
        <f t="shared" si="2"/>
        <v>5.0571428571428569</v>
      </c>
      <c r="V16" s="46"/>
      <c r="W16" s="44">
        <v>6.2</v>
      </c>
      <c r="X16" s="44">
        <v>6</v>
      </c>
      <c r="Y16" s="44">
        <v>5.7</v>
      </c>
      <c r="Z16" s="44">
        <v>6.5</v>
      </c>
      <c r="AA16" s="44">
        <v>7</v>
      </c>
      <c r="AB16" s="45">
        <f t="shared" si="3"/>
        <v>6.1099999999999994</v>
      </c>
      <c r="AC16" s="49"/>
      <c r="AD16" s="47">
        <v>5</v>
      </c>
      <c r="AE16" s="47">
        <v>4.2</v>
      </c>
      <c r="AF16" s="47">
        <v>4.5</v>
      </c>
      <c r="AG16" s="47">
        <v>4.2</v>
      </c>
      <c r="AH16" s="47">
        <v>1.5</v>
      </c>
      <c r="AI16" s="45">
        <f t="shared" si="4"/>
        <v>3.8949999999999996</v>
      </c>
      <c r="AJ16" s="50"/>
      <c r="AK16" s="45">
        <f t="shared" si="5"/>
        <v>3.8949999999999996</v>
      </c>
      <c r="AL16" s="51"/>
      <c r="AM16" s="47">
        <v>5.3</v>
      </c>
      <c r="AN16" s="47">
        <v>6.7</v>
      </c>
      <c r="AO16" s="47">
        <v>7</v>
      </c>
      <c r="AP16" s="47">
        <v>0</v>
      </c>
      <c r="AQ16" s="47">
        <v>6</v>
      </c>
      <c r="AR16" s="47">
        <v>5.8</v>
      </c>
      <c r="AS16" s="47">
        <v>6</v>
      </c>
      <c r="AT16" s="48">
        <f t="shared" si="6"/>
        <v>36.799999999999997</v>
      </c>
      <c r="AU16" s="45">
        <f t="shared" si="7"/>
        <v>5.2571428571428571</v>
      </c>
      <c r="AV16" s="46"/>
      <c r="AW16" s="77">
        <v>6.7</v>
      </c>
      <c r="AX16" s="45">
        <f t="shared" si="8"/>
        <v>6.7</v>
      </c>
      <c r="AY16" s="78"/>
      <c r="AZ16" s="45">
        <f t="shared" si="9"/>
        <v>6.7</v>
      </c>
      <c r="BA16" s="51"/>
      <c r="BB16" s="66">
        <f t="shared" si="10"/>
        <v>5.3953571428571427</v>
      </c>
      <c r="BC16" s="4"/>
      <c r="BD16" s="66">
        <f t="shared" si="11"/>
        <v>5.8512500000000003</v>
      </c>
      <c r="BE16" s="70"/>
      <c r="BF16" s="69">
        <f t="shared" si="12"/>
        <v>5.623303571428572</v>
      </c>
      <c r="BG16" s="55"/>
    </row>
  </sheetData>
  <sortState xmlns:xlrd2="http://schemas.microsoft.com/office/spreadsheetml/2017/richdata2" ref="A10:BG16">
    <sortCondition ref="BG10:BG16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J15"/>
  <sheetViews>
    <sheetView workbookViewId="0">
      <selection activeCell="C18" sqref="C18"/>
    </sheetView>
  </sheetViews>
  <sheetFormatPr defaultRowHeight="14.4" x14ac:dyDescent="0.3"/>
  <cols>
    <col min="2" max="2" width="14.6640625" customWidth="1"/>
    <col min="3" max="3" width="16.6640625" customWidth="1"/>
    <col min="4" max="4" width="17.6640625" customWidth="1"/>
    <col min="5" max="5" width="19.5546875" customWidth="1"/>
    <col min="12" max="12" width="3.44140625" customWidth="1"/>
    <col min="23" max="23" width="3" customWidth="1"/>
    <col min="30" max="30" width="3.33203125" customWidth="1"/>
    <col min="39" max="39" width="2.33203125" customWidth="1"/>
    <col min="50" max="50" width="2.88671875" customWidth="1"/>
    <col min="56" max="56" width="3.33203125" customWidth="1"/>
    <col min="62" max="62" width="12" customWidth="1"/>
  </cols>
  <sheetData>
    <row r="1" spans="1:62" ht="15.6" x14ac:dyDescent="0.3">
      <c r="A1" s="1" t="s">
        <v>48</v>
      </c>
      <c r="B1" s="2"/>
      <c r="C1" s="2"/>
      <c r="D1" s="3" t="s">
        <v>0</v>
      </c>
      <c r="E1" s="2" t="s">
        <v>183</v>
      </c>
      <c r="F1" s="2"/>
      <c r="G1" s="4"/>
      <c r="H1" s="5"/>
      <c r="I1" s="5"/>
      <c r="J1" s="5"/>
      <c r="K1" s="5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4"/>
      <c r="X1" s="2"/>
      <c r="Y1" s="2"/>
      <c r="Z1" s="2"/>
      <c r="AA1" s="2"/>
      <c r="AB1" s="2"/>
      <c r="AC1" s="2"/>
      <c r="AD1" s="4"/>
      <c r="AE1" s="2"/>
      <c r="AF1" s="2"/>
      <c r="AG1" s="2"/>
      <c r="AH1" s="2"/>
      <c r="AI1" s="2"/>
      <c r="AJ1" s="2"/>
      <c r="AK1" s="2"/>
      <c r="AL1" s="2"/>
      <c r="AM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4"/>
      <c r="AY1" s="6"/>
      <c r="AZ1" s="6"/>
      <c r="BA1" s="6"/>
      <c r="BB1" s="6"/>
      <c r="BC1" s="6"/>
      <c r="BD1" s="8"/>
      <c r="BE1" s="7"/>
      <c r="BF1" s="7"/>
      <c r="BG1" s="8"/>
      <c r="BH1" s="7"/>
      <c r="BI1" s="8"/>
      <c r="BJ1" s="9">
        <f ca="1">NOW()</f>
        <v>43437.411183680553</v>
      </c>
    </row>
    <row r="2" spans="1:62" ht="15.6" x14ac:dyDescent="0.3">
      <c r="A2" s="1"/>
      <c r="B2" s="2"/>
      <c r="C2" s="2"/>
      <c r="D2" s="3" t="s">
        <v>1</v>
      </c>
      <c r="E2" s="2" t="s">
        <v>184</v>
      </c>
      <c r="F2" s="2"/>
      <c r="G2" s="4"/>
      <c r="H2" s="2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2"/>
      <c r="Y2" s="2"/>
      <c r="Z2" s="2"/>
      <c r="AA2" s="2"/>
      <c r="AB2" s="2"/>
      <c r="AC2" s="2"/>
      <c r="AD2" s="4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4"/>
      <c r="AY2" s="6"/>
      <c r="AZ2" s="6"/>
      <c r="BA2" s="6"/>
      <c r="BB2" s="6"/>
      <c r="BC2" s="6"/>
      <c r="BD2" s="8"/>
      <c r="BE2" s="7"/>
      <c r="BF2" s="7"/>
      <c r="BG2" s="8"/>
      <c r="BH2" s="7"/>
      <c r="BI2" s="8"/>
      <c r="BJ2" s="10">
        <f ca="1">NOW()</f>
        <v>43437.411183680553</v>
      </c>
    </row>
    <row r="3" spans="1:62" ht="15.6" x14ac:dyDescent="0.3">
      <c r="A3" s="1" t="s">
        <v>49</v>
      </c>
      <c r="B3" s="2"/>
      <c r="C3" s="2"/>
      <c r="D3" s="3"/>
      <c r="E3" s="2"/>
      <c r="F3" s="79" t="s">
        <v>104</v>
      </c>
      <c r="G3" s="80"/>
      <c r="H3" s="79"/>
      <c r="I3" s="80"/>
      <c r="J3" s="80"/>
      <c r="K3" s="80"/>
      <c r="L3" s="4"/>
      <c r="M3" s="79"/>
      <c r="N3" s="80"/>
      <c r="O3" s="80"/>
      <c r="P3" s="80"/>
      <c r="Q3" s="80"/>
      <c r="R3" s="80"/>
      <c r="S3" s="80"/>
      <c r="T3" s="80"/>
      <c r="U3" s="80"/>
      <c r="V3" s="80"/>
      <c r="W3" s="4"/>
      <c r="X3" s="81" t="s">
        <v>105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2"/>
      <c r="AN3" s="79" t="s">
        <v>104</v>
      </c>
      <c r="AO3" s="80"/>
      <c r="AP3" s="80"/>
      <c r="AQ3" s="80"/>
      <c r="AR3" s="80"/>
      <c r="AS3" s="80"/>
      <c r="AT3" s="80"/>
      <c r="AU3" s="80"/>
      <c r="AV3" s="80"/>
      <c r="AW3" s="80"/>
      <c r="AX3" s="4"/>
      <c r="AY3" s="82" t="s">
        <v>105</v>
      </c>
      <c r="AZ3" s="83"/>
      <c r="BA3" s="83"/>
      <c r="BB3" s="83"/>
      <c r="BC3" s="83"/>
      <c r="BD3" s="8"/>
      <c r="BE3" s="211"/>
      <c r="BF3" s="7"/>
      <c r="BG3" s="212"/>
      <c r="BH3" s="7"/>
      <c r="BI3" s="8"/>
      <c r="BJ3" s="2"/>
    </row>
    <row r="4" spans="1:62" ht="15.6" x14ac:dyDescent="0.3">
      <c r="A4" s="1"/>
      <c r="B4" s="2"/>
      <c r="C4" s="3"/>
      <c r="D4" s="2"/>
      <c r="E4" s="2"/>
      <c r="F4" s="2"/>
      <c r="G4" s="4"/>
      <c r="H4" s="2"/>
      <c r="I4" s="2"/>
      <c r="J4" s="2"/>
      <c r="K4" s="2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2"/>
      <c r="Y4" s="2"/>
      <c r="Z4" s="2"/>
      <c r="AA4" s="2"/>
      <c r="AB4" s="2"/>
      <c r="AC4" s="2"/>
      <c r="AD4" s="4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4"/>
      <c r="AY4" s="6"/>
      <c r="AZ4" s="6"/>
      <c r="BA4" s="6"/>
      <c r="BB4" s="6"/>
      <c r="BC4" s="6"/>
      <c r="BD4" s="8"/>
      <c r="BE4" s="7"/>
      <c r="BF4" s="7"/>
      <c r="BG4" s="8"/>
      <c r="BH4" s="7"/>
      <c r="BI4" s="8"/>
      <c r="BJ4" s="2"/>
    </row>
    <row r="5" spans="1:62" ht="15.6" x14ac:dyDescent="0.3">
      <c r="A5" s="1" t="s">
        <v>106</v>
      </c>
      <c r="B5" s="17"/>
      <c r="C5" s="2"/>
      <c r="D5" s="2"/>
      <c r="E5" s="2"/>
      <c r="F5" s="17" t="s">
        <v>5</v>
      </c>
      <c r="G5" s="18"/>
      <c r="H5" s="2"/>
      <c r="I5" s="17"/>
      <c r="J5" s="2"/>
      <c r="K5" s="2"/>
      <c r="L5" s="18"/>
      <c r="M5" s="17" t="s">
        <v>6</v>
      </c>
      <c r="N5" s="17"/>
      <c r="O5" s="2"/>
      <c r="P5" s="2"/>
      <c r="Q5" s="2"/>
      <c r="R5" s="2"/>
      <c r="S5" s="2"/>
      <c r="T5" s="2"/>
      <c r="U5" s="2"/>
      <c r="V5" s="2"/>
      <c r="W5" s="4"/>
      <c r="X5" s="17" t="s">
        <v>5</v>
      </c>
      <c r="Y5" s="2"/>
      <c r="Z5" s="2"/>
      <c r="AA5" s="2"/>
      <c r="AB5" s="2"/>
      <c r="AC5" s="2"/>
      <c r="AD5" s="4"/>
      <c r="AE5" s="17" t="s">
        <v>5</v>
      </c>
      <c r="AF5" s="2"/>
      <c r="AG5" s="2"/>
      <c r="AH5" s="2"/>
      <c r="AI5" s="2"/>
      <c r="AJ5" s="2"/>
      <c r="AK5" s="17"/>
      <c r="AL5" s="17"/>
      <c r="AM5" s="19"/>
      <c r="AN5" s="17" t="s">
        <v>7</v>
      </c>
      <c r="AO5" s="17"/>
      <c r="AP5" s="2"/>
      <c r="AQ5" s="2"/>
      <c r="AR5" s="2"/>
      <c r="AS5" s="2"/>
      <c r="AT5" s="2"/>
      <c r="AU5" s="2"/>
      <c r="AV5" s="2"/>
      <c r="AW5" s="2"/>
      <c r="AX5" s="4"/>
      <c r="AY5" s="20" t="s">
        <v>8</v>
      </c>
      <c r="AZ5" s="6"/>
      <c r="BA5" s="6"/>
      <c r="BB5" s="20"/>
      <c r="BC5" s="6"/>
      <c r="BD5" s="60"/>
      <c r="BE5" s="21" t="s">
        <v>9</v>
      </c>
      <c r="BF5" s="7"/>
      <c r="BG5" s="8"/>
      <c r="BH5" s="7"/>
      <c r="BI5" s="8"/>
      <c r="BJ5" s="2"/>
    </row>
    <row r="6" spans="1:62" ht="15.6" x14ac:dyDescent="0.3">
      <c r="A6" s="1" t="s">
        <v>10</v>
      </c>
      <c r="B6" s="17">
        <v>2</v>
      </c>
      <c r="C6" s="2"/>
      <c r="D6" s="2"/>
      <c r="E6" s="2"/>
      <c r="F6" s="2" t="str">
        <f>E1</f>
        <v>Robyn Bruderer</v>
      </c>
      <c r="G6" s="4"/>
      <c r="H6" s="2"/>
      <c r="I6" s="2"/>
      <c r="J6" s="2"/>
      <c r="K6" s="2"/>
      <c r="L6" s="4"/>
      <c r="M6" s="2" t="str">
        <f>E1</f>
        <v>Robyn Bruderer</v>
      </c>
      <c r="N6" s="2"/>
      <c r="O6" s="2"/>
      <c r="P6" s="2"/>
      <c r="Q6" s="2"/>
      <c r="R6" s="2"/>
      <c r="S6" s="2"/>
      <c r="T6" s="2"/>
      <c r="U6" s="2"/>
      <c r="V6" s="4"/>
      <c r="W6" s="2"/>
      <c r="X6" s="2" t="str">
        <f>E1</f>
        <v>Robyn Bruderer</v>
      </c>
      <c r="Y6" s="2"/>
      <c r="Z6" s="2"/>
      <c r="AA6" s="2"/>
      <c r="AB6" s="2"/>
      <c r="AC6" s="2"/>
      <c r="AD6" s="2"/>
      <c r="AE6" s="2" t="str">
        <f>E1</f>
        <v>Robyn Bruderer</v>
      </c>
      <c r="AF6" s="2"/>
      <c r="AG6" s="2"/>
      <c r="AH6" s="2"/>
      <c r="AI6" s="2"/>
      <c r="AJ6" s="2"/>
      <c r="AK6" s="2"/>
      <c r="AL6" s="2"/>
      <c r="AM6" s="19"/>
      <c r="AN6" s="2" t="str">
        <f>E2</f>
        <v>Jenny Scott</v>
      </c>
      <c r="AO6" s="2"/>
      <c r="AP6" s="2"/>
      <c r="AQ6" s="2"/>
      <c r="AR6" s="2"/>
      <c r="AS6" s="2"/>
      <c r="AT6" s="2"/>
      <c r="AU6" s="2"/>
      <c r="AV6" s="2"/>
      <c r="AW6" s="4"/>
      <c r="AX6" s="2"/>
      <c r="AY6" s="6" t="str">
        <f>E2</f>
        <v>Jenny Scott</v>
      </c>
      <c r="AZ6" s="6"/>
      <c r="BA6" s="6"/>
      <c r="BB6" s="6"/>
      <c r="BC6" s="6"/>
      <c r="BD6" s="60"/>
      <c r="BE6" s="8"/>
      <c r="BF6" s="7"/>
      <c r="BG6" s="8"/>
      <c r="BH6" s="62"/>
      <c r="BI6" s="8"/>
      <c r="BJ6" s="2"/>
    </row>
    <row r="7" spans="1:62" x14ac:dyDescent="0.3">
      <c r="A7" s="2"/>
      <c r="B7" s="2"/>
      <c r="C7" s="2"/>
      <c r="D7" s="2"/>
      <c r="E7" s="2"/>
      <c r="F7" s="2" t="s">
        <v>11</v>
      </c>
      <c r="G7" s="2"/>
      <c r="H7" s="2"/>
      <c r="I7" s="2"/>
      <c r="J7" s="2"/>
      <c r="K7" s="5"/>
      <c r="L7" s="22"/>
      <c r="M7" s="2"/>
      <c r="N7" s="5"/>
      <c r="O7" s="5"/>
      <c r="P7" s="5"/>
      <c r="Q7" s="5"/>
      <c r="R7" s="5"/>
      <c r="S7" s="5"/>
      <c r="T7" s="5"/>
      <c r="U7" s="5"/>
      <c r="V7" s="5"/>
      <c r="W7" s="22"/>
      <c r="X7" s="23" t="s">
        <v>11</v>
      </c>
      <c r="Y7" s="23"/>
      <c r="Z7" s="23"/>
      <c r="AA7" s="23"/>
      <c r="AB7" s="24"/>
      <c r="AC7" s="2"/>
      <c r="AD7" s="4"/>
      <c r="AE7" s="2" t="s">
        <v>12</v>
      </c>
      <c r="AF7" s="2"/>
      <c r="AG7" s="2"/>
      <c r="AH7" s="2"/>
      <c r="AI7" s="2"/>
      <c r="AJ7" s="2"/>
      <c r="AK7" s="2"/>
      <c r="AL7" s="23" t="s">
        <v>12</v>
      </c>
      <c r="AM7" s="19"/>
      <c r="AN7" s="2"/>
      <c r="AO7" s="5"/>
      <c r="AP7" s="5"/>
      <c r="AQ7" s="5"/>
      <c r="AR7" s="5"/>
      <c r="AS7" s="5"/>
      <c r="AT7" s="5"/>
      <c r="AU7" s="5"/>
      <c r="AV7" s="5"/>
      <c r="AW7" s="5"/>
      <c r="AX7" s="22"/>
      <c r="AY7" s="20"/>
      <c r="AZ7" s="6" t="s">
        <v>13</v>
      </c>
      <c r="BA7" s="6" t="s">
        <v>44</v>
      </c>
      <c r="BB7" s="20"/>
      <c r="BC7" s="6"/>
      <c r="BD7" s="60"/>
      <c r="BE7" s="25" t="s">
        <v>15</v>
      </c>
      <c r="BF7" s="7"/>
      <c r="BG7" s="25" t="s">
        <v>3</v>
      </c>
      <c r="BH7" s="62"/>
      <c r="BI7" s="26" t="s">
        <v>16</v>
      </c>
      <c r="BJ7" s="27"/>
    </row>
    <row r="8" spans="1:62" x14ac:dyDescent="0.3">
      <c r="A8" s="29" t="s">
        <v>17</v>
      </c>
      <c r="B8" s="29" t="s">
        <v>18</v>
      </c>
      <c r="C8" s="29" t="s">
        <v>11</v>
      </c>
      <c r="D8" s="29" t="s">
        <v>19</v>
      </c>
      <c r="E8" s="29" t="s">
        <v>20</v>
      </c>
      <c r="F8" s="30" t="s">
        <v>21</v>
      </c>
      <c r="G8" s="30" t="s">
        <v>22</v>
      </c>
      <c r="H8" s="30" t="s">
        <v>23</v>
      </c>
      <c r="I8" s="30" t="s">
        <v>24</v>
      </c>
      <c r="J8" s="30" t="s">
        <v>25</v>
      </c>
      <c r="K8" s="30" t="s">
        <v>11</v>
      </c>
      <c r="L8" s="31"/>
      <c r="M8" s="28" t="s">
        <v>26</v>
      </c>
      <c r="N8" s="28" t="s">
        <v>27</v>
      </c>
      <c r="O8" s="28" t="s">
        <v>93</v>
      </c>
      <c r="P8" s="28" t="s">
        <v>107</v>
      </c>
      <c r="Q8" s="28" t="s">
        <v>108</v>
      </c>
      <c r="R8" s="28" t="s">
        <v>109</v>
      </c>
      <c r="S8" s="28" t="s">
        <v>94</v>
      </c>
      <c r="T8" s="28" t="s">
        <v>110</v>
      </c>
      <c r="U8" s="28" t="s">
        <v>34</v>
      </c>
      <c r="V8" s="28" t="s">
        <v>35</v>
      </c>
      <c r="W8" s="31"/>
      <c r="X8" s="30" t="s">
        <v>21</v>
      </c>
      <c r="Y8" s="30" t="s">
        <v>22</v>
      </c>
      <c r="Z8" s="30" t="s">
        <v>23</v>
      </c>
      <c r="AA8" s="30" t="s">
        <v>24</v>
      </c>
      <c r="AB8" s="30" t="s">
        <v>25</v>
      </c>
      <c r="AC8" s="30" t="s">
        <v>11</v>
      </c>
      <c r="AD8" s="32"/>
      <c r="AE8" s="30" t="s">
        <v>36</v>
      </c>
      <c r="AF8" s="30" t="s">
        <v>37</v>
      </c>
      <c r="AG8" s="30" t="s">
        <v>38</v>
      </c>
      <c r="AH8" s="30" t="s">
        <v>39</v>
      </c>
      <c r="AI8" s="30" t="s">
        <v>40</v>
      </c>
      <c r="AJ8" s="30" t="s">
        <v>41</v>
      </c>
      <c r="AK8" s="28" t="s">
        <v>42</v>
      </c>
      <c r="AL8" s="28" t="s">
        <v>43</v>
      </c>
      <c r="AM8" s="33"/>
      <c r="AN8" s="28" t="s">
        <v>26</v>
      </c>
      <c r="AO8" s="28" t="s">
        <v>27</v>
      </c>
      <c r="AP8" s="28" t="s">
        <v>93</v>
      </c>
      <c r="AQ8" s="28" t="s">
        <v>107</v>
      </c>
      <c r="AR8" s="28" t="s">
        <v>108</v>
      </c>
      <c r="AS8" s="28" t="s">
        <v>109</v>
      </c>
      <c r="AT8" s="28" t="s">
        <v>94</v>
      </c>
      <c r="AU8" s="28" t="s">
        <v>110</v>
      </c>
      <c r="AV8" s="28" t="s">
        <v>34</v>
      </c>
      <c r="AW8" s="28" t="s">
        <v>35</v>
      </c>
      <c r="AX8" s="31"/>
      <c r="AY8" s="34" t="s">
        <v>44</v>
      </c>
      <c r="AZ8" s="34" t="s">
        <v>45</v>
      </c>
      <c r="BA8" s="34" t="s">
        <v>43</v>
      </c>
      <c r="BB8" s="34" t="s">
        <v>111</v>
      </c>
      <c r="BC8" s="84" t="s">
        <v>14</v>
      </c>
      <c r="BD8" s="60"/>
      <c r="BE8" s="36" t="s">
        <v>46</v>
      </c>
      <c r="BF8" s="37"/>
      <c r="BG8" s="36" t="s">
        <v>46</v>
      </c>
      <c r="BH8" s="63"/>
      <c r="BI8" s="39" t="s">
        <v>46</v>
      </c>
      <c r="BJ8" s="40" t="s">
        <v>47</v>
      </c>
    </row>
    <row r="9" spans="1:62" x14ac:dyDescent="0.3">
      <c r="A9" s="8"/>
      <c r="B9" s="8"/>
      <c r="C9" s="8"/>
      <c r="D9" s="8"/>
      <c r="E9" s="8"/>
      <c r="F9" s="27"/>
      <c r="G9" s="27"/>
      <c r="H9" s="27"/>
      <c r="I9" s="27"/>
      <c r="J9" s="27"/>
      <c r="K9" s="27"/>
      <c r="L9" s="31"/>
      <c r="M9" s="23"/>
      <c r="N9" s="23"/>
      <c r="O9" s="23"/>
      <c r="P9" s="23"/>
      <c r="Q9" s="23"/>
      <c r="R9" s="23"/>
      <c r="S9" s="23"/>
      <c r="T9" s="23"/>
      <c r="U9" s="23"/>
      <c r="V9" s="23"/>
      <c r="W9" s="31"/>
      <c r="X9" s="27"/>
      <c r="Y9" s="27"/>
      <c r="Z9" s="27"/>
      <c r="AA9" s="27"/>
      <c r="AB9" s="27"/>
      <c r="AC9" s="27"/>
      <c r="AD9" s="32"/>
      <c r="AE9" s="27"/>
      <c r="AF9" s="27"/>
      <c r="AG9" s="27"/>
      <c r="AH9" s="27"/>
      <c r="AI9" s="27"/>
      <c r="AJ9" s="27"/>
      <c r="AK9" s="23"/>
      <c r="AL9" s="23"/>
      <c r="AM9" s="3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31"/>
      <c r="AY9" s="6"/>
      <c r="AZ9" s="6"/>
      <c r="BA9" s="6"/>
      <c r="BB9" s="6"/>
      <c r="BC9" s="6"/>
      <c r="BD9" s="60"/>
      <c r="BE9" s="25"/>
      <c r="BF9" s="7"/>
      <c r="BG9" s="25"/>
      <c r="BH9" s="64"/>
      <c r="BI9" s="26"/>
      <c r="BJ9" s="42"/>
    </row>
    <row r="10" spans="1:62" x14ac:dyDescent="0.3">
      <c r="A10" s="43">
        <v>59</v>
      </c>
      <c r="B10" t="s">
        <v>134</v>
      </c>
      <c r="C10" t="s">
        <v>59</v>
      </c>
      <c r="D10" t="s">
        <v>120</v>
      </c>
      <c r="E10" t="s">
        <v>61</v>
      </c>
      <c r="F10" s="44">
        <v>6.7</v>
      </c>
      <c r="G10" s="44">
        <v>6.7</v>
      </c>
      <c r="H10" s="44">
        <v>6.8</v>
      </c>
      <c r="I10" s="44">
        <v>7</v>
      </c>
      <c r="J10" s="44">
        <v>6.8</v>
      </c>
      <c r="K10" s="45">
        <f t="shared" ref="K10:K15" si="0">SUM((F10*0.3),(G10*0.25),(H10*0.25),(I10*0.15),(J10*0.05))</f>
        <v>6.7749999999999995</v>
      </c>
      <c r="L10" s="46"/>
      <c r="M10" s="47">
        <v>7</v>
      </c>
      <c r="N10" s="47">
        <v>7.8</v>
      </c>
      <c r="O10" s="47">
        <v>7.5</v>
      </c>
      <c r="P10" s="47">
        <v>7</v>
      </c>
      <c r="Q10" s="47">
        <v>6.9</v>
      </c>
      <c r="R10" s="47">
        <v>6.8</v>
      </c>
      <c r="S10" s="47">
        <v>8</v>
      </c>
      <c r="T10" s="47">
        <v>7.8</v>
      </c>
      <c r="U10" s="48">
        <f t="shared" ref="U10:U15" si="1">SUM(M10:T10)</f>
        <v>58.8</v>
      </c>
      <c r="V10" s="45">
        <f t="shared" ref="V10:V15" si="2">U10/8</f>
        <v>7.35</v>
      </c>
      <c r="W10" s="46"/>
      <c r="X10" s="44">
        <v>6.7</v>
      </c>
      <c r="Y10" s="44">
        <v>6.7</v>
      </c>
      <c r="Z10" s="44">
        <v>6.8</v>
      </c>
      <c r="AA10" s="44">
        <v>7</v>
      </c>
      <c r="AB10" s="44">
        <v>6.8</v>
      </c>
      <c r="AC10" s="45">
        <f t="shared" ref="AC10:AC15" si="3">SUM((X10*0.3),(Y10*0.25),(Z10*0.25),(AA10*0.15),(AB10*0.05))</f>
        <v>6.7749999999999995</v>
      </c>
      <c r="AD10" s="49"/>
      <c r="AE10" s="47">
        <v>7</v>
      </c>
      <c r="AF10" s="47">
        <v>7</v>
      </c>
      <c r="AG10" s="47">
        <v>7</v>
      </c>
      <c r="AH10" s="47">
        <v>5</v>
      </c>
      <c r="AI10" s="47">
        <v>6.8</v>
      </c>
      <c r="AJ10" s="45">
        <f t="shared" ref="AJ10:AJ15" si="4">SUM((AE10*0.2),(AF10*0.15),(AG10*0.25),(AH10*0.2),(AI10*0.2))</f>
        <v>6.5600000000000005</v>
      </c>
      <c r="AK10" s="50"/>
      <c r="AL10" s="45">
        <f t="shared" ref="AL10:AL15" si="5">AJ10-AK10</f>
        <v>6.5600000000000005</v>
      </c>
      <c r="AM10" s="51"/>
      <c r="AN10" s="47">
        <v>6.5</v>
      </c>
      <c r="AO10" s="47">
        <v>7</v>
      </c>
      <c r="AP10" s="47">
        <v>6</v>
      </c>
      <c r="AQ10" s="47">
        <v>7.5</v>
      </c>
      <c r="AR10" s="47">
        <v>6.5</v>
      </c>
      <c r="AS10" s="47">
        <v>7.5</v>
      </c>
      <c r="AT10" s="47">
        <v>8</v>
      </c>
      <c r="AU10" s="47">
        <v>7</v>
      </c>
      <c r="AV10" s="48">
        <f t="shared" ref="AV10:AV15" si="6">SUM(AN10:AU10)</f>
        <v>56</v>
      </c>
      <c r="AW10" s="45">
        <f t="shared" ref="AW10:AW15" si="7">AV10/8</f>
        <v>7</v>
      </c>
      <c r="AX10" s="46"/>
      <c r="AY10" s="52">
        <v>6.9</v>
      </c>
      <c r="AZ10" s="54"/>
      <c r="BA10" s="53">
        <f t="shared" ref="BA10:BA15" si="8">SUM(AY10-AZ10)</f>
        <v>6.9</v>
      </c>
      <c r="BB10" s="52">
        <v>6</v>
      </c>
      <c r="BC10" s="53">
        <f t="shared" ref="BC10:BC15" si="9">SUM((BA10*0.7),(BB10*0.3))</f>
        <v>6.63</v>
      </c>
      <c r="BD10" s="65"/>
      <c r="BE10" s="6">
        <f t="shared" ref="BE10:BE15" si="10">SUM((K10*0.25)+(V10*0.375)+(AW10*0.375))</f>
        <v>7.0749999999999993</v>
      </c>
      <c r="BF10" s="7"/>
      <c r="BG10" s="6">
        <f t="shared" ref="BG10:BG15" si="11">SUM((AC10*0.25),(AL10*0.25),(BC10*0.5))</f>
        <v>6.6487499999999997</v>
      </c>
      <c r="BH10" s="62"/>
      <c r="BI10" s="20">
        <f t="shared" ref="BI10:BI15" si="12">AVERAGE(BE10:BG10)</f>
        <v>6.8618749999999995</v>
      </c>
      <c r="BJ10" s="55">
        <f t="shared" ref="BJ10:BJ15" si="13">RANK(BI10,BI$10:BI$1009)</f>
        <v>1</v>
      </c>
    </row>
    <row r="11" spans="1:62" x14ac:dyDescent="0.3">
      <c r="A11" s="43">
        <v>23</v>
      </c>
      <c r="B11" t="s">
        <v>129</v>
      </c>
      <c r="C11" t="s">
        <v>101</v>
      </c>
      <c r="D11" t="s">
        <v>130</v>
      </c>
      <c r="E11" t="s">
        <v>89</v>
      </c>
      <c r="F11" s="44">
        <v>6.7</v>
      </c>
      <c r="G11" s="44">
        <v>6.8</v>
      </c>
      <c r="H11" s="44">
        <v>6.8</v>
      </c>
      <c r="I11" s="44">
        <v>7.2</v>
      </c>
      <c r="J11" s="44">
        <v>6.8</v>
      </c>
      <c r="K11" s="45">
        <f t="shared" si="0"/>
        <v>6.83</v>
      </c>
      <c r="L11" s="46"/>
      <c r="M11" s="47">
        <v>6.5</v>
      </c>
      <c r="N11" s="47">
        <v>7</v>
      </c>
      <c r="O11" s="47">
        <v>6.8</v>
      </c>
      <c r="P11" s="47">
        <v>6.7</v>
      </c>
      <c r="Q11" s="47">
        <v>6</v>
      </c>
      <c r="R11" s="47">
        <v>6.2</v>
      </c>
      <c r="S11" s="47">
        <v>7</v>
      </c>
      <c r="T11" s="47">
        <v>6.2</v>
      </c>
      <c r="U11" s="48">
        <f t="shared" si="1"/>
        <v>52.400000000000006</v>
      </c>
      <c r="V11" s="45">
        <f t="shared" si="2"/>
        <v>6.5500000000000007</v>
      </c>
      <c r="W11" s="46"/>
      <c r="X11" s="44">
        <v>6.7</v>
      </c>
      <c r="Y11" s="44">
        <v>6.8</v>
      </c>
      <c r="Z11" s="44">
        <v>6.7</v>
      </c>
      <c r="AA11" s="44">
        <v>6.8</v>
      </c>
      <c r="AB11" s="44">
        <v>6.8</v>
      </c>
      <c r="AC11" s="45">
        <f t="shared" si="3"/>
        <v>6.7449999999999992</v>
      </c>
      <c r="AD11" s="49"/>
      <c r="AE11" s="47">
        <v>7</v>
      </c>
      <c r="AF11" s="47">
        <v>7</v>
      </c>
      <c r="AG11" s="47">
        <v>7</v>
      </c>
      <c r="AH11" s="47">
        <v>6.7</v>
      </c>
      <c r="AI11" s="47">
        <v>6.7</v>
      </c>
      <c r="AJ11" s="45">
        <f t="shared" si="4"/>
        <v>6.88</v>
      </c>
      <c r="AK11" s="50"/>
      <c r="AL11" s="45">
        <f t="shared" si="5"/>
        <v>6.88</v>
      </c>
      <c r="AM11" s="51"/>
      <c r="AN11" s="47">
        <v>6.5</v>
      </c>
      <c r="AO11" s="47">
        <v>7</v>
      </c>
      <c r="AP11" s="47">
        <v>6.2</v>
      </c>
      <c r="AQ11" s="47">
        <v>6.5</v>
      </c>
      <c r="AR11" s="47">
        <v>6</v>
      </c>
      <c r="AS11" s="47">
        <v>5.5</v>
      </c>
      <c r="AT11" s="47">
        <v>6</v>
      </c>
      <c r="AU11" s="47">
        <v>5.5</v>
      </c>
      <c r="AV11" s="48">
        <f t="shared" si="6"/>
        <v>49.2</v>
      </c>
      <c r="AW11" s="45">
        <f t="shared" si="7"/>
        <v>6.15</v>
      </c>
      <c r="AX11" s="46"/>
      <c r="AY11" s="52">
        <v>7.3</v>
      </c>
      <c r="AZ11" s="54"/>
      <c r="BA11" s="53">
        <f t="shared" si="8"/>
        <v>7.3</v>
      </c>
      <c r="BB11" s="52">
        <v>5.5</v>
      </c>
      <c r="BC11" s="53">
        <f t="shared" si="9"/>
        <v>6.76</v>
      </c>
      <c r="BD11" s="65"/>
      <c r="BE11" s="6">
        <f t="shared" si="10"/>
        <v>6.4700000000000006</v>
      </c>
      <c r="BF11" s="7"/>
      <c r="BG11" s="6">
        <f t="shared" si="11"/>
        <v>6.7862499999999999</v>
      </c>
      <c r="BH11" s="62"/>
      <c r="BI11" s="20">
        <f t="shared" si="12"/>
        <v>6.6281250000000007</v>
      </c>
      <c r="BJ11" s="55">
        <f t="shared" si="13"/>
        <v>2</v>
      </c>
    </row>
    <row r="12" spans="1:62" x14ac:dyDescent="0.3">
      <c r="A12" s="43">
        <v>1</v>
      </c>
      <c r="B12" t="s">
        <v>136</v>
      </c>
      <c r="C12" t="s">
        <v>117</v>
      </c>
      <c r="D12" t="s">
        <v>118</v>
      </c>
      <c r="E12" t="s">
        <v>124</v>
      </c>
      <c r="F12" s="44">
        <v>6.3</v>
      </c>
      <c r="G12" s="44">
        <v>6.5</v>
      </c>
      <c r="H12" s="44">
        <v>6</v>
      </c>
      <c r="I12" s="44">
        <v>6.3</v>
      </c>
      <c r="J12" s="44">
        <v>6.7</v>
      </c>
      <c r="K12" s="45">
        <f t="shared" si="0"/>
        <v>6.2949999999999999</v>
      </c>
      <c r="L12" s="46"/>
      <c r="M12" s="47">
        <v>6.5</v>
      </c>
      <c r="N12" s="47">
        <v>7.5</v>
      </c>
      <c r="O12" s="47">
        <v>6.5</v>
      </c>
      <c r="P12" s="47">
        <v>6</v>
      </c>
      <c r="Q12" s="47">
        <v>6</v>
      </c>
      <c r="R12" s="47">
        <v>6</v>
      </c>
      <c r="S12" s="47">
        <v>4.5999999999999996</v>
      </c>
      <c r="T12" s="47">
        <v>6.5</v>
      </c>
      <c r="U12" s="48">
        <f t="shared" si="1"/>
        <v>49.6</v>
      </c>
      <c r="V12" s="45">
        <f t="shared" si="2"/>
        <v>6.2</v>
      </c>
      <c r="W12" s="46"/>
      <c r="X12" s="44">
        <v>6</v>
      </c>
      <c r="Y12" s="44">
        <v>6</v>
      </c>
      <c r="Z12" s="44">
        <v>6</v>
      </c>
      <c r="AA12" s="44">
        <v>6</v>
      </c>
      <c r="AB12" s="44">
        <v>6.7</v>
      </c>
      <c r="AC12" s="45">
        <f t="shared" si="3"/>
        <v>6.0349999999999993</v>
      </c>
      <c r="AD12" s="49"/>
      <c r="AE12" s="47">
        <v>6.3</v>
      </c>
      <c r="AF12" s="47">
        <v>6.7</v>
      </c>
      <c r="AG12" s="47">
        <v>6.3</v>
      </c>
      <c r="AH12" s="47">
        <v>5.2</v>
      </c>
      <c r="AI12" s="47">
        <v>5.7</v>
      </c>
      <c r="AJ12" s="45">
        <f t="shared" si="4"/>
        <v>6.02</v>
      </c>
      <c r="AK12" s="50"/>
      <c r="AL12" s="45">
        <f t="shared" si="5"/>
        <v>6.02</v>
      </c>
      <c r="AM12" s="51"/>
      <c r="AN12" s="47">
        <v>6</v>
      </c>
      <c r="AO12" s="47">
        <v>7</v>
      </c>
      <c r="AP12" s="47">
        <v>7</v>
      </c>
      <c r="AQ12" s="47">
        <v>5.5</v>
      </c>
      <c r="AR12" s="47">
        <v>6</v>
      </c>
      <c r="AS12" s="47">
        <v>5.5</v>
      </c>
      <c r="AT12" s="47">
        <v>4.5</v>
      </c>
      <c r="AU12" s="47">
        <v>6.5</v>
      </c>
      <c r="AV12" s="48">
        <f t="shared" si="6"/>
        <v>48</v>
      </c>
      <c r="AW12" s="45">
        <f t="shared" si="7"/>
        <v>6</v>
      </c>
      <c r="AX12" s="46"/>
      <c r="AY12" s="52">
        <v>6.6</v>
      </c>
      <c r="AZ12" s="54"/>
      <c r="BA12" s="53">
        <f t="shared" si="8"/>
        <v>6.6</v>
      </c>
      <c r="BB12" s="52">
        <v>4.2</v>
      </c>
      <c r="BC12" s="53">
        <f t="shared" si="9"/>
        <v>5.879999999999999</v>
      </c>
      <c r="BD12" s="65"/>
      <c r="BE12" s="6">
        <f t="shared" si="10"/>
        <v>6.1487499999999997</v>
      </c>
      <c r="BF12" s="7"/>
      <c r="BG12" s="6">
        <f t="shared" si="11"/>
        <v>5.9537499999999994</v>
      </c>
      <c r="BH12" s="62"/>
      <c r="BI12" s="20">
        <f t="shared" si="12"/>
        <v>6.0512499999999996</v>
      </c>
      <c r="BJ12" s="55">
        <f t="shared" si="13"/>
        <v>3</v>
      </c>
    </row>
    <row r="13" spans="1:62" x14ac:dyDescent="0.3">
      <c r="A13" s="43">
        <v>17</v>
      </c>
      <c r="B13" t="s">
        <v>135</v>
      </c>
      <c r="C13" t="s">
        <v>68</v>
      </c>
      <c r="D13" s="2" t="s">
        <v>81</v>
      </c>
      <c r="E13" t="s">
        <v>57</v>
      </c>
      <c r="F13" s="44">
        <v>7</v>
      </c>
      <c r="G13" s="44">
        <v>7</v>
      </c>
      <c r="H13" s="44">
        <v>6.5</v>
      </c>
      <c r="I13" s="44">
        <v>6.7</v>
      </c>
      <c r="J13" s="44">
        <v>6.9</v>
      </c>
      <c r="K13" s="45">
        <f t="shared" si="0"/>
        <v>6.8249999999999993</v>
      </c>
      <c r="L13" s="46"/>
      <c r="M13" s="47">
        <v>4.8</v>
      </c>
      <c r="N13" s="47">
        <v>7.2</v>
      </c>
      <c r="O13" s="47">
        <v>5.6</v>
      </c>
      <c r="P13" s="47">
        <v>5.6</v>
      </c>
      <c r="Q13" s="47">
        <v>4.8</v>
      </c>
      <c r="R13" s="47">
        <v>4.9000000000000004</v>
      </c>
      <c r="S13" s="47">
        <v>6</v>
      </c>
      <c r="T13" s="47">
        <v>6</v>
      </c>
      <c r="U13" s="48">
        <f t="shared" si="1"/>
        <v>44.900000000000006</v>
      </c>
      <c r="V13" s="45">
        <f t="shared" si="2"/>
        <v>5.6125000000000007</v>
      </c>
      <c r="W13" s="46"/>
      <c r="X13" s="44">
        <v>7</v>
      </c>
      <c r="Y13" s="44">
        <v>7</v>
      </c>
      <c r="Z13" s="44">
        <v>6.5</v>
      </c>
      <c r="AA13" s="44">
        <v>6.7</v>
      </c>
      <c r="AB13" s="44">
        <v>6.9</v>
      </c>
      <c r="AC13" s="45">
        <f t="shared" si="3"/>
        <v>6.8249999999999993</v>
      </c>
      <c r="AD13" s="49"/>
      <c r="AE13" s="47">
        <v>5.6</v>
      </c>
      <c r="AF13" s="47">
        <v>5.8</v>
      </c>
      <c r="AG13" s="47">
        <v>5.8</v>
      </c>
      <c r="AH13" s="47">
        <v>5</v>
      </c>
      <c r="AI13" s="47">
        <v>5.3</v>
      </c>
      <c r="AJ13" s="45">
        <f t="shared" si="4"/>
        <v>5.5</v>
      </c>
      <c r="AK13" s="50"/>
      <c r="AL13" s="45">
        <f t="shared" si="5"/>
        <v>5.5</v>
      </c>
      <c r="AM13" s="51"/>
      <c r="AN13" s="47">
        <v>4.5</v>
      </c>
      <c r="AO13" s="47">
        <v>6</v>
      </c>
      <c r="AP13" s="47">
        <v>4.5</v>
      </c>
      <c r="AQ13" s="47">
        <v>6</v>
      </c>
      <c r="AR13" s="47">
        <v>5.5</v>
      </c>
      <c r="AS13" s="47">
        <v>5</v>
      </c>
      <c r="AT13" s="47">
        <v>4</v>
      </c>
      <c r="AU13" s="47">
        <v>5.5</v>
      </c>
      <c r="AV13" s="48">
        <f t="shared" si="6"/>
        <v>41</v>
      </c>
      <c r="AW13" s="45">
        <f t="shared" si="7"/>
        <v>5.125</v>
      </c>
      <c r="AX13" s="46"/>
      <c r="AY13" s="52">
        <v>6</v>
      </c>
      <c r="AZ13" s="54"/>
      <c r="BA13" s="53">
        <f t="shared" si="8"/>
        <v>6</v>
      </c>
      <c r="BB13" s="52">
        <v>1.6</v>
      </c>
      <c r="BC13" s="53">
        <f t="shared" si="9"/>
        <v>4.68</v>
      </c>
      <c r="BD13" s="65"/>
      <c r="BE13" s="6">
        <f t="shared" si="10"/>
        <v>5.7328124999999996</v>
      </c>
      <c r="BF13" s="7"/>
      <c r="BG13" s="6">
        <f t="shared" si="11"/>
        <v>5.4212499999999997</v>
      </c>
      <c r="BH13" s="62"/>
      <c r="BI13" s="20">
        <f t="shared" si="12"/>
        <v>5.5770312499999992</v>
      </c>
      <c r="BJ13" s="55">
        <f t="shared" si="13"/>
        <v>4</v>
      </c>
    </row>
    <row r="14" spans="1:62" x14ac:dyDescent="0.3">
      <c r="A14" s="43">
        <v>41</v>
      </c>
      <c r="B14" t="s">
        <v>128</v>
      </c>
      <c r="C14" t="s">
        <v>114</v>
      </c>
      <c r="D14" s="210" t="s">
        <v>77</v>
      </c>
      <c r="E14" t="s">
        <v>115</v>
      </c>
      <c r="F14" s="44">
        <v>6.5</v>
      </c>
      <c r="G14" s="44">
        <v>6.2</v>
      </c>
      <c r="H14" s="44">
        <v>6</v>
      </c>
      <c r="I14" s="44">
        <v>6</v>
      </c>
      <c r="J14" s="44">
        <v>6</v>
      </c>
      <c r="K14" s="45">
        <f t="shared" si="0"/>
        <v>6.2</v>
      </c>
      <c r="L14" s="46"/>
      <c r="M14" s="47">
        <v>6</v>
      </c>
      <c r="N14" s="47">
        <v>6.5</v>
      </c>
      <c r="O14" s="47">
        <v>6</v>
      </c>
      <c r="P14" s="47">
        <v>6</v>
      </c>
      <c r="Q14" s="47">
        <v>5.3</v>
      </c>
      <c r="R14" s="47">
        <v>5.2</v>
      </c>
      <c r="S14" s="47">
        <v>6.8</v>
      </c>
      <c r="T14" s="47">
        <v>6.4</v>
      </c>
      <c r="U14" s="48">
        <f t="shared" si="1"/>
        <v>48.199999999999996</v>
      </c>
      <c r="V14" s="45">
        <f t="shared" si="2"/>
        <v>6.0249999999999995</v>
      </c>
      <c r="W14" s="46"/>
      <c r="X14" s="44">
        <v>6</v>
      </c>
      <c r="Y14" s="44">
        <v>6</v>
      </c>
      <c r="Z14" s="44">
        <v>6</v>
      </c>
      <c r="AA14" s="44">
        <v>6</v>
      </c>
      <c r="AB14" s="44">
        <v>6</v>
      </c>
      <c r="AC14" s="45">
        <f t="shared" si="3"/>
        <v>5.9999999999999991</v>
      </c>
      <c r="AD14" s="49"/>
      <c r="AE14" s="47">
        <v>5</v>
      </c>
      <c r="AF14" s="47">
        <v>5</v>
      </c>
      <c r="AG14" s="47">
        <v>4.5</v>
      </c>
      <c r="AH14" s="47">
        <v>4.5</v>
      </c>
      <c r="AI14" s="47">
        <v>4.5</v>
      </c>
      <c r="AJ14" s="45">
        <f t="shared" si="4"/>
        <v>4.6749999999999998</v>
      </c>
      <c r="AK14" s="50"/>
      <c r="AL14" s="45">
        <f t="shared" si="5"/>
        <v>4.6749999999999998</v>
      </c>
      <c r="AM14" s="51"/>
      <c r="AN14" s="47">
        <v>5.5</v>
      </c>
      <c r="AO14" s="47">
        <v>6</v>
      </c>
      <c r="AP14" s="47">
        <v>6</v>
      </c>
      <c r="AQ14" s="47">
        <v>6.5</v>
      </c>
      <c r="AR14" s="47">
        <v>6.5</v>
      </c>
      <c r="AS14" s="47">
        <v>4.5</v>
      </c>
      <c r="AT14" s="47">
        <v>8</v>
      </c>
      <c r="AU14" s="47">
        <v>7</v>
      </c>
      <c r="AV14" s="48">
        <f t="shared" si="6"/>
        <v>50</v>
      </c>
      <c r="AW14" s="45">
        <f t="shared" si="7"/>
        <v>6.25</v>
      </c>
      <c r="AX14" s="46"/>
      <c r="AY14" s="52">
        <v>6.7</v>
      </c>
      <c r="AZ14" s="54">
        <v>2</v>
      </c>
      <c r="BA14" s="53">
        <f t="shared" si="8"/>
        <v>4.7</v>
      </c>
      <c r="BB14" s="52">
        <v>2.2000000000000002</v>
      </c>
      <c r="BC14" s="53">
        <f t="shared" si="9"/>
        <v>3.95</v>
      </c>
      <c r="BD14" s="65"/>
      <c r="BE14" s="6">
        <f t="shared" si="10"/>
        <v>6.1531250000000002</v>
      </c>
      <c r="BF14" s="7"/>
      <c r="BG14" s="6">
        <f t="shared" si="11"/>
        <v>4.6437499999999998</v>
      </c>
      <c r="BH14" s="62"/>
      <c r="BI14" s="20">
        <f t="shared" si="12"/>
        <v>5.3984375</v>
      </c>
      <c r="BJ14" s="55">
        <f t="shared" si="13"/>
        <v>5</v>
      </c>
    </row>
    <row r="15" spans="1:62" x14ac:dyDescent="0.3">
      <c r="A15" s="43">
        <v>62</v>
      </c>
      <c r="B15" t="s">
        <v>131</v>
      </c>
      <c r="C15" t="s">
        <v>132</v>
      </c>
      <c r="D15" t="s">
        <v>133</v>
      </c>
      <c r="E15" t="s">
        <v>61</v>
      </c>
      <c r="F15" s="44">
        <v>5.2</v>
      </c>
      <c r="G15" s="44">
        <v>5.5</v>
      </c>
      <c r="H15" s="44">
        <v>5.3</v>
      </c>
      <c r="I15" s="44">
        <v>6</v>
      </c>
      <c r="J15" s="44">
        <v>6.2</v>
      </c>
      <c r="K15" s="45">
        <f t="shared" si="0"/>
        <v>5.4700000000000006</v>
      </c>
      <c r="L15" s="46"/>
      <c r="M15" s="47">
        <v>0</v>
      </c>
      <c r="N15" s="47">
        <v>6.5</v>
      </c>
      <c r="O15" s="47">
        <v>6.2</v>
      </c>
      <c r="P15" s="47">
        <v>6.5</v>
      </c>
      <c r="Q15" s="47">
        <v>6.2</v>
      </c>
      <c r="R15" s="47">
        <v>6.2</v>
      </c>
      <c r="S15" s="47">
        <v>6.5</v>
      </c>
      <c r="T15" s="47">
        <v>5.58</v>
      </c>
      <c r="U15" s="48">
        <f t="shared" si="1"/>
        <v>43.679999999999993</v>
      </c>
      <c r="V15" s="45">
        <f t="shared" si="2"/>
        <v>5.4599999999999991</v>
      </c>
      <c r="W15" s="46"/>
      <c r="X15" s="44">
        <v>5.2</v>
      </c>
      <c r="Y15" s="44">
        <v>5.5</v>
      </c>
      <c r="Z15" s="44">
        <v>5.3</v>
      </c>
      <c r="AA15" s="44">
        <v>6</v>
      </c>
      <c r="AB15" s="44">
        <v>6.2</v>
      </c>
      <c r="AC15" s="45">
        <f t="shared" si="3"/>
        <v>5.4700000000000006</v>
      </c>
      <c r="AD15" s="49"/>
      <c r="AE15" s="47">
        <v>5</v>
      </c>
      <c r="AF15" s="47">
        <v>4.8</v>
      </c>
      <c r="AG15" s="47">
        <v>5</v>
      </c>
      <c r="AH15" s="47">
        <v>4.7</v>
      </c>
      <c r="AI15" s="47">
        <v>4.8</v>
      </c>
      <c r="AJ15" s="45">
        <f t="shared" si="4"/>
        <v>4.8699999999999992</v>
      </c>
      <c r="AK15" s="50"/>
      <c r="AL15" s="45">
        <f t="shared" si="5"/>
        <v>4.8699999999999992</v>
      </c>
      <c r="AM15" s="51"/>
      <c r="AN15" s="47">
        <v>0</v>
      </c>
      <c r="AO15" s="47">
        <v>7</v>
      </c>
      <c r="AP15" s="47">
        <v>6.5</v>
      </c>
      <c r="AQ15" s="47">
        <v>6</v>
      </c>
      <c r="AR15" s="47">
        <v>7.5</v>
      </c>
      <c r="AS15" s="47">
        <v>6</v>
      </c>
      <c r="AT15" s="47">
        <v>6.5</v>
      </c>
      <c r="AU15" s="47">
        <v>5</v>
      </c>
      <c r="AV15" s="48">
        <f t="shared" si="6"/>
        <v>44.5</v>
      </c>
      <c r="AW15" s="45">
        <f t="shared" si="7"/>
        <v>5.5625</v>
      </c>
      <c r="AX15" s="46"/>
      <c r="AY15" s="52">
        <v>5.7</v>
      </c>
      <c r="AZ15" s="54"/>
      <c r="BA15" s="53">
        <f t="shared" si="8"/>
        <v>5.7</v>
      </c>
      <c r="BB15" s="52">
        <v>3.9</v>
      </c>
      <c r="BC15" s="53">
        <f t="shared" si="9"/>
        <v>5.16</v>
      </c>
      <c r="BD15" s="65"/>
      <c r="BE15" s="6">
        <f t="shared" si="10"/>
        <v>5.5009374999999991</v>
      </c>
      <c r="BF15" s="7"/>
      <c r="BG15" s="6">
        <f t="shared" si="11"/>
        <v>5.165</v>
      </c>
      <c r="BH15" s="62"/>
      <c r="BI15" s="20">
        <f t="shared" si="12"/>
        <v>5.3329687499999991</v>
      </c>
      <c r="BJ15" s="55">
        <f t="shared" si="13"/>
        <v>6</v>
      </c>
    </row>
  </sheetData>
  <sortState xmlns:xlrd2="http://schemas.microsoft.com/office/spreadsheetml/2017/richdata2" ref="A10:BJ15">
    <sortCondition ref="BJ10:BJ15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11"/>
  <sheetViews>
    <sheetView workbookViewId="0">
      <selection activeCell="L11" sqref="L11"/>
    </sheetView>
  </sheetViews>
  <sheetFormatPr defaultRowHeight="14.4" x14ac:dyDescent="0.3"/>
  <cols>
    <col min="2" max="2" width="18.88671875" customWidth="1"/>
    <col min="3" max="3" width="18" customWidth="1"/>
    <col min="4" max="4" width="16.109375" customWidth="1"/>
    <col min="6" max="6" width="2.5546875" customWidth="1"/>
    <col min="13" max="13" width="2.6640625" customWidth="1"/>
    <col min="22" max="22" width="2.88671875" customWidth="1"/>
    <col min="27" max="27" width="1.88671875" customWidth="1"/>
    <col min="28" max="28" width="8.109375" style="198" customWidth="1"/>
    <col min="29" max="29" width="8" style="198" customWidth="1"/>
    <col min="31" max="31" width="12" customWidth="1"/>
  </cols>
  <sheetData>
    <row r="1" spans="1:31" ht="15.6" x14ac:dyDescent="0.3">
      <c r="A1" s="1" t="s">
        <v>48</v>
      </c>
      <c r="B1" s="2"/>
      <c r="C1" s="3" t="s">
        <v>0</v>
      </c>
      <c r="D1" t="s">
        <v>184</v>
      </c>
      <c r="W1" s="57"/>
      <c r="X1" s="57"/>
      <c r="Y1" s="57"/>
      <c r="Z1" s="57"/>
      <c r="AE1" s="9">
        <f ca="1">NOW()</f>
        <v>43437.411183680553</v>
      </c>
    </row>
    <row r="2" spans="1:31" ht="15.6" x14ac:dyDescent="0.3">
      <c r="A2" s="1"/>
      <c r="B2" s="2"/>
      <c r="C2" s="3" t="s">
        <v>1</v>
      </c>
      <c r="D2" t="s">
        <v>183</v>
      </c>
      <c r="W2" s="57"/>
      <c r="X2" s="57"/>
      <c r="Y2" s="57"/>
      <c r="Z2" s="57"/>
      <c r="AE2" s="10">
        <f ca="1">NOW()</f>
        <v>43437.411183680553</v>
      </c>
    </row>
    <row r="3" spans="1:31" ht="15.6" x14ac:dyDescent="0.3">
      <c r="A3" s="1" t="s">
        <v>49</v>
      </c>
      <c r="B3" s="2"/>
      <c r="C3" s="2"/>
      <c r="D3" s="3"/>
      <c r="W3" s="57"/>
      <c r="X3" s="57"/>
      <c r="Y3" s="57"/>
      <c r="Z3" s="57"/>
    </row>
    <row r="4" spans="1:31" ht="15.6" x14ac:dyDescent="0.3">
      <c r="A4" s="1"/>
      <c r="B4" s="2"/>
      <c r="C4" s="3"/>
      <c r="D4" s="2"/>
      <c r="W4" s="57"/>
      <c r="X4" s="57"/>
      <c r="Y4" s="57"/>
      <c r="Z4" s="57"/>
    </row>
    <row r="5" spans="1:31" ht="15.6" x14ac:dyDescent="0.3">
      <c r="A5" s="1" t="s">
        <v>137</v>
      </c>
      <c r="B5" s="17"/>
      <c r="C5" s="2"/>
      <c r="D5" s="2"/>
      <c r="G5" s="17" t="s">
        <v>5</v>
      </c>
      <c r="V5" s="19"/>
      <c r="W5" s="25" t="s">
        <v>8</v>
      </c>
      <c r="X5" s="57"/>
      <c r="Y5" s="57"/>
      <c r="Z5" s="57"/>
      <c r="AA5" s="19"/>
      <c r="AB5" s="201"/>
      <c r="AC5" s="201"/>
    </row>
    <row r="6" spans="1:31" ht="15.6" x14ac:dyDescent="0.3">
      <c r="A6" s="1" t="s">
        <v>10</v>
      </c>
      <c r="B6" s="17">
        <v>12</v>
      </c>
      <c r="C6" s="2"/>
      <c r="D6" s="2"/>
      <c r="G6" s="2" t="str">
        <f>D1</f>
        <v>Jenny Scott</v>
      </c>
      <c r="V6" s="19"/>
      <c r="W6" s="8" t="str">
        <f>D2</f>
        <v>Robyn Bruderer</v>
      </c>
      <c r="X6" s="57"/>
      <c r="Y6" s="57"/>
      <c r="Z6" s="57"/>
      <c r="AA6" s="19"/>
      <c r="AB6" s="201"/>
      <c r="AC6" s="201"/>
    </row>
    <row r="7" spans="1:31" x14ac:dyDescent="0.3">
      <c r="V7" s="19"/>
      <c r="W7" s="57"/>
      <c r="X7" s="57"/>
      <c r="Y7" s="57"/>
      <c r="Z7" s="57"/>
      <c r="AA7" s="19"/>
      <c r="AB7" s="201"/>
      <c r="AC7" s="201"/>
    </row>
    <row r="8" spans="1:31" x14ac:dyDescent="0.3">
      <c r="A8" s="2"/>
      <c r="B8" s="2"/>
      <c r="C8" s="2"/>
      <c r="D8" s="2"/>
      <c r="E8" s="2"/>
      <c r="F8" s="2"/>
      <c r="G8" s="17" t="s">
        <v>11</v>
      </c>
      <c r="H8" s="2"/>
      <c r="I8" s="2"/>
      <c r="J8" s="2"/>
      <c r="K8" s="2"/>
      <c r="L8" s="5"/>
      <c r="M8" s="23"/>
      <c r="N8" s="85" t="s">
        <v>12</v>
      </c>
      <c r="O8" s="2"/>
      <c r="P8" s="2"/>
      <c r="Q8" s="2"/>
      <c r="R8" s="2"/>
      <c r="S8" s="2"/>
      <c r="T8" s="2"/>
      <c r="U8" s="2" t="s">
        <v>138</v>
      </c>
      <c r="V8" s="35"/>
      <c r="W8" s="26" t="s">
        <v>14</v>
      </c>
      <c r="X8" s="8"/>
      <c r="Y8" s="86" t="s">
        <v>13</v>
      </c>
      <c r="Z8" s="86" t="s">
        <v>14</v>
      </c>
      <c r="AA8" s="19"/>
      <c r="AB8" s="202" t="s">
        <v>5</v>
      </c>
      <c r="AC8" s="202" t="s">
        <v>8</v>
      </c>
      <c r="AD8" s="24" t="s">
        <v>43</v>
      </c>
      <c r="AE8" s="2"/>
    </row>
    <row r="9" spans="1:31" x14ac:dyDescent="0.3">
      <c r="A9" s="29" t="s">
        <v>17</v>
      </c>
      <c r="B9" s="29" t="s">
        <v>18</v>
      </c>
      <c r="C9" s="29" t="s">
        <v>11</v>
      </c>
      <c r="D9" s="29" t="s">
        <v>19</v>
      </c>
      <c r="E9" s="29" t="s">
        <v>20</v>
      </c>
      <c r="F9" s="87"/>
      <c r="G9" s="30" t="s">
        <v>21</v>
      </c>
      <c r="H9" s="30" t="s">
        <v>22</v>
      </c>
      <c r="I9" s="30" t="s">
        <v>23</v>
      </c>
      <c r="J9" s="30" t="s">
        <v>24</v>
      </c>
      <c r="K9" s="30" t="s">
        <v>25</v>
      </c>
      <c r="L9" s="30" t="s">
        <v>11</v>
      </c>
      <c r="M9" s="87"/>
      <c r="N9" s="30" t="s">
        <v>36</v>
      </c>
      <c r="O9" s="30" t="s">
        <v>37</v>
      </c>
      <c r="P9" s="30" t="s">
        <v>38</v>
      </c>
      <c r="Q9" s="30" t="s">
        <v>39</v>
      </c>
      <c r="R9" s="30" t="s">
        <v>40</v>
      </c>
      <c r="S9" s="30" t="s">
        <v>41</v>
      </c>
      <c r="T9" s="28" t="s">
        <v>42</v>
      </c>
      <c r="U9" s="28" t="s">
        <v>43</v>
      </c>
      <c r="V9" s="88"/>
      <c r="W9" s="29" t="s">
        <v>44</v>
      </c>
      <c r="X9" s="29" t="s">
        <v>14</v>
      </c>
      <c r="Y9" s="89" t="s">
        <v>45</v>
      </c>
      <c r="Z9" s="89" t="s">
        <v>43</v>
      </c>
      <c r="AA9" s="90"/>
      <c r="AB9" s="205"/>
      <c r="AC9" s="205"/>
      <c r="AD9" s="72" t="s">
        <v>46</v>
      </c>
      <c r="AE9" s="28" t="s">
        <v>47</v>
      </c>
    </row>
    <row r="10" spans="1:31" ht="15.6" x14ac:dyDescent="0.3">
      <c r="A10" s="91">
        <v>23</v>
      </c>
      <c r="B10" t="s">
        <v>129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93"/>
      <c r="N10" s="49"/>
      <c r="O10" s="49"/>
      <c r="P10" s="49"/>
      <c r="Q10" s="49"/>
      <c r="R10" s="49"/>
      <c r="S10" s="49"/>
      <c r="T10" s="49"/>
      <c r="U10" s="49"/>
      <c r="V10" s="94"/>
      <c r="W10" s="95"/>
      <c r="X10" s="95"/>
      <c r="Y10" s="95"/>
      <c r="Z10" s="95"/>
      <c r="AA10" s="19"/>
      <c r="AB10" s="203"/>
      <c r="AC10" s="203"/>
      <c r="AD10" s="96"/>
      <c r="AE10" s="46"/>
    </row>
    <row r="11" spans="1:31" ht="15.6" x14ac:dyDescent="0.3">
      <c r="A11" s="97">
        <v>24</v>
      </c>
      <c r="B11" s="113" t="s">
        <v>139</v>
      </c>
      <c r="C11" s="113" t="s">
        <v>101</v>
      </c>
      <c r="D11" s="113" t="s">
        <v>130</v>
      </c>
      <c r="E11" s="113" t="s">
        <v>89</v>
      </c>
      <c r="F11" s="98"/>
      <c r="G11" s="99">
        <v>6.5</v>
      </c>
      <c r="H11" s="99">
        <v>7</v>
      </c>
      <c r="I11" s="99">
        <v>7</v>
      </c>
      <c r="J11" s="99">
        <v>7.5</v>
      </c>
      <c r="K11" s="99">
        <v>6.5</v>
      </c>
      <c r="L11" s="100">
        <f>SUM((G11*0.3),(H11*0.25),(I11*0.25),(J11*0.15),(K11*0.05))</f>
        <v>6.9</v>
      </c>
      <c r="M11" s="101"/>
      <c r="N11" s="102">
        <v>7</v>
      </c>
      <c r="O11" s="102">
        <v>8</v>
      </c>
      <c r="P11" s="102">
        <v>7.5</v>
      </c>
      <c r="Q11" s="102">
        <v>6.5</v>
      </c>
      <c r="R11" s="102">
        <v>6</v>
      </c>
      <c r="S11" s="103">
        <f>SUM((N11*0.25),(O11*0.25),(P11*0.2),(Q11*0.2),(R11*0.1))</f>
        <v>7.15</v>
      </c>
      <c r="T11" s="104"/>
      <c r="U11" s="100">
        <f>S11-T11</f>
        <v>7.15</v>
      </c>
      <c r="V11" s="105"/>
      <c r="W11" s="106">
        <v>7.4</v>
      </c>
      <c r="X11" s="107">
        <f>W11</f>
        <v>7.4</v>
      </c>
      <c r="Y11" s="108"/>
      <c r="Z11" s="109">
        <f>X11-Y11</f>
        <v>7.4</v>
      </c>
      <c r="AA11" s="110"/>
      <c r="AB11" s="204">
        <f>(L11+U11)/2</f>
        <v>7.0250000000000004</v>
      </c>
      <c r="AC11" s="204">
        <f>Z11</f>
        <v>7.4</v>
      </c>
      <c r="AD11" s="111">
        <f>SUM((L11*0.25)+(U11*0.25)+(Z11*0.5))</f>
        <v>7.2125000000000004</v>
      </c>
      <c r="AE11" s="112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32"/>
  <sheetViews>
    <sheetView workbookViewId="0">
      <selection activeCell="AB32" sqref="AB32"/>
    </sheetView>
  </sheetViews>
  <sheetFormatPr defaultRowHeight="14.4" x14ac:dyDescent="0.3"/>
  <cols>
    <col min="2" max="2" width="18.5546875" customWidth="1"/>
    <col min="3" max="3" width="19.88671875" customWidth="1"/>
    <col min="4" max="4" width="17" customWidth="1"/>
    <col min="5" max="5" width="19.44140625" customWidth="1"/>
    <col min="28" max="29" width="9.109375" style="199"/>
    <col min="31" max="31" width="12.44140625" customWidth="1"/>
  </cols>
  <sheetData>
    <row r="1" spans="1:31" ht="15.6" x14ac:dyDescent="0.3">
      <c r="A1" s="1" t="s">
        <v>48</v>
      </c>
      <c r="B1" s="2"/>
      <c r="C1" s="2"/>
      <c r="D1" s="3" t="s">
        <v>0</v>
      </c>
      <c r="E1" t="s">
        <v>88</v>
      </c>
      <c r="AE1" s="9">
        <f ca="1">NOW()</f>
        <v>43437.411183680553</v>
      </c>
    </row>
    <row r="2" spans="1:31" ht="15.6" x14ac:dyDescent="0.3">
      <c r="A2" s="1"/>
      <c r="B2" s="2"/>
      <c r="C2" s="2"/>
      <c r="D2" s="3" t="s">
        <v>1</v>
      </c>
      <c r="E2" t="s">
        <v>183</v>
      </c>
      <c r="AE2" s="10">
        <f ca="1">NOW()</f>
        <v>43437.411183680553</v>
      </c>
    </row>
    <row r="3" spans="1:31" ht="15.6" x14ac:dyDescent="0.3">
      <c r="A3" s="1" t="s">
        <v>49</v>
      </c>
      <c r="B3" s="2"/>
      <c r="C3" s="2"/>
      <c r="D3" s="3"/>
    </row>
    <row r="4" spans="1:31" ht="15.6" x14ac:dyDescent="0.3">
      <c r="A4" s="1"/>
      <c r="B4" s="2"/>
      <c r="C4" s="3"/>
      <c r="D4" s="2"/>
    </row>
    <row r="5" spans="1:31" ht="15.6" x14ac:dyDescent="0.3">
      <c r="A5" s="1" t="s">
        <v>140</v>
      </c>
      <c r="B5" s="17"/>
      <c r="C5" s="2"/>
      <c r="D5" s="2"/>
      <c r="G5" s="17" t="s">
        <v>5</v>
      </c>
      <c r="V5" s="19"/>
      <c r="W5" s="17" t="s">
        <v>8</v>
      </c>
      <c r="AA5" s="19"/>
      <c r="AB5" s="201"/>
      <c r="AC5" s="201"/>
    </row>
    <row r="6" spans="1:31" ht="15.6" x14ac:dyDescent="0.3">
      <c r="A6" s="1" t="s">
        <v>10</v>
      </c>
      <c r="B6" s="61">
        <v>11</v>
      </c>
      <c r="C6" s="2"/>
      <c r="D6" s="2"/>
      <c r="G6" s="2" t="str">
        <f>E1</f>
        <v>Darryn Fedrick</v>
      </c>
      <c r="V6" s="19"/>
      <c r="W6" s="2" t="str">
        <f>E2</f>
        <v>Robyn Bruderer</v>
      </c>
      <c r="AA6" s="19"/>
      <c r="AB6" s="201"/>
      <c r="AC6" s="201"/>
    </row>
    <row r="7" spans="1:31" x14ac:dyDescent="0.3">
      <c r="A7" s="2"/>
      <c r="B7" s="2"/>
      <c r="C7" s="2"/>
      <c r="D7" s="2"/>
      <c r="E7" s="2"/>
      <c r="F7" s="2"/>
      <c r="G7" s="17" t="s">
        <v>11</v>
      </c>
      <c r="H7" s="2"/>
      <c r="I7" s="2"/>
      <c r="J7" s="2"/>
      <c r="K7" s="2"/>
      <c r="L7" s="5"/>
      <c r="M7" s="23"/>
      <c r="N7" s="85" t="s">
        <v>12</v>
      </c>
      <c r="O7" s="2"/>
      <c r="P7" s="2"/>
      <c r="Q7" s="2"/>
      <c r="R7" s="2"/>
      <c r="S7" s="2"/>
      <c r="T7" s="2"/>
      <c r="U7" s="2" t="s">
        <v>138</v>
      </c>
      <c r="V7" s="35"/>
      <c r="W7" s="26" t="s">
        <v>14</v>
      </c>
      <c r="X7" s="23"/>
      <c r="Y7" s="27" t="s">
        <v>13</v>
      </c>
      <c r="Z7" s="27" t="s">
        <v>14</v>
      </c>
      <c r="AA7" s="19"/>
      <c r="AB7" s="202" t="s">
        <v>5</v>
      </c>
      <c r="AC7" s="202" t="s">
        <v>8</v>
      </c>
      <c r="AD7" s="24" t="s">
        <v>43</v>
      </c>
      <c r="AE7" s="2"/>
    </row>
    <row r="8" spans="1:31" x14ac:dyDescent="0.3">
      <c r="A8" s="29" t="s">
        <v>17</v>
      </c>
      <c r="B8" s="29" t="s">
        <v>18</v>
      </c>
      <c r="C8" s="29" t="s">
        <v>11</v>
      </c>
      <c r="D8" s="29" t="s">
        <v>19</v>
      </c>
      <c r="E8" s="29" t="s">
        <v>20</v>
      </c>
      <c r="F8" s="87"/>
      <c r="G8" s="30" t="s">
        <v>21</v>
      </c>
      <c r="H8" s="30" t="s">
        <v>22</v>
      </c>
      <c r="I8" s="30" t="s">
        <v>23</v>
      </c>
      <c r="J8" s="30" t="s">
        <v>24</v>
      </c>
      <c r="K8" s="30" t="s">
        <v>25</v>
      </c>
      <c r="L8" s="30" t="s">
        <v>11</v>
      </c>
      <c r="M8" s="87"/>
      <c r="N8" s="30" t="s">
        <v>36</v>
      </c>
      <c r="O8" s="30" t="s">
        <v>37</v>
      </c>
      <c r="P8" s="30" t="s">
        <v>38</v>
      </c>
      <c r="Q8" s="30" t="s">
        <v>39</v>
      </c>
      <c r="R8" s="30" t="s">
        <v>40</v>
      </c>
      <c r="S8" s="30" t="s">
        <v>41</v>
      </c>
      <c r="T8" s="28" t="s">
        <v>42</v>
      </c>
      <c r="U8" s="28" t="s">
        <v>43</v>
      </c>
      <c r="V8" s="88"/>
      <c r="W8" s="28" t="s">
        <v>44</v>
      </c>
      <c r="X8" s="28" t="s">
        <v>14</v>
      </c>
      <c r="Y8" s="30" t="s">
        <v>45</v>
      </c>
      <c r="Z8" s="30" t="s">
        <v>43</v>
      </c>
      <c r="AA8" s="90"/>
      <c r="AB8" s="205"/>
      <c r="AC8" s="205"/>
      <c r="AD8" s="72" t="s">
        <v>46</v>
      </c>
      <c r="AE8" s="28" t="s">
        <v>47</v>
      </c>
    </row>
    <row r="9" spans="1:31" ht="15.6" x14ac:dyDescent="0.3">
      <c r="A9" s="91">
        <v>37</v>
      </c>
      <c r="B9" t="s">
        <v>143</v>
      </c>
      <c r="C9" s="92"/>
      <c r="D9" s="92"/>
      <c r="E9" s="92"/>
      <c r="F9" s="49"/>
      <c r="G9" s="49"/>
      <c r="H9" s="49"/>
      <c r="I9" s="49"/>
      <c r="J9" s="49"/>
      <c r="K9" s="49"/>
      <c r="L9" s="49"/>
      <c r="M9" s="93"/>
      <c r="N9" s="49"/>
      <c r="O9" s="49"/>
      <c r="P9" s="49"/>
      <c r="Q9" s="49"/>
      <c r="R9" s="49"/>
      <c r="S9" s="49"/>
      <c r="T9" s="49"/>
      <c r="U9" s="49"/>
      <c r="V9" s="94"/>
      <c r="W9" s="114"/>
      <c r="X9" s="114"/>
      <c r="Y9" s="114"/>
      <c r="Z9" s="114"/>
      <c r="AA9" s="19"/>
      <c r="AB9" s="203"/>
      <c r="AC9" s="203"/>
      <c r="AD9" s="96"/>
      <c r="AE9" s="46"/>
    </row>
    <row r="10" spans="1:31" s="113" customFormat="1" ht="15.6" x14ac:dyDescent="0.3">
      <c r="A10" s="97">
        <v>30</v>
      </c>
      <c r="B10" s="112" t="s">
        <v>144</v>
      </c>
      <c r="C10" s="113" t="s">
        <v>149</v>
      </c>
      <c r="D10" s="113" t="s">
        <v>150</v>
      </c>
      <c r="E10" s="113" t="s">
        <v>151</v>
      </c>
      <c r="F10" s="98"/>
      <c r="G10" s="99">
        <v>5.2</v>
      </c>
      <c r="H10" s="99">
        <v>5.6</v>
      </c>
      <c r="I10" s="99">
        <v>5.4</v>
      </c>
      <c r="J10" s="99">
        <v>6.5</v>
      </c>
      <c r="K10" s="99">
        <v>7</v>
      </c>
      <c r="L10" s="100">
        <f>SUM((G10*0.1),(H10*0.1),(I10*0.3),(J10*0.3),(K10*0.2))</f>
        <v>6.0500000000000007</v>
      </c>
      <c r="M10" s="101"/>
      <c r="N10" s="102">
        <v>6.5</v>
      </c>
      <c r="O10" s="102">
        <v>6.2</v>
      </c>
      <c r="P10" s="102">
        <v>5.5</v>
      </c>
      <c r="Q10" s="102">
        <v>6</v>
      </c>
      <c r="R10" s="102">
        <v>4</v>
      </c>
      <c r="S10" s="103">
        <f>SUM((N10*0.2),(O10*0.15),(P10*0.25),(Q10*0.2),(R10*0.2))</f>
        <v>5.6049999999999995</v>
      </c>
      <c r="T10" s="104"/>
      <c r="U10" s="100">
        <f>S10-T10</f>
        <v>5.6049999999999995</v>
      </c>
      <c r="V10" s="105"/>
      <c r="W10" s="102">
        <v>8.4</v>
      </c>
      <c r="X10" s="103">
        <f>W10</f>
        <v>8.4</v>
      </c>
      <c r="Y10" s="104"/>
      <c r="Z10" s="100">
        <f>X10-Y10</f>
        <v>8.4</v>
      </c>
      <c r="AA10" s="110"/>
      <c r="AB10" s="204">
        <f>(L10+U10)/2</f>
        <v>5.8275000000000006</v>
      </c>
      <c r="AC10" s="204">
        <f>Z10</f>
        <v>8.4</v>
      </c>
      <c r="AD10" s="111">
        <f>SUM((L10*0.25)+(U10*0.25)+(Z10*0.5))</f>
        <v>7.1137500000000005</v>
      </c>
      <c r="AE10" s="112">
        <v>1</v>
      </c>
    </row>
    <row r="11" spans="1:31" ht="15.6" x14ac:dyDescent="0.3">
      <c r="A11" s="91">
        <v>34</v>
      </c>
      <c r="B11" t="s">
        <v>141</v>
      </c>
      <c r="C11" s="92"/>
      <c r="D11" s="92"/>
      <c r="E11" s="92"/>
      <c r="F11" s="49"/>
      <c r="G11" s="49"/>
      <c r="H11" s="49"/>
      <c r="I11" s="49"/>
      <c r="J11" s="49"/>
      <c r="K11" s="49"/>
      <c r="L11" s="49"/>
      <c r="M11" s="93"/>
      <c r="N11" s="49"/>
      <c r="O11" s="49"/>
      <c r="P11" s="49"/>
      <c r="Q11" s="49"/>
      <c r="R11" s="49"/>
      <c r="S11" s="49"/>
      <c r="T11" s="49"/>
      <c r="U11" s="49"/>
      <c r="V11" s="94"/>
      <c r="W11" s="114"/>
      <c r="X11" s="114"/>
      <c r="Y11" s="114"/>
      <c r="Z11" s="114"/>
      <c r="AA11" s="19"/>
      <c r="AB11" s="203"/>
      <c r="AC11" s="203"/>
      <c r="AD11" s="96"/>
      <c r="AE11" s="46"/>
    </row>
    <row r="12" spans="1:31" s="113" customFormat="1" ht="15.6" x14ac:dyDescent="0.3">
      <c r="A12" s="97">
        <v>27</v>
      </c>
      <c r="B12" s="112" t="s">
        <v>142</v>
      </c>
      <c r="C12" s="113" t="s">
        <v>149</v>
      </c>
      <c r="D12" s="113" t="s">
        <v>150</v>
      </c>
      <c r="E12" s="113" t="s">
        <v>151</v>
      </c>
      <c r="F12" s="98"/>
      <c r="G12" s="99">
        <v>5.2</v>
      </c>
      <c r="H12" s="99">
        <v>5.6</v>
      </c>
      <c r="I12" s="99">
        <v>5.4</v>
      </c>
      <c r="J12" s="99">
        <v>6.5</v>
      </c>
      <c r="K12" s="99">
        <v>7</v>
      </c>
      <c r="L12" s="100">
        <f>SUM((G12*0.1),(H12*0.1),(I12*0.3),(J12*0.3),(K12*0.2))</f>
        <v>6.0500000000000007</v>
      </c>
      <c r="M12" s="101"/>
      <c r="N12" s="102">
        <v>5.5</v>
      </c>
      <c r="O12" s="102">
        <v>5.2</v>
      </c>
      <c r="P12" s="102">
        <v>6</v>
      </c>
      <c r="Q12" s="102">
        <v>5</v>
      </c>
      <c r="R12" s="102">
        <v>2.2000000000000002</v>
      </c>
      <c r="S12" s="103">
        <f>SUM((N12*0.2),(O12*0.15),(P12*0.25),(Q12*0.2),(R12*0.2))</f>
        <v>4.82</v>
      </c>
      <c r="T12" s="104"/>
      <c r="U12" s="100">
        <f>S12-T12</f>
        <v>4.82</v>
      </c>
      <c r="V12" s="105"/>
      <c r="W12" s="102">
        <v>8.5</v>
      </c>
      <c r="X12" s="103">
        <f>W12</f>
        <v>8.5</v>
      </c>
      <c r="Y12" s="104"/>
      <c r="Z12" s="100">
        <f>X12-Y12</f>
        <v>8.5</v>
      </c>
      <c r="AA12" s="110"/>
      <c r="AB12" s="204">
        <f>(L12+U12)/2</f>
        <v>5.4350000000000005</v>
      </c>
      <c r="AC12" s="204">
        <f>Z12</f>
        <v>8.5</v>
      </c>
      <c r="AD12" s="111">
        <f>SUM((L12*0.25)+(U12*0.25)+(Z12*0.5))</f>
        <v>6.9675000000000002</v>
      </c>
      <c r="AE12" s="112">
        <v>2</v>
      </c>
    </row>
    <row r="13" spans="1:31" ht="15.6" x14ac:dyDescent="0.3">
      <c r="A13" s="91">
        <v>35</v>
      </c>
      <c r="B13" t="s">
        <v>147</v>
      </c>
      <c r="C13" s="92"/>
      <c r="D13" s="92"/>
      <c r="E13" s="92"/>
      <c r="F13" s="49"/>
      <c r="G13" s="49"/>
      <c r="H13" s="49"/>
      <c r="I13" s="49"/>
      <c r="J13" s="49"/>
      <c r="K13" s="49"/>
      <c r="L13" s="49"/>
      <c r="M13" s="93"/>
      <c r="N13" s="49"/>
      <c r="O13" s="49"/>
      <c r="P13" s="49"/>
      <c r="Q13" s="49"/>
      <c r="R13" s="49"/>
      <c r="S13" s="49"/>
      <c r="T13" s="49"/>
      <c r="U13" s="49"/>
      <c r="V13" s="94"/>
      <c r="W13" s="114"/>
      <c r="X13" s="114"/>
      <c r="Y13" s="114"/>
      <c r="Z13" s="114"/>
      <c r="AA13" s="19"/>
      <c r="AB13" s="203"/>
      <c r="AC13" s="203"/>
      <c r="AD13" s="96"/>
      <c r="AE13" s="46"/>
    </row>
    <row r="14" spans="1:31" s="113" customFormat="1" ht="15.6" x14ac:dyDescent="0.3">
      <c r="A14" s="97">
        <v>28</v>
      </c>
      <c r="B14" s="112" t="s">
        <v>148</v>
      </c>
      <c r="C14" s="113" t="s">
        <v>149</v>
      </c>
      <c r="D14" s="113" t="s">
        <v>150</v>
      </c>
      <c r="E14" s="113" t="s">
        <v>151</v>
      </c>
      <c r="F14" s="98"/>
      <c r="G14" s="99">
        <v>5.6</v>
      </c>
      <c r="H14" s="99">
        <v>6</v>
      </c>
      <c r="I14" s="99">
        <v>5.8</v>
      </c>
      <c r="J14" s="99">
        <v>7</v>
      </c>
      <c r="K14" s="99">
        <v>7.5</v>
      </c>
      <c r="L14" s="100">
        <f>SUM((G14*0.1),(H14*0.1),(I14*0.3),(J14*0.3),(K14*0.2))</f>
        <v>6.5</v>
      </c>
      <c r="M14" s="101"/>
      <c r="N14" s="102">
        <v>5</v>
      </c>
      <c r="O14" s="102">
        <v>5</v>
      </c>
      <c r="P14" s="102">
        <v>5.7</v>
      </c>
      <c r="Q14" s="102">
        <v>5.7</v>
      </c>
      <c r="R14" s="102">
        <v>2</v>
      </c>
      <c r="S14" s="103">
        <f>SUM((N14*0.2),(O14*0.15),(P14*0.25),(Q14*0.2),(R14*0.2))</f>
        <v>4.7149999999999999</v>
      </c>
      <c r="T14" s="104"/>
      <c r="U14" s="100">
        <f>S14-T14</f>
        <v>4.7149999999999999</v>
      </c>
      <c r="V14" s="105"/>
      <c r="W14" s="102">
        <v>8.1999999999999993</v>
      </c>
      <c r="X14" s="103">
        <f>W14</f>
        <v>8.1999999999999993</v>
      </c>
      <c r="Y14" s="104"/>
      <c r="Z14" s="100">
        <f>X14-Y14</f>
        <v>8.1999999999999993</v>
      </c>
      <c r="AA14" s="110"/>
      <c r="AB14" s="204">
        <f>(L14+U14)/2</f>
        <v>5.6074999999999999</v>
      </c>
      <c r="AC14" s="204">
        <f>Z14</f>
        <v>8.1999999999999993</v>
      </c>
      <c r="AD14" s="111">
        <f>SUM((L14*0.25)+(U14*0.25)+(Z14*0.5))</f>
        <v>6.9037499999999996</v>
      </c>
      <c r="AE14" s="112">
        <v>3</v>
      </c>
    </row>
    <row r="15" spans="1:31" ht="15.6" x14ac:dyDescent="0.3">
      <c r="A15" s="91">
        <v>59</v>
      </c>
      <c r="B15" t="s">
        <v>134</v>
      </c>
      <c r="C15" s="92"/>
      <c r="D15" s="92"/>
      <c r="E15" s="92"/>
      <c r="F15" s="49"/>
      <c r="G15" s="49"/>
      <c r="H15" s="49"/>
      <c r="I15" s="49"/>
      <c r="J15" s="49"/>
      <c r="K15" s="49"/>
      <c r="L15" s="49"/>
      <c r="M15" s="93"/>
      <c r="N15" s="49"/>
      <c r="O15" s="49"/>
      <c r="P15" s="49"/>
      <c r="Q15" s="49"/>
      <c r="R15" s="49"/>
      <c r="S15" s="49"/>
      <c r="T15" s="49"/>
      <c r="U15" s="49"/>
      <c r="V15" s="94"/>
      <c r="W15" s="114"/>
      <c r="X15" s="114"/>
      <c r="Y15" s="114"/>
      <c r="Z15" s="114"/>
      <c r="AA15" s="19"/>
      <c r="AB15" s="203"/>
      <c r="AC15" s="203"/>
      <c r="AD15" s="96"/>
      <c r="AE15" s="46"/>
    </row>
    <row r="16" spans="1:31" s="113" customFormat="1" ht="15.6" x14ac:dyDescent="0.3">
      <c r="A16" s="97">
        <v>55</v>
      </c>
      <c r="B16" s="112" t="s">
        <v>119</v>
      </c>
      <c r="C16" s="209" t="s">
        <v>59</v>
      </c>
      <c r="D16" s="209" t="s">
        <v>120</v>
      </c>
      <c r="E16" s="113" t="s">
        <v>61</v>
      </c>
      <c r="F16" s="98"/>
      <c r="G16" s="99">
        <v>5.2</v>
      </c>
      <c r="H16" s="99">
        <v>5.8</v>
      </c>
      <c r="I16" s="99">
        <v>6</v>
      </c>
      <c r="J16" s="99">
        <v>6</v>
      </c>
      <c r="K16" s="99">
        <v>6.5</v>
      </c>
      <c r="L16" s="100">
        <f>SUM((G16*0.1),(H16*0.1),(I16*0.3),(J16*0.3),(K16*0.2))</f>
        <v>5.9999999999999991</v>
      </c>
      <c r="M16" s="101"/>
      <c r="N16" s="102">
        <v>7</v>
      </c>
      <c r="O16" s="102">
        <v>5.4</v>
      </c>
      <c r="P16" s="102">
        <v>5</v>
      </c>
      <c r="Q16" s="102">
        <v>6</v>
      </c>
      <c r="R16" s="102">
        <v>3.5</v>
      </c>
      <c r="S16" s="103">
        <f>SUM((N16*0.2),(O16*0.15),(P16*0.25),(Q16*0.2),(R16*0.2))</f>
        <v>5.36</v>
      </c>
      <c r="T16" s="104"/>
      <c r="U16" s="100">
        <f>S16-T16</f>
        <v>5.36</v>
      </c>
      <c r="V16" s="105"/>
      <c r="W16" s="102">
        <v>7.4</v>
      </c>
      <c r="X16" s="103">
        <f>W16</f>
        <v>7.4</v>
      </c>
      <c r="Y16" s="104"/>
      <c r="Z16" s="100">
        <f>X16-Y16</f>
        <v>7.4</v>
      </c>
      <c r="AA16" s="110"/>
      <c r="AB16" s="204">
        <f>(L16+U16)/2</f>
        <v>5.68</v>
      </c>
      <c r="AC16" s="204">
        <f>Z16</f>
        <v>7.4</v>
      </c>
      <c r="AD16" s="111">
        <f>SUM((L16*0.25)+(U16*0.25)+(Z16*0.5))</f>
        <v>6.54</v>
      </c>
      <c r="AE16" s="112">
        <v>4</v>
      </c>
    </row>
    <row r="17" spans="1:31" ht="15.6" x14ac:dyDescent="0.3">
      <c r="A17" s="91">
        <v>19</v>
      </c>
      <c r="B17" t="s">
        <v>112</v>
      </c>
      <c r="C17" s="92"/>
      <c r="D17" s="92"/>
      <c r="E17" s="92"/>
      <c r="F17" s="49"/>
      <c r="G17" s="49"/>
      <c r="H17" s="49"/>
      <c r="I17" s="49"/>
      <c r="J17" s="49"/>
      <c r="K17" s="49"/>
      <c r="L17" s="49"/>
      <c r="M17" s="93"/>
      <c r="N17" s="49"/>
      <c r="O17" s="49"/>
      <c r="P17" s="49"/>
      <c r="Q17" s="49"/>
      <c r="R17" s="49"/>
      <c r="S17" s="49"/>
      <c r="T17" s="49"/>
      <c r="U17" s="49"/>
      <c r="V17" s="94"/>
      <c r="W17" s="114"/>
      <c r="X17" s="114"/>
      <c r="Y17" s="114"/>
      <c r="Z17" s="114"/>
      <c r="AA17" s="19"/>
      <c r="AB17" s="203"/>
      <c r="AC17" s="203"/>
      <c r="AD17" s="96"/>
      <c r="AE17" s="46"/>
    </row>
    <row r="18" spans="1:31" s="113" customFormat="1" ht="15.6" x14ac:dyDescent="0.3">
      <c r="A18" s="97">
        <v>15</v>
      </c>
      <c r="B18" s="112" t="s">
        <v>99</v>
      </c>
      <c r="C18" s="113" t="s">
        <v>55</v>
      </c>
      <c r="D18" s="113" t="s">
        <v>56</v>
      </c>
      <c r="E18" s="113" t="s">
        <v>57</v>
      </c>
      <c r="F18" s="98"/>
      <c r="G18" s="99">
        <v>5.2</v>
      </c>
      <c r="H18" s="99">
        <v>5.8</v>
      </c>
      <c r="I18" s="99">
        <v>5.8</v>
      </c>
      <c r="J18" s="99">
        <v>6.5</v>
      </c>
      <c r="K18" s="99">
        <v>6.5</v>
      </c>
      <c r="L18" s="100">
        <f>SUM((G18*0.1),(H18*0.1),(I18*0.3),(J18*0.3),(K18*0.2))</f>
        <v>6.09</v>
      </c>
      <c r="M18" s="101"/>
      <c r="N18" s="102">
        <v>6.5</v>
      </c>
      <c r="O18" s="102">
        <v>4.8</v>
      </c>
      <c r="P18" s="102">
        <v>4.2</v>
      </c>
      <c r="Q18" s="102">
        <v>5</v>
      </c>
      <c r="R18" s="102">
        <v>1.5</v>
      </c>
      <c r="S18" s="103">
        <f>SUM((N18*0.2),(O18*0.15),(P18*0.25),(Q18*0.2),(R18*0.2))</f>
        <v>4.37</v>
      </c>
      <c r="T18" s="104"/>
      <c r="U18" s="100">
        <f>S18-T18</f>
        <v>4.37</v>
      </c>
      <c r="V18" s="105"/>
      <c r="W18" s="102">
        <v>7.8</v>
      </c>
      <c r="X18" s="103">
        <f>W18</f>
        <v>7.8</v>
      </c>
      <c r="Y18" s="104"/>
      <c r="Z18" s="100">
        <f>X18-Y18</f>
        <v>7.8</v>
      </c>
      <c r="AA18" s="110"/>
      <c r="AB18" s="204">
        <f>(L18+U18)/2</f>
        <v>5.23</v>
      </c>
      <c r="AC18" s="204">
        <f>Z18</f>
        <v>7.8</v>
      </c>
      <c r="AD18" s="111">
        <f>SUM((L18*0.25)+(U18*0.25)+(Z18*0.5))</f>
        <v>6.5150000000000006</v>
      </c>
      <c r="AE18" s="112">
        <v>5</v>
      </c>
    </row>
    <row r="19" spans="1:31" ht="15.6" x14ac:dyDescent="0.3">
      <c r="A19" s="91">
        <v>10</v>
      </c>
      <c r="B19" t="s">
        <v>121</v>
      </c>
      <c r="C19" s="92"/>
      <c r="D19" s="92"/>
      <c r="E19" s="92"/>
      <c r="F19" s="49"/>
      <c r="G19" s="49"/>
      <c r="H19" s="49"/>
      <c r="I19" s="49"/>
      <c r="J19" s="49"/>
      <c r="K19" s="49"/>
      <c r="L19" s="49"/>
      <c r="M19" s="93"/>
      <c r="N19" s="49"/>
      <c r="O19" s="49"/>
      <c r="P19" s="49"/>
      <c r="Q19" s="49"/>
      <c r="R19" s="49"/>
      <c r="S19" s="49"/>
      <c r="T19" s="49"/>
      <c r="U19" s="49"/>
      <c r="V19" s="94"/>
      <c r="W19" s="114"/>
      <c r="X19" s="114"/>
      <c r="Y19" s="114"/>
      <c r="Z19" s="114"/>
      <c r="AA19" s="19"/>
      <c r="AB19" s="203"/>
      <c r="AC19" s="203"/>
      <c r="AD19" s="96"/>
      <c r="AE19" s="46"/>
    </row>
    <row r="20" spans="1:31" s="113" customFormat="1" ht="15.6" x14ac:dyDescent="0.3">
      <c r="A20" s="97">
        <v>1</v>
      </c>
      <c r="B20" s="112" t="s">
        <v>136</v>
      </c>
      <c r="C20" s="113" t="s">
        <v>55</v>
      </c>
      <c r="D20" s="113" t="s">
        <v>56</v>
      </c>
      <c r="E20" s="113" t="s">
        <v>57</v>
      </c>
      <c r="F20" s="98"/>
      <c r="G20" s="99">
        <v>5.2</v>
      </c>
      <c r="H20" s="99">
        <v>5.8</v>
      </c>
      <c r="I20" s="99">
        <v>5.8</v>
      </c>
      <c r="J20" s="99">
        <v>6.5</v>
      </c>
      <c r="K20" s="99">
        <v>6.5</v>
      </c>
      <c r="L20" s="100">
        <f>SUM((G20*0.1),(H20*0.1),(I20*0.3),(J20*0.3),(K20*0.2))</f>
        <v>6.09</v>
      </c>
      <c r="M20" s="101"/>
      <c r="N20" s="102">
        <v>8</v>
      </c>
      <c r="O20" s="102">
        <v>5.8</v>
      </c>
      <c r="P20" s="102">
        <v>4.9000000000000004</v>
      </c>
      <c r="Q20" s="102">
        <v>4.5999999999999996</v>
      </c>
      <c r="R20" s="102">
        <v>1.5</v>
      </c>
      <c r="S20" s="103">
        <f>SUM((N20*0.2),(O20*0.15),(P20*0.25),(Q20*0.2),(R20*0.2))</f>
        <v>4.915</v>
      </c>
      <c r="T20" s="104"/>
      <c r="U20" s="100">
        <f>S20-T20</f>
        <v>4.915</v>
      </c>
      <c r="V20" s="105"/>
      <c r="W20" s="102">
        <v>7.4</v>
      </c>
      <c r="X20" s="103">
        <f>W20</f>
        <v>7.4</v>
      </c>
      <c r="Y20" s="104"/>
      <c r="Z20" s="100">
        <f>X20-Y20</f>
        <v>7.4</v>
      </c>
      <c r="AA20" s="110"/>
      <c r="AB20" s="204">
        <f>(L20+U20)/2</f>
        <v>5.5024999999999995</v>
      </c>
      <c r="AC20" s="204">
        <f>Z20</f>
        <v>7.4</v>
      </c>
      <c r="AD20" s="111">
        <f>SUM((L20*0.25)+(U20*0.25)+(Z20*0.5))</f>
        <v>6.4512499999999999</v>
      </c>
      <c r="AE20" s="112">
        <v>6</v>
      </c>
    </row>
    <row r="21" spans="1:31" ht="15.6" x14ac:dyDescent="0.3">
      <c r="A21" s="91">
        <v>39</v>
      </c>
      <c r="B21" t="s">
        <v>145</v>
      </c>
      <c r="C21" s="92"/>
      <c r="D21" s="92"/>
      <c r="E21" s="92"/>
      <c r="F21" s="49"/>
      <c r="G21" s="49"/>
      <c r="H21" s="49"/>
      <c r="I21" s="49"/>
      <c r="J21" s="49"/>
      <c r="K21" s="49"/>
      <c r="L21" s="49"/>
      <c r="M21" s="93"/>
      <c r="N21" s="49"/>
      <c r="O21" s="49"/>
      <c r="P21" s="49"/>
      <c r="Q21" s="49"/>
      <c r="R21" s="49"/>
      <c r="S21" s="49"/>
      <c r="T21" s="49"/>
      <c r="U21" s="49"/>
      <c r="V21" s="94"/>
      <c r="W21" s="114"/>
      <c r="X21" s="114"/>
      <c r="Y21" s="114"/>
      <c r="Z21" s="114"/>
      <c r="AA21" s="19"/>
      <c r="AB21" s="203"/>
      <c r="AC21" s="203"/>
      <c r="AD21" s="96"/>
      <c r="AE21" s="46"/>
    </row>
    <row r="22" spans="1:31" s="113" customFormat="1" ht="15.6" x14ac:dyDescent="0.3">
      <c r="A22" s="97">
        <v>36</v>
      </c>
      <c r="B22" s="112" t="s">
        <v>146</v>
      </c>
      <c r="C22" s="113" t="s">
        <v>149</v>
      </c>
      <c r="D22" s="113" t="s">
        <v>150</v>
      </c>
      <c r="E22" s="113" t="s">
        <v>151</v>
      </c>
      <c r="F22" s="98"/>
      <c r="G22" s="99">
        <v>5.6</v>
      </c>
      <c r="H22" s="99">
        <v>6</v>
      </c>
      <c r="I22" s="99">
        <v>5.8</v>
      </c>
      <c r="J22" s="99">
        <v>7</v>
      </c>
      <c r="K22" s="99">
        <v>7.5</v>
      </c>
      <c r="L22" s="100">
        <f>SUM((G22*0.1),(H22*0.1),(I22*0.3),(J22*0.3),(K22*0.2))</f>
        <v>6.5</v>
      </c>
      <c r="M22" s="101"/>
      <c r="N22" s="102">
        <v>6</v>
      </c>
      <c r="O22" s="102">
        <v>5</v>
      </c>
      <c r="P22" s="102">
        <v>5.5</v>
      </c>
      <c r="Q22" s="102">
        <v>5.7</v>
      </c>
      <c r="R22" s="102">
        <v>2</v>
      </c>
      <c r="S22" s="103">
        <f>SUM((N22*0.2),(O22*0.15),(P22*0.25),(Q22*0.2),(R22*0.2))</f>
        <v>4.8650000000000002</v>
      </c>
      <c r="T22" s="104"/>
      <c r="U22" s="100">
        <f>S22-T22</f>
        <v>4.8650000000000002</v>
      </c>
      <c r="V22" s="105"/>
      <c r="W22" s="102">
        <v>7.6</v>
      </c>
      <c r="X22" s="103">
        <f>W22</f>
        <v>7.6</v>
      </c>
      <c r="Y22" s="104">
        <v>0.4</v>
      </c>
      <c r="Z22" s="100">
        <f>X22-Y22</f>
        <v>7.1999999999999993</v>
      </c>
      <c r="AA22" s="110"/>
      <c r="AB22" s="204">
        <f>(L22+U22)/2</f>
        <v>5.6825000000000001</v>
      </c>
      <c r="AC22" s="204">
        <f>Z22</f>
        <v>7.1999999999999993</v>
      </c>
      <c r="AD22" s="111">
        <f>SUM((L22*0.25)+(U22*0.25)+(Z22*0.5))</f>
        <v>6.4412500000000001</v>
      </c>
      <c r="AE22" s="112"/>
    </row>
    <row r="23" spans="1:31" ht="15.6" x14ac:dyDescent="0.3">
      <c r="A23" s="91">
        <v>16</v>
      </c>
      <c r="B23" t="s">
        <v>85</v>
      </c>
      <c r="C23" s="92"/>
      <c r="D23" s="92"/>
      <c r="E23" s="92"/>
      <c r="F23" s="49"/>
      <c r="G23" s="49"/>
      <c r="H23" s="49"/>
      <c r="I23" s="49"/>
      <c r="J23" s="49"/>
      <c r="K23" s="49"/>
      <c r="L23" s="49"/>
      <c r="M23" s="93"/>
      <c r="N23" s="49"/>
      <c r="O23" s="49"/>
      <c r="P23" s="49"/>
      <c r="Q23" s="49"/>
      <c r="R23" s="49"/>
      <c r="S23" s="49"/>
      <c r="T23" s="49"/>
      <c r="U23" s="49"/>
      <c r="V23" s="94"/>
      <c r="W23" s="114"/>
      <c r="X23" s="114"/>
      <c r="Y23" s="114"/>
      <c r="Z23" s="114"/>
      <c r="AA23" s="19"/>
      <c r="AB23" s="203"/>
      <c r="AC23" s="203"/>
      <c r="AD23" s="96"/>
      <c r="AE23" s="46"/>
    </row>
    <row r="24" spans="1:31" s="113" customFormat="1" ht="15.6" x14ac:dyDescent="0.3">
      <c r="A24" s="97">
        <v>17</v>
      </c>
      <c r="B24" s="112" t="s">
        <v>135</v>
      </c>
      <c r="C24" s="113" t="s">
        <v>55</v>
      </c>
      <c r="D24" s="113" t="s">
        <v>56</v>
      </c>
      <c r="E24" s="113" t="s">
        <v>57</v>
      </c>
      <c r="F24" s="98"/>
      <c r="G24" s="99">
        <v>5.2</v>
      </c>
      <c r="H24" s="99">
        <v>5.8</v>
      </c>
      <c r="I24" s="99">
        <v>5.8</v>
      </c>
      <c r="J24" s="99">
        <v>6.5</v>
      </c>
      <c r="K24" s="99">
        <v>6.5</v>
      </c>
      <c r="L24" s="100">
        <f>SUM((G24*0.1),(H24*0.1),(I24*0.3),(J24*0.3),(K24*0.2))</f>
        <v>6.09</v>
      </c>
      <c r="M24" s="101"/>
      <c r="N24" s="102">
        <v>5.5</v>
      </c>
      <c r="O24" s="102">
        <v>5.4</v>
      </c>
      <c r="P24" s="102">
        <v>4.8</v>
      </c>
      <c r="Q24" s="102">
        <v>5.8</v>
      </c>
      <c r="R24" s="102">
        <v>1.5</v>
      </c>
      <c r="S24" s="103">
        <f>SUM((N24*0.2),(O24*0.15),(P24*0.25),(Q24*0.2),(R24*0.2))</f>
        <v>4.57</v>
      </c>
      <c r="T24" s="104"/>
      <c r="U24" s="100">
        <f>S24-T24</f>
        <v>4.57</v>
      </c>
      <c r="V24" s="105"/>
      <c r="W24" s="102">
        <v>7.5</v>
      </c>
      <c r="X24" s="103">
        <f>W24</f>
        <v>7.5</v>
      </c>
      <c r="Y24" s="104"/>
      <c r="Z24" s="100">
        <f>X24-Y24</f>
        <v>7.5</v>
      </c>
      <c r="AA24" s="110"/>
      <c r="AB24" s="204">
        <f>(L24+U24)/2</f>
        <v>5.33</v>
      </c>
      <c r="AC24" s="204">
        <f>Z24</f>
        <v>7.5</v>
      </c>
      <c r="AD24" s="111">
        <f>SUM((L24*0.25)+(U24*0.25)+(Z24*0.5))</f>
        <v>6.415</v>
      </c>
      <c r="AE24" s="112"/>
    </row>
    <row r="25" spans="1:31" ht="15.6" x14ac:dyDescent="0.3">
      <c r="A25" s="91">
        <v>49</v>
      </c>
      <c r="B25" t="s">
        <v>74</v>
      </c>
      <c r="C25" s="92"/>
      <c r="D25" s="92"/>
      <c r="E25" s="92"/>
      <c r="F25" s="49"/>
      <c r="G25" s="49"/>
      <c r="H25" s="49"/>
      <c r="I25" s="49"/>
      <c r="J25" s="49"/>
      <c r="K25" s="49"/>
      <c r="L25" s="49"/>
      <c r="M25" s="93"/>
      <c r="N25" s="49"/>
      <c r="O25" s="49"/>
      <c r="P25" s="49"/>
      <c r="Q25" s="49"/>
      <c r="R25" s="49"/>
      <c r="S25" s="49"/>
      <c r="T25" s="49"/>
      <c r="U25" s="49"/>
      <c r="V25" s="94"/>
      <c r="W25" s="114"/>
      <c r="X25" s="114"/>
      <c r="Y25" s="114"/>
      <c r="Z25" s="114"/>
      <c r="AA25" s="19"/>
      <c r="AB25" s="203"/>
      <c r="AC25" s="203"/>
      <c r="AD25" s="96"/>
      <c r="AE25" s="46"/>
    </row>
    <row r="26" spans="1:31" s="113" customFormat="1" ht="15.6" x14ac:dyDescent="0.3">
      <c r="A26" s="97">
        <v>48</v>
      </c>
      <c r="B26" s="112" t="s">
        <v>82</v>
      </c>
      <c r="C26" s="113" t="s">
        <v>68</v>
      </c>
      <c r="D26" s="113" t="s">
        <v>69</v>
      </c>
      <c r="E26" s="113" t="s">
        <v>72</v>
      </c>
      <c r="F26" s="98"/>
      <c r="G26" s="99">
        <v>6.5</v>
      </c>
      <c r="H26" s="99">
        <v>7</v>
      </c>
      <c r="I26" s="99">
        <v>6.5</v>
      </c>
      <c r="J26" s="99">
        <v>7.5</v>
      </c>
      <c r="K26" s="99">
        <v>7</v>
      </c>
      <c r="L26" s="100">
        <f>SUM((G26*0.1),(H26*0.1),(I26*0.3),(J26*0.3),(K26*0.2))</f>
        <v>6.95</v>
      </c>
      <c r="M26" s="101"/>
      <c r="N26" s="102">
        <v>7</v>
      </c>
      <c r="O26" s="102">
        <v>5.6</v>
      </c>
      <c r="P26" s="102">
        <v>5.2</v>
      </c>
      <c r="Q26" s="102">
        <v>5</v>
      </c>
      <c r="R26" s="102">
        <v>2.4</v>
      </c>
      <c r="S26" s="103">
        <f>SUM((N26*0.2),(O26*0.15),(P26*0.25),(Q26*0.2),(R26*0.2))</f>
        <v>5.0199999999999996</v>
      </c>
      <c r="T26" s="104"/>
      <c r="U26" s="100">
        <f>S26-T26</f>
        <v>5.0199999999999996</v>
      </c>
      <c r="V26" s="105"/>
      <c r="W26" s="102">
        <v>6.5</v>
      </c>
      <c r="X26" s="103">
        <f>W26</f>
        <v>6.5</v>
      </c>
      <c r="Y26" s="104"/>
      <c r="Z26" s="100">
        <f>X26-Y26</f>
        <v>6.5</v>
      </c>
      <c r="AA26" s="110"/>
      <c r="AB26" s="204">
        <f>(L26+U26)/2</f>
        <v>5.9849999999999994</v>
      </c>
      <c r="AC26" s="204">
        <f>Z26</f>
        <v>6.5</v>
      </c>
      <c r="AD26" s="111">
        <f>SUM((L26*0.25)+(U26*0.25)+(Z26*0.5))</f>
        <v>6.2424999999999997</v>
      </c>
      <c r="AE26" s="112"/>
    </row>
    <row r="27" spans="1:31" ht="15.6" x14ac:dyDescent="0.3">
      <c r="A27" s="91">
        <v>42</v>
      </c>
      <c r="B27" t="s">
        <v>116</v>
      </c>
      <c r="C27" s="92"/>
      <c r="D27" s="92"/>
      <c r="E27" s="92" t="s">
        <v>127</v>
      </c>
      <c r="F27" s="49"/>
      <c r="G27" s="49"/>
      <c r="H27" s="49"/>
      <c r="I27" s="49"/>
      <c r="J27" s="49"/>
      <c r="K27" s="49"/>
      <c r="L27" s="49"/>
      <c r="M27" s="93"/>
      <c r="N27" s="49"/>
      <c r="O27" s="49"/>
      <c r="P27" s="49"/>
      <c r="Q27" s="49"/>
      <c r="R27" s="49"/>
      <c r="S27" s="49"/>
      <c r="T27" s="49"/>
      <c r="U27" s="49"/>
      <c r="V27" s="94"/>
      <c r="W27" s="114"/>
      <c r="X27" s="114"/>
      <c r="Y27" s="114"/>
      <c r="Z27" s="114"/>
      <c r="AA27" s="19"/>
      <c r="AB27" s="203"/>
      <c r="AC27" s="203"/>
      <c r="AD27" s="96"/>
      <c r="AE27" s="46"/>
    </row>
    <row r="28" spans="1:31" s="113" customFormat="1" ht="15.6" x14ac:dyDescent="0.3">
      <c r="A28" s="97">
        <v>2</v>
      </c>
      <c r="B28" s="112" t="s">
        <v>123</v>
      </c>
      <c r="C28" s="113" t="s">
        <v>117</v>
      </c>
      <c r="D28" s="113" t="s">
        <v>118</v>
      </c>
      <c r="E28" s="113" t="s">
        <v>185</v>
      </c>
      <c r="F28" s="98"/>
      <c r="G28" s="99">
        <v>5.6</v>
      </c>
      <c r="H28" s="99">
        <v>6</v>
      </c>
      <c r="I28" s="99">
        <v>5.8</v>
      </c>
      <c r="J28" s="99">
        <v>6.8</v>
      </c>
      <c r="K28" s="99">
        <v>7</v>
      </c>
      <c r="L28" s="100">
        <f>SUM((G28*0.1),(H28*0.1),(I28*0.3),(J28*0.3),(K28*0.2))</f>
        <v>6.3400000000000007</v>
      </c>
      <c r="M28" s="101"/>
      <c r="N28" s="102">
        <v>5</v>
      </c>
      <c r="O28" s="102">
        <v>4.2</v>
      </c>
      <c r="P28" s="102">
        <v>4.5999999999999996</v>
      </c>
      <c r="Q28" s="102">
        <v>4.2</v>
      </c>
      <c r="R28" s="102">
        <v>1</v>
      </c>
      <c r="S28" s="103">
        <f>SUM((N28*0.2),(O28*0.15),(P28*0.25),(Q28*0.2),(R28*0.2))</f>
        <v>3.8200000000000003</v>
      </c>
      <c r="T28" s="104"/>
      <c r="U28" s="100">
        <f>S28-T28</f>
        <v>3.8200000000000003</v>
      </c>
      <c r="V28" s="105"/>
      <c r="W28" s="102">
        <v>7.1</v>
      </c>
      <c r="X28" s="103">
        <f>W28</f>
        <v>7.1</v>
      </c>
      <c r="Y28" s="104"/>
      <c r="Z28" s="100">
        <f>X28-Y28</f>
        <v>7.1</v>
      </c>
      <c r="AA28" s="110"/>
      <c r="AB28" s="204">
        <f>(L28+U28)/2</f>
        <v>5.08</v>
      </c>
      <c r="AC28" s="204">
        <f>Z28</f>
        <v>7.1</v>
      </c>
      <c r="AD28" s="111">
        <f>SUM((L28*0.25)+(U28*0.25)+(Z28*0.5))</f>
        <v>6.09</v>
      </c>
      <c r="AE28" s="112"/>
    </row>
    <row r="29" spans="1:31" ht="15.6" x14ac:dyDescent="0.3">
      <c r="A29" s="91">
        <v>8</v>
      </c>
      <c r="B29" t="s">
        <v>98</v>
      </c>
      <c r="C29" s="92"/>
      <c r="D29" s="92"/>
      <c r="E29" s="92"/>
      <c r="F29" s="49"/>
      <c r="G29" s="49"/>
      <c r="H29" s="49"/>
      <c r="I29" s="49"/>
      <c r="J29" s="49"/>
      <c r="K29" s="49"/>
      <c r="L29" s="49"/>
      <c r="M29" s="93"/>
      <c r="N29" s="49"/>
      <c r="O29" s="49"/>
      <c r="P29" s="49"/>
      <c r="Q29" s="49"/>
      <c r="R29" s="49"/>
      <c r="S29" s="49"/>
      <c r="T29" s="49"/>
      <c r="U29" s="49"/>
      <c r="V29" s="94"/>
      <c r="W29" s="114"/>
      <c r="X29" s="114"/>
      <c r="Y29" s="114"/>
      <c r="Z29" s="114"/>
      <c r="AA29" s="19"/>
      <c r="AB29" s="203"/>
      <c r="AC29" s="203"/>
      <c r="AD29" s="96"/>
      <c r="AE29" s="46"/>
    </row>
    <row r="30" spans="1:31" s="113" customFormat="1" ht="15.6" x14ac:dyDescent="0.3">
      <c r="A30" s="97">
        <v>3</v>
      </c>
      <c r="B30" s="113" t="s">
        <v>66</v>
      </c>
      <c r="C30" s="113" t="s">
        <v>50</v>
      </c>
      <c r="D30" s="113" t="s">
        <v>51</v>
      </c>
      <c r="E30" s="113" t="s">
        <v>52</v>
      </c>
      <c r="F30" s="98"/>
      <c r="G30" s="99">
        <v>5.6</v>
      </c>
      <c r="H30" s="99">
        <v>5.7</v>
      </c>
      <c r="I30" s="99">
        <v>5.5</v>
      </c>
      <c r="J30" s="99">
        <v>6.5</v>
      </c>
      <c r="K30" s="99">
        <v>7</v>
      </c>
      <c r="L30" s="100">
        <f>SUM((G30*0.1),(H30*0.1),(I30*0.3),(J30*0.3),(K30*0.2))</f>
        <v>6.13</v>
      </c>
      <c r="M30" s="101"/>
      <c r="N30" s="102">
        <v>5.5</v>
      </c>
      <c r="O30" s="102">
        <v>4.7</v>
      </c>
      <c r="P30" s="102">
        <v>4.5</v>
      </c>
      <c r="Q30" s="102">
        <v>4.2</v>
      </c>
      <c r="R30" s="102">
        <v>1.5</v>
      </c>
      <c r="S30" s="103">
        <f>SUM((N30*0.2),(O30*0.15),(P30*0.25),(Q30*0.2),(R30*0.2))</f>
        <v>4.07</v>
      </c>
      <c r="T30" s="104"/>
      <c r="U30" s="100">
        <f>S30-T30</f>
        <v>4.07</v>
      </c>
      <c r="V30" s="105"/>
      <c r="W30" s="102">
        <v>6.6</v>
      </c>
      <c r="X30" s="103">
        <f>W30</f>
        <v>6.6</v>
      </c>
      <c r="Y30" s="104"/>
      <c r="Z30" s="100">
        <f>X30-Y30</f>
        <v>6.6</v>
      </c>
      <c r="AA30" s="110"/>
      <c r="AB30" s="204">
        <f>(L30+U30)/2</f>
        <v>5.0999999999999996</v>
      </c>
      <c r="AC30" s="204">
        <f>Z30</f>
        <v>6.6</v>
      </c>
      <c r="AD30" s="111">
        <f>SUM((L30*0.25)+(U30*0.25)+(Z30*0.5))</f>
        <v>5.85</v>
      </c>
      <c r="AE30" s="112"/>
    </row>
    <row r="31" spans="1:31" ht="15.6" x14ac:dyDescent="0.3">
      <c r="A31" s="91">
        <v>65</v>
      </c>
      <c r="B31" t="s">
        <v>83</v>
      </c>
      <c r="C31" s="92"/>
      <c r="D31" s="92"/>
      <c r="E31" s="92"/>
      <c r="F31" s="49"/>
      <c r="G31" s="49"/>
      <c r="H31" s="49"/>
      <c r="I31" s="49"/>
      <c r="J31" s="49"/>
      <c r="K31" s="49"/>
      <c r="L31" s="49"/>
      <c r="M31" s="93"/>
      <c r="N31" s="49"/>
      <c r="O31" s="49"/>
      <c r="P31" s="49"/>
      <c r="Q31" s="49"/>
      <c r="R31" s="49"/>
      <c r="S31" s="49"/>
      <c r="T31" s="49"/>
      <c r="U31" s="49"/>
      <c r="V31" s="94"/>
      <c r="W31" s="114"/>
      <c r="X31" s="114"/>
      <c r="Y31" s="114"/>
      <c r="Z31" s="114"/>
      <c r="AA31" s="19"/>
      <c r="AB31" s="203"/>
      <c r="AC31" s="203"/>
      <c r="AD31" s="96"/>
      <c r="AE31" s="46"/>
    </row>
    <row r="32" spans="1:31" s="113" customFormat="1" ht="15.6" x14ac:dyDescent="0.3">
      <c r="A32" s="97">
        <v>43</v>
      </c>
      <c r="B32" s="112" t="s">
        <v>71</v>
      </c>
      <c r="C32" s="113" t="s">
        <v>68</v>
      </c>
      <c r="D32" s="113" t="s">
        <v>69</v>
      </c>
      <c r="E32" s="113" t="s">
        <v>72</v>
      </c>
      <c r="F32" s="98"/>
      <c r="G32" s="99">
        <v>6.5</v>
      </c>
      <c r="H32" s="99">
        <v>7</v>
      </c>
      <c r="I32" s="99">
        <v>6.5</v>
      </c>
      <c r="J32" s="99">
        <v>7.5</v>
      </c>
      <c r="K32" s="99">
        <v>7</v>
      </c>
      <c r="L32" s="100">
        <f>SUM((G32*0.1),(H32*0.1),(I32*0.3),(J32*0.3),(K32*0.2))</f>
        <v>6.95</v>
      </c>
      <c r="M32" s="101"/>
      <c r="N32" s="102">
        <v>5.5</v>
      </c>
      <c r="O32" s="102">
        <v>4.5</v>
      </c>
      <c r="P32" s="102">
        <v>4.2</v>
      </c>
      <c r="Q32" s="102">
        <v>4.5</v>
      </c>
      <c r="R32" s="102">
        <v>1.5</v>
      </c>
      <c r="S32" s="103">
        <f>SUM((N32*0.2),(O32*0.15),(P32*0.25),(Q32*0.2),(R32*0.2))</f>
        <v>4.0250000000000004</v>
      </c>
      <c r="T32" s="104"/>
      <c r="U32" s="100">
        <f>S32-T32</f>
        <v>4.0250000000000004</v>
      </c>
      <c r="V32" s="105"/>
      <c r="W32" s="102">
        <v>6.5</v>
      </c>
      <c r="X32" s="103">
        <f>W32</f>
        <v>6.5</v>
      </c>
      <c r="Y32" s="104">
        <v>0.4</v>
      </c>
      <c r="Z32" s="100">
        <f>X32-Y32</f>
        <v>6.1</v>
      </c>
      <c r="AA32" s="110"/>
      <c r="AB32" s="204">
        <f>(L32+U32)/2</f>
        <v>5.4875000000000007</v>
      </c>
      <c r="AC32" s="204">
        <f>Z32</f>
        <v>6.1</v>
      </c>
      <c r="AD32" s="111">
        <f>SUM((L32*0.25)+(U32*0.25)+(Z32*0.5))</f>
        <v>5.7937500000000002</v>
      </c>
      <c r="AE32" s="112"/>
    </row>
  </sheetData>
  <pageMargins left="0.23622047244094491" right="0.23622047244094491" top="0.74803149606299213" bottom="0.74803149606299213" header="0.31496062992125984" footer="0.31496062992125984"/>
  <pageSetup paperSize="9" fitToWidth="0" orientation="landscape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7"/>
  <sheetViews>
    <sheetView workbookViewId="0">
      <selection activeCell="AC21" sqref="AC21"/>
    </sheetView>
  </sheetViews>
  <sheetFormatPr defaultRowHeight="14.4" x14ac:dyDescent="0.3"/>
  <cols>
    <col min="2" max="2" width="17.88671875" customWidth="1"/>
    <col min="3" max="3" width="16.5546875" customWidth="1"/>
    <col min="4" max="4" width="14.88671875" customWidth="1"/>
    <col min="28" max="29" width="9.109375" style="199"/>
    <col min="31" max="31" width="12" customWidth="1"/>
  </cols>
  <sheetData>
    <row r="1" spans="1:31" ht="15.6" x14ac:dyDescent="0.3">
      <c r="A1" s="1" t="s">
        <v>48</v>
      </c>
      <c r="B1" s="2"/>
      <c r="C1" s="3" t="s">
        <v>0</v>
      </c>
      <c r="D1" t="s">
        <v>184</v>
      </c>
      <c r="AE1" s="9">
        <f ca="1">NOW()</f>
        <v>43437.411183680553</v>
      </c>
    </row>
    <row r="2" spans="1:31" ht="15.6" x14ac:dyDescent="0.3">
      <c r="A2" s="1"/>
      <c r="B2" s="2"/>
      <c r="C2" s="3" t="s">
        <v>1</v>
      </c>
      <c r="D2" t="s">
        <v>88</v>
      </c>
      <c r="AE2" s="10">
        <f ca="1">NOW()</f>
        <v>43437.411183680553</v>
      </c>
    </row>
    <row r="3" spans="1:31" ht="15.6" x14ac:dyDescent="0.3">
      <c r="A3" s="1" t="s">
        <v>49</v>
      </c>
      <c r="B3" s="2"/>
      <c r="C3" s="2"/>
      <c r="D3" s="3"/>
    </row>
    <row r="4" spans="1:31" ht="15.6" x14ac:dyDescent="0.3">
      <c r="A4" s="1"/>
      <c r="B4" s="2"/>
      <c r="C4" s="3"/>
      <c r="D4" s="2"/>
    </row>
    <row r="5" spans="1:31" ht="15.6" x14ac:dyDescent="0.3">
      <c r="A5" s="1" t="s">
        <v>140</v>
      </c>
      <c r="B5" s="17"/>
      <c r="C5" s="2"/>
      <c r="D5" s="2"/>
      <c r="G5" s="17" t="s">
        <v>5</v>
      </c>
      <c r="V5" s="19"/>
      <c r="W5" s="17" t="s">
        <v>8</v>
      </c>
      <c r="AA5" s="19"/>
      <c r="AB5" s="201"/>
      <c r="AC5" s="201"/>
    </row>
    <row r="6" spans="1:31" ht="15.6" x14ac:dyDescent="0.3">
      <c r="A6" s="1" t="s">
        <v>10</v>
      </c>
      <c r="B6" s="61">
        <v>12</v>
      </c>
      <c r="C6" s="2"/>
      <c r="D6" s="2"/>
      <c r="G6" s="2" t="str">
        <f>D1</f>
        <v>Jenny Scott</v>
      </c>
      <c r="V6" s="19"/>
      <c r="W6" s="2" t="str">
        <f>D2</f>
        <v>Darryn Fedrick</v>
      </c>
      <c r="AA6" s="19"/>
      <c r="AB6" s="201"/>
      <c r="AC6" s="201"/>
    </row>
    <row r="7" spans="1:31" x14ac:dyDescent="0.3">
      <c r="V7" s="19"/>
      <c r="AA7" s="19"/>
      <c r="AB7" s="201"/>
      <c r="AC7" s="201"/>
    </row>
    <row r="8" spans="1:31" x14ac:dyDescent="0.3">
      <c r="A8" s="2"/>
      <c r="B8" s="2"/>
      <c r="C8" s="2"/>
      <c r="D8" s="2"/>
      <c r="E8" s="2"/>
      <c r="F8" s="2"/>
      <c r="G8" s="17" t="s">
        <v>11</v>
      </c>
      <c r="H8" s="2"/>
      <c r="I8" s="2"/>
      <c r="J8" s="2"/>
      <c r="K8" s="2"/>
      <c r="L8" s="5"/>
      <c r="M8" s="23"/>
      <c r="N8" s="85" t="s">
        <v>12</v>
      </c>
      <c r="O8" s="2"/>
      <c r="P8" s="2"/>
      <c r="Q8" s="2"/>
      <c r="R8" s="2"/>
      <c r="S8" s="2"/>
      <c r="T8" s="2"/>
      <c r="U8" s="2" t="s">
        <v>138</v>
      </c>
      <c r="V8" s="35"/>
      <c r="W8" s="26" t="s">
        <v>14</v>
      </c>
      <c r="X8" s="23"/>
      <c r="Y8" s="27" t="s">
        <v>13</v>
      </c>
      <c r="Z8" s="27" t="s">
        <v>14</v>
      </c>
      <c r="AA8" s="19"/>
      <c r="AB8" s="202" t="s">
        <v>5</v>
      </c>
      <c r="AC8" s="202" t="s">
        <v>8</v>
      </c>
      <c r="AD8" s="24" t="s">
        <v>43</v>
      </c>
      <c r="AE8" s="2"/>
    </row>
    <row r="9" spans="1:31" x14ac:dyDescent="0.3">
      <c r="A9" s="29" t="s">
        <v>17</v>
      </c>
      <c r="B9" s="29" t="s">
        <v>18</v>
      </c>
      <c r="C9" s="29" t="s">
        <v>11</v>
      </c>
      <c r="D9" s="29" t="s">
        <v>19</v>
      </c>
      <c r="E9" s="29" t="s">
        <v>20</v>
      </c>
      <c r="F9" s="87"/>
      <c r="G9" s="30" t="s">
        <v>21</v>
      </c>
      <c r="H9" s="30" t="s">
        <v>22</v>
      </c>
      <c r="I9" s="30" t="s">
        <v>23</v>
      </c>
      <c r="J9" s="30" t="s">
        <v>24</v>
      </c>
      <c r="K9" s="30" t="s">
        <v>25</v>
      </c>
      <c r="L9" s="30" t="s">
        <v>11</v>
      </c>
      <c r="M9" s="87"/>
      <c r="N9" s="30" t="s">
        <v>36</v>
      </c>
      <c r="O9" s="30" t="s">
        <v>37</v>
      </c>
      <c r="P9" s="30" t="s">
        <v>38</v>
      </c>
      <c r="Q9" s="30" t="s">
        <v>39</v>
      </c>
      <c r="R9" s="30" t="s">
        <v>40</v>
      </c>
      <c r="S9" s="30" t="s">
        <v>41</v>
      </c>
      <c r="T9" s="28" t="s">
        <v>42</v>
      </c>
      <c r="U9" s="28" t="s">
        <v>43</v>
      </c>
      <c r="V9" s="88"/>
      <c r="W9" s="28" t="s">
        <v>44</v>
      </c>
      <c r="X9" s="28" t="s">
        <v>14</v>
      </c>
      <c r="Y9" s="30" t="s">
        <v>45</v>
      </c>
      <c r="Z9" s="30" t="s">
        <v>43</v>
      </c>
      <c r="AA9" s="90"/>
      <c r="AB9" s="205"/>
      <c r="AC9" s="205"/>
      <c r="AD9" s="72" t="s">
        <v>46</v>
      </c>
      <c r="AE9" s="28" t="s">
        <v>47</v>
      </c>
    </row>
    <row r="10" spans="1:31" ht="15.6" x14ac:dyDescent="0.3">
      <c r="A10" s="91">
        <v>20</v>
      </c>
      <c r="B10" t="s">
        <v>155</v>
      </c>
      <c r="C10" s="92"/>
      <c r="D10" s="92"/>
      <c r="E10" s="92"/>
      <c r="F10" s="49"/>
      <c r="G10" s="49"/>
      <c r="H10" s="49"/>
      <c r="I10" s="49"/>
      <c r="J10" s="49"/>
      <c r="K10" s="49"/>
      <c r="L10" s="49"/>
      <c r="M10" s="93"/>
      <c r="N10" s="49"/>
      <c r="O10" s="49"/>
      <c r="P10" s="49"/>
      <c r="Q10" s="49"/>
      <c r="R10" s="49"/>
      <c r="S10" s="49"/>
      <c r="T10" s="49"/>
      <c r="U10" s="49"/>
      <c r="V10" s="94"/>
      <c r="W10" s="114"/>
      <c r="X10" s="114"/>
      <c r="Y10" s="114"/>
      <c r="Z10" s="114"/>
      <c r="AA10" s="19"/>
      <c r="AB10" s="203"/>
      <c r="AC10" s="203"/>
      <c r="AD10" s="96"/>
      <c r="AE10" s="46"/>
    </row>
    <row r="11" spans="1:31" s="113" customFormat="1" ht="15.6" x14ac:dyDescent="0.3">
      <c r="A11" s="97">
        <v>21</v>
      </c>
      <c r="B11" s="113" t="s">
        <v>102</v>
      </c>
      <c r="C11" s="113" t="s">
        <v>87</v>
      </c>
      <c r="D11" s="113" t="s">
        <v>130</v>
      </c>
      <c r="E11" s="113" t="s">
        <v>89</v>
      </c>
      <c r="F11" s="98"/>
      <c r="G11" s="99">
        <v>6.2</v>
      </c>
      <c r="H11" s="99">
        <v>6</v>
      </c>
      <c r="I11" s="99">
        <v>7</v>
      </c>
      <c r="J11" s="99">
        <v>6.5</v>
      </c>
      <c r="K11" s="99">
        <v>7</v>
      </c>
      <c r="L11" s="100">
        <f t="shared" ref="L11" si="0">SUM((G11*0.1),(H11*0.1),(I11*0.3),(J11*0.3),(K11*0.2))</f>
        <v>6.6700000000000008</v>
      </c>
      <c r="M11" s="101"/>
      <c r="N11" s="102">
        <v>5.8</v>
      </c>
      <c r="O11" s="102">
        <v>6.2</v>
      </c>
      <c r="P11" s="102">
        <v>6.5</v>
      </c>
      <c r="Q11" s="102">
        <v>6</v>
      </c>
      <c r="R11" s="102">
        <v>5.5</v>
      </c>
      <c r="S11" s="103">
        <f t="shared" ref="S11" si="1">SUM((N11*0.2),(O11*0.15),(P11*0.25),(Q11*0.2),(R11*0.2))</f>
        <v>6.0150000000000006</v>
      </c>
      <c r="T11" s="104"/>
      <c r="U11" s="100">
        <f>S11-T11</f>
        <v>6.0150000000000006</v>
      </c>
      <c r="V11" s="105"/>
      <c r="W11" s="102">
        <v>7.6</v>
      </c>
      <c r="X11" s="103">
        <f t="shared" ref="X11" si="2">W11</f>
        <v>7.6</v>
      </c>
      <c r="Y11" s="104"/>
      <c r="Z11" s="100">
        <f t="shared" ref="Z11" si="3">X11-Y11</f>
        <v>7.6</v>
      </c>
      <c r="AA11" s="110"/>
      <c r="AB11" s="204">
        <f>(L11+U11)/2</f>
        <v>6.3425000000000011</v>
      </c>
      <c r="AC11" s="204">
        <f>Z11</f>
        <v>7.6</v>
      </c>
      <c r="AD11" s="111">
        <f t="shared" ref="AD11" si="4">SUM((L11*0.25)+(U11*0.25)+(Z11*0.5))</f>
        <v>6.9712500000000004</v>
      </c>
      <c r="AE11" s="112">
        <v>1</v>
      </c>
    </row>
    <row r="12" spans="1:31" ht="15.6" x14ac:dyDescent="0.3">
      <c r="A12" s="91">
        <v>22</v>
      </c>
      <c r="B12" t="s">
        <v>100</v>
      </c>
      <c r="C12" s="92"/>
      <c r="D12" s="92"/>
      <c r="E12" s="92"/>
      <c r="F12" s="49"/>
      <c r="G12" s="49"/>
      <c r="H12" s="49"/>
      <c r="I12" s="49"/>
      <c r="J12" s="49"/>
      <c r="K12" s="49"/>
      <c r="L12" s="49"/>
      <c r="M12" s="93"/>
      <c r="N12" s="49"/>
      <c r="O12" s="49"/>
      <c r="P12" s="49"/>
      <c r="Q12" s="49"/>
      <c r="R12" s="49"/>
      <c r="S12" s="49"/>
      <c r="T12" s="49"/>
      <c r="U12" s="49"/>
      <c r="V12" s="94"/>
      <c r="W12" s="114"/>
      <c r="X12" s="114"/>
      <c r="Y12" s="114"/>
      <c r="Z12" s="114"/>
      <c r="AA12" s="19"/>
      <c r="AB12" s="203"/>
      <c r="AC12" s="203"/>
      <c r="AD12" s="96"/>
      <c r="AE12" s="46"/>
    </row>
    <row r="13" spans="1:31" s="113" customFormat="1" ht="15.6" x14ac:dyDescent="0.3">
      <c r="A13" s="97">
        <v>26</v>
      </c>
      <c r="B13" s="112" t="s">
        <v>86</v>
      </c>
      <c r="C13" s="113" t="s">
        <v>87</v>
      </c>
      <c r="D13" s="113" t="s">
        <v>130</v>
      </c>
      <c r="E13" s="113" t="s">
        <v>89</v>
      </c>
      <c r="F13" s="98"/>
      <c r="G13" s="99">
        <v>6.2</v>
      </c>
      <c r="H13" s="99">
        <v>6</v>
      </c>
      <c r="I13" s="99">
        <v>7</v>
      </c>
      <c r="J13" s="99">
        <v>6.5</v>
      </c>
      <c r="K13" s="99">
        <v>7</v>
      </c>
      <c r="L13" s="100">
        <f t="shared" ref="L13" si="5">SUM((G13*0.1),(H13*0.1),(I13*0.3),(J13*0.3),(K13*0.2))</f>
        <v>6.6700000000000008</v>
      </c>
      <c r="M13" s="101"/>
      <c r="N13" s="102">
        <v>6.5</v>
      </c>
      <c r="O13" s="102">
        <v>6.5</v>
      </c>
      <c r="P13" s="102">
        <v>7</v>
      </c>
      <c r="Q13" s="102">
        <v>6.5</v>
      </c>
      <c r="R13" s="102">
        <v>6.2</v>
      </c>
      <c r="S13" s="103">
        <f t="shared" ref="S13" si="6">SUM((N13*0.2),(O13*0.15),(P13*0.25),(Q13*0.2),(R13*0.2))</f>
        <v>6.5650000000000004</v>
      </c>
      <c r="T13" s="104"/>
      <c r="U13" s="100">
        <f>S13-T13</f>
        <v>6.5650000000000004</v>
      </c>
      <c r="V13" s="105"/>
      <c r="W13" s="102">
        <v>7.2</v>
      </c>
      <c r="X13" s="103">
        <f t="shared" ref="X13" si="7">W13</f>
        <v>7.2</v>
      </c>
      <c r="Y13" s="104"/>
      <c r="Z13" s="100">
        <f t="shared" ref="Z13" si="8">X13-Y13</f>
        <v>7.2</v>
      </c>
      <c r="AA13" s="110"/>
      <c r="AB13" s="204">
        <f>(L13+U13)/2</f>
        <v>6.6175000000000006</v>
      </c>
      <c r="AC13" s="204">
        <f>Z13</f>
        <v>7.2</v>
      </c>
      <c r="AD13" s="111">
        <f t="shared" ref="AD13" si="9">SUM((L13*0.25)+(U13*0.25)+(Z13*0.5))</f>
        <v>6.9087500000000004</v>
      </c>
      <c r="AE13" s="112">
        <v>2</v>
      </c>
    </row>
    <row r="14" spans="1:31" ht="15.6" x14ac:dyDescent="0.3">
      <c r="A14" s="91">
        <v>9</v>
      </c>
      <c r="B14" t="s">
        <v>65</v>
      </c>
      <c r="C14" s="92"/>
      <c r="D14" s="92"/>
      <c r="E14" s="92"/>
      <c r="F14" s="49"/>
      <c r="G14" s="49"/>
      <c r="H14" s="49"/>
      <c r="I14" s="49"/>
      <c r="J14" s="49"/>
      <c r="K14" s="49"/>
      <c r="L14" s="49"/>
      <c r="M14" s="93"/>
      <c r="N14" s="49"/>
      <c r="O14" s="49"/>
      <c r="P14" s="49"/>
      <c r="Q14" s="49"/>
      <c r="R14" s="49"/>
      <c r="S14" s="49"/>
      <c r="T14" s="49"/>
      <c r="U14" s="49"/>
      <c r="V14" s="94"/>
      <c r="W14" s="114"/>
      <c r="X14" s="114"/>
      <c r="Y14" s="114"/>
      <c r="Z14" s="114"/>
      <c r="AA14" s="19"/>
      <c r="AB14" s="203"/>
      <c r="AC14" s="203"/>
      <c r="AD14" s="96"/>
      <c r="AE14" s="46"/>
    </row>
    <row r="15" spans="1:31" s="113" customFormat="1" ht="15.6" x14ac:dyDescent="0.3">
      <c r="A15" s="97">
        <v>5</v>
      </c>
      <c r="B15" s="112" t="s">
        <v>84</v>
      </c>
      <c r="C15" s="113" t="s">
        <v>50</v>
      </c>
      <c r="D15" s="113" t="s">
        <v>51</v>
      </c>
      <c r="E15" s="113" t="s">
        <v>52</v>
      </c>
      <c r="F15" s="98"/>
      <c r="G15" s="99">
        <v>6</v>
      </c>
      <c r="H15" s="99">
        <v>4</v>
      </c>
      <c r="I15" s="99">
        <v>7</v>
      </c>
      <c r="J15" s="99">
        <v>6.5</v>
      </c>
      <c r="K15" s="99">
        <v>6.5</v>
      </c>
      <c r="L15" s="100">
        <f>SUM((G15*0.1),(H15*0.1),(I15*0.3),(J15*0.3),(K15*0.2))</f>
        <v>6.35</v>
      </c>
      <c r="M15" s="101"/>
      <c r="N15" s="102">
        <v>6</v>
      </c>
      <c r="O15" s="102">
        <v>6.2</v>
      </c>
      <c r="P15" s="102">
        <v>5.5</v>
      </c>
      <c r="Q15" s="102">
        <v>5</v>
      </c>
      <c r="R15" s="102">
        <v>5</v>
      </c>
      <c r="S15" s="103">
        <f>SUM((N15*0.2),(O15*0.15),(P15*0.25),(Q15*0.2),(R15*0.2))</f>
        <v>5.5049999999999999</v>
      </c>
      <c r="T15" s="104"/>
      <c r="U15" s="100">
        <f>S15-T15</f>
        <v>5.5049999999999999</v>
      </c>
      <c r="V15" s="105"/>
      <c r="W15" s="102">
        <v>6.9</v>
      </c>
      <c r="X15" s="103">
        <f>W15</f>
        <v>6.9</v>
      </c>
      <c r="Y15" s="104">
        <v>0.4</v>
      </c>
      <c r="Z15" s="100">
        <f>X15-Y15</f>
        <v>6.5</v>
      </c>
      <c r="AA15" s="110"/>
      <c r="AB15" s="204">
        <f>(L15+U15)/2</f>
        <v>5.9275000000000002</v>
      </c>
      <c r="AC15" s="204">
        <f>Z15</f>
        <v>6.5</v>
      </c>
      <c r="AD15" s="111">
        <f>SUM((L15*0.25)+(U15*0.25)+(Z15*0.5))</f>
        <v>6.2137500000000001</v>
      </c>
      <c r="AE15" s="112">
        <v>3</v>
      </c>
    </row>
    <row r="16" spans="1:31" ht="15.6" x14ac:dyDescent="0.3">
      <c r="A16" s="91">
        <v>11</v>
      </c>
      <c r="B16" t="s">
        <v>156</v>
      </c>
      <c r="C16" s="92"/>
      <c r="D16" s="92"/>
      <c r="E16" s="92"/>
      <c r="F16" s="49"/>
      <c r="G16" s="49"/>
      <c r="H16" s="49"/>
      <c r="I16" s="49"/>
      <c r="J16" s="49"/>
      <c r="K16" s="49"/>
      <c r="L16" s="49"/>
      <c r="M16" s="93"/>
      <c r="N16" s="49"/>
      <c r="O16" s="49"/>
      <c r="P16" s="49"/>
      <c r="Q16" s="49"/>
      <c r="R16" s="49"/>
      <c r="S16" s="49"/>
      <c r="T16" s="49"/>
      <c r="U16" s="49"/>
      <c r="V16" s="94"/>
      <c r="W16" s="114"/>
      <c r="X16" s="114"/>
      <c r="Y16" s="114"/>
      <c r="Z16" s="114"/>
      <c r="AA16" s="19"/>
      <c r="AB16" s="203"/>
      <c r="AC16" s="203"/>
      <c r="AD16" s="96"/>
      <c r="AE16" s="46"/>
    </row>
    <row r="17" spans="1:31" s="113" customFormat="1" ht="15.6" x14ac:dyDescent="0.3">
      <c r="A17" s="97">
        <v>12</v>
      </c>
      <c r="B17" s="113" t="s">
        <v>56</v>
      </c>
      <c r="C17" s="113" t="s">
        <v>55</v>
      </c>
      <c r="D17" s="113" t="s">
        <v>157</v>
      </c>
      <c r="E17" s="113" t="s">
        <v>57</v>
      </c>
      <c r="F17" s="98"/>
      <c r="G17" s="99">
        <v>6.2</v>
      </c>
      <c r="H17" s="99">
        <v>5</v>
      </c>
      <c r="I17" s="99">
        <v>6.5</v>
      </c>
      <c r="J17" s="99">
        <v>6.5</v>
      </c>
      <c r="K17" s="99">
        <v>5.5</v>
      </c>
      <c r="L17" s="100">
        <f t="shared" ref="L17" si="10">SUM((G17*0.1),(H17*0.1),(I17*0.3),(J17*0.3),(K17*0.2))</f>
        <v>6.120000000000001</v>
      </c>
      <c r="M17" s="101"/>
      <c r="N17" s="102">
        <v>3.5</v>
      </c>
      <c r="O17" s="102">
        <v>5.5</v>
      </c>
      <c r="P17" s="102">
        <v>5</v>
      </c>
      <c r="Q17" s="102">
        <v>5</v>
      </c>
      <c r="R17" s="102">
        <v>6</v>
      </c>
      <c r="S17" s="103">
        <f t="shared" ref="S17" si="11">SUM((N17*0.2),(O17*0.15),(P17*0.25),(Q17*0.2),(R17*0.2))</f>
        <v>4.9749999999999996</v>
      </c>
      <c r="T17" s="104"/>
      <c r="U17" s="100">
        <f>S17-T17</f>
        <v>4.9749999999999996</v>
      </c>
      <c r="V17" s="105"/>
      <c r="W17" s="102">
        <v>6.4</v>
      </c>
      <c r="X17" s="103">
        <f t="shared" ref="X17" si="12">W17</f>
        <v>6.4</v>
      </c>
      <c r="Y17" s="104"/>
      <c r="Z17" s="100">
        <f t="shared" ref="Z17" si="13">X17-Y17</f>
        <v>6.4</v>
      </c>
      <c r="AA17" s="110"/>
      <c r="AB17" s="204">
        <f>(L17+U17)/2</f>
        <v>5.5475000000000003</v>
      </c>
      <c r="AC17" s="204">
        <f>Z17</f>
        <v>6.4</v>
      </c>
      <c r="AD17" s="111">
        <f t="shared" ref="AD17" si="14">SUM((L17*0.25)+(U17*0.25)+(Z17*0.5))</f>
        <v>5.9737500000000008</v>
      </c>
      <c r="AE17" s="112">
        <v>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K37"/>
  <sheetViews>
    <sheetView tabSelected="1" workbookViewId="0">
      <selection activeCell="AJ1" sqref="AJ1:AK1048576"/>
    </sheetView>
  </sheetViews>
  <sheetFormatPr defaultRowHeight="14.4" x14ac:dyDescent="0.3"/>
  <cols>
    <col min="2" max="3" width="17.88671875" customWidth="1"/>
    <col min="4" max="4" width="18.33203125" customWidth="1"/>
    <col min="5" max="5" width="12.6640625" customWidth="1"/>
    <col min="6" max="6" width="2.6640625" customWidth="1"/>
    <col min="24" max="24" width="3.88671875" customWidth="1"/>
    <col min="35" max="35" width="3.6640625" customWidth="1"/>
    <col min="37" max="37" width="11.33203125" customWidth="1"/>
  </cols>
  <sheetData>
    <row r="1" spans="1:37" ht="15.6" x14ac:dyDescent="0.3">
      <c r="A1" s="1" t="s">
        <v>48</v>
      </c>
      <c r="B1" s="2"/>
      <c r="C1" s="2"/>
      <c r="D1" s="3" t="s">
        <v>0</v>
      </c>
      <c r="E1" t="s">
        <v>184</v>
      </c>
      <c r="AK1" s="9">
        <f ca="1">NOW()</f>
        <v>43437.411183680553</v>
      </c>
    </row>
    <row r="2" spans="1:37" ht="15.6" x14ac:dyDescent="0.3">
      <c r="A2" s="1"/>
      <c r="B2" s="2"/>
      <c r="C2" s="2"/>
      <c r="D2" s="3" t="s">
        <v>1</v>
      </c>
      <c r="E2" t="s">
        <v>88</v>
      </c>
      <c r="AK2" s="10">
        <f ca="1">NOW()</f>
        <v>43437.411183680553</v>
      </c>
    </row>
    <row r="3" spans="1:37" ht="15.6" x14ac:dyDescent="0.3">
      <c r="A3" s="1" t="s">
        <v>49</v>
      </c>
      <c r="B3" s="2"/>
      <c r="C3" s="2"/>
      <c r="D3" s="3"/>
    </row>
    <row r="4" spans="1:37" ht="15.6" x14ac:dyDescent="0.3">
      <c r="A4" s="1"/>
      <c r="B4" s="2"/>
      <c r="C4" s="3"/>
      <c r="D4" s="2"/>
    </row>
    <row r="5" spans="1:37" s="2" customFormat="1" ht="15.6" x14ac:dyDescent="0.3">
      <c r="A5" s="1" t="s">
        <v>167</v>
      </c>
      <c r="B5" s="17"/>
      <c r="F5" s="49"/>
      <c r="G5" s="17" t="s">
        <v>159</v>
      </c>
      <c r="H5" s="17"/>
      <c r="I5" s="17"/>
      <c r="J5" s="17"/>
      <c r="K5" s="17"/>
      <c r="L5" s="17"/>
      <c r="M5" s="19"/>
      <c r="N5" s="17" t="s">
        <v>159</v>
      </c>
      <c r="R5" s="17"/>
      <c r="T5" s="17"/>
      <c r="W5" s="4"/>
      <c r="X5" s="19"/>
      <c r="Y5" s="17" t="s">
        <v>160</v>
      </c>
      <c r="AC5" s="17"/>
      <c r="AE5" s="17"/>
      <c r="AH5" s="4"/>
      <c r="AI5" s="19"/>
      <c r="AJ5" s="4"/>
    </row>
    <row r="6" spans="1:37" s="2" customFormat="1" ht="15.6" x14ac:dyDescent="0.3">
      <c r="A6" s="1" t="s">
        <v>161</v>
      </c>
      <c r="B6" s="17"/>
      <c r="F6" s="49"/>
      <c r="G6" s="2" t="str">
        <f>E1</f>
        <v>Jenny Scott</v>
      </c>
      <c r="M6" s="19"/>
      <c r="N6" s="2" t="str">
        <f>E1</f>
        <v>Jenny Scott</v>
      </c>
      <c r="W6" s="4"/>
      <c r="X6" s="19"/>
      <c r="Y6" s="2" t="str">
        <f>E2</f>
        <v>Darryn Fedrick</v>
      </c>
      <c r="AH6" s="4"/>
      <c r="AI6" s="19"/>
      <c r="AJ6" s="4"/>
    </row>
    <row r="7" spans="1:37" s="2" customFormat="1" x14ac:dyDescent="0.3">
      <c r="F7" s="32"/>
      <c r="G7" s="23" t="s">
        <v>11</v>
      </c>
      <c r="H7" s="23"/>
      <c r="I7" s="23"/>
      <c r="J7" s="23"/>
      <c r="K7" s="23"/>
      <c r="L7" s="23"/>
      <c r="M7" s="35"/>
      <c r="W7" s="23" t="s">
        <v>162</v>
      </c>
      <c r="X7" s="35"/>
      <c r="AH7" s="23" t="s">
        <v>162</v>
      </c>
      <c r="AI7" s="35"/>
      <c r="AJ7" s="115" t="s">
        <v>43</v>
      </c>
    </row>
    <row r="8" spans="1:37" s="2" customFormat="1" x14ac:dyDescent="0.3">
      <c r="A8" s="29" t="s">
        <v>17</v>
      </c>
      <c r="B8" s="29" t="s">
        <v>18</v>
      </c>
      <c r="C8" s="29" t="s">
        <v>11</v>
      </c>
      <c r="D8" s="29" t="s">
        <v>19</v>
      </c>
      <c r="E8" s="29" t="s">
        <v>20</v>
      </c>
      <c r="F8" s="49"/>
      <c r="G8" s="30" t="s">
        <v>21</v>
      </c>
      <c r="H8" s="30" t="s">
        <v>22</v>
      </c>
      <c r="I8" s="30" t="s">
        <v>23</v>
      </c>
      <c r="J8" s="30" t="s">
        <v>24</v>
      </c>
      <c r="K8" s="30" t="s">
        <v>25</v>
      </c>
      <c r="L8" s="30" t="s">
        <v>11</v>
      </c>
      <c r="M8" s="19"/>
      <c r="N8" s="28" t="s">
        <v>26</v>
      </c>
      <c r="O8" s="28" t="s">
        <v>27</v>
      </c>
      <c r="P8" s="28" t="s">
        <v>28</v>
      </c>
      <c r="Q8" s="28" t="s">
        <v>29</v>
      </c>
      <c r="R8" s="28" t="s">
        <v>30</v>
      </c>
      <c r="S8" s="28" t="s">
        <v>31</v>
      </c>
      <c r="T8" s="28" t="s">
        <v>32</v>
      </c>
      <c r="U8" s="28" t="s">
        <v>168</v>
      </c>
      <c r="V8" s="28" t="s">
        <v>164</v>
      </c>
      <c r="W8" s="28" t="s">
        <v>165</v>
      </c>
      <c r="X8" s="19"/>
      <c r="Y8" s="28" t="s">
        <v>26</v>
      </c>
      <c r="Z8" s="28" t="s">
        <v>27</v>
      </c>
      <c r="AA8" s="28" t="s">
        <v>28</v>
      </c>
      <c r="AB8" s="28" t="s">
        <v>29</v>
      </c>
      <c r="AC8" s="28" t="s">
        <v>30</v>
      </c>
      <c r="AD8" s="28" t="s">
        <v>31</v>
      </c>
      <c r="AE8" s="28" t="s">
        <v>32</v>
      </c>
      <c r="AF8" s="28" t="s">
        <v>168</v>
      </c>
      <c r="AG8" s="28" t="s">
        <v>164</v>
      </c>
      <c r="AH8" s="28" t="s">
        <v>165</v>
      </c>
      <c r="AI8" s="19"/>
      <c r="AJ8" s="116" t="s">
        <v>46</v>
      </c>
      <c r="AK8" s="28" t="s">
        <v>47</v>
      </c>
    </row>
    <row r="9" spans="1:37" s="2" customFormat="1" ht="15.6" x14ac:dyDescent="0.3">
      <c r="A9" s="91">
        <v>1</v>
      </c>
      <c r="B9" t="s">
        <v>85</v>
      </c>
      <c r="C9" s="118"/>
      <c r="D9" s="118"/>
      <c r="E9" s="118"/>
      <c r="F9" s="49"/>
      <c r="G9" s="46"/>
      <c r="H9" s="46"/>
      <c r="I9" s="46"/>
      <c r="J9" s="46"/>
      <c r="K9" s="46"/>
      <c r="L9" s="46"/>
      <c r="M9" s="19"/>
      <c r="N9" s="47">
        <v>6.5</v>
      </c>
      <c r="O9" s="47">
        <v>7</v>
      </c>
      <c r="P9" s="47">
        <v>6</v>
      </c>
      <c r="Q9" s="47">
        <v>7</v>
      </c>
      <c r="R9" s="47">
        <v>6</v>
      </c>
      <c r="S9" s="47">
        <v>6.5</v>
      </c>
      <c r="T9" s="47">
        <v>7</v>
      </c>
      <c r="U9" s="47">
        <v>7.5</v>
      </c>
      <c r="V9" s="119">
        <f t="shared" ref="V9:V14" si="0">SUM(N9:U9)</f>
        <v>53.5</v>
      </c>
      <c r="W9" s="120"/>
      <c r="X9" s="19"/>
      <c r="Y9" s="47">
        <v>5.8</v>
      </c>
      <c r="Z9" s="47">
        <v>6.2</v>
      </c>
      <c r="AA9" s="47">
        <v>7</v>
      </c>
      <c r="AB9" s="47">
        <v>7.5</v>
      </c>
      <c r="AC9" s="47">
        <v>6.2</v>
      </c>
      <c r="AD9" s="47">
        <v>6.5</v>
      </c>
      <c r="AE9" s="47">
        <v>7</v>
      </c>
      <c r="AF9" s="47">
        <v>7</v>
      </c>
      <c r="AG9" s="119">
        <f t="shared" ref="AG9:AG14" si="1">SUM(Y9:AF9)</f>
        <v>53.2</v>
      </c>
      <c r="AH9" s="120"/>
      <c r="AI9" s="19"/>
      <c r="AJ9" s="49"/>
      <c r="AK9" s="46"/>
    </row>
    <row r="10" spans="1:37" s="2" customFormat="1" ht="15.6" x14ac:dyDescent="0.3">
      <c r="A10" s="91">
        <v>2</v>
      </c>
      <c r="B10" t="s">
        <v>135</v>
      </c>
      <c r="C10" s="92"/>
      <c r="D10" s="92"/>
      <c r="E10" s="92"/>
      <c r="F10" s="49"/>
      <c r="G10" s="46"/>
      <c r="H10" s="46"/>
      <c r="I10" s="46"/>
      <c r="J10" s="46"/>
      <c r="K10" s="46"/>
      <c r="L10" s="46"/>
      <c r="M10" s="19"/>
      <c r="N10" s="47">
        <v>6.5</v>
      </c>
      <c r="O10" s="47">
        <v>6.5</v>
      </c>
      <c r="P10" s="47">
        <v>6</v>
      </c>
      <c r="Q10" s="47">
        <v>7</v>
      </c>
      <c r="R10" s="47">
        <v>6</v>
      </c>
      <c r="S10" s="47">
        <v>6.2</v>
      </c>
      <c r="T10" s="47">
        <v>7</v>
      </c>
      <c r="U10" s="47">
        <v>6.5</v>
      </c>
      <c r="V10" s="119">
        <f t="shared" si="0"/>
        <v>51.7</v>
      </c>
      <c r="W10" s="120"/>
      <c r="X10" s="19"/>
      <c r="Y10" s="47">
        <v>6.2</v>
      </c>
      <c r="Z10" s="47">
        <v>6</v>
      </c>
      <c r="AA10" s="47">
        <v>5.8</v>
      </c>
      <c r="AB10" s="47">
        <v>6.2</v>
      </c>
      <c r="AC10" s="47">
        <v>7</v>
      </c>
      <c r="AD10" s="47">
        <v>7</v>
      </c>
      <c r="AE10" s="47">
        <v>6.2</v>
      </c>
      <c r="AF10" s="47">
        <v>5.4</v>
      </c>
      <c r="AG10" s="119">
        <f t="shared" si="1"/>
        <v>49.800000000000004</v>
      </c>
      <c r="AH10" s="120"/>
      <c r="AI10" s="19"/>
      <c r="AJ10" s="49"/>
      <c r="AK10" s="46"/>
    </row>
    <row r="11" spans="1:37" s="2" customFormat="1" ht="15.6" x14ac:dyDescent="0.3">
      <c r="A11" s="91">
        <v>3</v>
      </c>
      <c r="B11" t="s">
        <v>112</v>
      </c>
      <c r="C11" s="92"/>
      <c r="D11" s="92"/>
      <c r="E11" s="92"/>
      <c r="F11" s="49"/>
      <c r="G11" s="46"/>
      <c r="H11" s="46"/>
      <c r="I11" s="46"/>
      <c r="J11" s="46"/>
      <c r="K11" s="46"/>
      <c r="L11" s="46"/>
      <c r="M11" s="19"/>
      <c r="N11" s="47">
        <v>4.5</v>
      </c>
      <c r="O11" s="47">
        <v>6</v>
      </c>
      <c r="P11" s="47">
        <v>5.5</v>
      </c>
      <c r="Q11" s="47">
        <v>6.5</v>
      </c>
      <c r="R11" s="47">
        <v>6</v>
      </c>
      <c r="S11" s="47">
        <v>6.5</v>
      </c>
      <c r="T11" s="47">
        <v>6.5</v>
      </c>
      <c r="U11" s="47">
        <v>6.5</v>
      </c>
      <c r="V11" s="119">
        <f t="shared" si="0"/>
        <v>48</v>
      </c>
      <c r="W11" s="120"/>
      <c r="X11" s="19"/>
      <c r="Y11" s="47">
        <v>5.6</v>
      </c>
      <c r="Z11" s="47">
        <v>5.8</v>
      </c>
      <c r="AA11" s="47">
        <v>7</v>
      </c>
      <c r="AB11" s="47">
        <v>7</v>
      </c>
      <c r="AC11" s="47">
        <v>6.5</v>
      </c>
      <c r="AD11" s="47">
        <v>7</v>
      </c>
      <c r="AE11" s="47">
        <v>6.2</v>
      </c>
      <c r="AF11" s="47">
        <v>5.2</v>
      </c>
      <c r="AG11" s="119">
        <f t="shared" si="1"/>
        <v>50.300000000000004</v>
      </c>
      <c r="AH11" s="120"/>
      <c r="AI11" s="19"/>
      <c r="AJ11" s="49"/>
      <c r="AK11" s="46"/>
    </row>
    <row r="12" spans="1:37" s="2" customFormat="1" ht="15.6" x14ac:dyDescent="0.3">
      <c r="A12" s="91">
        <v>4</v>
      </c>
      <c r="B12" t="s">
        <v>128</v>
      </c>
      <c r="C12" s="92"/>
      <c r="D12" s="92"/>
      <c r="E12" s="92"/>
      <c r="F12" s="49"/>
      <c r="G12" s="46"/>
      <c r="H12" s="46"/>
      <c r="I12" s="46"/>
      <c r="J12" s="46"/>
      <c r="K12" s="46"/>
      <c r="L12" s="46"/>
      <c r="M12" s="19"/>
      <c r="N12" s="47">
        <v>6.5</v>
      </c>
      <c r="O12" s="47">
        <v>6</v>
      </c>
      <c r="P12" s="47">
        <v>6.5</v>
      </c>
      <c r="Q12" s="47">
        <v>6</v>
      </c>
      <c r="R12" s="47">
        <v>6.2</v>
      </c>
      <c r="S12" s="47">
        <v>6.5</v>
      </c>
      <c r="T12" s="47">
        <v>7.5</v>
      </c>
      <c r="U12" s="47">
        <v>7</v>
      </c>
      <c r="V12" s="119">
        <f t="shared" si="0"/>
        <v>52.2</v>
      </c>
      <c r="W12" s="120"/>
      <c r="X12" s="19"/>
      <c r="Y12" s="47">
        <v>6.5</v>
      </c>
      <c r="Z12" s="47">
        <v>6.5</v>
      </c>
      <c r="AA12" s="47">
        <v>7</v>
      </c>
      <c r="AB12" s="47">
        <v>7</v>
      </c>
      <c r="AC12" s="47">
        <v>7</v>
      </c>
      <c r="AD12" s="47">
        <v>6.8</v>
      </c>
      <c r="AE12" s="47">
        <v>6</v>
      </c>
      <c r="AF12" s="47">
        <v>5.8</v>
      </c>
      <c r="AG12" s="119">
        <f t="shared" si="1"/>
        <v>52.599999999999994</v>
      </c>
      <c r="AH12" s="120"/>
      <c r="AI12" s="19"/>
      <c r="AJ12" s="49"/>
      <c r="AK12" s="46"/>
    </row>
    <row r="13" spans="1:37" s="2" customFormat="1" ht="15.6" x14ac:dyDescent="0.3">
      <c r="A13" s="91">
        <v>5</v>
      </c>
      <c r="B13" t="s">
        <v>153</v>
      </c>
      <c r="C13" s="92"/>
      <c r="D13" s="92"/>
      <c r="E13" s="92"/>
      <c r="F13" s="49"/>
      <c r="G13" s="46"/>
      <c r="H13" s="46"/>
      <c r="I13" s="46"/>
      <c r="J13" s="46"/>
      <c r="K13" s="46"/>
      <c r="L13" s="46"/>
      <c r="M13" s="19"/>
      <c r="N13" s="47">
        <v>6</v>
      </c>
      <c r="O13" s="47">
        <v>6.5</v>
      </c>
      <c r="P13" s="47">
        <v>6.5</v>
      </c>
      <c r="Q13" s="47">
        <v>5.5</v>
      </c>
      <c r="R13" s="47">
        <v>6.5</v>
      </c>
      <c r="S13" s="47">
        <v>7</v>
      </c>
      <c r="T13" s="47">
        <v>7.5</v>
      </c>
      <c r="U13" s="47">
        <v>7</v>
      </c>
      <c r="V13" s="119">
        <f t="shared" si="0"/>
        <v>52.5</v>
      </c>
      <c r="W13" s="120"/>
      <c r="X13" s="19"/>
      <c r="Y13" s="47">
        <v>6.2</v>
      </c>
      <c r="Z13" s="47">
        <v>6.6</v>
      </c>
      <c r="AA13" s="47">
        <v>6.5</v>
      </c>
      <c r="AB13" s="47">
        <v>6.6</v>
      </c>
      <c r="AC13" s="47">
        <v>7</v>
      </c>
      <c r="AD13" s="47">
        <v>6.8</v>
      </c>
      <c r="AE13" s="47">
        <v>6.5</v>
      </c>
      <c r="AF13" s="47">
        <v>6</v>
      </c>
      <c r="AG13" s="119">
        <f t="shared" si="1"/>
        <v>52.199999999999996</v>
      </c>
      <c r="AH13" s="120"/>
      <c r="AI13" s="19"/>
      <c r="AJ13" s="49"/>
      <c r="AK13" s="46"/>
    </row>
    <row r="14" spans="1:37" s="2" customFormat="1" ht="15.6" x14ac:dyDescent="0.3">
      <c r="A14" s="91">
        <v>6</v>
      </c>
      <c r="B14" t="s">
        <v>99</v>
      </c>
      <c r="C14" s="92"/>
      <c r="D14" s="92"/>
      <c r="E14" s="92"/>
      <c r="F14" s="49"/>
      <c r="G14" s="46"/>
      <c r="H14" s="46"/>
      <c r="I14" s="46"/>
      <c r="J14" s="46"/>
      <c r="K14" s="46"/>
      <c r="L14" s="46"/>
      <c r="M14" s="19"/>
      <c r="N14" s="47">
        <v>5</v>
      </c>
      <c r="O14" s="47">
        <v>6</v>
      </c>
      <c r="P14" s="47">
        <v>6</v>
      </c>
      <c r="Q14" s="47">
        <v>7</v>
      </c>
      <c r="R14" s="47">
        <v>8</v>
      </c>
      <c r="S14" s="47">
        <v>7.5</v>
      </c>
      <c r="T14" s="47">
        <v>8</v>
      </c>
      <c r="U14" s="47">
        <v>7</v>
      </c>
      <c r="V14" s="119">
        <f t="shared" si="0"/>
        <v>54.5</v>
      </c>
      <c r="W14" s="120"/>
      <c r="X14" s="19"/>
      <c r="Y14" s="47">
        <v>5.8</v>
      </c>
      <c r="Z14" s="47">
        <v>6</v>
      </c>
      <c r="AA14" s="47">
        <v>6.8</v>
      </c>
      <c r="AB14" s="47">
        <v>5.6</v>
      </c>
      <c r="AC14" s="47">
        <v>6</v>
      </c>
      <c r="AD14" s="47">
        <v>7</v>
      </c>
      <c r="AE14" s="47">
        <v>8.5</v>
      </c>
      <c r="AF14" s="47">
        <v>8</v>
      </c>
      <c r="AG14" s="119">
        <f t="shared" si="1"/>
        <v>53.7</v>
      </c>
      <c r="AH14" s="120"/>
      <c r="AI14" s="19"/>
      <c r="AJ14" s="49"/>
      <c r="AK14" s="46"/>
    </row>
    <row r="15" spans="1:37" s="2" customFormat="1" ht="15.6" x14ac:dyDescent="0.3">
      <c r="A15" s="121"/>
      <c r="B15" s="121"/>
      <c r="C15" s="113" t="s">
        <v>55</v>
      </c>
      <c r="D15" s="113" t="s">
        <v>56</v>
      </c>
      <c r="E15" s="113" t="s">
        <v>57</v>
      </c>
      <c r="F15" s="122"/>
      <c r="G15" s="99">
        <v>5.5</v>
      </c>
      <c r="H15" s="99">
        <v>5.5</v>
      </c>
      <c r="I15" s="99">
        <v>7</v>
      </c>
      <c r="J15" s="99">
        <v>7.5</v>
      </c>
      <c r="K15" s="99">
        <v>6</v>
      </c>
      <c r="L15" s="100">
        <f>SUM((G15*0.1),(H15*0.1),(I15*0.3),(J15*0.3),(K15*0.2))</f>
        <v>6.65</v>
      </c>
      <c r="M15" s="125"/>
      <c r="N15" s="123"/>
      <c r="O15" s="123"/>
      <c r="P15" s="123"/>
      <c r="Q15" s="123"/>
      <c r="R15" s="123"/>
      <c r="S15" s="123"/>
      <c r="T15" s="123"/>
      <c r="U15" s="123"/>
      <c r="V15" s="124">
        <f>SUM(V9:V14)</f>
        <v>312.39999999999998</v>
      </c>
      <c r="W15" s="124">
        <f>(V15/6)/8</f>
        <v>6.5083333333333329</v>
      </c>
      <c r="X15" s="105"/>
      <c r="Y15" s="123"/>
      <c r="Z15" s="123"/>
      <c r="AA15" s="123"/>
      <c r="AB15" s="123"/>
      <c r="AC15" s="123"/>
      <c r="AD15" s="123"/>
      <c r="AE15" s="123"/>
      <c r="AF15" s="123"/>
      <c r="AG15" s="124">
        <f>SUM(AG9:AG14)</f>
        <v>311.8</v>
      </c>
      <c r="AH15" s="124">
        <f>(AG15/6)/8</f>
        <v>6.4958333333333336</v>
      </c>
      <c r="AI15" s="125"/>
      <c r="AJ15" s="100">
        <f>SUM((L15*0.25)+(W15*0.375)+(AH15*0.375))</f>
        <v>6.5390625</v>
      </c>
      <c r="AK15" s="112">
        <v>1</v>
      </c>
    </row>
    <row r="16" spans="1:37" s="2" customFormat="1" ht="15.6" x14ac:dyDescent="0.3">
      <c r="A16" s="91">
        <v>1</v>
      </c>
      <c r="B16" t="s">
        <v>65</v>
      </c>
      <c r="C16" s="118"/>
      <c r="D16" s="118"/>
      <c r="E16" s="118"/>
      <c r="F16" s="49"/>
      <c r="G16" s="46"/>
      <c r="H16" s="46"/>
      <c r="I16" s="46"/>
      <c r="J16" s="46"/>
      <c r="K16" s="46"/>
      <c r="L16" s="46"/>
      <c r="M16" s="19"/>
      <c r="N16" s="47">
        <v>5.5</v>
      </c>
      <c r="O16" s="47">
        <v>6</v>
      </c>
      <c r="P16" s="47">
        <v>7.5</v>
      </c>
      <c r="Q16" s="47">
        <v>7.5</v>
      </c>
      <c r="R16" s="47">
        <v>6</v>
      </c>
      <c r="S16" s="47">
        <v>6</v>
      </c>
      <c r="T16" s="47">
        <v>7</v>
      </c>
      <c r="U16" s="47">
        <v>7</v>
      </c>
      <c r="V16" s="119">
        <f t="shared" ref="V16:V21" si="2">SUM(N16:U16)</f>
        <v>52.5</v>
      </c>
      <c r="W16" s="120"/>
      <c r="X16" s="19"/>
      <c r="Y16" s="47">
        <v>5.6</v>
      </c>
      <c r="Z16" s="47">
        <v>6</v>
      </c>
      <c r="AA16" s="47">
        <v>5.7</v>
      </c>
      <c r="AB16" s="47">
        <v>6</v>
      </c>
      <c r="AC16" s="47">
        <v>6.5</v>
      </c>
      <c r="AD16" s="47">
        <v>6.3</v>
      </c>
      <c r="AE16" s="47">
        <v>6</v>
      </c>
      <c r="AF16" s="47">
        <v>5.2</v>
      </c>
      <c r="AG16" s="119">
        <f t="shared" ref="AG16:AG21" si="3">SUM(Y16:AF16)</f>
        <v>47.300000000000004</v>
      </c>
      <c r="AH16" s="120"/>
      <c r="AI16" s="19"/>
      <c r="AJ16" s="49"/>
      <c r="AK16" s="46"/>
    </row>
    <row r="17" spans="1:37" s="2" customFormat="1" ht="15.6" x14ac:dyDescent="0.3">
      <c r="A17" s="91">
        <v>2</v>
      </c>
      <c r="B17" t="s">
        <v>98</v>
      </c>
      <c r="C17" s="92"/>
      <c r="D17" s="92"/>
      <c r="E17" s="92"/>
      <c r="F17" s="49"/>
      <c r="G17" s="46"/>
      <c r="H17" s="46"/>
      <c r="I17" s="46"/>
      <c r="J17" s="46"/>
      <c r="K17" s="46"/>
      <c r="L17" s="46"/>
      <c r="M17" s="19"/>
      <c r="N17" s="47">
        <v>6.5</v>
      </c>
      <c r="O17" s="47">
        <v>5.5</v>
      </c>
      <c r="P17" s="47">
        <v>6.5</v>
      </c>
      <c r="Q17" s="47">
        <v>6</v>
      </c>
      <c r="R17" s="47">
        <v>6.5</v>
      </c>
      <c r="S17" s="47">
        <v>6.5</v>
      </c>
      <c r="T17" s="47">
        <v>6.5</v>
      </c>
      <c r="U17" s="47">
        <v>7</v>
      </c>
      <c r="V17" s="119">
        <f t="shared" si="2"/>
        <v>51</v>
      </c>
      <c r="W17" s="120"/>
      <c r="X17" s="19"/>
      <c r="Y17" s="47">
        <v>5.4</v>
      </c>
      <c r="Z17" s="47">
        <v>5.8</v>
      </c>
      <c r="AA17" s="47">
        <v>6</v>
      </c>
      <c r="AB17" s="47">
        <v>6.2</v>
      </c>
      <c r="AC17" s="47">
        <v>5.8</v>
      </c>
      <c r="AD17" s="47">
        <v>6</v>
      </c>
      <c r="AE17" s="47">
        <v>6.2</v>
      </c>
      <c r="AF17" s="47">
        <v>5.2</v>
      </c>
      <c r="AG17" s="119">
        <f t="shared" si="3"/>
        <v>46.600000000000009</v>
      </c>
      <c r="AH17" s="120"/>
      <c r="AI17" s="19"/>
      <c r="AJ17" s="49"/>
      <c r="AK17" s="46"/>
    </row>
    <row r="18" spans="1:37" s="2" customFormat="1" ht="15.6" x14ac:dyDescent="0.3">
      <c r="A18" s="91">
        <v>3</v>
      </c>
      <c r="B18" t="s">
        <v>66</v>
      </c>
      <c r="C18" s="92"/>
      <c r="D18" s="92"/>
      <c r="E18" s="92"/>
      <c r="F18" s="49"/>
      <c r="G18" s="46"/>
      <c r="H18" s="46"/>
      <c r="I18" s="46"/>
      <c r="J18" s="46"/>
      <c r="K18" s="46"/>
      <c r="L18" s="46"/>
      <c r="M18" s="19"/>
      <c r="N18" s="47">
        <v>6.5</v>
      </c>
      <c r="O18" s="47">
        <v>7</v>
      </c>
      <c r="P18" s="47">
        <v>8</v>
      </c>
      <c r="Q18" s="47">
        <v>7.5</v>
      </c>
      <c r="R18" s="47">
        <v>6.5</v>
      </c>
      <c r="S18" s="47">
        <v>6</v>
      </c>
      <c r="T18" s="47">
        <v>8</v>
      </c>
      <c r="U18" s="47">
        <v>7.5</v>
      </c>
      <c r="V18" s="119">
        <f t="shared" si="2"/>
        <v>57</v>
      </c>
      <c r="W18" s="120"/>
      <c r="X18" s="19"/>
      <c r="Y18" s="47">
        <v>5.6</v>
      </c>
      <c r="Z18" s="47">
        <v>5.4</v>
      </c>
      <c r="AA18" s="47">
        <v>5.6</v>
      </c>
      <c r="AB18" s="47">
        <v>5.4</v>
      </c>
      <c r="AC18" s="47">
        <v>5.8</v>
      </c>
      <c r="AD18" s="47">
        <v>5.8</v>
      </c>
      <c r="AE18" s="47">
        <v>6.2</v>
      </c>
      <c r="AF18" s="47">
        <v>5.8</v>
      </c>
      <c r="AG18" s="119">
        <f t="shared" si="3"/>
        <v>45.6</v>
      </c>
      <c r="AH18" s="120"/>
      <c r="AI18" s="19"/>
      <c r="AJ18" s="49"/>
      <c r="AK18" s="46"/>
    </row>
    <row r="19" spans="1:37" s="2" customFormat="1" ht="15.6" x14ac:dyDescent="0.3">
      <c r="A19" s="91">
        <v>4</v>
      </c>
      <c r="B19" t="s">
        <v>136</v>
      </c>
      <c r="C19" s="92"/>
      <c r="D19" s="92"/>
      <c r="E19" s="92"/>
      <c r="F19" s="49"/>
      <c r="G19" s="46"/>
      <c r="H19" s="46"/>
      <c r="I19" s="46"/>
      <c r="J19" s="46"/>
      <c r="K19" s="46"/>
      <c r="L19" s="46"/>
      <c r="M19" s="19"/>
      <c r="N19" s="47">
        <v>5.5</v>
      </c>
      <c r="O19" s="47">
        <v>6.5</v>
      </c>
      <c r="P19" s="47">
        <v>6.5</v>
      </c>
      <c r="Q19" s="47">
        <v>7</v>
      </c>
      <c r="R19" s="47">
        <v>7</v>
      </c>
      <c r="S19" s="47">
        <v>7</v>
      </c>
      <c r="T19" s="47">
        <v>8</v>
      </c>
      <c r="U19" s="47">
        <v>7</v>
      </c>
      <c r="V19" s="119">
        <f t="shared" si="2"/>
        <v>54.5</v>
      </c>
      <c r="W19" s="120"/>
      <c r="X19" s="19"/>
      <c r="Y19" s="47">
        <v>5.6</v>
      </c>
      <c r="Z19" s="47">
        <v>6</v>
      </c>
      <c r="AA19" s="47">
        <v>5.8</v>
      </c>
      <c r="AB19" s="47">
        <v>6.5</v>
      </c>
      <c r="AC19" s="47">
        <v>7</v>
      </c>
      <c r="AD19" s="47">
        <v>7</v>
      </c>
      <c r="AE19" s="47">
        <v>6</v>
      </c>
      <c r="AF19" s="47">
        <v>5.8</v>
      </c>
      <c r="AG19" s="119">
        <f t="shared" si="3"/>
        <v>49.699999999999996</v>
      </c>
      <c r="AH19" s="120"/>
      <c r="AI19" s="19"/>
      <c r="AJ19" s="49"/>
      <c r="AK19" s="46"/>
    </row>
    <row r="20" spans="1:37" s="2" customFormat="1" ht="15.6" x14ac:dyDescent="0.3">
      <c r="A20" s="91">
        <v>5</v>
      </c>
      <c r="B20" t="s">
        <v>123</v>
      </c>
      <c r="C20" s="92"/>
      <c r="D20" s="92"/>
      <c r="E20" s="92"/>
      <c r="F20" s="49"/>
      <c r="G20" s="46"/>
      <c r="H20" s="46"/>
      <c r="I20" s="46"/>
      <c r="J20" s="46"/>
      <c r="K20" s="46"/>
      <c r="L20" s="46"/>
      <c r="M20" s="19"/>
      <c r="N20" s="47">
        <v>6.5</v>
      </c>
      <c r="O20" s="47">
        <v>6.5</v>
      </c>
      <c r="P20" s="47">
        <v>7</v>
      </c>
      <c r="Q20" s="47">
        <v>6</v>
      </c>
      <c r="R20" s="47">
        <v>7</v>
      </c>
      <c r="S20" s="47">
        <v>7.5</v>
      </c>
      <c r="T20" s="47">
        <v>6.5</v>
      </c>
      <c r="U20" s="47">
        <v>7</v>
      </c>
      <c r="V20" s="119">
        <f t="shared" si="2"/>
        <v>54</v>
      </c>
      <c r="W20" s="120"/>
      <c r="X20" s="19"/>
      <c r="Y20" s="47">
        <v>6</v>
      </c>
      <c r="Z20" s="47">
        <v>6.5</v>
      </c>
      <c r="AA20" s="47">
        <v>6.5</v>
      </c>
      <c r="AB20" s="47">
        <v>7</v>
      </c>
      <c r="AC20" s="47">
        <v>6.8</v>
      </c>
      <c r="AD20" s="47">
        <v>7</v>
      </c>
      <c r="AE20" s="47">
        <v>6.5</v>
      </c>
      <c r="AF20" s="47">
        <v>5.8</v>
      </c>
      <c r="AG20" s="119">
        <f t="shared" si="3"/>
        <v>52.099999999999994</v>
      </c>
      <c r="AH20" s="120"/>
      <c r="AI20" s="19"/>
      <c r="AJ20" s="49"/>
      <c r="AK20" s="46"/>
    </row>
    <row r="21" spans="1:37" s="2" customFormat="1" ht="15.6" x14ac:dyDescent="0.3">
      <c r="A21" s="91">
        <v>6</v>
      </c>
      <c r="B21" t="s">
        <v>84</v>
      </c>
      <c r="C21" s="92"/>
      <c r="D21" s="92"/>
      <c r="E21" s="92"/>
      <c r="F21" s="49"/>
      <c r="G21" s="46"/>
      <c r="H21" s="46"/>
      <c r="I21" s="46"/>
      <c r="J21" s="46"/>
      <c r="K21" s="46"/>
      <c r="L21" s="46"/>
      <c r="M21" s="19"/>
      <c r="N21" s="47">
        <v>6</v>
      </c>
      <c r="O21" s="47">
        <v>5.5</v>
      </c>
      <c r="P21" s="47">
        <v>6.5</v>
      </c>
      <c r="Q21" s="47">
        <v>6.5</v>
      </c>
      <c r="R21" s="47">
        <v>5.5</v>
      </c>
      <c r="S21" s="47">
        <v>5.5</v>
      </c>
      <c r="T21" s="47">
        <v>7.5</v>
      </c>
      <c r="U21" s="47">
        <v>6.5</v>
      </c>
      <c r="V21" s="119">
        <f t="shared" si="2"/>
        <v>49.5</v>
      </c>
      <c r="W21" s="120"/>
      <c r="X21" s="19"/>
      <c r="Y21" s="47">
        <v>5.6</v>
      </c>
      <c r="Z21" s="47">
        <v>5.4</v>
      </c>
      <c r="AA21" s="47">
        <v>6</v>
      </c>
      <c r="AB21" s="47">
        <v>6.5</v>
      </c>
      <c r="AC21" s="47">
        <v>5.8</v>
      </c>
      <c r="AD21" s="47">
        <v>6</v>
      </c>
      <c r="AE21" s="47">
        <v>6</v>
      </c>
      <c r="AF21" s="47">
        <v>5.4</v>
      </c>
      <c r="AG21" s="119">
        <f t="shared" si="3"/>
        <v>46.699999999999996</v>
      </c>
      <c r="AH21" s="120"/>
      <c r="AI21" s="19"/>
      <c r="AJ21" s="49"/>
      <c r="AK21" s="46"/>
    </row>
    <row r="22" spans="1:37" s="2" customFormat="1" ht="15.6" x14ac:dyDescent="0.3">
      <c r="A22" s="121"/>
      <c r="B22" s="121"/>
      <c r="C22" s="113" t="s">
        <v>50</v>
      </c>
      <c r="D22" s="113" t="s">
        <v>51</v>
      </c>
      <c r="E22" s="113" t="s">
        <v>174</v>
      </c>
      <c r="F22" s="122"/>
      <c r="G22" s="99">
        <v>6</v>
      </c>
      <c r="H22" s="99">
        <v>6.2</v>
      </c>
      <c r="I22" s="99">
        <v>7.5</v>
      </c>
      <c r="J22" s="99">
        <v>7.5</v>
      </c>
      <c r="K22" s="99">
        <v>6.5</v>
      </c>
      <c r="L22" s="100">
        <f>SUM((G22*0.1),(H22*0.1),(I22*0.3),(J22*0.3),(K22*0.2))</f>
        <v>7.0200000000000005</v>
      </c>
      <c r="M22" s="125"/>
      <c r="N22" s="123"/>
      <c r="O22" s="123"/>
      <c r="P22" s="123"/>
      <c r="Q22" s="123"/>
      <c r="R22" s="123"/>
      <c r="S22" s="123"/>
      <c r="T22" s="123"/>
      <c r="U22" s="123"/>
      <c r="V22" s="124">
        <f>SUM(V16:V21)</f>
        <v>318.5</v>
      </c>
      <c r="W22" s="124">
        <f>(V22/6)/8</f>
        <v>6.635416666666667</v>
      </c>
      <c r="X22" s="105"/>
      <c r="Y22" s="123"/>
      <c r="Z22" s="123"/>
      <c r="AA22" s="123"/>
      <c r="AB22" s="123"/>
      <c r="AC22" s="123"/>
      <c r="AD22" s="123"/>
      <c r="AE22" s="123"/>
      <c r="AF22" s="123"/>
      <c r="AG22" s="124">
        <f>SUM(AG16:AG21)</f>
        <v>288</v>
      </c>
      <c r="AH22" s="124">
        <f>(AG22/6)/8</f>
        <v>6</v>
      </c>
      <c r="AI22" s="125"/>
      <c r="AJ22" s="100">
        <f>SUM((L22*0.25)+(W22*0.375)+(AH22*0.375))</f>
        <v>6.4932812499999999</v>
      </c>
      <c r="AK22" s="112">
        <v>2</v>
      </c>
    </row>
    <row r="23" spans="1:37" s="2" customFormat="1" ht="15.6" x14ac:dyDescent="0.3">
      <c r="A23" s="91">
        <v>1</v>
      </c>
      <c r="B23" t="s">
        <v>173</v>
      </c>
      <c r="C23" s="118"/>
      <c r="D23" s="118"/>
      <c r="E23" s="118"/>
      <c r="F23" s="49"/>
      <c r="G23" s="46"/>
      <c r="H23" s="46"/>
      <c r="I23" s="46"/>
      <c r="J23" s="46"/>
      <c r="K23" s="46"/>
      <c r="L23" s="46"/>
      <c r="M23" s="19"/>
      <c r="N23" s="47">
        <v>3.5</v>
      </c>
      <c r="O23" s="47">
        <v>5</v>
      </c>
      <c r="P23" s="47">
        <v>4</v>
      </c>
      <c r="Q23" s="47">
        <v>5.5</v>
      </c>
      <c r="R23" s="47">
        <v>5</v>
      </c>
      <c r="S23" s="47">
        <v>5</v>
      </c>
      <c r="T23" s="47">
        <v>6</v>
      </c>
      <c r="U23" s="47">
        <v>6.5</v>
      </c>
      <c r="V23" s="119">
        <f t="shared" ref="V23:V28" si="4">SUM(N23:U23)</f>
        <v>40.5</v>
      </c>
      <c r="W23" s="120"/>
      <c r="X23" s="19"/>
      <c r="Y23" s="47">
        <v>5</v>
      </c>
      <c r="Z23" s="47">
        <v>4.9000000000000004</v>
      </c>
      <c r="AA23" s="47">
        <v>5</v>
      </c>
      <c r="AB23" s="47">
        <v>5.6</v>
      </c>
      <c r="AC23" s="47">
        <v>5.4</v>
      </c>
      <c r="AD23" s="47">
        <v>5.4</v>
      </c>
      <c r="AE23" s="47">
        <v>5.8</v>
      </c>
      <c r="AF23" s="47">
        <v>5.2</v>
      </c>
      <c r="AG23" s="119">
        <f t="shared" ref="AG23:AG28" si="5">SUM(Y23:AF23)</f>
        <v>42.3</v>
      </c>
      <c r="AH23" s="120"/>
      <c r="AI23" s="19"/>
      <c r="AJ23" s="49"/>
      <c r="AK23" s="46"/>
    </row>
    <row r="24" spans="1:37" s="2" customFormat="1" ht="15.6" x14ac:dyDescent="0.3">
      <c r="A24" s="91">
        <v>2</v>
      </c>
      <c r="B24" t="s">
        <v>67</v>
      </c>
      <c r="C24" s="92"/>
      <c r="D24" s="92"/>
      <c r="E24" s="92"/>
      <c r="F24" s="49"/>
      <c r="G24" s="46"/>
      <c r="H24" s="46"/>
      <c r="I24" s="46"/>
      <c r="J24" s="46"/>
      <c r="K24" s="46"/>
      <c r="L24" s="46"/>
      <c r="M24" s="19"/>
      <c r="N24" s="47">
        <v>6.5</v>
      </c>
      <c r="O24" s="47">
        <v>6.5</v>
      </c>
      <c r="P24" s="47">
        <v>5.5</v>
      </c>
      <c r="Q24" s="47">
        <v>6.5</v>
      </c>
      <c r="R24" s="47">
        <v>5.5</v>
      </c>
      <c r="S24" s="47">
        <v>5.5</v>
      </c>
      <c r="T24" s="47">
        <v>6</v>
      </c>
      <c r="U24" s="47">
        <v>6</v>
      </c>
      <c r="V24" s="119">
        <f t="shared" si="4"/>
        <v>48</v>
      </c>
      <c r="W24" s="120"/>
      <c r="X24" s="19"/>
      <c r="Y24" s="47">
        <v>5.6</v>
      </c>
      <c r="Z24" s="47">
        <v>5</v>
      </c>
      <c r="AA24" s="47">
        <v>5.2</v>
      </c>
      <c r="AB24" s="47">
        <v>6</v>
      </c>
      <c r="AC24" s="47">
        <v>5.8</v>
      </c>
      <c r="AD24" s="47">
        <v>5.8</v>
      </c>
      <c r="AE24" s="47">
        <v>5.6</v>
      </c>
      <c r="AF24" s="47">
        <v>5</v>
      </c>
      <c r="AG24" s="119">
        <f t="shared" si="5"/>
        <v>44</v>
      </c>
      <c r="AH24" s="120"/>
      <c r="AI24" s="19"/>
      <c r="AJ24" s="49"/>
      <c r="AK24" s="46"/>
    </row>
    <row r="25" spans="1:37" s="2" customFormat="1" ht="15.6" x14ac:dyDescent="0.3">
      <c r="A25" s="91">
        <v>3</v>
      </c>
      <c r="B25" t="s">
        <v>79</v>
      </c>
      <c r="C25" s="92"/>
      <c r="D25" s="92"/>
      <c r="E25" s="92"/>
      <c r="F25" s="49"/>
      <c r="G25" s="46"/>
      <c r="H25" s="46"/>
      <c r="I25" s="46"/>
      <c r="J25" s="46"/>
      <c r="K25" s="46"/>
      <c r="L25" s="46"/>
      <c r="M25" s="19"/>
      <c r="N25" s="47">
        <v>6</v>
      </c>
      <c r="O25" s="47">
        <v>7</v>
      </c>
      <c r="P25" s="47">
        <v>6</v>
      </c>
      <c r="Q25" s="47">
        <v>6</v>
      </c>
      <c r="R25" s="47">
        <v>5.5</v>
      </c>
      <c r="S25" s="47">
        <v>5.5</v>
      </c>
      <c r="T25" s="47">
        <v>6</v>
      </c>
      <c r="U25" s="47">
        <v>7.5</v>
      </c>
      <c r="V25" s="119">
        <f t="shared" si="4"/>
        <v>49.5</v>
      </c>
      <c r="W25" s="120"/>
      <c r="X25" s="19"/>
      <c r="Y25" s="47">
        <v>5.4</v>
      </c>
      <c r="Z25" s="47">
        <v>5.6</v>
      </c>
      <c r="AA25" s="47">
        <v>5.8</v>
      </c>
      <c r="AB25" s="47">
        <v>6</v>
      </c>
      <c r="AC25" s="47">
        <v>6.4</v>
      </c>
      <c r="AD25" s="47">
        <v>6.2</v>
      </c>
      <c r="AE25" s="47">
        <v>7</v>
      </c>
      <c r="AF25" s="47">
        <v>5.6</v>
      </c>
      <c r="AG25" s="119">
        <f t="shared" si="5"/>
        <v>48.000000000000007</v>
      </c>
      <c r="AH25" s="120"/>
      <c r="AI25" s="19"/>
      <c r="AJ25" s="49"/>
      <c r="AK25" s="46"/>
    </row>
    <row r="26" spans="1:37" s="2" customFormat="1" ht="15.6" x14ac:dyDescent="0.3">
      <c r="A26" s="91">
        <v>4</v>
      </c>
      <c r="B26" t="s">
        <v>83</v>
      </c>
      <c r="C26" s="92"/>
      <c r="D26" s="92"/>
      <c r="E26" s="92"/>
      <c r="F26" s="49"/>
      <c r="G26" s="46"/>
      <c r="H26" s="46"/>
      <c r="I26" s="46"/>
      <c r="J26" s="46"/>
      <c r="K26" s="46"/>
      <c r="L26" s="46"/>
      <c r="M26" s="19"/>
      <c r="N26" s="47">
        <v>7</v>
      </c>
      <c r="O26" s="47">
        <v>6.5</v>
      </c>
      <c r="P26" s="47">
        <v>6</v>
      </c>
      <c r="Q26" s="47">
        <v>5</v>
      </c>
      <c r="R26" s="47">
        <v>6</v>
      </c>
      <c r="S26" s="47">
        <v>6</v>
      </c>
      <c r="T26" s="47">
        <v>8</v>
      </c>
      <c r="U26" s="47">
        <v>7</v>
      </c>
      <c r="V26" s="119">
        <f t="shared" si="4"/>
        <v>51.5</v>
      </c>
      <c r="W26" s="120"/>
      <c r="X26" s="19"/>
      <c r="Y26" s="47">
        <v>5.4</v>
      </c>
      <c r="Z26" s="47">
        <v>5.2</v>
      </c>
      <c r="AA26" s="47">
        <v>5.4</v>
      </c>
      <c r="AB26" s="47">
        <v>5.2</v>
      </c>
      <c r="AC26" s="47">
        <v>6</v>
      </c>
      <c r="AD26" s="47">
        <v>5.6</v>
      </c>
      <c r="AE26" s="47">
        <v>5.6</v>
      </c>
      <c r="AF26" s="47">
        <v>5.2</v>
      </c>
      <c r="AG26" s="119">
        <f t="shared" si="5"/>
        <v>43.6</v>
      </c>
      <c r="AH26" s="120"/>
      <c r="AI26" s="19"/>
      <c r="AJ26" s="49"/>
      <c r="AK26" s="46"/>
    </row>
    <row r="27" spans="1:37" s="2" customFormat="1" ht="15.6" x14ac:dyDescent="0.3">
      <c r="A27" s="91">
        <v>5</v>
      </c>
      <c r="B27" t="s">
        <v>71</v>
      </c>
      <c r="C27" s="92"/>
      <c r="D27" s="92"/>
      <c r="E27" s="92"/>
      <c r="F27" s="49"/>
      <c r="G27" s="46"/>
      <c r="H27" s="46"/>
      <c r="I27" s="46"/>
      <c r="J27" s="46"/>
      <c r="K27" s="46"/>
      <c r="L27" s="46"/>
      <c r="M27" s="19"/>
      <c r="N27" s="47">
        <v>7.5</v>
      </c>
      <c r="O27" s="47">
        <v>6.5</v>
      </c>
      <c r="P27" s="47">
        <v>6</v>
      </c>
      <c r="Q27" s="47">
        <v>6.5</v>
      </c>
      <c r="R27" s="47">
        <v>4.5</v>
      </c>
      <c r="S27" s="47">
        <v>4</v>
      </c>
      <c r="T27" s="47">
        <v>6.5</v>
      </c>
      <c r="U27" s="47">
        <v>7</v>
      </c>
      <c r="V27" s="119">
        <f t="shared" si="4"/>
        <v>48.5</v>
      </c>
      <c r="W27" s="120"/>
      <c r="X27" s="19"/>
      <c r="Y27" s="47">
        <v>5.2</v>
      </c>
      <c r="Z27" s="47">
        <v>5.6</v>
      </c>
      <c r="AA27" s="47">
        <v>5.6</v>
      </c>
      <c r="AB27" s="47">
        <v>6</v>
      </c>
      <c r="AC27" s="47">
        <v>6</v>
      </c>
      <c r="AD27" s="47">
        <v>5.8</v>
      </c>
      <c r="AE27" s="47">
        <v>5.8</v>
      </c>
      <c r="AF27" s="47">
        <v>5.4</v>
      </c>
      <c r="AG27" s="119">
        <f t="shared" si="5"/>
        <v>45.399999999999991</v>
      </c>
      <c r="AH27" s="120"/>
      <c r="AI27" s="19"/>
      <c r="AJ27" s="49"/>
      <c r="AK27" s="46"/>
    </row>
    <row r="28" spans="1:37" s="2" customFormat="1" ht="15.6" x14ac:dyDescent="0.3">
      <c r="A28" s="91">
        <v>6</v>
      </c>
      <c r="B28" t="s">
        <v>73</v>
      </c>
      <c r="C28" s="92"/>
      <c r="D28" s="92"/>
      <c r="E28" s="92"/>
      <c r="F28" s="49"/>
      <c r="G28" s="46"/>
      <c r="H28" s="46"/>
      <c r="I28" s="46"/>
      <c r="J28" s="46"/>
      <c r="K28" s="46"/>
      <c r="L28" s="46"/>
      <c r="M28" s="19"/>
      <c r="N28" s="47">
        <v>6.5</v>
      </c>
      <c r="O28" s="47">
        <v>6</v>
      </c>
      <c r="P28" s="47">
        <v>7</v>
      </c>
      <c r="Q28" s="47">
        <v>6</v>
      </c>
      <c r="R28" s="47">
        <v>5.5</v>
      </c>
      <c r="S28" s="47">
        <v>5</v>
      </c>
      <c r="T28" s="47">
        <v>7</v>
      </c>
      <c r="U28" s="47">
        <v>6.5</v>
      </c>
      <c r="V28" s="119">
        <f t="shared" si="4"/>
        <v>49.5</v>
      </c>
      <c r="W28" s="120"/>
      <c r="X28" s="19"/>
      <c r="Y28" s="47">
        <v>6</v>
      </c>
      <c r="Z28" s="47">
        <v>5.6</v>
      </c>
      <c r="AA28" s="47">
        <v>6</v>
      </c>
      <c r="AB28" s="47">
        <v>5.6</v>
      </c>
      <c r="AC28" s="47">
        <v>6</v>
      </c>
      <c r="AD28" s="47">
        <v>6</v>
      </c>
      <c r="AE28" s="47">
        <v>7.5</v>
      </c>
      <c r="AF28" s="47">
        <v>6</v>
      </c>
      <c r="AG28" s="119">
        <f t="shared" si="5"/>
        <v>48.7</v>
      </c>
      <c r="AH28" s="120"/>
      <c r="AI28" s="19"/>
      <c r="AJ28" s="49"/>
      <c r="AK28" s="46"/>
    </row>
    <row r="29" spans="1:37" s="2" customFormat="1" ht="15.6" x14ac:dyDescent="0.3">
      <c r="A29" s="121"/>
      <c r="B29" s="121"/>
      <c r="C29" s="113" t="s">
        <v>68</v>
      </c>
      <c r="D29" s="113" t="s">
        <v>69</v>
      </c>
      <c r="E29" s="113" t="s">
        <v>72</v>
      </c>
      <c r="F29" s="122"/>
      <c r="G29" s="99">
        <v>7</v>
      </c>
      <c r="H29" s="99">
        <v>7</v>
      </c>
      <c r="I29" s="99">
        <v>8</v>
      </c>
      <c r="J29" s="99">
        <v>7.5</v>
      </c>
      <c r="K29" s="99">
        <v>6</v>
      </c>
      <c r="L29" s="100">
        <f>SUM((G29*0.1),(H29*0.1),(I29*0.3),(J29*0.3),(K29*0.2))</f>
        <v>7.25</v>
      </c>
      <c r="M29" s="125"/>
      <c r="N29" s="123"/>
      <c r="O29" s="123"/>
      <c r="P29" s="123"/>
      <c r="Q29" s="123"/>
      <c r="R29" s="123"/>
      <c r="S29" s="123"/>
      <c r="T29" s="123"/>
      <c r="U29" s="123"/>
      <c r="V29" s="124">
        <f>SUM(V23:V28)</f>
        <v>287.5</v>
      </c>
      <c r="W29" s="124">
        <f>(V29/6)/8</f>
        <v>5.989583333333333</v>
      </c>
      <c r="X29" s="105"/>
      <c r="Y29" s="123"/>
      <c r="Z29" s="123"/>
      <c r="AA29" s="123"/>
      <c r="AB29" s="123"/>
      <c r="AC29" s="123"/>
      <c r="AD29" s="123"/>
      <c r="AE29" s="123"/>
      <c r="AF29" s="123"/>
      <c r="AG29" s="124">
        <f>SUM(AG23:AG28)</f>
        <v>272</v>
      </c>
      <c r="AH29" s="124">
        <f>(AG29/6)/8</f>
        <v>5.666666666666667</v>
      </c>
      <c r="AI29" s="125"/>
      <c r="AJ29" s="100">
        <f>SUM((L29*0.25)+(W29*0.375)+(AH29*0.375))</f>
        <v>6.18359375</v>
      </c>
      <c r="AK29" s="112">
        <v>3</v>
      </c>
    </row>
    <row r="30" spans="1:37" s="2" customFormat="1" ht="14.25" customHeight="1" x14ac:dyDescent="0.3">
      <c r="A30" s="8"/>
      <c r="B30" s="8"/>
      <c r="C30" s="8"/>
      <c r="D30" s="8"/>
      <c r="E30" s="8"/>
      <c r="F30" s="49"/>
      <c r="G30" s="117"/>
      <c r="H30" s="117"/>
      <c r="I30" s="117"/>
      <c r="J30" s="117"/>
      <c r="K30" s="117"/>
      <c r="L30" s="117"/>
      <c r="M30" s="19"/>
      <c r="X30" s="19"/>
      <c r="AI30" s="19"/>
      <c r="AJ30" s="4"/>
    </row>
    <row r="31" spans="1:37" s="2" customFormat="1" ht="15.6" x14ac:dyDescent="0.3">
      <c r="A31" s="91">
        <v>1</v>
      </c>
      <c r="B31" t="s">
        <v>169</v>
      </c>
      <c r="C31" s="118"/>
      <c r="D31" s="118"/>
      <c r="E31" s="118"/>
      <c r="F31" s="49"/>
      <c r="G31" s="46"/>
      <c r="H31" s="46"/>
      <c r="I31" s="46"/>
      <c r="J31" s="46"/>
      <c r="K31" s="46"/>
      <c r="L31" s="46"/>
      <c r="M31" s="19"/>
      <c r="N31" s="47">
        <v>6.5</v>
      </c>
      <c r="O31" s="47">
        <v>6</v>
      </c>
      <c r="P31" s="47">
        <v>5</v>
      </c>
      <c r="Q31" s="47">
        <v>6.5</v>
      </c>
      <c r="R31" s="47">
        <v>5.5</v>
      </c>
      <c r="S31" s="47">
        <v>6</v>
      </c>
      <c r="T31" s="47">
        <v>4</v>
      </c>
      <c r="U31" s="47">
        <v>6</v>
      </c>
      <c r="V31" s="119">
        <f t="shared" ref="V31:V36" si="6">SUM(N31:U31)</f>
        <v>45.5</v>
      </c>
      <c r="W31" s="120"/>
      <c r="X31" s="19"/>
      <c r="Y31" s="47">
        <v>5.6</v>
      </c>
      <c r="Z31" s="47">
        <v>5.8</v>
      </c>
      <c r="AA31" s="47">
        <v>5.6</v>
      </c>
      <c r="AB31" s="47">
        <v>5.5</v>
      </c>
      <c r="AC31" s="47">
        <v>6</v>
      </c>
      <c r="AD31" s="47">
        <v>6.5</v>
      </c>
      <c r="AE31" s="47">
        <v>7</v>
      </c>
      <c r="AF31" s="47">
        <v>6</v>
      </c>
      <c r="AG31" s="119">
        <f t="shared" ref="AG31:AG36" si="7">SUM(Y31:AF31)</f>
        <v>48</v>
      </c>
      <c r="AH31" s="120"/>
      <c r="AI31" s="19"/>
      <c r="AJ31" s="49"/>
      <c r="AK31" s="46"/>
    </row>
    <row r="32" spans="1:37" s="2" customFormat="1" ht="15.6" x14ac:dyDescent="0.3">
      <c r="A32" s="91">
        <v>2</v>
      </c>
      <c r="B32" t="s">
        <v>170</v>
      </c>
      <c r="C32" s="92"/>
      <c r="D32" s="92"/>
      <c r="E32" s="92"/>
      <c r="F32" s="49"/>
      <c r="G32" s="46"/>
      <c r="H32" s="46"/>
      <c r="I32" s="46"/>
      <c r="J32" s="46"/>
      <c r="K32" s="46"/>
      <c r="L32" s="46"/>
      <c r="M32" s="19"/>
      <c r="N32" s="47">
        <v>5.5</v>
      </c>
      <c r="O32" s="47">
        <v>5.5</v>
      </c>
      <c r="P32" s="47">
        <v>6.5</v>
      </c>
      <c r="Q32" s="47">
        <v>6.5</v>
      </c>
      <c r="R32" s="47">
        <v>7</v>
      </c>
      <c r="S32" s="47">
        <v>7</v>
      </c>
      <c r="T32" s="47">
        <v>5</v>
      </c>
      <c r="U32" s="47">
        <v>7</v>
      </c>
      <c r="V32" s="119">
        <f t="shared" si="6"/>
        <v>50</v>
      </c>
      <c r="W32" s="120"/>
      <c r="X32" s="19"/>
      <c r="Y32" s="47">
        <v>5.6</v>
      </c>
      <c r="Z32" s="47">
        <v>5.6</v>
      </c>
      <c r="AA32" s="47">
        <v>6.5</v>
      </c>
      <c r="AB32" s="47">
        <v>6</v>
      </c>
      <c r="AC32" s="47">
        <v>7</v>
      </c>
      <c r="AD32" s="47">
        <v>7</v>
      </c>
      <c r="AE32" s="47">
        <v>6.8</v>
      </c>
      <c r="AF32" s="47">
        <v>5.2</v>
      </c>
      <c r="AG32" s="119">
        <f t="shared" si="7"/>
        <v>49.7</v>
      </c>
      <c r="AH32" s="120"/>
      <c r="AI32" s="19"/>
      <c r="AJ32" s="49"/>
      <c r="AK32" s="46"/>
    </row>
    <row r="33" spans="1:37" s="2" customFormat="1" ht="15.6" x14ac:dyDescent="0.3">
      <c r="A33" s="91">
        <v>3</v>
      </c>
      <c r="B33" t="s">
        <v>145</v>
      </c>
      <c r="C33" s="92"/>
      <c r="D33" s="92"/>
      <c r="E33" s="92"/>
      <c r="F33" s="49"/>
      <c r="G33" s="46"/>
      <c r="H33" s="46"/>
      <c r="I33" s="46"/>
      <c r="J33" s="46"/>
      <c r="K33" s="46"/>
      <c r="L33" s="46"/>
      <c r="M33" s="19"/>
      <c r="N33" s="47">
        <v>5.5</v>
      </c>
      <c r="O33" s="47">
        <v>6</v>
      </c>
      <c r="P33" s="47">
        <v>6</v>
      </c>
      <c r="Q33" s="47">
        <v>6.5</v>
      </c>
      <c r="R33" s="47">
        <v>7</v>
      </c>
      <c r="S33" s="47">
        <v>7.5</v>
      </c>
      <c r="T33" s="47">
        <v>7</v>
      </c>
      <c r="U33" s="47">
        <v>8</v>
      </c>
      <c r="V33" s="119">
        <f t="shared" si="6"/>
        <v>53.5</v>
      </c>
      <c r="W33" s="120"/>
      <c r="X33" s="19"/>
      <c r="Y33" s="47">
        <v>5.5</v>
      </c>
      <c r="Z33" s="47">
        <v>6</v>
      </c>
      <c r="AA33" s="47">
        <v>5.78</v>
      </c>
      <c r="AB33" s="47">
        <v>6.2</v>
      </c>
      <c r="AC33" s="47">
        <v>8</v>
      </c>
      <c r="AD33" s="47">
        <v>8</v>
      </c>
      <c r="AE33" s="47">
        <v>7.5</v>
      </c>
      <c r="AF33" s="47">
        <v>5.6</v>
      </c>
      <c r="AG33" s="119">
        <f t="shared" si="7"/>
        <v>52.580000000000005</v>
      </c>
      <c r="AH33" s="120"/>
      <c r="AI33" s="19"/>
      <c r="AJ33" s="49"/>
      <c r="AK33" s="46"/>
    </row>
    <row r="34" spans="1:37" s="2" customFormat="1" ht="15.6" x14ac:dyDescent="0.3">
      <c r="A34" s="91">
        <v>4</v>
      </c>
      <c r="B34" s="2" t="s">
        <v>171</v>
      </c>
      <c r="C34" s="92"/>
      <c r="D34" s="92"/>
      <c r="E34" s="92"/>
      <c r="F34" s="49"/>
      <c r="G34" s="46"/>
      <c r="H34" s="46"/>
      <c r="I34" s="46"/>
      <c r="J34" s="46"/>
      <c r="K34" s="46"/>
      <c r="L34" s="46"/>
      <c r="M34" s="19"/>
      <c r="N34" s="47">
        <v>4.5</v>
      </c>
      <c r="O34" s="47">
        <v>5.5</v>
      </c>
      <c r="P34" s="47">
        <v>4.5</v>
      </c>
      <c r="Q34" s="47">
        <v>6</v>
      </c>
      <c r="R34" s="47">
        <v>4.5</v>
      </c>
      <c r="S34" s="47">
        <v>4.5</v>
      </c>
      <c r="T34" s="47">
        <v>4</v>
      </c>
      <c r="U34" s="47">
        <v>6</v>
      </c>
      <c r="V34" s="119">
        <f t="shared" si="6"/>
        <v>39.5</v>
      </c>
      <c r="W34" s="120"/>
      <c r="X34" s="19"/>
      <c r="Y34" s="47">
        <v>5.5</v>
      </c>
      <c r="Z34" s="47">
        <v>5.8</v>
      </c>
      <c r="AA34" s="47">
        <v>5.6</v>
      </c>
      <c r="AB34" s="47">
        <v>5.8</v>
      </c>
      <c r="AC34" s="47">
        <v>3.8</v>
      </c>
      <c r="AD34" s="47">
        <v>5.5</v>
      </c>
      <c r="AE34" s="47">
        <v>5.4</v>
      </c>
      <c r="AF34" s="47">
        <v>4.9000000000000004</v>
      </c>
      <c r="AG34" s="119">
        <f t="shared" si="7"/>
        <v>42.3</v>
      </c>
      <c r="AH34" s="120"/>
      <c r="AI34" s="19"/>
      <c r="AJ34" s="49"/>
      <c r="AK34" s="46"/>
    </row>
    <row r="35" spans="1:37" s="2" customFormat="1" ht="15.6" x14ac:dyDescent="0.3">
      <c r="A35" s="91">
        <v>5</v>
      </c>
      <c r="B35" t="s">
        <v>142</v>
      </c>
      <c r="C35" s="92"/>
      <c r="D35" s="92"/>
      <c r="E35" s="92"/>
      <c r="F35" s="49"/>
      <c r="G35" s="46"/>
      <c r="H35" s="46"/>
      <c r="I35" s="46"/>
      <c r="J35" s="46"/>
      <c r="K35" s="46"/>
      <c r="L35" s="46"/>
      <c r="M35" s="19"/>
      <c r="N35" s="47">
        <v>5.5</v>
      </c>
      <c r="O35" s="47">
        <v>6</v>
      </c>
      <c r="P35" s="47">
        <v>6</v>
      </c>
      <c r="Q35" s="47">
        <v>7</v>
      </c>
      <c r="R35" s="47">
        <v>7</v>
      </c>
      <c r="S35" s="47">
        <v>7</v>
      </c>
      <c r="T35" s="47">
        <v>6.5</v>
      </c>
      <c r="U35" s="47">
        <v>6</v>
      </c>
      <c r="V35" s="119">
        <f t="shared" si="6"/>
        <v>51</v>
      </c>
      <c r="W35" s="120"/>
      <c r="X35" s="19"/>
      <c r="Y35" s="47">
        <v>5.6</v>
      </c>
      <c r="Z35" s="47">
        <v>6</v>
      </c>
      <c r="AA35" s="47">
        <v>7</v>
      </c>
      <c r="AB35" s="47">
        <v>6.4</v>
      </c>
      <c r="AC35" s="47">
        <v>6.8</v>
      </c>
      <c r="AD35" s="47">
        <v>6.8</v>
      </c>
      <c r="AE35" s="47">
        <v>6</v>
      </c>
      <c r="AF35" s="47">
        <v>5.4</v>
      </c>
      <c r="AG35" s="119">
        <f t="shared" si="7"/>
        <v>50</v>
      </c>
      <c r="AH35" s="120"/>
      <c r="AI35" s="19"/>
      <c r="AJ35" s="49"/>
      <c r="AK35" s="46"/>
    </row>
    <row r="36" spans="1:37" s="2" customFormat="1" ht="15.6" x14ac:dyDescent="0.3">
      <c r="A36" s="91">
        <v>6</v>
      </c>
      <c r="B36" s="2" t="s">
        <v>172</v>
      </c>
      <c r="C36" s="92"/>
      <c r="D36" s="92"/>
      <c r="E36" s="92"/>
      <c r="F36" s="49"/>
      <c r="G36" s="46"/>
      <c r="H36" s="46"/>
      <c r="I36" s="46"/>
      <c r="J36" s="46"/>
      <c r="K36" s="46"/>
      <c r="L36" s="46"/>
      <c r="M36" s="19"/>
      <c r="N36" s="47">
        <v>4.5</v>
      </c>
      <c r="O36" s="47">
        <v>3</v>
      </c>
      <c r="P36" s="47">
        <v>4</v>
      </c>
      <c r="Q36" s="47">
        <v>3</v>
      </c>
      <c r="R36" s="47">
        <v>3</v>
      </c>
      <c r="S36" s="47">
        <v>4</v>
      </c>
      <c r="T36" s="47">
        <v>2</v>
      </c>
      <c r="U36" s="47">
        <v>6</v>
      </c>
      <c r="V36" s="119">
        <f t="shared" si="6"/>
        <v>29.5</v>
      </c>
      <c r="W36" s="120"/>
      <c r="X36" s="19"/>
      <c r="Y36" s="47">
        <v>5.4</v>
      </c>
      <c r="Z36" s="47">
        <v>4.8</v>
      </c>
      <c r="AA36" s="47">
        <v>5</v>
      </c>
      <c r="AB36" s="47">
        <v>4.8</v>
      </c>
      <c r="AC36" s="47">
        <v>5.4</v>
      </c>
      <c r="AD36" s="47">
        <v>5.6</v>
      </c>
      <c r="AE36" s="47">
        <v>3</v>
      </c>
      <c r="AF36" s="47">
        <v>4.5</v>
      </c>
      <c r="AG36" s="119">
        <f t="shared" si="7"/>
        <v>38.5</v>
      </c>
      <c r="AH36" s="120"/>
      <c r="AI36" s="19"/>
      <c r="AJ36" s="49"/>
      <c r="AK36" s="46"/>
    </row>
    <row r="37" spans="1:37" s="2" customFormat="1" ht="15.6" x14ac:dyDescent="0.3">
      <c r="A37" s="121"/>
      <c r="B37" s="121"/>
      <c r="C37" s="113" t="s">
        <v>149</v>
      </c>
      <c r="D37" s="113" t="s">
        <v>150</v>
      </c>
      <c r="E37" s="113" t="s">
        <v>151</v>
      </c>
      <c r="F37" s="122"/>
      <c r="G37" s="99">
        <v>5.5</v>
      </c>
      <c r="H37" s="99">
        <v>6</v>
      </c>
      <c r="I37" s="99">
        <v>5</v>
      </c>
      <c r="J37" s="99">
        <v>7</v>
      </c>
      <c r="K37" s="99">
        <v>6</v>
      </c>
      <c r="L37" s="100">
        <f>SUM((G37*0.1),(H37*0.1),(I37*0.3),(J37*0.3),(K37*0.2))</f>
        <v>5.95</v>
      </c>
      <c r="M37" s="125"/>
      <c r="N37" s="123"/>
      <c r="O37" s="123"/>
      <c r="P37" s="123"/>
      <c r="Q37" s="123"/>
      <c r="R37" s="123"/>
      <c r="S37" s="123"/>
      <c r="T37" s="123"/>
      <c r="U37" s="123"/>
      <c r="V37" s="124">
        <f>SUM(V31:V36)</f>
        <v>269</v>
      </c>
      <c r="W37" s="124">
        <f>(V37/6)/8</f>
        <v>5.604166666666667</v>
      </c>
      <c r="X37" s="105"/>
      <c r="Y37" s="123"/>
      <c r="Z37" s="123"/>
      <c r="AA37" s="123"/>
      <c r="AB37" s="123"/>
      <c r="AC37" s="123"/>
      <c r="AD37" s="123"/>
      <c r="AE37" s="123"/>
      <c r="AF37" s="123"/>
      <c r="AG37" s="124">
        <f>SUM(AG31:AG36)</f>
        <v>281.08</v>
      </c>
      <c r="AH37" s="124">
        <f>(AG37/6)/8</f>
        <v>5.855833333333333</v>
      </c>
      <c r="AI37" s="125"/>
      <c r="AJ37" s="100">
        <f>SUM((L37*0.25)+(W37*0.375)+(AH37*0.375))</f>
        <v>5.7850000000000001</v>
      </c>
      <c r="AK37" s="112">
        <v>4</v>
      </c>
    </row>
  </sheetData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PRELIM IND</vt:lpstr>
      <vt:lpstr>PRENOV IND</vt:lpstr>
      <vt:lpstr>NOV IND</vt:lpstr>
      <vt:lpstr>INT IND</vt:lpstr>
      <vt:lpstr>ADV IND</vt:lpstr>
      <vt:lpstr>PDD INT</vt:lpstr>
      <vt:lpstr>PDD WALK (A)</vt:lpstr>
      <vt:lpstr>PDD WALK (B)</vt:lpstr>
      <vt:lpstr>PRELIM SQ COMP</vt:lpstr>
      <vt:lpstr>INT SQ COMP</vt:lpstr>
      <vt:lpstr>ADV SQ COMP</vt:lpstr>
      <vt:lpstr>PRELIM SQ FREE</vt:lpstr>
      <vt:lpstr>INT SQ FREE</vt:lpstr>
      <vt:lpstr>BARREL PDD A</vt:lpstr>
      <vt:lpstr>BARREL PDD B</vt:lpstr>
      <vt:lpstr>BARREL PRELIM IND</vt:lpstr>
      <vt:lpstr>BARREL NOV IND</vt:lpstr>
      <vt:lpstr>BARREL ADV IND</vt:lpstr>
      <vt:lpstr>'ADV IND'!Print_Area</vt:lpstr>
      <vt:lpstr>'ADV SQ COMP'!Print_Area</vt:lpstr>
      <vt:lpstr>'BARREL ADV IND'!Print_Area</vt:lpstr>
      <vt:lpstr>'BARREL NOV IND'!Print_Area</vt:lpstr>
      <vt:lpstr>'BARREL PDD A'!Print_Area</vt:lpstr>
      <vt:lpstr>'BARREL PDD B'!Print_Area</vt:lpstr>
      <vt:lpstr>'BARREL PRELIM IND'!Print_Area</vt:lpstr>
      <vt:lpstr>'INT IND'!Print_Area</vt:lpstr>
      <vt:lpstr>'INT SQ COMP'!Print_Area</vt:lpstr>
      <vt:lpstr>'INT SQ FREE'!Print_Area</vt:lpstr>
      <vt:lpstr>'NOV IND'!Print_Area</vt:lpstr>
      <vt:lpstr>'PDD INT'!Print_Area</vt:lpstr>
      <vt:lpstr>'PDD WALK (A)'!Print_Area</vt:lpstr>
      <vt:lpstr>'PDD WALK (B)'!Print_Area</vt:lpstr>
      <vt:lpstr>'PRELIM IND'!Print_Area</vt:lpstr>
      <vt:lpstr>'PRELIM SQ COMP'!Print_Area</vt:lpstr>
      <vt:lpstr>'PRELIM SQ FREE'!Print_Area</vt:lpstr>
      <vt:lpstr>'PRENOV IND'!Print_Area</vt:lpstr>
      <vt:lpstr>'ADV IND'!Print_Titles</vt:lpstr>
      <vt:lpstr>'ADV SQ COMP'!Print_Titles</vt:lpstr>
      <vt:lpstr>'BARREL ADV IND'!Print_Titles</vt:lpstr>
      <vt:lpstr>'BARREL NOV IND'!Print_Titles</vt:lpstr>
      <vt:lpstr>'BARREL PDD A'!Print_Titles</vt:lpstr>
      <vt:lpstr>'BARREL PDD B'!Print_Titles</vt:lpstr>
      <vt:lpstr>'BARREL PRELIM IND'!Print_Titles</vt:lpstr>
      <vt:lpstr>'INT IND'!Print_Titles</vt:lpstr>
      <vt:lpstr>'INT SQ COMP'!Print_Titles</vt:lpstr>
      <vt:lpstr>'INT SQ FREE'!Print_Titles</vt:lpstr>
      <vt:lpstr>'NOV IND'!Print_Titles</vt:lpstr>
      <vt:lpstr>'PDD INT'!Print_Titles</vt:lpstr>
      <vt:lpstr>'PDD WALK (A)'!Print_Titles</vt:lpstr>
      <vt:lpstr>'PDD WALK (B)'!Print_Titles</vt:lpstr>
      <vt:lpstr>'PRELIM IND'!Print_Titles</vt:lpstr>
      <vt:lpstr>'PRELIM SQ COMP'!Print_Titles</vt:lpstr>
      <vt:lpstr>'PRELIM SQ FREE'!Print_Titles</vt:lpstr>
      <vt:lpstr>'PRENOV IND'!Print_Titles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cp:lastPrinted>2018-12-02T01:05:22Z</cp:lastPrinted>
  <dcterms:created xsi:type="dcterms:W3CDTF">2018-11-23T23:44:55Z</dcterms:created>
  <dcterms:modified xsi:type="dcterms:W3CDTF">2018-12-02T22:52:08Z</dcterms:modified>
</cp:coreProperties>
</file>