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xr:revisionPtr revIDLastSave="0" documentId="13_ncr:1_{940B2E78-7168-45E8-A536-81498815A00F}" xr6:coauthVersionLast="47" xr6:coauthVersionMax="47" xr10:uidLastSave="{00000000-0000-0000-0000-000000000000}"/>
  <bookViews>
    <workbookView xWindow="-108" yWindow="-108" windowWidth="23256" windowHeight="12576" tabRatio="847" firstSheet="9" activeTab="18" xr2:uid="{00000000-000D-0000-FFFF-FFFF00000000}"/>
  </bookViews>
  <sheets>
    <sheet name="Comp Detail" sheetId="140" r:id="rId1"/>
    <sheet name="AWARDS" sheetId="174" r:id="rId2"/>
    <sheet name="IND Open" sheetId="164" r:id="rId3"/>
    <sheet name="IND Adv" sheetId="125" r:id="rId4"/>
    <sheet name="IND Int" sheetId="141" r:id="rId5"/>
    <sheet name="IND Nov A" sheetId="142" r:id="rId6"/>
    <sheet name="IND Nov B" sheetId="183" r:id="rId7"/>
    <sheet name="IND PreNov A" sheetId="186" r:id="rId8"/>
    <sheet name="IND PreNov B" sheetId="96" r:id="rId9"/>
    <sheet name="IND Prelim A" sheetId="166" r:id="rId10"/>
    <sheet name="IND Prelim B" sheetId="176" r:id="rId11"/>
    <sheet name="IND Prelim C" sheetId="180" r:id="rId12"/>
    <sheet name="IND Intro Comp" sheetId="154" r:id="rId13"/>
    <sheet name="IND Intro Free" sheetId="155" r:id="rId14"/>
    <sheet name="PDD Walk A" sheetId="152" r:id="rId15"/>
    <sheet name="PDD Walk B" sheetId="177" r:id="rId16"/>
    <sheet name="SQ Novice" sheetId="131" r:id="rId17"/>
    <sheet name="SQ Prelim" sheetId="102" r:id="rId18"/>
    <sheet name="Lungers Walk" sheetId="153" r:id="rId19"/>
    <sheet name="Lungers Canter" sheetId="150" r:id="rId20"/>
    <sheet name="Barrel Ind Open Adv" sheetId="156" r:id="rId21"/>
    <sheet name="Barrel Ind Int" sheetId="175" r:id="rId22"/>
    <sheet name="Barrel Ind Nov" sheetId="157" r:id="rId23"/>
    <sheet name="Barrel IND PreNov A" sheetId="179" r:id="rId24"/>
    <sheet name="Barrel IND PreNov B" sheetId="184" r:id="rId25"/>
    <sheet name="Barrel IND Prelim A" sheetId="158" r:id="rId26"/>
    <sheet name="Barrel IND Prelim B" sheetId="178" r:id="rId27"/>
    <sheet name="Barrel IND Prelim C" sheetId="185" r:id="rId28"/>
    <sheet name="Barrel IND Intro" sheetId="187" r:id="rId29"/>
    <sheet name="Barrel PDD A" sheetId="160" r:id="rId30"/>
    <sheet name="Barrel PDD B" sheetId="182" r:id="rId31"/>
    <sheet name="Barrel Squad" sheetId="162" r:id="rId32"/>
  </sheets>
  <definedNames>
    <definedName name="_xlnm.Print_Area" localSheetId="21">'Barrel Ind Int'!$O:$R</definedName>
    <definedName name="_xlnm.Print_Area" localSheetId="28">'Barrel IND Intro'!$O:$R</definedName>
    <definedName name="_xlnm.Print_Area" localSheetId="22">'Barrel Ind Nov'!$O:$R</definedName>
    <definedName name="_xlnm.Print_Area" localSheetId="20">'Barrel Ind Open Adv'!$O:$R</definedName>
    <definedName name="_xlnm.Print_Area" localSheetId="25">'Barrel IND Prelim A'!$O:$R</definedName>
    <definedName name="_xlnm.Print_Area" localSheetId="26">'Barrel IND Prelim B'!$O:$R</definedName>
    <definedName name="_xlnm.Print_Area" localSheetId="27">'Barrel IND Prelim C'!$O:$R</definedName>
    <definedName name="_xlnm.Print_Area" localSheetId="23">'Barrel IND PreNov A'!$O:$R</definedName>
    <definedName name="_xlnm.Print_Area" localSheetId="24">'Barrel IND PreNov B'!$O:$R</definedName>
    <definedName name="_xlnm.Print_Area" localSheetId="29">'Barrel PDD A'!$A:$I</definedName>
    <definedName name="_xlnm.Print_Area" localSheetId="30">'Barrel PDD B'!$O:$R</definedName>
    <definedName name="_xlnm.Print_Area" localSheetId="31">'Barrel Squad'!$R:$U</definedName>
    <definedName name="_xlnm.Print_Area" localSheetId="3">'IND Adv'!$EM:$EQ</definedName>
    <definedName name="_xlnm.Print_Area" localSheetId="4">'IND Int'!$CF:$CS</definedName>
    <definedName name="_xlnm.Print_Area" localSheetId="12">'IND Intro Comp'!$AO:$AT</definedName>
    <definedName name="_xlnm.Print_Area" localSheetId="13">'IND Intro Free'!$AG:$AL</definedName>
    <definedName name="_xlnm.Print_Area" localSheetId="5">'IND Nov A'!$BR:$BW</definedName>
    <definedName name="_xlnm.Print_Area" localSheetId="6">'IND Nov B'!$BR:$BW</definedName>
    <definedName name="_xlnm.Print_Area" localSheetId="2">'IND Open'!$EA:$EH</definedName>
    <definedName name="_xlnm.Print_Area" localSheetId="9">'IND Prelim A'!$BQ:$BV</definedName>
    <definedName name="_xlnm.Print_Area" localSheetId="10">'IND Prelim B'!$BQ:$BV</definedName>
    <definedName name="_xlnm.Print_Area" localSheetId="11">'IND Prelim C'!$BQ:$BV</definedName>
    <definedName name="_xlnm.Print_Area" localSheetId="7">'IND PreNov A'!$BU:$BZ</definedName>
    <definedName name="_xlnm.Print_Area" localSheetId="8">'IND PreNov B'!$BU:$BZ</definedName>
    <definedName name="_xlnm.Print_Area" localSheetId="19">'Lungers Canter'!$O:$R</definedName>
    <definedName name="_xlnm.Print_Area" localSheetId="18">'Lungers Walk'!$O:$R</definedName>
    <definedName name="_xlnm.Print_Area" localSheetId="14">'PDD Walk A'!$AF:$AJ</definedName>
    <definedName name="_xlnm.Print_Area" localSheetId="15">'PDD Walk B'!$AF:$AJ</definedName>
    <definedName name="_xlnm.Print_Area" localSheetId="16">'SQ Novice'!$BP:$CC</definedName>
    <definedName name="_xlnm.Print_Area" localSheetId="17">'SQ Prelim'!$BN:$CA</definedName>
    <definedName name="_xlnm.Print_Titles" localSheetId="21">'Barrel Ind Int'!$A:$C,'Barrel Ind Int'!$1:$6</definedName>
    <definedName name="_xlnm.Print_Titles" localSheetId="28">'Barrel IND Intro'!$A:$C,'Barrel IND Intro'!$1:$7</definedName>
    <definedName name="_xlnm.Print_Titles" localSheetId="22">'Barrel Ind Nov'!$A:$C,'Barrel Ind Nov'!$1:$6</definedName>
    <definedName name="_xlnm.Print_Titles" localSheetId="20">'Barrel Ind Open Adv'!$A:$C,'Barrel Ind Open Adv'!$1:$6</definedName>
    <definedName name="_xlnm.Print_Titles" localSheetId="25">'Barrel IND Prelim A'!$A:$C,'Barrel IND Prelim A'!$1:$7</definedName>
    <definedName name="_xlnm.Print_Titles" localSheetId="26">'Barrel IND Prelim B'!$A:$C,'Barrel IND Prelim B'!$1:$7</definedName>
    <definedName name="_xlnm.Print_Titles" localSheetId="27">'Barrel IND Prelim C'!$A:$C,'Barrel IND Prelim C'!$1:$7</definedName>
    <definedName name="_xlnm.Print_Titles" localSheetId="23">'Barrel IND PreNov A'!$A:$C,'Barrel IND PreNov A'!$1:$7</definedName>
    <definedName name="_xlnm.Print_Titles" localSheetId="24">'Barrel IND PreNov B'!$A:$C,'Barrel IND PreNov B'!$1:$7</definedName>
    <definedName name="_xlnm.Print_Titles" localSheetId="29">'Barrel PDD A'!$A:$C,'Barrel PDD A'!$1:$7</definedName>
    <definedName name="_xlnm.Print_Titles" localSheetId="30">'Barrel PDD B'!$A:$C,'Barrel PDD B'!$1:$7</definedName>
    <definedName name="_xlnm.Print_Titles" localSheetId="31">'Barrel Squad'!$A:$C,'Barrel Squad'!$1:$8</definedName>
    <definedName name="_xlnm.Print_Titles" localSheetId="3">'IND Adv'!$A:$E,'IND Adv'!$1:$9</definedName>
    <definedName name="_xlnm.Print_Titles" localSheetId="4">'IND Int'!$A:$E,'IND Int'!$1:$4</definedName>
    <definedName name="_xlnm.Print_Titles" localSheetId="12">'IND Intro Comp'!$A:$E,'IND Intro Comp'!$1:$7</definedName>
    <definedName name="_xlnm.Print_Titles" localSheetId="13">'IND Intro Free'!$A:$E,'IND Intro Free'!$1:$4</definedName>
    <definedName name="_xlnm.Print_Titles" localSheetId="5">'IND Nov A'!$A:$E,'IND Nov A'!$1:$4</definedName>
    <definedName name="_xlnm.Print_Titles" localSheetId="6">'IND Nov B'!$A:$E,'IND Nov B'!$1:$8</definedName>
    <definedName name="_xlnm.Print_Titles" localSheetId="2">'IND Open'!$A:$E,'IND Open'!$1:$4</definedName>
    <definedName name="_xlnm.Print_Titles" localSheetId="9">'IND Prelim A'!$A:$E,'IND Prelim A'!$1:$3</definedName>
    <definedName name="_xlnm.Print_Titles" localSheetId="10">'IND Prelim B'!$A:$E,'IND Prelim B'!$1:$7</definedName>
    <definedName name="_xlnm.Print_Titles" localSheetId="11">'IND Prelim C'!$A:$E,'IND Prelim C'!$1:$7</definedName>
    <definedName name="_xlnm.Print_Titles" localSheetId="7">'IND PreNov A'!$A:$E,'IND PreNov A'!$1:$7</definedName>
    <definedName name="_xlnm.Print_Titles" localSheetId="8">'IND PreNov B'!$A:$E,'IND PreNov B'!$1:$14</definedName>
    <definedName name="_xlnm.Print_Titles" localSheetId="19">'Lungers Canter'!$A:$E,'Lungers Canter'!$1:$7</definedName>
    <definedName name="_xlnm.Print_Titles" localSheetId="18">'Lungers Walk'!$A:$E,'Lungers Walk'!$1:$7</definedName>
    <definedName name="_xlnm.Print_Titles" localSheetId="14">'PDD Walk A'!$A:$E,'PDD Walk A'!$1:$6</definedName>
    <definedName name="_xlnm.Print_Titles" localSheetId="15">'PDD Walk B'!$A:$E,'PDD Walk B'!$1:$6</definedName>
    <definedName name="_xlnm.Print_Titles" localSheetId="16">'SQ Novice'!$A:$E,'SQ Novice'!$1:$6</definedName>
    <definedName name="_xlnm.Print_Titles" localSheetId="17">'SQ Prelim'!$A:$E,'SQ Prelim'!$1:$7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87" l="1"/>
  <c r="P19" i="187"/>
  <c r="I19" i="187"/>
  <c r="Q19" i="187" s="1"/>
  <c r="O19" i="187"/>
  <c r="U17" i="155"/>
  <c r="BN16" i="186"/>
  <c r="BP16" i="186" s="1"/>
  <c r="BG16" i="186"/>
  <c r="BH16" i="186" s="1"/>
  <c r="BT16" i="186" s="1"/>
  <c r="AU16" i="186"/>
  <c r="AW16" i="186" s="1"/>
  <c r="AQ16" i="186"/>
  <c r="AR16" i="186" s="1"/>
  <c r="BS16" i="186" s="1"/>
  <c r="AF16" i="186"/>
  <c r="AC16" i="186"/>
  <c r="Z16" i="186"/>
  <c r="AG16" i="186" s="1"/>
  <c r="BW16" i="186" s="1"/>
  <c r="Y16" i="186"/>
  <c r="R16" i="186"/>
  <c r="O16" i="186"/>
  <c r="L16" i="186"/>
  <c r="S16" i="186" s="1"/>
  <c r="BN19" i="186"/>
  <c r="BP19" i="186" s="1"/>
  <c r="BG19" i="186"/>
  <c r="BH19" i="186" s="1"/>
  <c r="BT19" i="186" s="1"/>
  <c r="AU19" i="186"/>
  <c r="AW19" i="186" s="1"/>
  <c r="AQ19" i="186"/>
  <c r="AR19" i="186" s="1"/>
  <c r="BS19" i="186" s="1"/>
  <c r="AF19" i="186"/>
  <c r="AC19" i="186"/>
  <c r="Z19" i="186"/>
  <c r="AG19" i="186" s="1"/>
  <c r="BW19" i="186" s="1"/>
  <c r="Y19" i="186"/>
  <c r="R19" i="186"/>
  <c r="O19" i="186"/>
  <c r="L19" i="186"/>
  <c r="S19" i="186" s="1"/>
  <c r="BN17" i="186"/>
  <c r="BP17" i="186" s="1"/>
  <c r="BG17" i="186"/>
  <c r="BH17" i="186" s="1"/>
  <c r="BT17" i="186" s="1"/>
  <c r="AU17" i="186"/>
  <c r="AW17" i="186" s="1"/>
  <c r="AQ17" i="186"/>
  <c r="AR17" i="186" s="1"/>
  <c r="BS17" i="186" s="1"/>
  <c r="AF17" i="186"/>
  <c r="AC17" i="186"/>
  <c r="Z17" i="186"/>
  <c r="AG17" i="186" s="1"/>
  <c r="BW17" i="186" s="1"/>
  <c r="Y17" i="186"/>
  <c r="R17" i="186"/>
  <c r="O17" i="186"/>
  <c r="L17" i="186"/>
  <c r="S17" i="186" s="1"/>
  <c r="L14" i="186"/>
  <c r="O14" i="186"/>
  <c r="R14" i="186"/>
  <c r="S14" i="186"/>
  <c r="Y14" i="186"/>
  <c r="Z14" i="186"/>
  <c r="AC14" i="186"/>
  <c r="AF14" i="186"/>
  <c r="AG14" i="186"/>
  <c r="AQ14" i="186"/>
  <c r="AR14" i="186"/>
  <c r="AU14" i="186"/>
  <c r="AW14" i="186"/>
  <c r="BG14" i="186"/>
  <c r="BH14" i="186"/>
  <c r="BN14" i="186"/>
  <c r="BP14" i="186"/>
  <c r="BR14" i="186"/>
  <c r="BS14" i="186"/>
  <c r="BT14" i="186"/>
  <c r="BU14" i="186"/>
  <c r="BW14" i="186"/>
  <c r="BY14" i="186"/>
  <c r="L15" i="186"/>
  <c r="O15" i="186"/>
  <c r="R15" i="186"/>
  <c r="S15" i="186"/>
  <c r="Y15" i="186"/>
  <c r="Z15" i="186"/>
  <c r="AC15" i="186"/>
  <c r="AF15" i="186"/>
  <c r="AG15" i="186"/>
  <c r="AQ15" i="186"/>
  <c r="AR15" i="186"/>
  <c r="AU15" i="186"/>
  <c r="AW15" i="186"/>
  <c r="BG15" i="186"/>
  <c r="BH15" i="186"/>
  <c r="BN15" i="186"/>
  <c r="BP15" i="186"/>
  <c r="BR15" i="186"/>
  <c r="BS15" i="186"/>
  <c r="BT15" i="186"/>
  <c r="BU15" i="186"/>
  <c r="BW15" i="186"/>
  <c r="BY15" i="186"/>
  <c r="BN13" i="186"/>
  <c r="BP13" i="186" s="1"/>
  <c r="BG13" i="186"/>
  <c r="BH13" i="186" s="1"/>
  <c r="BT13" i="186" s="1"/>
  <c r="AU13" i="186"/>
  <c r="AW13" i="186" s="1"/>
  <c r="AQ13" i="186"/>
  <c r="AR13" i="186" s="1"/>
  <c r="BS13" i="186" s="1"/>
  <c r="AF13" i="186"/>
  <c r="AC13" i="186"/>
  <c r="Z13" i="186"/>
  <c r="AG13" i="186" s="1"/>
  <c r="BW13" i="186" s="1"/>
  <c r="Y13" i="186"/>
  <c r="R13" i="186"/>
  <c r="O13" i="186"/>
  <c r="L13" i="186"/>
  <c r="S13" i="186" s="1"/>
  <c r="BN21" i="186"/>
  <c r="BP21" i="186" s="1"/>
  <c r="BG21" i="186"/>
  <c r="BH21" i="186" s="1"/>
  <c r="BT21" i="186" s="1"/>
  <c r="AU21" i="186"/>
  <c r="AW21" i="186" s="1"/>
  <c r="AQ21" i="186"/>
  <c r="AR21" i="186" s="1"/>
  <c r="BS21" i="186" s="1"/>
  <c r="AF21" i="186"/>
  <c r="AC21" i="186"/>
  <c r="Z21" i="186"/>
  <c r="AG21" i="186" s="1"/>
  <c r="BW21" i="186" s="1"/>
  <c r="Y21" i="186"/>
  <c r="R21" i="186"/>
  <c r="L21" i="186"/>
  <c r="S21" i="186" s="1"/>
  <c r="BN18" i="186"/>
  <c r="BP18" i="186" s="1"/>
  <c r="BG18" i="186"/>
  <c r="BH18" i="186" s="1"/>
  <c r="BT18" i="186" s="1"/>
  <c r="AU18" i="186"/>
  <c r="AW18" i="186" s="1"/>
  <c r="AQ18" i="186"/>
  <c r="AR18" i="186" s="1"/>
  <c r="BS18" i="186" s="1"/>
  <c r="AF18" i="186"/>
  <c r="AC18" i="186"/>
  <c r="Z18" i="186"/>
  <c r="AG18" i="186" s="1"/>
  <c r="BW18" i="186" s="1"/>
  <c r="Y18" i="186"/>
  <c r="R18" i="186"/>
  <c r="O18" i="186"/>
  <c r="L18" i="186"/>
  <c r="S18" i="186" s="1"/>
  <c r="BN20" i="186"/>
  <c r="BP20" i="186" s="1"/>
  <c r="BG20" i="186"/>
  <c r="BH20" i="186" s="1"/>
  <c r="BT20" i="186" s="1"/>
  <c r="AU20" i="186"/>
  <c r="AW20" i="186" s="1"/>
  <c r="AQ20" i="186"/>
  <c r="AR20" i="186" s="1"/>
  <c r="BS20" i="186" s="1"/>
  <c r="AF20" i="186"/>
  <c r="AC20" i="186"/>
  <c r="Z20" i="186"/>
  <c r="AG20" i="186" s="1"/>
  <c r="BW20" i="186" s="1"/>
  <c r="Y20" i="186"/>
  <c r="R20" i="186"/>
  <c r="O20" i="186"/>
  <c r="L20" i="186"/>
  <c r="S20" i="186" s="1"/>
  <c r="Z19" i="96"/>
  <c r="L5" i="185"/>
  <c r="F5" i="185"/>
  <c r="BO12" i="183"/>
  <c r="BU16" i="186" l="1"/>
  <c r="BY16" i="186" s="1"/>
  <c r="BR16" i="186"/>
  <c r="BU19" i="186"/>
  <c r="BY19" i="186" s="1"/>
  <c r="BR19" i="186"/>
  <c r="BU17" i="186"/>
  <c r="BY17" i="186" s="1"/>
  <c r="BR17" i="186"/>
  <c r="BU13" i="186"/>
  <c r="BY13" i="186" s="1"/>
  <c r="BR13" i="186"/>
  <c r="BU21" i="186"/>
  <c r="BY21" i="186" s="1"/>
  <c r="BR21" i="186"/>
  <c r="BU18" i="186"/>
  <c r="BY18" i="186" s="1"/>
  <c r="BR18" i="186"/>
  <c r="BU20" i="186"/>
  <c r="BY20" i="186" s="1"/>
  <c r="BR20" i="186"/>
  <c r="EP12" i="125"/>
  <c r="BL33" i="102"/>
  <c r="BV33" i="102" s="1"/>
  <c r="BE33" i="102"/>
  <c r="BU33" i="102" s="1"/>
  <c r="AZ33" i="102"/>
  <c r="AW33" i="102"/>
  <c r="AT33" i="102"/>
  <c r="BA33" i="102" s="1"/>
  <c r="BT33" i="102" s="1"/>
  <c r="BX33" i="102" s="1"/>
  <c r="Q33" i="102"/>
  <c r="N33" i="102"/>
  <c r="K33" i="102"/>
  <c r="R33" i="102" s="1"/>
  <c r="BN33" i="102" s="1"/>
  <c r="AM32" i="102"/>
  <c r="AB32" i="102"/>
  <c r="AM31" i="102"/>
  <c r="AB31" i="102"/>
  <c r="AM30" i="102"/>
  <c r="AB30" i="102"/>
  <c r="AM29" i="102"/>
  <c r="AB29" i="102"/>
  <c r="AM28" i="102"/>
  <c r="AB28" i="102"/>
  <c r="AM27" i="102"/>
  <c r="AM33" i="102" s="1"/>
  <c r="AN33" i="102" s="1"/>
  <c r="BP33" i="102" s="1"/>
  <c r="AB27" i="102"/>
  <c r="AB33" i="102" s="1"/>
  <c r="AC33" i="102" s="1"/>
  <c r="BO33" i="102" s="1"/>
  <c r="BL32" i="131"/>
  <c r="BX32" i="131" s="1"/>
  <c r="BF32" i="131"/>
  <c r="BW32" i="131" s="1"/>
  <c r="BA32" i="131"/>
  <c r="AX32" i="131"/>
  <c r="AU32" i="131"/>
  <c r="BB32" i="131" s="1"/>
  <c r="BV32" i="131" s="1"/>
  <c r="BZ32" i="131" s="1"/>
  <c r="T32" i="131"/>
  <c r="Q32" i="131"/>
  <c r="N32" i="131"/>
  <c r="U32" i="131" s="1"/>
  <c r="BP32" i="131" s="1"/>
  <c r="AN31" i="131"/>
  <c r="AD31" i="131"/>
  <c r="AN30" i="131"/>
  <c r="AD30" i="131"/>
  <c r="AN29" i="131"/>
  <c r="AD29" i="131"/>
  <c r="AN28" i="131"/>
  <c r="AD28" i="131"/>
  <c r="AN27" i="131"/>
  <c r="AD27" i="131"/>
  <c r="AN26" i="131"/>
  <c r="AN32" i="131" s="1"/>
  <c r="AO32" i="131" s="1"/>
  <c r="BR32" i="131" s="1"/>
  <c r="AD26" i="131"/>
  <c r="AD32" i="131" s="1"/>
  <c r="AE32" i="131" s="1"/>
  <c r="BQ32" i="131" s="1"/>
  <c r="BJ19" i="180"/>
  <c r="BL19" i="180" s="1"/>
  <c r="BC19" i="180"/>
  <c r="BD19" i="180" s="1"/>
  <c r="BP19" i="180" s="1"/>
  <c r="AS19" i="180"/>
  <c r="AN19" i="180"/>
  <c r="AO19" i="180" s="1"/>
  <c r="BO19" i="180" s="1"/>
  <c r="AC19" i="180"/>
  <c r="Z19" i="180"/>
  <c r="W19" i="180"/>
  <c r="AD19" i="180" s="1"/>
  <c r="BS19" i="180" s="1"/>
  <c r="P19" i="180"/>
  <c r="M19" i="180"/>
  <c r="J19" i="180"/>
  <c r="Q19" i="180" s="1"/>
  <c r="K24" i="152"/>
  <c r="K14" i="152"/>
  <c r="K12" i="152"/>
  <c r="K20" i="152"/>
  <c r="K22" i="152"/>
  <c r="K18" i="152"/>
  <c r="K16" i="152"/>
  <c r="K20" i="177"/>
  <c r="K18" i="177"/>
  <c r="K14" i="177"/>
  <c r="K12" i="177"/>
  <c r="K16" i="177"/>
  <c r="BY12" i="141"/>
  <c r="BR33" i="102" l="1"/>
  <c r="BZ33" i="102" s="1"/>
  <c r="BT32" i="131"/>
  <c r="CB32" i="131" s="1"/>
  <c r="BQ19" i="180"/>
  <c r="BU19" i="180" s="1"/>
  <c r="BN19" i="180"/>
  <c r="BL18" i="131"/>
  <c r="BF18" i="131"/>
  <c r="BW18" i="131" s="1"/>
  <c r="BA18" i="131"/>
  <c r="AX18" i="131"/>
  <c r="AU18" i="131"/>
  <c r="BB18" i="131" s="1"/>
  <c r="BV18" i="131" s="1"/>
  <c r="T18" i="131"/>
  <c r="Q18" i="131"/>
  <c r="N18" i="131"/>
  <c r="U18" i="131" s="1"/>
  <c r="BP18" i="131" s="1"/>
  <c r="AN17" i="131"/>
  <c r="AD17" i="131"/>
  <c r="AN16" i="131"/>
  <c r="AD16" i="131"/>
  <c r="AN15" i="131"/>
  <c r="AD15" i="131"/>
  <c r="AN14" i="131"/>
  <c r="AD14" i="131"/>
  <c r="AN13" i="131"/>
  <c r="AD13" i="131"/>
  <c r="AN12" i="131"/>
  <c r="AN18" i="131" s="1"/>
  <c r="AO18" i="131" s="1"/>
  <c r="BR18" i="131" s="1"/>
  <c r="AD12" i="131"/>
  <c r="AD18" i="131" s="1"/>
  <c r="AE18" i="131" s="1"/>
  <c r="BQ18" i="131" s="1"/>
  <c r="BG6" i="176"/>
  <c r="AV6" i="176"/>
  <c r="T6" i="176"/>
  <c r="G6" i="176"/>
  <c r="BX18" i="131" l="1"/>
  <c r="BZ18" i="131" s="1"/>
  <c r="BN18" i="131"/>
  <c r="BT18" i="131"/>
  <c r="CB18" i="131" s="1"/>
  <c r="AT1" i="154"/>
  <c r="AT2" i="154"/>
  <c r="M16" i="150"/>
  <c r="P16" i="150" s="1"/>
  <c r="I16" i="150"/>
  <c r="O16" i="150" s="1"/>
  <c r="Q16" i="150" s="1"/>
  <c r="M14" i="150"/>
  <c r="P14" i="150" s="1"/>
  <c r="I14" i="150"/>
  <c r="O14" i="150" s="1"/>
  <c r="Q14" i="150" s="1"/>
  <c r="M15" i="150"/>
  <c r="P15" i="150" s="1"/>
  <c r="I15" i="150"/>
  <c r="O15" i="150" s="1"/>
  <c r="Q15" i="150" s="1"/>
  <c r="M18" i="153"/>
  <c r="P18" i="153" s="1"/>
  <c r="I18" i="153"/>
  <c r="O18" i="153" s="1"/>
  <c r="Q18" i="153" s="1"/>
  <c r="M15" i="153"/>
  <c r="P15" i="153" s="1"/>
  <c r="I15" i="153"/>
  <c r="O15" i="153" s="1"/>
  <c r="Q15" i="153" s="1"/>
  <c r="M17" i="153"/>
  <c r="P17" i="153" s="1"/>
  <c r="I17" i="153"/>
  <c r="O17" i="153" s="1"/>
  <c r="Q17" i="153" s="1"/>
  <c r="BJ20" i="180"/>
  <c r="BL20" i="180" s="1"/>
  <c r="BC20" i="180"/>
  <c r="BD20" i="180" s="1"/>
  <c r="BP20" i="180" s="1"/>
  <c r="AS20" i="180"/>
  <c r="AN20" i="180"/>
  <c r="AO20" i="180" s="1"/>
  <c r="BO20" i="180" s="1"/>
  <c r="AC20" i="180"/>
  <c r="Z20" i="180"/>
  <c r="W20" i="180"/>
  <c r="AD20" i="180" s="1"/>
  <c r="BS20" i="180" s="1"/>
  <c r="P20" i="180"/>
  <c r="M20" i="180"/>
  <c r="J20" i="180"/>
  <c r="Q20" i="180" s="1"/>
  <c r="BN26" i="96"/>
  <c r="BP26" i="96" s="1"/>
  <c r="BG26" i="96"/>
  <c r="BH26" i="96" s="1"/>
  <c r="BT26" i="96" s="1"/>
  <c r="AU26" i="96"/>
  <c r="AW26" i="96" s="1"/>
  <c r="AQ26" i="96"/>
  <c r="AR26" i="96" s="1"/>
  <c r="BS26" i="96" s="1"/>
  <c r="AF26" i="96"/>
  <c r="AC26" i="96"/>
  <c r="Z26" i="96"/>
  <c r="AG26" i="96" s="1"/>
  <c r="BW26" i="96" s="1"/>
  <c r="Y26" i="96"/>
  <c r="R26" i="96"/>
  <c r="O26" i="96"/>
  <c r="L26" i="96"/>
  <c r="S26" i="96" s="1"/>
  <c r="BN21" i="96"/>
  <c r="BP21" i="96" s="1"/>
  <c r="BG21" i="96"/>
  <c r="BH21" i="96" s="1"/>
  <c r="BT21" i="96" s="1"/>
  <c r="AU21" i="96"/>
  <c r="AW21" i="96" s="1"/>
  <c r="AQ21" i="96"/>
  <c r="AR21" i="96" s="1"/>
  <c r="BS21" i="96" s="1"/>
  <c r="AF21" i="96"/>
  <c r="AC21" i="96"/>
  <c r="Z21" i="96"/>
  <c r="AG21" i="96" s="1"/>
  <c r="BW21" i="96" s="1"/>
  <c r="Y21" i="96"/>
  <c r="R21" i="96"/>
  <c r="O21" i="96"/>
  <c r="L21" i="96"/>
  <c r="S21" i="96" s="1"/>
  <c r="BN25" i="96"/>
  <c r="BP25" i="96" s="1"/>
  <c r="BG25" i="96"/>
  <c r="BH25" i="96" s="1"/>
  <c r="BT25" i="96" s="1"/>
  <c r="AU25" i="96"/>
  <c r="AW25" i="96" s="1"/>
  <c r="AQ25" i="96"/>
  <c r="AR25" i="96" s="1"/>
  <c r="BS25" i="96" s="1"/>
  <c r="AF25" i="96"/>
  <c r="AC25" i="96"/>
  <c r="Z25" i="96"/>
  <c r="AG25" i="96" s="1"/>
  <c r="BW25" i="96" s="1"/>
  <c r="Y25" i="96"/>
  <c r="R25" i="96"/>
  <c r="O25" i="96"/>
  <c r="L25" i="96"/>
  <c r="S25" i="96" s="1"/>
  <c r="BN14" i="96"/>
  <c r="BP14" i="96" s="1"/>
  <c r="BG14" i="96"/>
  <c r="BH14" i="96" s="1"/>
  <c r="BT14" i="96" s="1"/>
  <c r="AU14" i="96"/>
  <c r="AW14" i="96" s="1"/>
  <c r="AQ14" i="96"/>
  <c r="AR14" i="96" s="1"/>
  <c r="BS14" i="96" s="1"/>
  <c r="AF14" i="96"/>
  <c r="AC14" i="96"/>
  <c r="Z14" i="96"/>
  <c r="AG14" i="96" s="1"/>
  <c r="BW14" i="96" s="1"/>
  <c r="Y14" i="96"/>
  <c r="R14" i="96"/>
  <c r="O14" i="96"/>
  <c r="L14" i="96"/>
  <c r="S14" i="96" s="1"/>
  <c r="BN22" i="96"/>
  <c r="BP22" i="96" s="1"/>
  <c r="BG22" i="96"/>
  <c r="BH22" i="96" s="1"/>
  <c r="BT22" i="96" s="1"/>
  <c r="AU22" i="96"/>
  <c r="AW22" i="96" s="1"/>
  <c r="AQ22" i="96"/>
  <c r="AR22" i="96" s="1"/>
  <c r="BS22" i="96" s="1"/>
  <c r="AF22" i="96"/>
  <c r="AC22" i="96"/>
  <c r="Z22" i="96"/>
  <c r="AG22" i="96" s="1"/>
  <c r="BW22" i="96" s="1"/>
  <c r="Y22" i="96"/>
  <c r="R22" i="96"/>
  <c r="O22" i="96"/>
  <c r="L22" i="96"/>
  <c r="S22" i="96" s="1"/>
  <c r="L17" i="96"/>
  <c r="O17" i="96"/>
  <c r="R17" i="96"/>
  <c r="S17" i="96"/>
  <c r="Y17" i="96"/>
  <c r="Z17" i="96"/>
  <c r="AC17" i="96"/>
  <c r="AF17" i="96"/>
  <c r="AG17" i="96"/>
  <c r="AQ17" i="96"/>
  <c r="AR17" i="96"/>
  <c r="AU17" i="96"/>
  <c r="AW17" i="96"/>
  <c r="BG17" i="96"/>
  <c r="BH17" i="96"/>
  <c r="BN17" i="96"/>
  <c r="BP17" i="96"/>
  <c r="BR17" i="96"/>
  <c r="BS17" i="96"/>
  <c r="BT17" i="96"/>
  <c r="BU17" i="96"/>
  <c r="BW17" i="96"/>
  <c r="BY17" i="96"/>
  <c r="L19" i="96"/>
  <c r="O19" i="96"/>
  <c r="R19" i="96"/>
  <c r="S19" i="96"/>
  <c r="Y19" i="96"/>
  <c r="AC19" i="96"/>
  <c r="AF19" i="96"/>
  <c r="AG19" i="96"/>
  <c r="AQ19" i="96"/>
  <c r="AR19" i="96"/>
  <c r="AU19" i="96"/>
  <c r="AW19" i="96"/>
  <c r="BG19" i="96"/>
  <c r="BH19" i="96"/>
  <c r="BN19" i="96"/>
  <c r="BP19" i="96"/>
  <c r="BR19" i="96"/>
  <c r="BS19" i="96"/>
  <c r="BT19" i="96"/>
  <c r="BU19" i="96"/>
  <c r="BW19" i="96"/>
  <c r="BY19" i="96"/>
  <c r="L24" i="96"/>
  <c r="O24" i="96"/>
  <c r="R24" i="96"/>
  <c r="S24" i="96"/>
  <c r="Y24" i="96"/>
  <c r="Z24" i="96"/>
  <c r="AC24" i="96"/>
  <c r="AF24" i="96"/>
  <c r="AG24" i="96"/>
  <c r="AQ24" i="96"/>
  <c r="AR24" i="96"/>
  <c r="AU24" i="96"/>
  <c r="AW24" i="96"/>
  <c r="BG24" i="96"/>
  <c r="BH24" i="96"/>
  <c r="BN24" i="96"/>
  <c r="BP24" i="96"/>
  <c r="BR24" i="96"/>
  <c r="BS24" i="96"/>
  <c r="BT24" i="96"/>
  <c r="BU24" i="96"/>
  <c r="BW24" i="96"/>
  <c r="BY24" i="96"/>
  <c r="L18" i="96"/>
  <c r="O18" i="96"/>
  <c r="R18" i="96"/>
  <c r="S18" i="96"/>
  <c r="Y18" i="96"/>
  <c r="Z18" i="96"/>
  <c r="AC18" i="96"/>
  <c r="AF18" i="96"/>
  <c r="AG18" i="96"/>
  <c r="AQ18" i="96"/>
  <c r="AR18" i="96"/>
  <c r="AU18" i="96"/>
  <c r="AW18" i="96"/>
  <c r="BG18" i="96"/>
  <c r="BH18" i="96"/>
  <c r="BN18" i="96"/>
  <c r="BP18" i="96"/>
  <c r="BR18" i="96"/>
  <c r="BS18" i="96"/>
  <c r="BT18" i="96"/>
  <c r="BU18" i="96"/>
  <c r="BW18" i="96"/>
  <c r="BY18" i="96"/>
  <c r="L16" i="96"/>
  <c r="O16" i="96"/>
  <c r="R16" i="96"/>
  <c r="S16" i="96"/>
  <c r="Y16" i="96"/>
  <c r="Z16" i="96"/>
  <c r="AC16" i="96"/>
  <c r="AF16" i="96"/>
  <c r="AG16" i="96"/>
  <c r="AQ16" i="96"/>
  <c r="AR16" i="96"/>
  <c r="AU16" i="96"/>
  <c r="AW16" i="96"/>
  <c r="BG16" i="96"/>
  <c r="BH16" i="96"/>
  <c r="BN16" i="96"/>
  <c r="BP16" i="96"/>
  <c r="BR16" i="96"/>
  <c r="BS16" i="96"/>
  <c r="BT16" i="96"/>
  <c r="BU16" i="96"/>
  <c r="BW16" i="96"/>
  <c r="BY16" i="96"/>
  <c r="L13" i="96"/>
  <c r="O13" i="96"/>
  <c r="R13" i="96"/>
  <c r="S13" i="96"/>
  <c r="Y13" i="96"/>
  <c r="Z13" i="96"/>
  <c r="AC13" i="96"/>
  <c r="AF13" i="96"/>
  <c r="AG13" i="96"/>
  <c r="AQ13" i="96"/>
  <c r="AR13" i="96"/>
  <c r="AU13" i="96"/>
  <c r="AW13" i="96"/>
  <c r="BG13" i="96"/>
  <c r="BH13" i="96"/>
  <c r="BN13" i="96"/>
  <c r="BP13" i="96"/>
  <c r="BR13" i="96"/>
  <c r="BS13" i="96"/>
  <c r="BT13" i="96"/>
  <c r="BU13" i="96"/>
  <c r="BW13" i="96"/>
  <c r="BY13" i="96"/>
  <c r="L15" i="96"/>
  <c r="O15" i="96"/>
  <c r="R15" i="96"/>
  <c r="S15" i="96"/>
  <c r="Y15" i="96"/>
  <c r="Z15" i="96"/>
  <c r="AC15" i="96"/>
  <c r="AF15" i="96"/>
  <c r="AG15" i="96"/>
  <c r="AQ15" i="96"/>
  <c r="AR15" i="96"/>
  <c r="AU15" i="96"/>
  <c r="AW15" i="96"/>
  <c r="BG15" i="96"/>
  <c r="BH15" i="96"/>
  <c r="BN15" i="96"/>
  <c r="BP15" i="96"/>
  <c r="BR15" i="96"/>
  <c r="BS15" i="96"/>
  <c r="BT15" i="96"/>
  <c r="BU15" i="96"/>
  <c r="BW15" i="96"/>
  <c r="BY15" i="96"/>
  <c r="L20" i="96"/>
  <c r="O20" i="96"/>
  <c r="R20" i="96"/>
  <c r="S20" i="96"/>
  <c r="Y20" i="96"/>
  <c r="Z20" i="96"/>
  <c r="AC20" i="96"/>
  <c r="AF20" i="96"/>
  <c r="AG20" i="96"/>
  <c r="AQ20" i="96"/>
  <c r="AR20" i="96"/>
  <c r="AU20" i="96"/>
  <c r="AW20" i="96"/>
  <c r="BG20" i="96"/>
  <c r="BH20" i="96"/>
  <c r="BN20" i="96"/>
  <c r="BP20" i="96"/>
  <c r="BR20" i="96"/>
  <c r="BS20" i="96"/>
  <c r="BT20" i="96"/>
  <c r="BU20" i="96"/>
  <c r="BW20" i="96"/>
  <c r="BY20" i="96"/>
  <c r="L23" i="96"/>
  <c r="O23" i="96"/>
  <c r="R23" i="96"/>
  <c r="S23" i="96"/>
  <c r="Y23" i="96"/>
  <c r="Z23" i="96"/>
  <c r="AC23" i="96"/>
  <c r="AF23" i="96"/>
  <c r="AG23" i="96"/>
  <c r="AQ23" i="96"/>
  <c r="AR23" i="96"/>
  <c r="AU23" i="96"/>
  <c r="AW23" i="96"/>
  <c r="BG23" i="96"/>
  <c r="BH23" i="96"/>
  <c r="BN23" i="96"/>
  <c r="BP23" i="96"/>
  <c r="BR23" i="96"/>
  <c r="BS23" i="96"/>
  <c r="BT23" i="96"/>
  <c r="BU23" i="96"/>
  <c r="BW23" i="96"/>
  <c r="BY23" i="96"/>
  <c r="L5" i="187"/>
  <c r="F5" i="187"/>
  <c r="BK19" i="183"/>
  <c r="BM19" i="183" s="1"/>
  <c r="BD19" i="183"/>
  <c r="BE19" i="183" s="1"/>
  <c r="BQ19" i="183" s="1"/>
  <c r="AS19" i="183"/>
  <c r="AU19" i="183" s="1"/>
  <c r="AO19" i="183"/>
  <c r="AP19" i="183" s="1"/>
  <c r="BP19" i="183" s="1"/>
  <c r="AE19" i="183"/>
  <c r="AB19" i="183"/>
  <c r="Y19" i="183"/>
  <c r="AF19" i="183" s="1"/>
  <c r="BT19" i="183" s="1"/>
  <c r="R19" i="183"/>
  <c r="O19" i="183"/>
  <c r="L19" i="183"/>
  <c r="S19" i="183" s="1"/>
  <c r="BK12" i="183"/>
  <c r="BM12" i="183" s="1"/>
  <c r="BD12" i="183"/>
  <c r="BE12" i="183" s="1"/>
  <c r="BQ12" i="183" s="1"/>
  <c r="AS12" i="183"/>
  <c r="AU12" i="183" s="1"/>
  <c r="AO12" i="183"/>
  <c r="AP12" i="183" s="1"/>
  <c r="BP12" i="183" s="1"/>
  <c r="AE12" i="183"/>
  <c r="AB12" i="183"/>
  <c r="Y12" i="183"/>
  <c r="AF12" i="183" s="1"/>
  <c r="BT12" i="183" s="1"/>
  <c r="R12" i="183"/>
  <c r="O12" i="183"/>
  <c r="L12" i="183"/>
  <c r="S12" i="183" s="1"/>
  <c r="BK13" i="183"/>
  <c r="BM13" i="183" s="1"/>
  <c r="BD13" i="183"/>
  <c r="BE13" i="183" s="1"/>
  <c r="BQ13" i="183" s="1"/>
  <c r="AS13" i="183"/>
  <c r="AU13" i="183" s="1"/>
  <c r="AO13" i="183"/>
  <c r="AP13" i="183" s="1"/>
  <c r="BP13" i="183" s="1"/>
  <c r="AE13" i="183"/>
  <c r="AB13" i="183"/>
  <c r="Y13" i="183"/>
  <c r="AF13" i="183" s="1"/>
  <c r="BT13" i="183" s="1"/>
  <c r="R13" i="183"/>
  <c r="O13" i="183"/>
  <c r="L13" i="183"/>
  <c r="S13" i="183" s="1"/>
  <c r="BK14" i="183"/>
  <c r="BM14" i="183" s="1"/>
  <c r="BD14" i="183"/>
  <c r="BE14" i="183" s="1"/>
  <c r="BQ14" i="183" s="1"/>
  <c r="AS14" i="183"/>
  <c r="AU14" i="183" s="1"/>
  <c r="AO14" i="183"/>
  <c r="AP14" i="183" s="1"/>
  <c r="BP14" i="183" s="1"/>
  <c r="AE14" i="183"/>
  <c r="AB14" i="183"/>
  <c r="Y14" i="183"/>
  <c r="AF14" i="183" s="1"/>
  <c r="BT14" i="183" s="1"/>
  <c r="R14" i="183"/>
  <c r="O14" i="183"/>
  <c r="L14" i="183"/>
  <c r="S14" i="183" s="1"/>
  <c r="BK18" i="183"/>
  <c r="BM18" i="183" s="1"/>
  <c r="BD18" i="183"/>
  <c r="BE18" i="183" s="1"/>
  <c r="BQ18" i="183" s="1"/>
  <c r="AS18" i="183"/>
  <c r="AU18" i="183" s="1"/>
  <c r="AO18" i="183"/>
  <c r="AP18" i="183" s="1"/>
  <c r="BP18" i="183" s="1"/>
  <c r="AE18" i="183"/>
  <c r="AB18" i="183"/>
  <c r="Y18" i="183"/>
  <c r="AF18" i="183" s="1"/>
  <c r="BT18" i="183" s="1"/>
  <c r="R18" i="183"/>
  <c r="O18" i="183"/>
  <c r="L18" i="183"/>
  <c r="S18" i="183" s="1"/>
  <c r="BK16" i="183"/>
  <c r="BM16" i="183" s="1"/>
  <c r="BD16" i="183"/>
  <c r="BE16" i="183" s="1"/>
  <c r="BQ16" i="183" s="1"/>
  <c r="AS16" i="183"/>
  <c r="AU16" i="183" s="1"/>
  <c r="AO16" i="183"/>
  <c r="AP16" i="183" s="1"/>
  <c r="BP16" i="183" s="1"/>
  <c r="AE16" i="183"/>
  <c r="AB16" i="183"/>
  <c r="Y16" i="183"/>
  <c r="AF16" i="183" s="1"/>
  <c r="BT16" i="183" s="1"/>
  <c r="R16" i="183"/>
  <c r="O16" i="183"/>
  <c r="L16" i="183"/>
  <c r="S16" i="183" s="1"/>
  <c r="BK20" i="183"/>
  <c r="BM20" i="183" s="1"/>
  <c r="BD20" i="183"/>
  <c r="BE20" i="183" s="1"/>
  <c r="BQ20" i="183" s="1"/>
  <c r="AS20" i="183"/>
  <c r="AU20" i="183" s="1"/>
  <c r="AO20" i="183"/>
  <c r="AP20" i="183" s="1"/>
  <c r="BP20" i="183" s="1"/>
  <c r="AE20" i="183"/>
  <c r="AB20" i="183"/>
  <c r="Y20" i="183"/>
  <c r="AF20" i="183" s="1"/>
  <c r="BT20" i="183" s="1"/>
  <c r="R20" i="183"/>
  <c r="O20" i="183"/>
  <c r="L20" i="183"/>
  <c r="S20" i="183" s="1"/>
  <c r="BK15" i="183"/>
  <c r="BM15" i="183" s="1"/>
  <c r="BD15" i="183"/>
  <c r="BE15" i="183" s="1"/>
  <c r="BQ15" i="183" s="1"/>
  <c r="AS15" i="183"/>
  <c r="AU15" i="183" s="1"/>
  <c r="AO15" i="183"/>
  <c r="AP15" i="183" s="1"/>
  <c r="BP15" i="183" s="1"/>
  <c r="AE15" i="183"/>
  <c r="AB15" i="183"/>
  <c r="Y15" i="183"/>
  <c r="AF15" i="183" s="1"/>
  <c r="BT15" i="183" s="1"/>
  <c r="R15" i="183"/>
  <c r="O15" i="183"/>
  <c r="L15" i="183"/>
  <c r="S15" i="183" s="1"/>
  <c r="BK17" i="183"/>
  <c r="BM17" i="183" s="1"/>
  <c r="BD17" i="183"/>
  <c r="BE17" i="183" s="1"/>
  <c r="BQ17" i="183" s="1"/>
  <c r="AS17" i="183"/>
  <c r="AU17" i="183" s="1"/>
  <c r="AO17" i="183"/>
  <c r="AP17" i="183" s="1"/>
  <c r="BP17" i="183" s="1"/>
  <c r="AE17" i="183"/>
  <c r="AB17" i="183"/>
  <c r="Y17" i="183"/>
  <c r="AF17" i="183" s="1"/>
  <c r="BT17" i="183" s="1"/>
  <c r="R17" i="183"/>
  <c r="O17" i="183"/>
  <c r="L17" i="183"/>
  <c r="S17" i="183" s="1"/>
  <c r="BH7" i="183"/>
  <c r="AX7" i="183"/>
  <c r="AS7" i="183"/>
  <c r="AI7" i="183"/>
  <c r="V7" i="183"/>
  <c r="G7" i="183"/>
  <c r="A3" i="183"/>
  <c r="BW2" i="183"/>
  <c r="BW1" i="183"/>
  <c r="A1" i="183"/>
  <c r="P90" i="162"/>
  <c r="S90" i="162" s="1"/>
  <c r="J90" i="162"/>
  <c r="P46" i="162"/>
  <c r="S46" i="162" s="1"/>
  <c r="J46" i="162"/>
  <c r="P25" i="162"/>
  <c r="S25" i="162" s="1"/>
  <c r="J25" i="162"/>
  <c r="P67" i="162"/>
  <c r="S67" i="162" s="1"/>
  <c r="J67" i="162"/>
  <c r="P39" i="162"/>
  <c r="S39" i="162" s="1"/>
  <c r="J39" i="162"/>
  <c r="P32" i="162"/>
  <c r="S32" i="162" s="1"/>
  <c r="J32" i="162"/>
  <c r="P18" i="162"/>
  <c r="S18" i="162" s="1"/>
  <c r="J18" i="162"/>
  <c r="P74" i="162"/>
  <c r="S74" i="162" s="1"/>
  <c r="J74" i="162"/>
  <c r="P82" i="162"/>
  <c r="S82" i="162" s="1"/>
  <c r="J82" i="162"/>
  <c r="P53" i="162"/>
  <c r="S53" i="162" s="1"/>
  <c r="J53" i="162"/>
  <c r="M14" i="187"/>
  <c r="I14" i="187"/>
  <c r="O14" i="187" s="1"/>
  <c r="M17" i="187"/>
  <c r="I17" i="187"/>
  <c r="O17" i="187" s="1"/>
  <c r="M20" i="187"/>
  <c r="I20" i="187"/>
  <c r="O20" i="187" s="1"/>
  <c r="M15" i="187"/>
  <c r="I15" i="187"/>
  <c r="O15" i="187" s="1"/>
  <c r="M12" i="187"/>
  <c r="I12" i="187"/>
  <c r="O12" i="187" s="1"/>
  <c r="M16" i="187"/>
  <c r="I16" i="187"/>
  <c r="O16" i="187" s="1"/>
  <c r="M13" i="187"/>
  <c r="I13" i="187"/>
  <c r="O13" i="187" s="1"/>
  <c r="M18" i="187"/>
  <c r="I18" i="187"/>
  <c r="O18" i="187" s="1"/>
  <c r="A3" i="187"/>
  <c r="R2" i="187"/>
  <c r="R1" i="187"/>
  <c r="A1" i="187"/>
  <c r="Z7" i="155"/>
  <c r="U7" i="155"/>
  <c r="H7" i="155"/>
  <c r="AC20" i="155"/>
  <c r="AE20" i="155" s="1"/>
  <c r="AI20" i="155" s="1"/>
  <c r="U20" i="155"/>
  <c r="W20" i="155" s="1"/>
  <c r="AH20" i="155" s="1"/>
  <c r="Q20" i="155"/>
  <c r="N20" i="155"/>
  <c r="K20" i="155"/>
  <c r="R20" i="155" s="1"/>
  <c r="AC19" i="155"/>
  <c r="AE19" i="155" s="1"/>
  <c r="AI19" i="155" s="1"/>
  <c r="U19" i="155"/>
  <c r="W19" i="155" s="1"/>
  <c r="AH19" i="155" s="1"/>
  <c r="Q19" i="155"/>
  <c r="N19" i="155"/>
  <c r="K19" i="155"/>
  <c r="R19" i="155" s="1"/>
  <c r="AC17" i="155"/>
  <c r="AE17" i="155" s="1"/>
  <c r="AI17" i="155" s="1"/>
  <c r="W17" i="155"/>
  <c r="AH17" i="155" s="1"/>
  <c r="Q17" i="155"/>
  <c r="N17" i="155"/>
  <c r="K17" i="155"/>
  <c r="R17" i="155" s="1"/>
  <c r="AC18" i="155"/>
  <c r="AE18" i="155" s="1"/>
  <c r="AI18" i="155" s="1"/>
  <c r="U18" i="155"/>
  <c r="W18" i="155" s="1"/>
  <c r="AH18" i="155" s="1"/>
  <c r="Q18" i="155"/>
  <c r="N18" i="155"/>
  <c r="K18" i="155"/>
  <c r="R18" i="155" s="1"/>
  <c r="AC14" i="155"/>
  <c r="AE14" i="155" s="1"/>
  <c r="AI14" i="155" s="1"/>
  <c r="U14" i="155"/>
  <c r="W14" i="155" s="1"/>
  <c r="AH14" i="155" s="1"/>
  <c r="Q14" i="155"/>
  <c r="N14" i="155"/>
  <c r="K14" i="155"/>
  <c r="R14" i="155" s="1"/>
  <c r="AC12" i="155"/>
  <c r="AE12" i="155" s="1"/>
  <c r="AI12" i="155" s="1"/>
  <c r="U12" i="155"/>
  <c r="W12" i="155" s="1"/>
  <c r="AH12" i="155" s="1"/>
  <c r="Q12" i="155"/>
  <c r="N12" i="155"/>
  <c r="K12" i="155"/>
  <c r="R12" i="155" s="1"/>
  <c r="AC13" i="155"/>
  <c r="AE13" i="155" s="1"/>
  <c r="AI13" i="155" s="1"/>
  <c r="U13" i="155"/>
  <c r="W13" i="155" s="1"/>
  <c r="AH13" i="155" s="1"/>
  <c r="Q13" i="155"/>
  <c r="N13" i="155"/>
  <c r="K13" i="155"/>
  <c r="R13" i="155" s="1"/>
  <c r="AC16" i="155"/>
  <c r="AE16" i="155" s="1"/>
  <c r="AI16" i="155" s="1"/>
  <c r="U16" i="155"/>
  <c r="W16" i="155" s="1"/>
  <c r="AH16" i="155" s="1"/>
  <c r="Q16" i="155"/>
  <c r="N16" i="155"/>
  <c r="K16" i="155"/>
  <c r="R16" i="155" s="1"/>
  <c r="AC21" i="155"/>
  <c r="AE21" i="155" s="1"/>
  <c r="AI21" i="155" s="1"/>
  <c r="U21" i="155"/>
  <c r="W21" i="155" s="1"/>
  <c r="AH21" i="155" s="1"/>
  <c r="Q21" i="155"/>
  <c r="N21" i="155"/>
  <c r="K21" i="155"/>
  <c r="R21" i="155" s="1"/>
  <c r="AE5" i="154"/>
  <c r="T5" i="154"/>
  <c r="AL14" i="154"/>
  <c r="AM14" i="154" s="1"/>
  <c r="AQ14" i="154" s="1"/>
  <c r="AA14" i="154"/>
  <c r="AB14" i="154" s="1"/>
  <c r="AP14" i="154" s="1"/>
  <c r="P14" i="154"/>
  <c r="M14" i="154"/>
  <c r="J14" i="154"/>
  <c r="Q14" i="154" s="1"/>
  <c r="AL19" i="154"/>
  <c r="AM19" i="154" s="1"/>
  <c r="AQ19" i="154" s="1"/>
  <c r="AA19" i="154"/>
  <c r="AB19" i="154" s="1"/>
  <c r="AP19" i="154" s="1"/>
  <c r="P19" i="154"/>
  <c r="M19" i="154"/>
  <c r="J19" i="154"/>
  <c r="Q19" i="154" s="1"/>
  <c r="AL20" i="154"/>
  <c r="AM20" i="154" s="1"/>
  <c r="AQ20" i="154" s="1"/>
  <c r="AA20" i="154"/>
  <c r="AB20" i="154" s="1"/>
  <c r="AP20" i="154" s="1"/>
  <c r="P20" i="154"/>
  <c r="M20" i="154"/>
  <c r="J20" i="154"/>
  <c r="Q20" i="154" s="1"/>
  <c r="AL17" i="154"/>
  <c r="AM17" i="154" s="1"/>
  <c r="AQ17" i="154" s="1"/>
  <c r="AA17" i="154"/>
  <c r="AB17" i="154" s="1"/>
  <c r="AP17" i="154" s="1"/>
  <c r="P17" i="154"/>
  <c r="M17" i="154"/>
  <c r="J17" i="154"/>
  <c r="Q17" i="154" s="1"/>
  <c r="AL16" i="154"/>
  <c r="AM16" i="154" s="1"/>
  <c r="AQ16" i="154" s="1"/>
  <c r="AA16" i="154"/>
  <c r="AB16" i="154" s="1"/>
  <c r="AP16" i="154" s="1"/>
  <c r="P16" i="154"/>
  <c r="M16" i="154"/>
  <c r="J16" i="154"/>
  <c r="Q16" i="154" s="1"/>
  <c r="AL11" i="154"/>
  <c r="AM11" i="154" s="1"/>
  <c r="AQ11" i="154" s="1"/>
  <c r="AA11" i="154"/>
  <c r="AB11" i="154" s="1"/>
  <c r="AP11" i="154" s="1"/>
  <c r="P11" i="154"/>
  <c r="M11" i="154"/>
  <c r="J11" i="154"/>
  <c r="Q11" i="154" s="1"/>
  <c r="AL13" i="154"/>
  <c r="AM13" i="154" s="1"/>
  <c r="AQ13" i="154" s="1"/>
  <c r="AA13" i="154"/>
  <c r="AB13" i="154" s="1"/>
  <c r="AP13" i="154" s="1"/>
  <c r="P13" i="154"/>
  <c r="M13" i="154"/>
  <c r="J13" i="154"/>
  <c r="Q13" i="154" s="1"/>
  <c r="AL12" i="154"/>
  <c r="AM12" i="154" s="1"/>
  <c r="AQ12" i="154" s="1"/>
  <c r="AA12" i="154"/>
  <c r="AB12" i="154" s="1"/>
  <c r="AP12" i="154" s="1"/>
  <c r="P12" i="154"/>
  <c r="M12" i="154"/>
  <c r="J12" i="154"/>
  <c r="Q12" i="154" s="1"/>
  <c r="AL18" i="154"/>
  <c r="AM18" i="154" s="1"/>
  <c r="AQ18" i="154" s="1"/>
  <c r="AA18" i="154"/>
  <c r="AB18" i="154" s="1"/>
  <c r="AP18" i="154" s="1"/>
  <c r="P18" i="154"/>
  <c r="M18" i="154"/>
  <c r="J18" i="154"/>
  <c r="Q18" i="154" s="1"/>
  <c r="AL21" i="154"/>
  <c r="AM21" i="154" s="1"/>
  <c r="AQ21" i="154" s="1"/>
  <c r="AA21" i="154"/>
  <c r="AB21" i="154" s="1"/>
  <c r="AP21" i="154" s="1"/>
  <c r="P21" i="154"/>
  <c r="M21" i="154"/>
  <c r="J21" i="154"/>
  <c r="Q21" i="154" s="1"/>
  <c r="BK7" i="186"/>
  <c r="AZ7" i="186"/>
  <c r="AU7" i="186"/>
  <c r="AJ7" i="186"/>
  <c r="V7" i="186"/>
  <c r="G7" i="186"/>
  <c r="A3" i="186"/>
  <c r="BZ2" i="186"/>
  <c r="BZ1" i="186"/>
  <c r="A1" i="186"/>
  <c r="M19" i="150"/>
  <c r="P19" i="150" s="1"/>
  <c r="I19" i="150"/>
  <c r="O19" i="150" s="1"/>
  <c r="Q19" i="150" s="1"/>
  <c r="M20" i="150"/>
  <c r="P20" i="150" s="1"/>
  <c r="I20" i="150"/>
  <c r="O20" i="150" s="1"/>
  <c r="Q20" i="150" s="1"/>
  <c r="M17" i="150"/>
  <c r="P17" i="150" s="1"/>
  <c r="I17" i="150"/>
  <c r="O17" i="150" s="1"/>
  <c r="Q17" i="150" s="1"/>
  <c r="M14" i="185"/>
  <c r="I14" i="185"/>
  <c r="O14" i="185" s="1"/>
  <c r="M20" i="185"/>
  <c r="I20" i="185"/>
  <c r="O20" i="185" s="1"/>
  <c r="M19" i="185"/>
  <c r="I19" i="185"/>
  <c r="O19" i="185" s="1"/>
  <c r="M12" i="185"/>
  <c r="I12" i="185"/>
  <c r="O12" i="185" s="1"/>
  <c r="M16" i="185"/>
  <c r="I16" i="185"/>
  <c r="O16" i="185" s="1"/>
  <c r="M21" i="185"/>
  <c r="I21" i="185"/>
  <c r="O21" i="185" s="1"/>
  <c r="M13" i="185"/>
  <c r="I13" i="185"/>
  <c r="O13" i="185" s="1"/>
  <c r="M17" i="185"/>
  <c r="I17" i="185"/>
  <c r="O17" i="185" s="1"/>
  <c r="M18" i="185"/>
  <c r="I18" i="185"/>
  <c r="O18" i="185" s="1"/>
  <c r="M15" i="185"/>
  <c r="I15" i="185"/>
  <c r="O15" i="185" s="1"/>
  <c r="A3" i="185"/>
  <c r="R2" i="185"/>
  <c r="R1" i="185"/>
  <c r="A1" i="185"/>
  <c r="M16" i="184"/>
  <c r="I16" i="184"/>
  <c r="O16" i="184" s="1"/>
  <c r="M12" i="184"/>
  <c r="I12" i="184"/>
  <c r="O12" i="184" s="1"/>
  <c r="M23" i="184"/>
  <c r="I23" i="184"/>
  <c r="O23" i="184" s="1"/>
  <c r="M20" i="184"/>
  <c r="I20" i="184"/>
  <c r="O20" i="184" s="1"/>
  <c r="M17" i="184"/>
  <c r="I17" i="184"/>
  <c r="O17" i="184" s="1"/>
  <c r="M19" i="184"/>
  <c r="I19" i="184"/>
  <c r="O19" i="184" s="1"/>
  <c r="M11" i="184"/>
  <c r="I11" i="184"/>
  <c r="O11" i="184" s="1"/>
  <c r="M14" i="184"/>
  <c r="I14" i="184"/>
  <c r="O14" i="184" s="1"/>
  <c r="M18" i="184"/>
  <c r="I18" i="184"/>
  <c r="O18" i="184" s="1"/>
  <c r="M21" i="184"/>
  <c r="I21" i="184"/>
  <c r="O21" i="184" s="1"/>
  <c r="M15" i="184"/>
  <c r="I15" i="184"/>
  <c r="O15" i="184" s="1"/>
  <c r="M24" i="184"/>
  <c r="I24" i="184"/>
  <c r="O24" i="184" s="1"/>
  <c r="M22" i="184"/>
  <c r="I22" i="184"/>
  <c r="O22" i="184" s="1"/>
  <c r="M13" i="184"/>
  <c r="I13" i="184"/>
  <c r="O13" i="184" s="1"/>
  <c r="A3" i="184"/>
  <c r="R2" i="184"/>
  <c r="R1" i="184"/>
  <c r="A1" i="184"/>
  <c r="M51" i="182"/>
  <c r="I51" i="182"/>
  <c r="O51" i="182" s="1"/>
  <c r="M55" i="182"/>
  <c r="I55" i="182"/>
  <c r="O55" i="182" s="1"/>
  <c r="M19" i="182"/>
  <c r="I19" i="182"/>
  <c r="O19" i="182" s="1"/>
  <c r="M27" i="182"/>
  <c r="I27" i="182"/>
  <c r="O27" i="182" s="1"/>
  <c r="M15" i="182"/>
  <c r="I15" i="182"/>
  <c r="O15" i="182" s="1"/>
  <c r="M45" i="182"/>
  <c r="I45" i="182"/>
  <c r="O45" i="182" s="1"/>
  <c r="M13" i="182"/>
  <c r="I13" i="182"/>
  <c r="O13" i="182" s="1"/>
  <c r="M37" i="182"/>
  <c r="I37" i="182"/>
  <c r="O37" i="182" s="1"/>
  <c r="M41" i="182"/>
  <c r="I41" i="182"/>
  <c r="O41" i="182" s="1"/>
  <c r="M31" i="182"/>
  <c r="I31" i="182"/>
  <c r="O31" i="182" s="1"/>
  <c r="M21" i="182"/>
  <c r="I21" i="182"/>
  <c r="O21" i="182" s="1"/>
  <c r="M29" i="182"/>
  <c r="I29" i="182"/>
  <c r="O29" i="182" s="1"/>
  <c r="M23" i="182"/>
  <c r="I23" i="182"/>
  <c r="O23" i="182" s="1"/>
  <c r="M33" i="182"/>
  <c r="I33" i="182"/>
  <c r="O33" i="182" s="1"/>
  <c r="M39" i="182"/>
  <c r="I39" i="182"/>
  <c r="O39" i="182" s="1"/>
  <c r="M35" i="182"/>
  <c r="I35" i="182"/>
  <c r="O35" i="182" s="1"/>
  <c r="M57" i="182"/>
  <c r="I57" i="182"/>
  <c r="O57" i="182" s="1"/>
  <c r="M49" i="182"/>
  <c r="I49" i="182"/>
  <c r="O49" i="182" s="1"/>
  <c r="M17" i="182"/>
  <c r="I17" i="182"/>
  <c r="O17" i="182" s="1"/>
  <c r="M25" i="182"/>
  <c r="I25" i="182"/>
  <c r="O25" i="182" s="1"/>
  <c r="M43" i="182"/>
  <c r="I43" i="182"/>
  <c r="O43" i="182" s="1"/>
  <c r="M53" i="182"/>
  <c r="I53" i="182"/>
  <c r="O53" i="182" s="1"/>
  <c r="M59" i="182"/>
  <c r="I59" i="182"/>
  <c r="O59" i="182" s="1"/>
  <c r="M47" i="182"/>
  <c r="I47" i="182"/>
  <c r="O47" i="182" s="1"/>
  <c r="L7" i="182"/>
  <c r="F7" i="182"/>
  <c r="A3" i="182"/>
  <c r="R2" i="182"/>
  <c r="R1" i="182"/>
  <c r="A1" i="182"/>
  <c r="BK13" i="142"/>
  <c r="BM13" i="142" s="1"/>
  <c r="BD13" i="142"/>
  <c r="BE13" i="142" s="1"/>
  <c r="BQ13" i="142" s="1"/>
  <c r="AS13" i="142"/>
  <c r="AU13" i="142" s="1"/>
  <c r="AO13" i="142"/>
  <c r="AP13" i="142" s="1"/>
  <c r="BP13" i="142" s="1"/>
  <c r="AE13" i="142"/>
  <c r="AB13" i="142"/>
  <c r="Y13" i="142"/>
  <c r="AF13" i="142" s="1"/>
  <c r="BT13" i="142" s="1"/>
  <c r="R13" i="142"/>
  <c r="O13" i="142"/>
  <c r="L13" i="142"/>
  <c r="S13" i="142" s="1"/>
  <c r="BK12" i="142"/>
  <c r="BM12" i="142" s="1"/>
  <c r="BD12" i="142"/>
  <c r="BE12" i="142" s="1"/>
  <c r="BQ12" i="142" s="1"/>
  <c r="AS12" i="142"/>
  <c r="AU12" i="142" s="1"/>
  <c r="AO12" i="142"/>
  <c r="AP12" i="142" s="1"/>
  <c r="BP12" i="142" s="1"/>
  <c r="AE12" i="142"/>
  <c r="AB12" i="142"/>
  <c r="Y12" i="142"/>
  <c r="AF12" i="142" s="1"/>
  <c r="BT12" i="142" s="1"/>
  <c r="R12" i="142"/>
  <c r="O12" i="142"/>
  <c r="L12" i="142"/>
  <c r="S12" i="142" s="1"/>
  <c r="BK19" i="142"/>
  <c r="BM19" i="142" s="1"/>
  <c r="BD19" i="142"/>
  <c r="BE19" i="142" s="1"/>
  <c r="BQ19" i="142" s="1"/>
  <c r="AS19" i="142"/>
  <c r="AU19" i="142" s="1"/>
  <c r="AO19" i="142"/>
  <c r="AP19" i="142" s="1"/>
  <c r="BP19" i="142" s="1"/>
  <c r="AE19" i="142"/>
  <c r="AB19" i="142"/>
  <c r="Y19" i="142"/>
  <c r="AF19" i="142" s="1"/>
  <c r="BT19" i="142" s="1"/>
  <c r="R19" i="142"/>
  <c r="O19" i="142"/>
  <c r="L19" i="142"/>
  <c r="S19" i="142" s="1"/>
  <c r="BK14" i="142"/>
  <c r="BM14" i="142" s="1"/>
  <c r="BD14" i="142"/>
  <c r="BE14" i="142" s="1"/>
  <c r="BQ14" i="142" s="1"/>
  <c r="AS14" i="142"/>
  <c r="AU14" i="142" s="1"/>
  <c r="AO14" i="142"/>
  <c r="AP14" i="142" s="1"/>
  <c r="BP14" i="142" s="1"/>
  <c r="AE14" i="142"/>
  <c r="AB14" i="142"/>
  <c r="Y14" i="142"/>
  <c r="AF14" i="142" s="1"/>
  <c r="BT14" i="142" s="1"/>
  <c r="R14" i="142"/>
  <c r="O14" i="142"/>
  <c r="L14" i="142"/>
  <c r="S14" i="142" s="1"/>
  <c r="BK18" i="142"/>
  <c r="BM18" i="142" s="1"/>
  <c r="BD18" i="142"/>
  <c r="BE18" i="142" s="1"/>
  <c r="BQ18" i="142" s="1"/>
  <c r="AS18" i="142"/>
  <c r="AU18" i="142" s="1"/>
  <c r="AO18" i="142"/>
  <c r="AP18" i="142" s="1"/>
  <c r="BP18" i="142" s="1"/>
  <c r="AE18" i="142"/>
  <c r="AB18" i="142"/>
  <c r="Y18" i="142"/>
  <c r="AF18" i="142" s="1"/>
  <c r="BT18" i="142" s="1"/>
  <c r="R18" i="142"/>
  <c r="O18" i="142"/>
  <c r="L18" i="142"/>
  <c r="S18" i="142" s="1"/>
  <c r="BK15" i="142"/>
  <c r="BM15" i="142" s="1"/>
  <c r="BD15" i="142"/>
  <c r="BE15" i="142" s="1"/>
  <c r="BQ15" i="142" s="1"/>
  <c r="AS15" i="142"/>
  <c r="AU15" i="142" s="1"/>
  <c r="AO15" i="142"/>
  <c r="AP15" i="142" s="1"/>
  <c r="BP15" i="142" s="1"/>
  <c r="AE15" i="142"/>
  <c r="AB15" i="142"/>
  <c r="Y15" i="142"/>
  <c r="AF15" i="142" s="1"/>
  <c r="BT15" i="142" s="1"/>
  <c r="R15" i="142"/>
  <c r="O15" i="142"/>
  <c r="L15" i="142"/>
  <c r="S15" i="142" s="1"/>
  <c r="BK16" i="142"/>
  <c r="BM16" i="142" s="1"/>
  <c r="BD16" i="142"/>
  <c r="BE16" i="142" s="1"/>
  <c r="BQ16" i="142" s="1"/>
  <c r="AS16" i="142"/>
  <c r="AU16" i="142" s="1"/>
  <c r="AO16" i="142"/>
  <c r="AP16" i="142" s="1"/>
  <c r="BP16" i="142" s="1"/>
  <c r="AE16" i="142"/>
  <c r="AB16" i="142"/>
  <c r="Y16" i="142"/>
  <c r="AF16" i="142" s="1"/>
  <c r="BT16" i="142" s="1"/>
  <c r="R16" i="142"/>
  <c r="O16" i="142"/>
  <c r="L16" i="142"/>
  <c r="S16" i="142" s="1"/>
  <c r="BD7" i="102"/>
  <c r="BL26" i="102"/>
  <c r="BV26" i="102" s="1"/>
  <c r="BE26" i="102"/>
  <c r="BU26" i="102" s="1"/>
  <c r="AZ26" i="102"/>
  <c r="AW26" i="102"/>
  <c r="AT26" i="102"/>
  <c r="BA26" i="102" s="1"/>
  <c r="BT26" i="102" s="1"/>
  <c r="BX26" i="102" s="1"/>
  <c r="Q26" i="102"/>
  <c r="N26" i="102"/>
  <c r="K26" i="102"/>
  <c r="R26" i="102" s="1"/>
  <c r="BN26" i="102" s="1"/>
  <c r="AM24" i="102"/>
  <c r="AB24" i="102"/>
  <c r="AM23" i="102"/>
  <c r="AB23" i="102"/>
  <c r="AM22" i="102"/>
  <c r="AB22" i="102"/>
  <c r="AM21" i="102"/>
  <c r="AB21" i="102"/>
  <c r="AM20" i="102"/>
  <c r="AB20" i="102"/>
  <c r="AM19" i="102"/>
  <c r="AM26" i="102" s="1"/>
  <c r="AN26" i="102" s="1"/>
  <c r="BP26" i="102" s="1"/>
  <c r="AB19" i="102"/>
  <c r="AB26" i="102" s="1"/>
  <c r="AC26" i="102" s="1"/>
  <c r="BO26" i="102" s="1"/>
  <c r="AB24" i="152"/>
  <c r="AD24" i="152" s="1"/>
  <c r="AH24" i="152" s="1"/>
  <c r="V24" i="152"/>
  <c r="AG24" i="152" s="1"/>
  <c r="Q24" i="152"/>
  <c r="N24" i="152"/>
  <c r="R24" i="152"/>
  <c r="AB14" i="152"/>
  <c r="AD14" i="152" s="1"/>
  <c r="AH14" i="152" s="1"/>
  <c r="V14" i="152"/>
  <c r="AG14" i="152" s="1"/>
  <c r="Q14" i="152"/>
  <c r="N14" i="152"/>
  <c r="R14" i="152"/>
  <c r="AB16" i="152"/>
  <c r="AD16" i="152" s="1"/>
  <c r="AH16" i="152" s="1"/>
  <c r="V16" i="152"/>
  <c r="AG16" i="152" s="1"/>
  <c r="Q16" i="152"/>
  <c r="N16" i="152"/>
  <c r="R16" i="152"/>
  <c r="AB12" i="152"/>
  <c r="AD12" i="152" s="1"/>
  <c r="AH12" i="152" s="1"/>
  <c r="V12" i="152"/>
  <c r="AG12" i="152" s="1"/>
  <c r="Q12" i="152"/>
  <c r="N12" i="152"/>
  <c r="R12" i="152"/>
  <c r="AB20" i="152"/>
  <c r="AD20" i="152" s="1"/>
  <c r="AH20" i="152" s="1"/>
  <c r="V20" i="152"/>
  <c r="AG20" i="152" s="1"/>
  <c r="Q20" i="152"/>
  <c r="N20" i="152"/>
  <c r="R20" i="152"/>
  <c r="AB22" i="152"/>
  <c r="AD22" i="152" s="1"/>
  <c r="AH22" i="152" s="1"/>
  <c r="V22" i="152"/>
  <c r="AG22" i="152" s="1"/>
  <c r="Q22" i="152"/>
  <c r="N22" i="152"/>
  <c r="R22" i="152"/>
  <c r="BJ17" i="180"/>
  <c r="BL17" i="180" s="1"/>
  <c r="BC17" i="180"/>
  <c r="BD17" i="180" s="1"/>
  <c r="BP17" i="180" s="1"/>
  <c r="AS17" i="180"/>
  <c r="AN17" i="180"/>
  <c r="AO17" i="180" s="1"/>
  <c r="BO17" i="180" s="1"/>
  <c r="AC17" i="180"/>
  <c r="Z17" i="180"/>
  <c r="W17" i="180"/>
  <c r="AD17" i="180" s="1"/>
  <c r="BS17" i="180" s="1"/>
  <c r="P17" i="180"/>
  <c r="M17" i="180"/>
  <c r="J17" i="180"/>
  <c r="Q17" i="180" s="1"/>
  <c r="BJ21" i="180"/>
  <c r="BL21" i="180" s="1"/>
  <c r="BC21" i="180"/>
  <c r="BD21" i="180" s="1"/>
  <c r="BP21" i="180" s="1"/>
  <c r="AS21" i="180"/>
  <c r="AN21" i="180"/>
  <c r="AO21" i="180" s="1"/>
  <c r="BO21" i="180" s="1"/>
  <c r="AC21" i="180"/>
  <c r="Z21" i="180"/>
  <c r="W21" i="180"/>
  <c r="AD21" i="180" s="1"/>
  <c r="BS21" i="180" s="1"/>
  <c r="P21" i="180"/>
  <c r="M21" i="180"/>
  <c r="J21" i="180"/>
  <c r="Q21" i="180" s="1"/>
  <c r="BJ14" i="180"/>
  <c r="BL14" i="180" s="1"/>
  <c r="BC14" i="180"/>
  <c r="BD14" i="180" s="1"/>
  <c r="BP14" i="180" s="1"/>
  <c r="AS14" i="180"/>
  <c r="AN14" i="180"/>
  <c r="AO14" i="180" s="1"/>
  <c r="BO14" i="180" s="1"/>
  <c r="AC14" i="180"/>
  <c r="Z14" i="180"/>
  <c r="W14" i="180"/>
  <c r="AD14" i="180" s="1"/>
  <c r="BS14" i="180" s="1"/>
  <c r="P14" i="180"/>
  <c r="M14" i="180"/>
  <c r="J14" i="180"/>
  <c r="Q14" i="180" s="1"/>
  <c r="BJ23" i="180"/>
  <c r="BL23" i="180" s="1"/>
  <c r="BC23" i="180"/>
  <c r="BD23" i="180" s="1"/>
  <c r="BP23" i="180" s="1"/>
  <c r="AS23" i="180"/>
  <c r="AN23" i="180"/>
  <c r="AO23" i="180" s="1"/>
  <c r="BO23" i="180" s="1"/>
  <c r="AC23" i="180"/>
  <c r="Z23" i="180"/>
  <c r="W23" i="180"/>
  <c r="AD23" i="180" s="1"/>
  <c r="BS23" i="180" s="1"/>
  <c r="P23" i="180"/>
  <c r="M23" i="180"/>
  <c r="J23" i="180"/>
  <c r="Q23" i="180" s="1"/>
  <c r="BJ22" i="180"/>
  <c r="BL22" i="180" s="1"/>
  <c r="BC22" i="180"/>
  <c r="BD22" i="180" s="1"/>
  <c r="BP22" i="180" s="1"/>
  <c r="AS22" i="180"/>
  <c r="AN22" i="180"/>
  <c r="AO22" i="180" s="1"/>
  <c r="BO22" i="180" s="1"/>
  <c r="AC22" i="180"/>
  <c r="Z22" i="180"/>
  <c r="W22" i="180"/>
  <c r="AD22" i="180" s="1"/>
  <c r="BS22" i="180" s="1"/>
  <c r="P22" i="180"/>
  <c r="M22" i="180"/>
  <c r="J22" i="180"/>
  <c r="Q22" i="180" s="1"/>
  <c r="BJ16" i="180"/>
  <c r="BL16" i="180" s="1"/>
  <c r="BC16" i="180"/>
  <c r="BD16" i="180" s="1"/>
  <c r="BP16" i="180" s="1"/>
  <c r="AS16" i="180"/>
  <c r="AN16" i="180"/>
  <c r="AO16" i="180" s="1"/>
  <c r="BO16" i="180" s="1"/>
  <c r="AC16" i="180"/>
  <c r="Z16" i="180"/>
  <c r="W16" i="180"/>
  <c r="AD16" i="180" s="1"/>
  <c r="BS16" i="180" s="1"/>
  <c r="P16" i="180"/>
  <c r="M16" i="180"/>
  <c r="J16" i="180"/>
  <c r="Q16" i="180" s="1"/>
  <c r="BJ18" i="180"/>
  <c r="BL18" i="180" s="1"/>
  <c r="BC18" i="180"/>
  <c r="BD18" i="180" s="1"/>
  <c r="BP18" i="180" s="1"/>
  <c r="AS18" i="180"/>
  <c r="AN18" i="180"/>
  <c r="AO18" i="180" s="1"/>
  <c r="BO18" i="180" s="1"/>
  <c r="AC18" i="180"/>
  <c r="Z18" i="180"/>
  <c r="W18" i="180"/>
  <c r="AD18" i="180" s="1"/>
  <c r="BS18" i="180" s="1"/>
  <c r="P18" i="180"/>
  <c r="M18" i="180"/>
  <c r="J18" i="180"/>
  <c r="Q18" i="180" s="1"/>
  <c r="BJ15" i="180"/>
  <c r="BL15" i="180" s="1"/>
  <c r="BC15" i="180"/>
  <c r="BD15" i="180" s="1"/>
  <c r="BP15" i="180" s="1"/>
  <c r="AS15" i="180"/>
  <c r="AN15" i="180"/>
  <c r="AO15" i="180" s="1"/>
  <c r="BO15" i="180" s="1"/>
  <c r="AC15" i="180"/>
  <c r="Z15" i="180"/>
  <c r="W15" i="180"/>
  <c r="AD15" i="180" s="1"/>
  <c r="BS15" i="180" s="1"/>
  <c r="P15" i="180"/>
  <c r="M15" i="180"/>
  <c r="J15" i="180"/>
  <c r="Q15" i="180" s="1"/>
  <c r="BJ13" i="180"/>
  <c r="BL13" i="180" s="1"/>
  <c r="BC13" i="180"/>
  <c r="BD13" i="180" s="1"/>
  <c r="BP13" i="180" s="1"/>
  <c r="AS13" i="180"/>
  <c r="AN13" i="180"/>
  <c r="AO13" i="180" s="1"/>
  <c r="BO13" i="180" s="1"/>
  <c r="AC13" i="180"/>
  <c r="Z13" i="180"/>
  <c r="W13" i="180"/>
  <c r="AD13" i="180" s="1"/>
  <c r="BS13" i="180" s="1"/>
  <c r="P13" i="180"/>
  <c r="M13" i="180"/>
  <c r="J13" i="180"/>
  <c r="Q13" i="180" s="1"/>
  <c r="BJ24" i="180"/>
  <c r="BL24" i="180" s="1"/>
  <c r="BC24" i="180"/>
  <c r="BD24" i="180" s="1"/>
  <c r="BP24" i="180" s="1"/>
  <c r="AS24" i="180"/>
  <c r="AN24" i="180"/>
  <c r="AO24" i="180" s="1"/>
  <c r="BO24" i="180" s="1"/>
  <c r="AC24" i="180"/>
  <c r="Z24" i="180"/>
  <c r="W24" i="180"/>
  <c r="AD24" i="180" s="1"/>
  <c r="BS24" i="180" s="1"/>
  <c r="P24" i="180"/>
  <c r="M24" i="180"/>
  <c r="J24" i="180"/>
  <c r="Q24" i="180" s="1"/>
  <c r="BJ11" i="180"/>
  <c r="BL11" i="180" s="1"/>
  <c r="BC11" i="180"/>
  <c r="BD11" i="180" s="1"/>
  <c r="BP11" i="180" s="1"/>
  <c r="AS11" i="180"/>
  <c r="AN11" i="180"/>
  <c r="AO11" i="180" s="1"/>
  <c r="BO11" i="180" s="1"/>
  <c r="AC11" i="180"/>
  <c r="Z11" i="180"/>
  <c r="W11" i="180"/>
  <c r="AD11" i="180" s="1"/>
  <c r="BS11" i="180" s="1"/>
  <c r="P11" i="180"/>
  <c r="M11" i="180"/>
  <c r="J11" i="180"/>
  <c r="Q11" i="180" s="1"/>
  <c r="BJ12" i="180"/>
  <c r="BL12" i="180" s="1"/>
  <c r="BC12" i="180"/>
  <c r="BD12" i="180" s="1"/>
  <c r="BP12" i="180" s="1"/>
  <c r="AS12" i="180"/>
  <c r="AN12" i="180"/>
  <c r="AO12" i="180" s="1"/>
  <c r="BO12" i="180" s="1"/>
  <c r="AC12" i="180"/>
  <c r="Z12" i="180"/>
  <c r="W12" i="180"/>
  <c r="AD12" i="180" s="1"/>
  <c r="BS12" i="180" s="1"/>
  <c r="P12" i="180"/>
  <c r="M12" i="180"/>
  <c r="J12" i="180"/>
  <c r="Q12" i="180" s="1"/>
  <c r="BG6" i="180"/>
  <c r="AV6" i="180"/>
  <c r="AR6" i="180"/>
  <c r="AG6" i="180"/>
  <c r="T6" i="180"/>
  <c r="G6" i="180"/>
  <c r="A3" i="180"/>
  <c r="BV2" i="180"/>
  <c r="BV1" i="180"/>
  <c r="A1" i="180"/>
  <c r="BI7" i="131"/>
  <c r="BE7" i="131"/>
  <c r="AR7" i="131"/>
  <c r="CB7" i="141"/>
  <c r="BT7" i="141"/>
  <c r="M13" i="179"/>
  <c r="I13" i="179"/>
  <c r="O13" i="179" s="1"/>
  <c r="M14" i="179"/>
  <c r="I14" i="179"/>
  <c r="O14" i="179" s="1"/>
  <c r="M12" i="179"/>
  <c r="I12" i="179"/>
  <c r="O12" i="179" s="1"/>
  <c r="M16" i="179"/>
  <c r="I16" i="179"/>
  <c r="O16" i="179" s="1"/>
  <c r="M18" i="179"/>
  <c r="I18" i="179"/>
  <c r="O18" i="179" s="1"/>
  <c r="M11" i="179"/>
  <c r="I11" i="179"/>
  <c r="O11" i="179" s="1"/>
  <c r="M15" i="179"/>
  <c r="I15" i="179"/>
  <c r="O15" i="179" s="1"/>
  <c r="M19" i="179"/>
  <c r="I19" i="179"/>
  <c r="O19" i="179" s="1"/>
  <c r="M17" i="179"/>
  <c r="I17" i="179"/>
  <c r="O17" i="179" s="1"/>
  <c r="A3" i="179"/>
  <c r="R2" i="179"/>
  <c r="R1" i="179"/>
  <c r="A1" i="179"/>
  <c r="M14" i="178"/>
  <c r="I14" i="178"/>
  <c r="O14" i="178" s="1"/>
  <c r="M17" i="178"/>
  <c r="I17" i="178"/>
  <c r="O17" i="178" s="1"/>
  <c r="M20" i="178"/>
  <c r="I20" i="178"/>
  <c r="O20" i="178" s="1"/>
  <c r="M22" i="178"/>
  <c r="I22" i="178"/>
  <c r="O22" i="178" s="1"/>
  <c r="M19" i="178"/>
  <c r="I19" i="178"/>
  <c r="O19" i="178" s="1"/>
  <c r="M18" i="178"/>
  <c r="I18" i="178"/>
  <c r="O18" i="178" s="1"/>
  <c r="M15" i="178"/>
  <c r="I15" i="178"/>
  <c r="O15" i="178" s="1"/>
  <c r="M12" i="178"/>
  <c r="I12" i="178"/>
  <c r="O12" i="178" s="1"/>
  <c r="M16" i="178"/>
  <c r="I16" i="178"/>
  <c r="O16" i="178" s="1"/>
  <c r="M13" i="178"/>
  <c r="I13" i="178"/>
  <c r="O13" i="178" s="1"/>
  <c r="M21" i="178"/>
  <c r="I21" i="178"/>
  <c r="O21" i="178" s="1"/>
  <c r="L5" i="178"/>
  <c r="F5" i="178"/>
  <c r="A3" i="178"/>
  <c r="R2" i="178"/>
  <c r="R1" i="178"/>
  <c r="A1" i="178"/>
  <c r="M23" i="160"/>
  <c r="I23" i="160"/>
  <c r="O23" i="160" s="1"/>
  <c r="M15" i="160"/>
  <c r="I15" i="160"/>
  <c r="O15" i="160" s="1"/>
  <c r="M17" i="160"/>
  <c r="I17" i="160"/>
  <c r="O17" i="160" s="1"/>
  <c r="M13" i="160"/>
  <c r="I13" i="160"/>
  <c r="O13" i="160" s="1"/>
  <c r="M19" i="160"/>
  <c r="I19" i="160"/>
  <c r="O19" i="160" s="1"/>
  <c r="M29" i="160"/>
  <c r="I29" i="160"/>
  <c r="O29" i="160" s="1"/>
  <c r="M33" i="160"/>
  <c r="I33" i="160"/>
  <c r="O33" i="160" s="1"/>
  <c r="M39" i="160"/>
  <c r="I39" i="160"/>
  <c r="O39" i="160" s="1"/>
  <c r="M35" i="160"/>
  <c r="I35" i="160"/>
  <c r="O35" i="160" s="1"/>
  <c r="M31" i="160"/>
  <c r="I31" i="160"/>
  <c r="O31" i="160" s="1"/>
  <c r="M21" i="160"/>
  <c r="I21" i="160"/>
  <c r="O21" i="160" s="1"/>
  <c r="M41" i="160"/>
  <c r="I41" i="160"/>
  <c r="O41" i="160" s="1"/>
  <c r="M27" i="160"/>
  <c r="I27" i="160"/>
  <c r="O27" i="160" s="1"/>
  <c r="M37" i="160"/>
  <c r="I37" i="160"/>
  <c r="O37" i="160" s="1"/>
  <c r="AB18" i="177"/>
  <c r="AD18" i="177" s="1"/>
  <c r="AH18" i="177" s="1"/>
  <c r="V18" i="177"/>
  <c r="AG18" i="177" s="1"/>
  <c r="Q18" i="177"/>
  <c r="N18" i="177"/>
  <c r="R18" i="177"/>
  <c r="AB14" i="177"/>
  <c r="AD14" i="177" s="1"/>
  <c r="AH14" i="177" s="1"/>
  <c r="V14" i="177"/>
  <c r="AG14" i="177" s="1"/>
  <c r="Q14" i="177"/>
  <c r="N14" i="177"/>
  <c r="R14" i="177"/>
  <c r="AB12" i="177"/>
  <c r="AD12" i="177" s="1"/>
  <c r="AH12" i="177" s="1"/>
  <c r="V12" i="177"/>
  <c r="AG12" i="177" s="1"/>
  <c r="Q12" i="177"/>
  <c r="N12" i="177"/>
  <c r="R12" i="177"/>
  <c r="AB16" i="177"/>
  <c r="AD16" i="177" s="1"/>
  <c r="AH16" i="177" s="1"/>
  <c r="V16" i="177"/>
  <c r="AG16" i="177" s="1"/>
  <c r="Q16" i="177"/>
  <c r="N16" i="177"/>
  <c r="R16" i="177"/>
  <c r="AB20" i="177"/>
  <c r="AD20" i="177" s="1"/>
  <c r="AH20" i="177" s="1"/>
  <c r="V20" i="177"/>
  <c r="AG20" i="177" s="1"/>
  <c r="Q20" i="177"/>
  <c r="N20" i="177"/>
  <c r="R20" i="177"/>
  <c r="Y5" i="177"/>
  <c r="U5" i="177"/>
  <c r="H5" i="177"/>
  <c r="A3" i="177"/>
  <c r="AJ2" i="177"/>
  <c r="AJ1" i="177"/>
  <c r="A1" i="177"/>
  <c r="BJ11" i="176"/>
  <c r="BL11" i="176" s="1"/>
  <c r="BC11" i="176"/>
  <c r="BD11" i="176" s="1"/>
  <c r="BP11" i="176" s="1"/>
  <c r="AS11" i="176"/>
  <c r="AN11" i="176"/>
  <c r="AO11" i="176" s="1"/>
  <c r="BO11" i="176" s="1"/>
  <c r="AC11" i="176"/>
  <c r="Z11" i="176"/>
  <c r="W11" i="176"/>
  <c r="AD11" i="176" s="1"/>
  <c r="BS11" i="176" s="1"/>
  <c r="P11" i="176"/>
  <c r="M11" i="176"/>
  <c r="J11" i="176"/>
  <c r="Q11" i="176" s="1"/>
  <c r="BJ20" i="176"/>
  <c r="BL20" i="176" s="1"/>
  <c r="BC20" i="176"/>
  <c r="BD20" i="176" s="1"/>
  <c r="BP20" i="176" s="1"/>
  <c r="AS20" i="176"/>
  <c r="AN20" i="176"/>
  <c r="AO20" i="176" s="1"/>
  <c r="BO20" i="176" s="1"/>
  <c r="AC20" i="176"/>
  <c r="Z20" i="176"/>
  <c r="W20" i="176"/>
  <c r="AD20" i="176" s="1"/>
  <c r="BS20" i="176" s="1"/>
  <c r="P20" i="176"/>
  <c r="M20" i="176"/>
  <c r="J20" i="176"/>
  <c r="Q20" i="176" s="1"/>
  <c r="BJ15" i="176"/>
  <c r="BL15" i="176" s="1"/>
  <c r="BC15" i="176"/>
  <c r="BD15" i="176" s="1"/>
  <c r="BP15" i="176" s="1"/>
  <c r="AS15" i="176"/>
  <c r="AN15" i="176"/>
  <c r="AO15" i="176" s="1"/>
  <c r="BO15" i="176" s="1"/>
  <c r="AC15" i="176"/>
  <c r="Z15" i="176"/>
  <c r="W15" i="176"/>
  <c r="AD15" i="176" s="1"/>
  <c r="BS15" i="176" s="1"/>
  <c r="P15" i="176"/>
  <c r="M15" i="176"/>
  <c r="J15" i="176"/>
  <c r="Q15" i="176" s="1"/>
  <c r="BJ24" i="176"/>
  <c r="BL24" i="176" s="1"/>
  <c r="BC24" i="176"/>
  <c r="BD24" i="176" s="1"/>
  <c r="BP24" i="176" s="1"/>
  <c r="AS24" i="176"/>
  <c r="AN24" i="176"/>
  <c r="AO24" i="176" s="1"/>
  <c r="BO24" i="176" s="1"/>
  <c r="AC24" i="176"/>
  <c r="Z24" i="176"/>
  <c r="W24" i="176"/>
  <c r="AD24" i="176" s="1"/>
  <c r="BS24" i="176" s="1"/>
  <c r="P24" i="176"/>
  <c r="M24" i="176"/>
  <c r="J24" i="176"/>
  <c r="Q24" i="176" s="1"/>
  <c r="BJ19" i="176"/>
  <c r="BL19" i="176" s="1"/>
  <c r="BC19" i="176"/>
  <c r="BD19" i="176" s="1"/>
  <c r="BP19" i="176" s="1"/>
  <c r="AS19" i="176"/>
  <c r="AN19" i="176"/>
  <c r="AO19" i="176" s="1"/>
  <c r="BO19" i="176" s="1"/>
  <c r="AC19" i="176"/>
  <c r="Z19" i="176"/>
  <c r="W19" i="176"/>
  <c r="AD19" i="176" s="1"/>
  <c r="BS19" i="176" s="1"/>
  <c r="P19" i="176"/>
  <c r="M19" i="176"/>
  <c r="J19" i="176"/>
  <c r="Q19" i="176" s="1"/>
  <c r="BJ22" i="176"/>
  <c r="BL22" i="176" s="1"/>
  <c r="BC22" i="176"/>
  <c r="BD22" i="176" s="1"/>
  <c r="BP22" i="176" s="1"/>
  <c r="AS22" i="176"/>
  <c r="AN22" i="176"/>
  <c r="AO22" i="176" s="1"/>
  <c r="BO22" i="176" s="1"/>
  <c r="AC22" i="176"/>
  <c r="Z22" i="176"/>
  <c r="W22" i="176"/>
  <c r="AD22" i="176" s="1"/>
  <c r="BS22" i="176" s="1"/>
  <c r="P22" i="176"/>
  <c r="M22" i="176"/>
  <c r="J22" i="176"/>
  <c r="Q22" i="176" s="1"/>
  <c r="BJ21" i="176"/>
  <c r="BL21" i="176" s="1"/>
  <c r="BC21" i="176"/>
  <c r="BD21" i="176" s="1"/>
  <c r="BP21" i="176" s="1"/>
  <c r="AS21" i="176"/>
  <c r="AN21" i="176"/>
  <c r="AO21" i="176" s="1"/>
  <c r="BO21" i="176" s="1"/>
  <c r="AC21" i="176"/>
  <c r="Z21" i="176"/>
  <c r="W21" i="176"/>
  <c r="AD21" i="176" s="1"/>
  <c r="BS21" i="176" s="1"/>
  <c r="P21" i="176"/>
  <c r="M21" i="176"/>
  <c r="J21" i="176"/>
  <c r="Q21" i="176" s="1"/>
  <c r="BJ17" i="176"/>
  <c r="BL17" i="176" s="1"/>
  <c r="BC17" i="176"/>
  <c r="BD17" i="176" s="1"/>
  <c r="BP17" i="176" s="1"/>
  <c r="AS17" i="176"/>
  <c r="AN17" i="176"/>
  <c r="AO17" i="176" s="1"/>
  <c r="BO17" i="176" s="1"/>
  <c r="AC17" i="176"/>
  <c r="Z17" i="176"/>
  <c r="W17" i="176"/>
  <c r="AD17" i="176" s="1"/>
  <c r="BS17" i="176" s="1"/>
  <c r="P17" i="176"/>
  <c r="M17" i="176"/>
  <c r="J17" i="176"/>
  <c r="Q17" i="176" s="1"/>
  <c r="BJ18" i="176"/>
  <c r="BL18" i="176" s="1"/>
  <c r="BC18" i="176"/>
  <c r="BD18" i="176" s="1"/>
  <c r="BP18" i="176" s="1"/>
  <c r="AS18" i="176"/>
  <c r="AN18" i="176"/>
  <c r="AO18" i="176" s="1"/>
  <c r="BO18" i="176" s="1"/>
  <c r="AC18" i="176"/>
  <c r="Z18" i="176"/>
  <c r="W18" i="176"/>
  <c r="AD18" i="176" s="1"/>
  <c r="BS18" i="176" s="1"/>
  <c r="P18" i="176"/>
  <c r="M18" i="176"/>
  <c r="J18" i="176"/>
  <c r="Q18" i="176" s="1"/>
  <c r="BJ16" i="176"/>
  <c r="BL16" i="176" s="1"/>
  <c r="BC16" i="176"/>
  <c r="BD16" i="176" s="1"/>
  <c r="BP16" i="176" s="1"/>
  <c r="AS16" i="176"/>
  <c r="AN16" i="176"/>
  <c r="AO16" i="176" s="1"/>
  <c r="BO16" i="176" s="1"/>
  <c r="AC16" i="176"/>
  <c r="Z16" i="176"/>
  <c r="W16" i="176"/>
  <c r="AD16" i="176" s="1"/>
  <c r="BS16" i="176" s="1"/>
  <c r="P16" i="176"/>
  <c r="M16" i="176"/>
  <c r="J16" i="176"/>
  <c r="Q16" i="176" s="1"/>
  <c r="BJ12" i="176"/>
  <c r="BL12" i="176" s="1"/>
  <c r="BC12" i="176"/>
  <c r="BD12" i="176" s="1"/>
  <c r="BP12" i="176" s="1"/>
  <c r="AS12" i="176"/>
  <c r="AN12" i="176"/>
  <c r="AO12" i="176" s="1"/>
  <c r="BO12" i="176" s="1"/>
  <c r="AC12" i="176"/>
  <c r="Z12" i="176"/>
  <c r="W12" i="176"/>
  <c r="AD12" i="176" s="1"/>
  <c r="BS12" i="176" s="1"/>
  <c r="P12" i="176"/>
  <c r="M12" i="176"/>
  <c r="J12" i="176"/>
  <c r="Q12" i="176" s="1"/>
  <c r="BJ13" i="176"/>
  <c r="BL13" i="176" s="1"/>
  <c r="BC13" i="176"/>
  <c r="BD13" i="176" s="1"/>
  <c r="BP13" i="176" s="1"/>
  <c r="AS13" i="176"/>
  <c r="AN13" i="176"/>
  <c r="AO13" i="176" s="1"/>
  <c r="BO13" i="176" s="1"/>
  <c r="AC13" i="176"/>
  <c r="Z13" i="176"/>
  <c r="W13" i="176"/>
  <c r="AD13" i="176" s="1"/>
  <c r="BS13" i="176" s="1"/>
  <c r="P13" i="176"/>
  <c r="M13" i="176"/>
  <c r="J13" i="176"/>
  <c r="Q13" i="176" s="1"/>
  <c r="BJ25" i="176"/>
  <c r="BL25" i="176" s="1"/>
  <c r="BC25" i="176"/>
  <c r="BD25" i="176" s="1"/>
  <c r="BP25" i="176" s="1"/>
  <c r="AS25" i="176"/>
  <c r="AN25" i="176"/>
  <c r="AO25" i="176" s="1"/>
  <c r="BO25" i="176" s="1"/>
  <c r="AC25" i="176"/>
  <c r="Z25" i="176"/>
  <c r="W25" i="176"/>
  <c r="AD25" i="176" s="1"/>
  <c r="BS25" i="176" s="1"/>
  <c r="P25" i="176"/>
  <c r="M25" i="176"/>
  <c r="J25" i="176"/>
  <c r="Q25" i="176" s="1"/>
  <c r="BJ23" i="176"/>
  <c r="BL23" i="176" s="1"/>
  <c r="BC23" i="176"/>
  <c r="BD23" i="176" s="1"/>
  <c r="BP23" i="176" s="1"/>
  <c r="AS23" i="176"/>
  <c r="AN23" i="176"/>
  <c r="AO23" i="176" s="1"/>
  <c r="BO23" i="176" s="1"/>
  <c r="AC23" i="176"/>
  <c r="Z23" i="176"/>
  <c r="W23" i="176"/>
  <c r="AD23" i="176" s="1"/>
  <c r="BS23" i="176" s="1"/>
  <c r="P23" i="176"/>
  <c r="M23" i="176"/>
  <c r="J23" i="176"/>
  <c r="Q23" i="176" s="1"/>
  <c r="BJ14" i="176"/>
  <c r="BL14" i="176" s="1"/>
  <c r="BC14" i="176"/>
  <c r="BD14" i="176" s="1"/>
  <c r="BP14" i="176" s="1"/>
  <c r="AS14" i="176"/>
  <c r="AN14" i="176"/>
  <c r="AO14" i="176" s="1"/>
  <c r="BO14" i="176" s="1"/>
  <c r="AC14" i="176"/>
  <c r="Z14" i="176"/>
  <c r="W14" i="176"/>
  <c r="AD14" i="176" s="1"/>
  <c r="BS14" i="176" s="1"/>
  <c r="P14" i="176"/>
  <c r="M14" i="176"/>
  <c r="J14" i="176"/>
  <c r="Q14" i="176" s="1"/>
  <c r="AR6" i="176"/>
  <c r="AG6" i="176"/>
  <c r="A3" i="176"/>
  <c r="BV2" i="176"/>
  <c r="BV1" i="176"/>
  <c r="A1" i="176"/>
  <c r="M19" i="157"/>
  <c r="I19" i="157"/>
  <c r="O19" i="157" s="1"/>
  <c r="M12" i="157"/>
  <c r="I12" i="157"/>
  <c r="O12" i="157" s="1"/>
  <c r="M13" i="157"/>
  <c r="I13" i="157"/>
  <c r="O13" i="157" s="1"/>
  <c r="M16" i="157"/>
  <c r="I16" i="157"/>
  <c r="O16" i="157" s="1"/>
  <c r="M11" i="157"/>
  <c r="I11" i="157"/>
  <c r="O11" i="157" s="1"/>
  <c r="M14" i="157"/>
  <c r="I14" i="157"/>
  <c r="O14" i="157" s="1"/>
  <c r="M15" i="157"/>
  <c r="I15" i="157"/>
  <c r="O15" i="157" s="1"/>
  <c r="M21" i="157"/>
  <c r="I21" i="157"/>
  <c r="O21" i="157" s="1"/>
  <c r="M18" i="157"/>
  <c r="I18" i="157"/>
  <c r="O18" i="157" s="1"/>
  <c r="M17" i="157"/>
  <c r="I17" i="157"/>
  <c r="O17" i="157" s="1"/>
  <c r="M18" i="175"/>
  <c r="I18" i="175"/>
  <c r="O18" i="175" s="1"/>
  <c r="M19" i="175"/>
  <c r="I19" i="175"/>
  <c r="O19" i="175" s="1"/>
  <c r="M13" i="175"/>
  <c r="I13" i="175"/>
  <c r="O13" i="175" s="1"/>
  <c r="M11" i="175"/>
  <c r="I11" i="175"/>
  <c r="O11" i="175" s="1"/>
  <c r="M16" i="175"/>
  <c r="I16" i="175"/>
  <c r="O16" i="175" s="1"/>
  <c r="M15" i="175"/>
  <c r="I15" i="175"/>
  <c r="O15" i="175" s="1"/>
  <c r="M14" i="175"/>
  <c r="I14" i="175"/>
  <c r="O14" i="175" s="1"/>
  <c r="M12" i="175"/>
  <c r="I12" i="175"/>
  <c r="O12" i="175" s="1"/>
  <c r="M17" i="175"/>
  <c r="I17" i="175"/>
  <c r="O17" i="175" s="1"/>
  <c r="L5" i="175"/>
  <c r="F5" i="175"/>
  <c r="A3" i="175"/>
  <c r="R2" i="175"/>
  <c r="R1" i="175"/>
  <c r="A1" i="175"/>
  <c r="M14" i="158"/>
  <c r="I14" i="158"/>
  <c r="O14" i="158" s="1"/>
  <c r="M12" i="158"/>
  <c r="I12" i="158"/>
  <c r="O12" i="158" s="1"/>
  <c r="M13" i="158"/>
  <c r="I13" i="158"/>
  <c r="O13" i="158" s="1"/>
  <c r="M16" i="158"/>
  <c r="I16" i="158"/>
  <c r="O16" i="158" s="1"/>
  <c r="M12" i="156"/>
  <c r="I12" i="156"/>
  <c r="O12" i="156" s="1"/>
  <c r="M14" i="156"/>
  <c r="I14" i="156"/>
  <c r="O14" i="156" s="1"/>
  <c r="M11" i="156"/>
  <c r="I11" i="156"/>
  <c r="O11" i="156" s="1"/>
  <c r="M16" i="156"/>
  <c r="I16" i="156"/>
  <c r="O16" i="156" s="1"/>
  <c r="M13" i="156"/>
  <c r="I13" i="156"/>
  <c r="O13" i="156" s="1"/>
  <c r="M19" i="153"/>
  <c r="P19" i="153" s="1"/>
  <c r="I19" i="153"/>
  <c r="O19" i="153" s="1"/>
  <c r="Q19" i="153" s="1"/>
  <c r="M16" i="153"/>
  <c r="P16" i="153" s="1"/>
  <c r="I16" i="153"/>
  <c r="O16" i="153" s="1"/>
  <c r="Q16" i="153" s="1"/>
  <c r="BJ11" i="166"/>
  <c r="BL11" i="166" s="1"/>
  <c r="BC11" i="166"/>
  <c r="BD11" i="166" s="1"/>
  <c r="BP11" i="166" s="1"/>
  <c r="AS11" i="166"/>
  <c r="AN11" i="166"/>
  <c r="AO11" i="166" s="1"/>
  <c r="BO11" i="166" s="1"/>
  <c r="AC11" i="166"/>
  <c r="Z11" i="166"/>
  <c r="W11" i="166"/>
  <c r="AD11" i="166" s="1"/>
  <c r="BS11" i="166" s="1"/>
  <c r="P11" i="166"/>
  <c r="M11" i="166"/>
  <c r="J11" i="166"/>
  <c r="Q11" i="166" s="1"/>
  <c r="BJ13" i="166"/>
  <c r="BL13" i="166" s="1"/>
  <c r="BC13" i="166"/>
  <c r="BD13" i="166" s="1"/>
  <c r="BP13" i="166" s="1"/>
  <c r="AS13" i="166"/>
  <c r="AN13" i="166"/>
  <c r="AO13" i="166" s="1"/>
  <c r="BO13" i="166" s="1"/>
  <c r="AC13" i="166"/>
  <c r="Z13" i="166"/>
  <c r="W13" i="166"/>
  <c r="AD13" i="166" s="1"/>
  <c r="BS13" i="166" s="1"/>
  <c r="P13" i="166"/>
  <c r="M13" i="166"/>
  <c r="J13" i="166"/>
  <c r="Q13" i="166" s="1"/>
  <c r="BJ15" i="166"/>
  <c r="BL15" i="166" s="1"/>
  <c r="BC15" i="166"/>
  <c r="BD15" i="166" s="1"/>
  <c r="BP15" i="166" s="1"/>
  <c r="AS15" i="166"/>
  <c r="AN15" i="166"/>
  <c r="AO15" i="166" s="1"/>
  <c r="BO15" i="166" s="1"/>
  <c r="AC15" i="166"/>
  <c r="Z15" i="166"/>
  <c r="W15" i="166"/>
  <c r="AD15" i="166" s="1"/>
  <c r="BS15" i="166" s="1"/>
  <c r="P15" i="166"/>
  <c r="M15" i="166"/>
  <c r="J15" i="166"/>
  <c r="Q15" i="166" s="1"/>
  <c r="BJ17" i="166"/>
  <c r="BL17" i="166" s="1"/>
  <c r="BC17" i="166"/>
  <c r="BD17" i="166" s="1"/>
  <c r="BP17" i="166" s="1"/>
  <c r="AS17" i="166"/>
  <c r="AN17" i="166"/>
  <c r="AO17" i="166" s="1"/>
  <c r="BO17" i="166" s="1"/>
  <c r="AC17" i="166"/>
  <c r="Z17" i="166"/>
  <c r="W17" i="166"/>
  <c r="AD17" i="166" s="1"/>
  <c r="BS17" i="166" s="1"/>
  <c r="P17" i="166"/>
  <c r="M17" i="166"/>
  <c r="J17" i="166"/>
  <c r="Q17" i="166" s="1"/>
  <c r="BJ12" i="166"/>
  <c r="BL12" i="166" s="1"/>
  <c r="BC12" i="166"/>
  <c r="BD12" i="166" s="1"/>
  <c r="BP12" i="166" s="1"/>
  <c r="AS12" i="166"/>
  <c r="AN12" i="166"/>
  <c r="AO12" i="166" s="1"/>
  <c r="BO12" i="166" s="1"/>
  <c r="AC12" i="166"/>
  <c r="Z12" i="166"/>
  <c r="W12" i="166"/>
  <c r="AD12" i="166" s="1"/>
  <c r="BS12" i="166" s="1"/>
  <c r="P12" i="166"/>
  <c r="M12" i="166"/>
  <c r="J12" i="166"/>
  <c r="Q12" i="166" s="1"/>
  <c r="BJ14" i="166"/>
  <c r="BL14" i="166" s="1"/>
  <c r="BC14" i="166"/>
  <c r="BD14" i="166" s="1"/>
  <c r="BP14" i="166" s="1"/>
  <c r="AS14" i="166"/>
  <c r="AN14" i="166"/>
  <c r="AO14" i="166" s="1"/>
  <c r="BO14" i="166" s="1"/>
  <c r="AC14" i="166"/>
  <c r="Z14" i="166"/>
  <c r="W14" i="166"/>
  <c r="AD14" i="166" s="1"/>
  <c r="BS14" i="166" s="1"/>
  <c r="P14" i="166"/>
  <c r="M14" i="166"/>
  <c r="J14" i="166"/>
  <c r="Q14" i="166" s="1"/>
  <c r="CB14" i="141"/>
  <c r="CD14" i="141" s="1"/>
  <c r="CO14" i="141" s="1"/>
  <c r="BW14" i="141"/>
  <c r="BY14" i="141" s="1"/>
  <c r="CN14" i="141" s="1"/>
  <c r="BQ14" i="141"/>
  <c r="CM14" i="141" s="1"/>
  <c r="BO14" i="141"/>
  <c r="BK14" i="141"/>
  <c r="BH14" i="141"/>
  <c r="BE14" i="141"/>
  <c r="BL14" i="141" s="1"/>
  <c r="AV14" i="141"/>
  <c r="AW14" i="141" s="1"/>
  <c r="CI14" i="141" s="1"/>
  <c r="AL14" i="141"/>
  <c r="AM14" i="141" s="1"/>
  <c r="CH14" i="141" s="1"/>
  <c r="AB14" i="141"/>
  <c r="AC14" i="141" s="1"/>
  <c r="CG14" i="141" s="1"/>
  <c r="R14" i="141"/>
  <c r="O14" i="141"/>
  <c r="L14" i="141"/>
  <c r="S14" i="141" s="1"/>
  <c r="CB12" i="141"/>
  <c r="CD12" i="141" s="1"/>
  <c r="CO12" i="141" s="1"/>
  <c r="BW12" i="141"/>
  <c r="CN12" i="141" s="1"/>
  <c r="BQ12" i="141"/>
  <c r="CM12" i="141" s="1"/>
  <c r="BO12" i="141"/>
  <c r="BK12" i="141"/>
  <c r="BH12" i="141"/>
  <c r="BE12" i="141"/>
  <c r="BL12" i="141" s="1"/>
  <c r="AV12" i="141"/>
  <c r="AW12" i="141" s="1"/>
  <c r="CI12" i="141" s="1"/>
  <c r="AL12" i="141"/>
  <c r="AM12" i="141" s="1"/>
  <c r="CH12" i="141" s="1"/>
  <c r="AB12" i="141"/>
  <c r="AC12" i="141" s="1"/>
  <c r="CG12" i="141" s="1"/>
  <c r="R12" i="141"/>
  <c r="O12" i="141"/>
  <c r="L12" i="141"/>
  <c r="S12" i="141" s="1"/>
  <c r="CB18" i="141"/>
  <c r="CD18" i="141" s="1"/>
  <c r="CO18" i="141" s="1"/>
  <c r="BW18" i="141"/>
  <c r="BY18" i="141" s="1"/>
  <c r="CN18" i="141" s="1"/>
  <c r="BQ18" i="141"/>
  <c r="CM18" i="141" s="1"/>
  <c r="BO18" i="141"/>
  <c r="BK18" i="141"/>
  <c r="BH18" i="141"/>
  <c r="BE18" i="141"/>
  <c r="BL18" i="141" s="1"/>
  <c r="AV18" i="141"/>
  <c r="AW18" i="141" s="1"/>
  <c r="CI18" i="141" s="1"/>
  <c r="AL18" i="141"/>
  <c r="AM18" i="141" s="1"/>
  <c r="CH18" i="141" s="1"/>
  <c r="AB18" i="141"/>
  <c r="AC18" i="141" s="1"/>
  <c r="CG18" i="141" s="1"/>
  <c r="R18" i="141"/>
  <c r="O18" i="141"/>
  <c r="L18" i="141"/>
  <c r="S18" i="141" s="1"/>
  <c r="CB17" i="141"/>
  <c r="CD17" i="141" s="1"/>
  <c r="CO17" i="141" s="1"/>
  <c r="BW17" i="141"/>
  <c r="BY17" i="141" s="1"/>
  <c r="CN17" i="141" s="1"/>
  <c r="BQ17" i="141"/>
  <c r="CM17" i="141" s="1"/>
  <c r="BO17" i="141"/>
  <c r="BK17" i="141"/>
  <c r="BH17" i="141"/>
  <c r="BE17" i="141"/>
  <c r="BL17" i="141" s="1"/>
  <c r="AV17" i="141"/>
  <c r="AW17" i="141" s="1"/>
  <c r="CI17" i="141" s="1"/>
  <c r="AL17" i="141"/>
  <c r="AM17" i="141" s="1"/>
  <c r="CH17" i="141" s="1"/>
  <c r="AB17" i="141"/>
  <c r="AC17" i="141" s="1"/>
  <c r="CG17" i="141" s="1"/>
  <c r="R17" i="141"/>
  <c r="O17" i="141"/>
  <c r="L17" i="141"/>
  <c r="S17" i="141" s="1"/>
  <c r="CB16" i="141"/>
  <c r="CD16" i="141" s="1"/>
  <c r="CO16" i="141" s="1"/>
  <c r="BW16" i="141"/>
  <c r="BY16" i="141" s="1"/>
  <c r="CN16" i="141" s="1"/>
  <c r="BQ16" i="141"/>
  <c r="CM16" i="141" s="1"/>
  <c r="BO16" i="141"/>
  <c r="BK16" i="141"/>
  <c r="BE16" i="141"/>
  <c r="BL16" i="141" s="1"/>
  <c r="AV16" i="141"/>
  <c r="AW16" i="141" s="1"/>
  <c r="CI16" i="141" s="1"/>
  <c r="AL16" i="141"/>
  <c r="AM16" i="141" s="1"/>
  <c r="CH16" i="141" s="1"/>
  <c r="AB16" i="141"/>
  <c r="AC16" i="141" s="1"/>
  <c r="CG16" i="141" s="1"/>
  <c r="R16" i="141"/>
  <c r="O16" i="141"/>
  <c r="L16" i="141"/>
  <c r="S16" i="141" s="1"/>
  <c r="CB15" i="141"/>
  <c r="CD15" i="141" s="1"/>
  <c r="CO15" i="141" s="1"/>
  <c r="BW15" i="141"/>
  <c r="BY15" i="141" s="1"/>
  <c r="CN15" i="141" s="1"/>
  <c r="BQ15" i="141"/>
  <c r="CM15" i="141" s="1"/>
  <c r="BO15" i="141"/>
  <c r="BK15" i="141"/>
  <c r="BH15" i="141"/>
  <c r="BE15" i="141"/>
  <c r="BL15" i="141" s="1"/>
  <c r="AV15" i="141"/>
  <c r="AW15" i="141" s="1"/>
  <c r="CI15" i="141" s="1"/>
  <c r="AL15" i="141"/>
  <c r="AM15" i="141" s="1"/>
  <c r="CH15" i="141" s="1"/>
  <c r="AB15" i="141"/>
  <c r="AC15" i="141" s="1"/>
  <c r="CG15" i="141" s="1"/>
  <c r="R15" i="141"/>
  <c r="O15" i="141"/>
  <c r="L15" i="141"/>
  <c r="S15" i="141" s="1"/>
  <c r="DP15" i="125"/>
  <c r="DR15" i="125" s="1"/>
  <c r="EJ15" i="125" s="1"/>
  <c r="DJ15" i="125"/>
  <c r="DL15" i="125" s="1"/>
  <c r="EI15" i="125" s="1"/>
  <c r="DB15" i="125"/>
  <c r="DD15" i="125" s="1"/>
  <c r="EH15" i="125" s="1"/>
  <c r="CW15" i="125"/>
  <c r="CT15" i="125"/>
  <c r="CQ15" i="125"/>
  <c r="CX15" i="125" s="1"/>
  <c r="CG15" i="125"/>
  <c r="CI15" i="125" s="1"/>
  <c r="EC15" i="125" s="1"/>
  <c r="CA15" i="125"/>
  <c r="CC15" i="125" s="1"/>
  <c r="EB15" i="125" s="1"/>
  <c r="BS15" i="125"/>
  <c r="BU15" i="125" s="1"/>
  <c r="EA15" i="125" s="1"/>
  <c r="BN15" i="125"/>
  <c r="BK15" i="125"/>
  <c r="BH15" i="125"/>
  <c r="BO15" i="125" s="1"/>
  <c r="AY15" i="125"/>
  <c r="AZ15" i="125" s="1"/>
  <c r="DW15" i="125" s="1"/>
  <c r="AN15" i="125"/>
  <c r="AO15" i="125" s="1"/>
  <c r="DV15" i="125" s="1"/>
  <c r="AC15" i="125"/>
  <c r="AD15" i="125" s="1"/>
  <c r="DU15" i="125" s="1"/>
  <c r="R15" i="125"/>
  <c r="O15" i="125"/>
  <c r="L15" i="125"/>
  <c r="S15" i="125" s="1"/>
  <c r="DP12" i="125"/>
  <c r="DR12" i="125" s="1"/>
  <c r="EJ12" i="125" s="1"/>
  <c r="DJ12" i="125"/>
  <c r="DL12" i="125" s="1"/>
  <c r="EI12" i="125" s="1"/>
  <c r="DB12" i="125"/>
  <c r="DD12" i="125" s="1"/>
  <c r="EH12" i="125" s="1"/>
  <c r="CW12" i="125"/>
  <c r="CT12" i="125"/>
  <c r="CQ12" i="125"/>
  <c r="CX12" i="125" s="1"/>
  <c r="CG12" i="125"/>
  <c r="CI12" i="125" s="1"/>
  <c r="EC12" i="125" s="1"/>
  <c r="CA12" i="125"/>
  <c r="CC12" i="125" s="1"/>
  <c r="EB12" i="125" s="1"/>
  <c r="BS12" i="125"/>
  <c r="BU12" i="125" s="1"/>
  <c r="EA12" i="125" s="1"/>
  <c r="BN12" i="125"/>
  <c r="BK12" i="125"/>
  <c r="BH12" i="125"/>
  <c r="BO12" i="125" s="1"/>
  <c r="AY12" i="125"/>
  <c r="AZ12" i="125" s="1"/>
  <c r="DW12" i="125" s="1"/>
  <c r="AN12" i="125"/>
  <c r="AO12" i="125" s="1"/>
  <c r="DV12" i="125" s="1"/>
  <c r="AC12" i="125"/>
  <c r="AD12" i="125" s="1"/>
  <c r="DU12" i="125" s="1"/>
  <c r="R12" i="125"/>
  <c r="O12" i="125"/>
  <c r="L12" i="125"/>
  <c r="S12" i="125" s="1"/>
  <c r="DP16" i="125"/>
  <c r="DR16" i="125" s="1"/>
  <c r="EJ16" i="125" s="1"/>
  <c r="DJ16" i="125"/>
  <c r="DL16" i="125" s="1"/>
  <c r="EI16" i="125" s="1"/>
  <c r="DB16" i="125"/>
  <c r="DD16" i="125" s="1"/>
  <c r="EH16" i="125" s="1"/>
  <c r="CW16" i="125"/>
  <c r="CT16" i="125"/>
  <c r="CQ16" i="125"/>
  <c r="CX16" i="125" s="1"/>
  <c r="CG16" i="125"/>
  <c r="CI16" i="125" s="1"/>
  <c r="EC16" i="125" s="1"/>
  <c r="CA16" i="125"/>
  <c r="CC16" i="125" s="1"/>
  <c r="EB16" i="125" s="1"/>
  <c r="BS16" i="125"/>
  <c r="BU16" i="125" s="1"/>
  <c r="EA16" i="125" s="1"/>
  <c r="BN16" i="125"/>
  <c r="BK16" i="125"/>
  <c r="BH16" i="125"/>
  <c r="BO16" i="125" s="1"/>
  <c r="AY16" i="125"/>
  <c r="AZ16" i="125" s="1"/>
  <c r="DW16" i="125" s="1"/>
  <c r="AN16" i="125"/>
  <c r="AO16" i="125" s="1"/>
  <c r="DV16" i="125" s="1"/>
  <c r="AC16" i="125"/>
  <c r="AD16" i="125" s="1"/>
  <c r="DU16" i="125" s="1"/>
  <c r="R16" i="125"/>
  <c r="O16" i="125"/>
  <c r="L16" i="125"/>
  <c r="S16" i="125" s="1"/>
  <c r="DP14" i="125"/>
  <c r="DR14" i="125" s="1"/>
  <c r="EJ14" i="125" s="1"/>
  <c r="DJ14" i="125"/>
  <c r="DL14" i="125" s="1"/>
  <c r="EI14" i="125" s="1"/>
  <c r="DB14" i="125"/>
  <c r="DD14" i="125" s="1"/>
  <c r="EH14" i="125" s="1"/>
  <c r="CW14" i="125"/>
  <c r="CT14" i="125"/>
  <c r="CQ14" i="125"/>
  <c r="CX14" i="125" s="1"/>
  <c r="CG14" i="125"/>
  <c r="CI14" i="125" s="1"/>
  <c r="EC14" i="125" s="1"/>
  <c r="CA14" i="125"/>
  <c r="CC14" i="125" s="1"/>
  <c r="EB14" i="125" s="1"/>
  <c r="BS14" i="125"/>
  <c r="BU14" i="125" s="1"/>
  <c r="EA14" i="125" s="1"/>
  <c r="BN14" i="125"/>
  <c r="BK14" i="125"/>
  <c r="BH14" i="125"/>
  <c r="BO14" i="125" s="1"/>
  <c r="AY14" i="125"/>
  <c r="AZ14" i="125" s="1"/>
  <c r="DW14" i="125" s="1"/>
  <c r="AN14" i="125"/>
  <c r="AO14" i="125" s="1"/>
  <c r="DV14" i="125" s="1"/>
  <c r="AC14" i="125"/>
  <c r="AD14" i="125" s="1"/>
  <c r="DU14" i="125" s="1"/>
  <c r="R14" i="125"/>
  <c r="O14" i="125"/>
  <c r="L14" i="125"/>
  <c r="S14" i="125" s="1"/>
  <c r="DW12" i="164"/>
  <c r="DY12" i="164" s="1"/>
  <c r="DQ12" i="164"/>
  <c r="DS12" i="164" s="1"/>
  <c r="DI12" i="164"/>
  <c r="DK12" i="164" s="1"/>
  <c r="DD12" i="164"/>
  <c r="DA12" i="164"/>
  <c r="CX12" i="164"/>
  <c r="DE12" i="164" s="1"/>
  <c r="EE12" i="164" s="1"/>
  <c r="CM12" i="164"/>
  <c r="CO12" i="164" s="1"/>
  <c r="CP12" i="164" s="1"/>
  <c r="ER12" i="164" s="1"/>
  <c r="CD12" i="164"/>
  <c r="CF12" i="164" s="1"/>
  <c r="EQ12" i="164" s="1"/>
  <c r="BV12" i="164"/>
  <c r="BX12" i="164" s="1"/>
  <c r="BY12" i="164" s="1"/>
  <c r="EP12" i="164" s="1"/>
  <c r="BN12" i="164"/>
  <c r="BK12" i="164"/>
  <c r="BH12" i="164"/>
  <c r="BO12" i="164" s="1"/>
  <c r="AY12" i="164"/>
  <c r="AZ12" i="164" s="1"/>
  <c r="EL12" i="164" s="1"/>
  <c r="AN12" i="164"/>
  <c r="AO12" i="164" s="1"/>
  <c r="EK12" i="164" s="1"/>
  <c r="AC12" i="164"/>
  <c r="AD12" i="164" s="1"/>
  <c r="EJ12" i="164" s="1"/>
  <c r="R12" i="164"/>
  <c r="O12" i="164"/>
  <c r="L12" i="164"/>
  <c r="S12" i="164" s="1"/>
  <c r="R53" i="162" l="1"/>
  <c r="T53" i="162" s="1"/>
  <c r="L53" i="162"/>
  <c r="R82" i="162"/>
  <c r="T82" i="162" s="1"/>
  <c r="L82" i="162"/>
  <c r="R74" i="162"/>
  <c r="T74" i="162" s="1"/>
  <c r="L74" i="162"/>
  <c r="R18" i="162"/>
  <c r="T18" i="162" s="1"/>
  <c r="L18" i="162"/>
  <c r="R32" i="162"/>
  <c r="T32" i="162" s="1"/>
  <c r="L32" i="162"/>
  <c r="R90" i="162"/>
  <c r="T90" i="162" s="1"/>
  <c r="L90" i="162"/>
  <c r="R39" i="162"/>
  <c r="T39" i="162" s="1"/>
  <c r="L39" i="162"/>
  <c r="R25" i="162"/>
  <c r="T25" i="162" s="1"/>
  <c r="L25" i="162"/>
  <c r="R67" i="162"/>
  <c r="T67" i="162" s="1"/>
  <c r="L67" i="162"/>
  <c r="R46" i="162"/>
  <c r="T46" i="162" s="1"/>
  <c r="L46" i="162"/>
  <c r="AJ21" i="155"/>
  <c r="AG21" i="155"/>
  <c r="AJ16" i="155"/>
  <c r="AG16" i="155"/>
  <c r="AJ13" i="155"/>
  <c r="AG13" i="155"/>
  <c r="AJ12" i="155"/>
  <c r="AG12" i="155"/>
  <c r="AJ14" i="155"/>
  <c r="AG14" i="155"/>
  <c r="AJ18" i="155"/>
  <c r="AG18" i="155"/>
  <c r="AJ17" i="155"/>
  <c r="AG17" i="155"/>
  <c r="AJ19" i="155"/>
  <c r="AG19" i="155"/>
  <c r="AJ20" i="155"/>
  <c r="AG20" i="155"/>
  <c r="AR21" i="154"/>
  <c r="AO21" i="154"/>
  <c r="AR18" i="154"/>
  <c r="AO18" i="154"/>
  <c r="AR12" i="154"/>
  <c r="AO12" i="154"/>
  <c r="AR13" i="154"/>
  <c r="AO13" i="154"/>
  <c r="AR11" i="154"/>
  <c r="AO11" i="154"/>
  <c r="AR16" i="154"/>
  <c r="AO16" i="154"/>
  <c r="AR17" i="154"/>
  <c r="AO17" i="154"/>
  <c r="AR20" i="154"/>
  <c r="AO20" i="154"/>
  <c r="AR19" i="154"/>
  <c r="AO19" i="154"/>
  <c r="AR14" i="154"/>
  <c r="AO14" i="154"/>
  <c r="BQ20" i="180"/>
  <c r="BU20" i="180" s="1"/>
  <c r="BN20" i="180"/>
  <c r="BU22" i="96"/>
  <c r="BY22" i="96" s="1"/>
  <c r="BR22" i="96"/>
  <c r="BU14" i="96"/>
  <c r="BY14" i="96" s="1"/>
  <c r="BR14" i="96"/>
  <c r="BU25" i="96"/>
  <c r="BY25" i="96" s="1"/>
  <c r="BR25" i="96"/>
  <c r="BU21" i="96"/>
  <c r="BY21" i="96" s="1"/>
  <c r="BR21" i="96"/>
  <c r="BU26" i="96"/>
  <c r="BY26" i="96" s="1"/>
  <c r="BR26" i="96"/>
  <c r="BR17" i="183"/>
  <c r="BV17" i="183" s="1"/>
  <c r="BO17" i="183"/>
  <c r="BR15" i="183"/>
  <c r="BV15" i="183" s="1"/>
  <c r="BO15" i="183"/>
  <c r="BR20" i="183"/>
  <c r="BV20" i="183" s="1"/>
  <c r="BO20" i="183"/>
  <c r="BR16" i="183"/>
  <c r="BV16" i="183" s="1"/>
  <c r="BO16" i="183"/>
  <c r="BR18" i="183"/>
  <c r="BV18" i="183" s="1"/>
  <c r="BO18" i="183"/>
  <c r="BR14" i="183"/>
  <c r="BV14" i="183" s="1"/>
  <c r="BO14" i="183"/>
  <c r="BR13" i="183"/>
  <c r="BV13" i="183" s="1"/>
  <c r="BO13" i="183"/>
  <c r="BR12" i="183"/>
  <c r="BV12" i="183" s="1"/>
  <c r="BR19" i="183"/>
  <c r="BV19" i="183" s="1"/>
  <c r="BO19" i="183"/>
  <c r="Q18" i="187"/>
  <c r="P18" i="187"/>
  <c r="Q13" i="187"/>
  <c r="P13" i="187"/>
  <c r="Q16" i="187"/>
  <c r="P16" i="187"/>
  <c r="Q12" i="187"/>
  <c r="P12" i="187"/>
  <c r="Q15" i="187"/>
  <c r="P15" i="187"/>
  <c r="Q20" i="187"/>
  <c r="P20" i="187"/>
  <c r="Q17" i="187"/>
  <c r="P17" i="187"/>
  <c r="Q14" i="187"/>
  <c r="P14" i="187"/>
  <c r="Q15" i="185"/>
  <c r="P15" i="185"/>
  <c r="Q18" i="185"/>
  <c r="P18" i="185"/>
  <c r="Q17" i="185"/>
  <c r="P17" i="185"/>
  <c r="Q13" i="185"/>
  <c r="P13" i="185"/>
  <c r="Q21" i="185"/>
  <c r="P21" i="185"/>
  <c r="Q16" i="185"/>
  <c r="P16" i="185"/>
  <c r="Q12" i="185"/>
  <c r="P12" i="185"/>
  <c r="Q19" i="185"/>
  <c r="P19" i="185"/>
  <c r="Q20" i="185"/>
  <c r="P20" i="185"/>
  <c r="Q14" i="185"/>
  <c r="P14" i="185"/>
  <c r="Q16" i="184"/>
  <c r="P16" i="184"/>
  <c r="Q17" i="184"/>
  <c r="P17" i="184"/>
  <c r="Q20" i="184"/>
  <c r="P20" i="184"/>
  <c r="Q23" i="184"/>
  <c r="P23" i="184"/>
  <c r="Q12" i="184"/>
  <c r="P12" i="184"/>
  <c r="Q13" i="184"/>
  <c r="P13" i="184"/>
  <c r="Q22" i="184"/>
  <c r="P22" i="184"/>
  <c r="Q24" i="184"/>
  <c r="P24" i="184"/>
  <c r="Q15" i="184"/>
  <c r="P15" i="184"/>
  <c r="Q21" i="184"/>
  <c r="P21" i="184"/>
  <c r="Q18" i="184"/>
  <c r="P18" i="184"/>
  <c r="Q14" i="184"/>
  <c r="P14" i="184"/>
  <c r="Q11" i="184"/>
  <c r="P11" i="184"/>
  <c r="Q19" i="184"/>
  <c r="P19" i="184"/>
  <c r="Q41" i="182"/>
  <c r="P41" i="182"/>
  <c r="Q37" i="182"/>
  <c r="P37" i="182"/>
  <c r="Q13" i="182"/>
  <c r="P13" i="182"/>
  <c r="Q45" i="182"/>
  <c r="P45" i="182"/>
  <c r="Q15" i="182"/>
  <c r="P15" i="182"/>
  <c r="Q27" i="182"/>
  <c r="P27" i="182"/>
  <c r="Q19" i="182"/>
  <c r="P19" i="182"/>
  <c r="Q55" i="182"/>
  <c r="P55" i="182"/>
  <c r="Q51" i="182"/>
  <c r="P51" i="182"/>
  <c r="Q47" i="182"/>
  <c r="P47" i="182"/>
  <c r="Q59" i="182"/>
  <c r="P59" i="182"/>
  <c r="Q53" i="182"/>
  <c r="P53" i="182"/>
  <c r="Q43" i="182"/>
  <c r="P43" i="182"/>
  <c r="Q25" i="182"/>
  <c r="P25" i="182"/>
  <c r="Q17" i="182"/>
  <c r="P17" i="182"/>
  <c r="Q49" i="182"/>
  <c r="P49" i="182"/>
  <c r="Q57" i="182"/>
  <c r="P57" i="182"/>
  <c r="Q35" i="182"/>
  <c r="P35" i="182"/>
  <c r="Q39" i="182"/>
  <c r="P39" i="182"/>
  <c r="Q33" i="182"/>
  <c r="P33" i="182"/>
  <c r="Q23" i="182"/>
  <c r="P23" i="182"/>
  <c r="Q29" i="182"/>
  <c r="P29" i="182"/>
  <c r="Q21" i="182"/>
  <c r="P21" i="182"/>
  <c r="Q31" i="182"/>
  <c r="P31" i="182"/>
  <c r="BR16" i="142"/>
  <c r="BV16" i="142" s="1"/>
  <c r="BO16" i="142"/>
  <c r="BR15" i="142"/>
  <c r="BV15" i="142" s="1"/>
  <c r="BO15" i="142"/>
  <c r="BR18" i="142"/>
  <c r="BV18" i="142" s="1"/>
  <c r="BO18" i="142"/>
  <c r="BR14" i="142"/>
  <c r="BV14" i="142" s="1"/>
  <c r="BO14" i="142"/>
  <c r="BR19" i="142"/>
  <c r="BV19" i="142" s="1"/>
  <c r="BO19" i="142"/>
  <c r="BR12" i="142"/>
  <c r="BV12" i="142" s="1"/>
  <c r="BO12" i="142"/>
  <c r="BR13" i="142"/>
  <c r="BV13" i="142" s="1"/>
  <c r="BO13" i="142"/>
  <c r="BR26" i="102"/>
  <c r="BZ26" i="102" s="1"/>
  <c r="AI24" i="152"/>
  <c r="AF24" i="152"/>
  <c r="AI12" i="152"/>
  <c r="AF12" i="152"/>
  <c r="AI16" i="152"/>
  <c r="AF16" i="152"/>
  <c r="AI14" i="152"/>
  <c r="AF14" i="152"/>
  <c r="AI20" i="152"/>
  <c r="AF20" i="152"/>
  <c r="AI22" i="152"/>
  <c r="AF22" i="152"/>
  <c r="BQ12" i="180"/>
  <c r="BU12" i="180" s="1"/>
  <c r="BN12" i="180"/>
  <c r="BQ11" i="180"/>
  <c r="BU11" i="180" s="1"/>
  <c r="BN11" i="180"/>
  <c r="BQ24" i="180"/>
  <c r="BU24" i="180" s="1"/>
  <c r="BN24" i="180"/>
  <c r="BQ13" i="180"/>
  <c r="BU13" i="180" s="1"/>
  <c r="BN13" i="180"/>
  <c r="BQ15" i="180"/>
  <c r="BU15" i="180" s="1"/>
  <c r="BN15" i="180"/>
  <c r="BQ18" i="180"/>
  <c r="BU18" i="180" s="1"/>
  <c r="BN18" i="180"/>
  <c r="BQ16" i="180"/>
  <c r="BU16" i="180" s="1"/>
  <c r="BN16" i="180"/>
  <c r="BQ22" i="180"/>
  <c r="BU22" i="180" s="1"/>
  <c r="BN22" i="180"/>
  <c r="BQ23" i="180"/>
  <c r="BU23" i="180" s="1"/>
  <c r="BN23" i="180"/>
  <c r="BQ14" i="180"/>
  <c r="BU14" i="180" s="1"/>
  <c r="BN14" i="180"/>
  <c r="BQ21" i="180"/>
  <c r="BU21" i="180" s="1"/>
  <c r="BN21" i="180"/>
  <c r="BQ17" i="180"/>
  <c r="BU17" i="180" s="1"/>
  <c r="BN17" i="180"/>
  <c r="Q17" i="179"/>
  <c r="P17" i="179"/>
  <c r="Q19" i="179"/>
  <c r="P19" i="179"/>
  <c r="Q15" i="179"/>
  <c r="P15" i="179"/>
  <c r="Q11" i="179"/>
  <c r="P11" i="179"/>
  <c r="Q18" i="179"/>
  <c r="P18" i="179"/>
  <c r="Q16" i="179"/>
  <c r="P16" i="179"/>
  <c r="Q12" i="179"/>
  <c r="P12" i="179"/>
  <c r="Q14" i="179"/>
  <c r="P14" i="179"/>
  <c r="Q13" i="179"/>
  <c r="P13" i="179"/>
  <c r="Q14" i="178"/>
  <c r="P14" i="178"/>
  <c r="Q18" i="178"/>
  <c r="P18" i="178"/>
  <c r="Q19" i="178"/>
  <c r="P19" i="178"/>
  <c r="Q22" i="178"/>
  <c r="P22" i="178"/>
  <c r="Q20" i="178"/>
  <c r="P20" i="178"/>
  <c r="Q17" i="178"/>
  <c r="P17" i="178"/>
  <c r="Q21" i="178"/>
  <c r="P21" i="178"/>
  <c r="Q13" i="178"/>
  <c r="P13" i="178"/>
  <c r="Q16" i="178"/>
  <c r="P16" i="178"/>
  <c r="Q12" i="178"/>
  <c r="P12" i="178"/>
  <c r="Q15" i="178"/>
  <c r="P15" i="178"/>
  <c r="Q19" i="160"/>
  <c r="P19" i="160"/>
  <c r="Q13" i="160"/>
  <c r="P13" i="160"/>
  <c r="Q17" i="160"/>
  <c r="P17" i="160"/>
  <c r="Q15" i="160"/>
  <c r="P15" i="160"/>
  <c r="Q23" i="160"/>
  <c r="P23" i="160"/>
  <c r="Q31" i="160"/>
  <c r="P31" i="160"/>
  <c r="Q35" i="160"/>
  <c r="P35" i="160"/>
  <c r="Q39" i="160"/>
  <c r="P39" i="160"/>
  <c r="Q33" i="160"/>
  <c r="P33" i="160"/>
  <c r="Q29" i="160"/>
  <c r="P29" i="160"/>
  <c r="Q21" i="160"/>
  <c r="P21" i="160"/>
  <c r="Q41" i="160"/>
  <c r="P41" i="160"/>
  <c r="Q27" i="160"/>
  <c r="P27" i="160"/>
  <c r="Q37" i="160"/>
  <c r="P37" i="160"/>
  <c r="AI18" i="177"/>
  <c r="AF18" i="177"/>
  <c r="AI14" i="177"/>
  <c r="AF14" i="177"/>
  <c r="AI12" i="177"/>
  <c r="AF12" i="177"/>
  <c r="AI16" i="177"/>
  <c r="AF16" i="177"/>
  <c r="AI20" i="177"/>
  <c r="AF20" i="177"/>
  <c r="BQ17" i="176"/>
  <c r="BU17" i="176" s="1"/>
  <c r="BN17" i="176"/>
  <c r="BQ21" i="176"/>
  <c r="BU21" i="176" s="1"/>
  <c r="BN21" i="176"/>
  <c r="BQ22" i="176"/>
  <c r="BU22" i="176" s="1"/>
  <c r="BN22" i="176"/>
  <c r="BQ19" i="176"/>
  <c r="BU19" i="176" s="1"/>
  <c r="BN19" i="176"/>
  <c r="BQ24" i="176"/>
  <c r="BU24" i="176" s="1"/>
  <c r="BN24" i="176"/>
  <c r="BQ15" i="176"/>
  <c r="BU15" i="176" s="1"/>
  <c r="BN15" i="176"/>
  <c r="BQ20" i="176"/>
  <c r="BU20" i="176" s="1"/>
  <c r="BN20" i="176"/>
  <c r="BQ11" i="176"/>
  <c r="BU11" i="176" s="1"/>
  <c r="BN11" i="176"/>
  <c r="BQ14" i="176"/>
  <c r="BU14" i="176" s="1"/>
  <c r="BN14" i="176"/>
  <c r="BQ23" i="176"/>
  <c r="BU23" i="176" s="1"/>
  <c r="BN23" i="176"/>
  <c r="BQ25" i="176"/>
  <c r="BU25" i="176" s="1"/>
  <c r="BN25" i="176"/>
  <c r="BQ13" i="176"/>
  <c r="BU13" i="176" s="1"/>
  <c r="BN13" i="176"/>
  <c r="BQ12" i="176"/>
  <c r="BU12" i="176" s="1"/>
  <c r="BN12" i="176"/>
  <c r="BQ16" i="176"/>
  <c r="BU16" i="176" s="1"/>
  <c r="BN16" i="176"/>
  <c r="BQ18" i="176"/>
  <c r="BU18" i="176" s="1"/>
  <c r="BN18" i="176"/>
  <c r="Q17" i="157"/>
  <c r="P17" i="157"/>
  <c r="Q18" i="157"/>
  <c r="P18" i="157"/>
  <c r="Q21" i="157"/>
  <c r="P21" i="157"/>
  <c r="Q15" i="157"/>
  <c r="P15" i="157"/>
  <c r="Q14" i="157"/>
  <c r="P14" i="157"/>
  <c r="Q11" i="157"/>
  <c r="P11" i="157"/>
  <c r="Q16" i="157"/>
  <c r="P16" i="157"/>
  <c r="Q13" i="157"/>
  <c r="P13" i="157"/>
  <c r="Q12" i="157"/>
  <c r="P12" i="157"/>
  <c r="Q19" i="157"/>
  <c r="P19" i="157"/>
  <c r="Q11" i="175"/>
  <c r="P11" i="175"/>
  <c r="Q13" i="175"/>
  <c r="P13" i="175"/>
  <c r="Q19" i="175"/>
  <c r="P19" i="175"/>
  <c r="Q18" i="175"/>
  <c r="P18" i="175"/>
  <c r="Q17" i="175"/>
  <c r="P17" i="175"/>
  <c r="Q12" i="175"/>
  <c r="P12" i="175"/>
  <c r="Q14" i="175"/>
  <c r="P14" i="175"/>
  <c r="Q15" i="175"/>
  <c r="P15" i="175"/>
  <c r="Q16" i="175"/>
  <c r="P16" i="175"/>
  <c r="Q16" i="158"/>
  <c r="P16" i="158"/>
  <c r="Q13" i="158"/>
  <c r="P13" i="158"/>
  <c r="Q12" i="158"/>
  <c r="P12" i="158"/>
  <c r="Q14" i="158"/>
  <c r="P14" i="158"/>
  <c r="Q13" i="156"/>
  <c r="P13" i="156"/>
  <c r="Q16" i="156"/>
  <c r="P16" i="156"/>
  <c r="Q11" i="156"/>
  <c r="P11" i="156"/>
  <c r="Q14" i="156"/>
  <c r="P14" i="156"/>
  <c r="Q12" i="156"/>
  <c r="P12" i="156"/>
  <c r="BQ14" i="166"/>
  <c r="BU14" i="166" s="1"/>
  <c r="BN14" i="166"/>
  <c r="BQ12" i="166"/>
  <c r="BU12" i="166" s="1"/>
  <c r="BN12" i="166"/>
  <c r="BQ17" i="166"/>
  <c r="BU17" i="166" s="1"/>
  <c r="BN17" i="166"/>
  <c r="BQ15" i="166"/>
  <c r="BU15" i="166" s="1"/>
  <c r="BN15" i="166"/>
  <c r="BQ13" i="166"/>
  <c r="BU13" i="166" s="1"/>
  <c r="BN13" i="166"/>
  <c r="BQ11" i="166"/>
  <c r="BU11" i="166" s="1"/>
  <c r="BN11" i="166"/>
  <c r="CJ15" i="141"/>
  <c r="CF15" i="141"/>
  <c r="CP15" i="141"/>
  <c r="CL15" i="141"/>
  <c r="CJ16" i="141"/>
  <c r="CF16" i="141"/>
  <c r="CP16" i="141"/>
  <c r="CL16" i="141"/>
  <c r="CJ17" i="141"/>
  <c r="CF17" i="141"/>
  <c r="CP17" i="141"/>
  <c r="CL17" i="141"/>
  <c r="CJ18" i="141"/>
  <c r="CF18" i="141"/>
  <c r="CP18" i="141"/>
  <c r="CL18" i="141"/>
  <c r="CJ12" i="141"/>
  <c r="CF12" i="141"/>
  <c r="CP12" i="141"/>
  <c r="CL12" i="141"/>
  <c r="CJ14" i="141"/>
  <c r="CF14" i="141"/>
  <c r="CP14" i="141"/>
  <c r="CL14" i="141"/>
  <c r="DX14" i="125"/>
  <c r="DT14" i="125"/>
  <c r="ED14" i="125"/>
  <c r="EN14" i="125" s="1"/>
  <c r="DZ14" i="125"/>
  <c r="EK14" i="125"/>
  <c r="EO14" i="125" s="1"/>
  <c r="EG14" i="125"/>
  <c r="DX16" i="125"/>
  <c r="DT16" i="125"/>
  <c r="ED16" i="125"/>
  <c r="EN16" i="125" s="1"/>
  <c r="DZ16" i="125"/>
  <c r="EK16" i="125"/>
  <c r="EO16" i="125" s="1"/>
  <c r="EG16" i="125"/>
  <c r="DX12" i="125"/>
  <c r="DT12" i="125"/>
  <c r="ED12" i="125"/>
  <c r="EN12" i="125" s="1"/>
  <c r="DZ12" i="125"/>
  <c r="EK12" i="125"/>
  <c r="EO12" i="125" s="1"/>
  <c r="EG12" i="125"/>
  <c r="DX15" i="125"/>
  <c r="DT15" i="125"/>
  <c r="ED15" i="125"/>
  <c r="EN15" i="125" s="1"/>
  <c r="DZ15" i="125"/>
  <c r="EK15" i="125"/>
  <c r="EO15" i="125" s="1"/>
  <c r="EG15" i="125"/>
  <c r="EI12" i="164"/>
  <c r="EA12" i="164"/>
  <c r="EO12" i="164"/>
  <c r="EC12" i="164"/>
  <c r="ES12" i="164" s="1"/>
  <c r="BL18" i="102"/>
  <c r="CR14" i="141" l="1"/>
  <c r="CR12" i="141"/>
  <c r="CR18" i="141"/>
  <c r="CR17" i="141"/>
  <c r="CR16" i="141"/>
  <c r="CR15" i="141"/>
  <c r="EM15" i="125"/>
  <c r="EE15" i="125"/>
  <c r="EM12" i="125"/>
  <c r="EE12" i="125"/>
  <c r="EM16" i="125"/>
  <c r="EE16" i="125"/>
  <c r="EM14" i="125"/>
  <c r="EE14" i="125"/>
  <c r="EM12" i="164"/>
  <c r="EG12" i="164"/>
  <c r="EP14" i="125" l="1"/>
  <c r="EP16" i="125"/>
  <c r="EP15" i="125"/>
  <c r="BO13" i="141"/>
  <c r="BQ13" i="141"/>
  <c r="O7" i="162" l="1"/>
  <c r="G7" i="162"/>
  <c r="J60" i="162"/>
  <c r="L60" i="162" s="1"/>
  <c r="P60" i="162"/>
  <c r="R60" i="162"/>
  <c r="S60" i="162"/>
  <c r="AC15" i="155"/>
  <c r="AE15" i="155" s="1"/>
  <c r="AI15" i="155" s="1"/>
  <c r="U15" i="155"/>
  <c r="W15" i="155" s="1"/>
  <c r="AH15" i="155" s="1"/>
  <c r="Q15" i="155"/>
  <c r="N15" i="155"/>
  <c r="K15" i="155"/>
  <c r="M18" i="150"/>
  <c r="P18" i="150" s="1"/>
  <c r="I18" i="150"/>
  <c r="O18" i="150" s="1"/>
  <c r="BK17" i="142"/>
  <c r="BM17" i="142" s="1"/>
  <c r="BD17" i="142"/>
  <c r="BE17" i="142" s="1"/>
  <c r="AS17" i="142"/>
  <c r="AU17" i="142" s="1"/>
  <c r="AO17" i="142"/>
  <c r="AP17" i="142" s="1"/>
  <c r="AE17" i="142"/>
  <c r="AB17" i="142"/>
  <c r="Y17" i="142"/>
  <c r="R17" i="142"/>
  <c r="O17" i="142"/>
  <c r="L17" i="142"/>
  <c r="DA7" i="125"/>
  <c r="CS7" i="164"/>
  <c r="M20" i="157"/>
  <c r="I20" i="157"/>
  <c r="O20" i="157" s="1"/>
  <c r="AB18" i="152"/>
  <c r="AD18" i="152" s="1"/>
  <c r="AH18" i="152" s="1"/>
  <c r="V18" i="152"/>
  <c r="AG18" i="152" s="1"/>
  <c r="Q18" i="152"/>
  <c r="N18" i="152"/>
  <c r="BC7" i="164"/>
  <c r="BE18" i="102"/>
  <c r="BU18" i="102" s="1"/>
  <c r="AZ18" i="102"/>
  <c r="AW18" i="102"/>
  <c r="AT18" i="102"/>
  <c r="Q18" i="102"/>
  <c r="N18" i="102"/>
  <c r="K18" i="102"/>
  <c r="AM17" i="102"/>
  <c r="AB17" i="102"/>
  <c r="AM16" i="102"/>
  <c r="AB16" i="102"/>
  <c r="AM15" i="102"/>
  <c r="AB15" i="102"/>
  <c r="AM14" i="102"/>
  <c r="AB14" i="102"/>
  <c r="AM13" i="102"/>
  <c r="AB13" i="102"/>
  <c r="AM12" i="102"/>
  <c r="AM18" i="102" s="1"/>
  <c r="AN18" i="102" s="1"/>
  <c r="BP18" i="102" s="1"/>
  <c r="AB12" i="102"/>
  <c r="AB18" i="102" s="1"/>
  <c r="AC18" i="102" s="1"/>
  <c r="BO18" i="102" s="1"/>
  <c r="DP13" i="125"/>
  <c r="DR13" i="125" s="1"/>
  <c r="EJ13" i="125" s="1"/>
  <c r="DJ13" i="125"/>
  <c r="DL13" i="125" s="1"/>
  <c r="EI13" i="125" s="1"/>
  <c r="DB13" i="125"/>
  <c r="DD13" i="125" s="1"/>
  <c r="EH13" i="125" s="1"/>
  <c r="CW13" i="125"/>
  <c r="CT13" i="125"/>
  <c r="CQ13" i="125"/>
  <c r="CG13" i="125"/>
  <c r="CI13" i="125" s="1"/>
  <c r="EC13" i="125" s="1"/>
  <c r="CA13" i="125"/>
  <c r="CC13" i="125" s="1"/>
  <c r="EB13" i="125" s="1"/>
  <c r="BS13" i="125"/>
  <c r="BU13" i="125" s="1"/>
  <c r="EA13" i="125" s="1"/>
  <c r="BN13" i="125"/>
  <c r="BK13" i="125"/>
  <c r="BH13" i="125"/>
  <c r="AY13" i="125"/>
  <c r="AZ13" i="125" s="1"/>
  <c r="DW13" i="125" s="1"/>
  <c r="AN13" i="125"/>
  <c r="AO13" i="125" s="1"/>
  <c r="DV13" i="125" s="1"/>
  <c r="AC13" i="125"/>
  <c r="AD13" i="125" s="1"/>
  <c r="DU13" i="125" s="1"/>
  <c r="R13" i="125"/>
  <c r="O13" i="125"/>
  <c r="L13" i="125"/>
  <c r="M25" i="160"/>
  <c r="I25" i="160"/>
  <c r="O25" i="160" s="1"/>
  <c r="M15" i="156"/>
  <c r="I15" i="156"/>
  <c r="O15" i="156" s="1"/>
  <c r="M15" i="158"/>
  <c r="I15" i="158"/>
  <c r="O15" i="158" s="1"/>
  <c r="BJ16" i="166"/>
  <c r="BL16" i="166" s="1"/>
  <c r="BC16" i="166"/>
  <c r="BD16" i="166" s="1"/>
  <c r="AS16" i="166"/>
  <c r="AN16" i="166"/>
  <c r="AO16" i="166" s="1"/>
  <c r="AC16" i="166"/>
  <c r="Z16" i="166"/>
  <c r="W16" i="166"/>
  <c r="P16" i="166"/>
  <c r="M16" i="166"/>
  <c r="J16" i="166"/>
  <c r="CB13" i="141"/>
  <c r="CD13" i="141" s="1"/>
  <c r="CO13" i="141" s="1"/>
  <c r="BW13" i="141"/>
  <c r="BY13" i="141" s="1"/>
  <c r="CN13" i="141" s="1"/>
  <c r="CM13" i="141"/>
  <c r="BK13" i="141"/>
  <c r="BH13" i="141"/>
  <c r="BE13" i="141"/>
  <c r="AV13" i="141"/>
  <c r="AW13" i="141" s="1"/>
  <c r="CI13" i="141" s="1"/>
  <c r="AL13" i="141"/>
  <c r="AM13" i="141" s="1"/>
  <c r="CH13" i="141" s="1"/>
  <c r="AB13" i="141"/>
  <c r="AC13" i="141" s="1"/>
  <c r="CG13" i="141" s="1"/>
  <c r="R13" i="141"/>
  <c r="O13" i="141"/>
  <c r="L13" i="141"/>
  <c r="L7" i="160"/>
  <c r="F7" i="160"/>
  <c r="BA25" i="131"/>
  <c r="AX25" i="131"/>
  <c r="AU25" i="131"/>
  <c r="AH7" i="131"/>
  <c r="X7" i="131"/>
  <c r="I7" i="131"/>
  <c r="AN24" i="131"/>
  <c r="AN23" i="131"/>
  <c r="AN22" i="131"/>
  <c r="AN21" i="131"/>
  <c r="AN20" i="131"/>
  <c r="AN19" i="131"/>
  <c r="AD19" i="131"/>
  <c r="AD20" i="131"/>
  <c r="AD24" i="131"/>
  <c r="AD23" i="131"/>
  <c r="AD22" i="131"/>
  <c r="AD21" i="131"/>
  <c r="T25" i="131"/>
  <c r="Q25" i="131"/>
  <c r="N25" i="131"/>
  <c r="BH7" i="102"/>
  <c r="AQ7" i="102"/>
  <c r="T60" i="162" l="1"/>
  <c r="R15" i="155"/>
  <c r="Q18" i="150"/>
  <c r="R18" i="102"/>
  <c r="BN18" i="102" s="1"/>
  <c r="BR18" i="102" s="1"/>
  <c r="BA18" i="102"/>
  <c r="BT18" i="102" s="1"/>
  <c r="BP17" i="142"/>
  <c r="BQ17" i="142"/>
  <c r="S17" i="142"/>
  <c r="BR17" i="142" s="1"/>
  <c r="AF17" i="142"/>
  <c r="BT17" i="142" s="1"/>
  <c r="R18" i="152"/>
  <c r="AF18" i="152" s="1"/>
  <c r="BB25" i="131"/>
  <c r="BV25" i="131" s="1"/>
  <c r="BO13" i="125"/>
  <c r="DZ13" i="125" s="1"/>
  <c r="CX13" i="125"/>
  <c r="S13" i="125"/>
  <c r="DT13" i="125" s="1"/>
  <c r="BL13" i="141"/>
  <c r="CP13" i="141" s="1"/>
  <c r="AN25" i="131"/>
  <c r="U25" i="131"/>
  <c r="BP25" i="131" s="1"/>
  <c r="BP16" i="166"/>
  <c r="BO16" i="166"/>
  <c r="AD16" i="166"/>
  <c r="BS16" i="166" s="1"/>
  <c r="Q16" i="166"/>
  <c r="S13" i="141"/>
  <c r="CF13" i="141" s="1"/>
  <c r="Q20" i="157"/>
  <c r="P20" i="157"/>
  <c r="AI18" i="152"/>
  <c r="BV18" i="102"/>
  <c r="DX13" i="125"/>
  <c r="Q25" i="160"/>
  <c r="P25" i="160"/>
  <c r="Q15" i="156"/>
  <c r="P15" i="156"/>
  <c r="Q15" i="158"/>
  <c r="P15" i="158"/>
  <c r="BQ16" i="166"/>
  <c r="BU16" i="166" s="1"/>
  <c r="CJ13" i="141"/>
  <c r="AD25" i="131"/>
  <c r="AJ15" i="155" l="1"/>
  <c r="AG15" i="155"/>
  <c r="AL12" i="155"/>
  <c r="AO25" i="131"/>
  <c r="BR25" i="131" s="1"/>
  <c r="AE25" i="131"/>
  <c r="BQ25" i="131" s="1"/>
  <c r="BT25" i="131"/>
  <c r="BX18" i="102"/>
  <c r="EM13" i="125"/>
  <c r="EG13" i="125"/>
  <c r="EK13" i="125"/>
  <c r="EO13" i="125" s="1"/>
  <c r="BO17" i="142"/>
  <c r="BV17" i="142"/>
  <c r="ED13" i="125"/>
  <c r="EE13" i="125" s="1"/>
  <c r="EP13" i="125" s="1"/>
  <c r="CL13" i="141"/>
  <c r="CR13" i="141"/>
  <c r="BN16" i="166"/>
  <c r="BZ18" i="102"/>
  <c r="BG6" i="166"/>
  <c r="AV6" i="166"/>
  <c r="AR6" i="166"/>
  <c r="AG6" i="166"/>
  <c r="T6" i="166"/>
  <c r="G6" i="166"/>
  <c r="A3" i="166"/>
  <c r="BV2" i="166"/>
  <c r="BV1" i="166"/>
  <c r="A1" i="166"/>
  <c r="G7" i="164"/>
  <c r="ES2" i="164"/>
  <c r="ES1" i="164"/>
  <c r="EM2" i="164"/>
  <c r="EM1" i="164"/>
  <c r="A3" i="164"/>
  <c r="A1" i="164"/>
  <c r="DV7" i="164"/>
  <c r="CI7" i="164"/>
  <c r="AR7" i="164"/>
  <c r="DN7" i="164"/>
  <c r="CB7" i="164"/>
  <c r="AG7" i="164"/>
  <c r="DH7" i="164"/>
  <c r="BR7" i="164"/>
  <c r="V7" i="164"/>
  <c r="EH2" i="164"/>
  <c r="EH1" i="164"/>
  <c r="BO7" i="141"/>
  <c r="AZ7" i="141"/>
  <c r="DO7" i="125"/>
  <c r="DG7" i="125"/>
  <c r="CL7" i="125"/>
  <c r="CF7" i="125"/>
  <c r="AR7" i="125"/>
  <c r="BR7" i="125"/>
  <c r="EN13" i="125" l="1"/>
  <c r="CA3" i="102" l="1"/>
  <c r="CA2" i="102"/>
  <c r="BK7" i="96"/>
  <c r="AJ7" i="96"/>
  <c r="AZ7" i="96"/>
  <c r="BX7" i="125"/>
  <c r="BC7" i="125"/>
  <c r="AP7" i="141"/>
  <c r="AF7" i="141"/>
  <c r="V7" i="141"/>
  <c r="G7" i="141"/>
  <c r="H5" i="152"/>
  <c r="G7" i="125"/>
  <c r="U2" i="162"/>
  <c r="U1" i="162"/>
  <c r="R2" i="158"/>
  <c r="R1" i="158"/>
  <c r="R2" i="157"/>
  <c r="R1" i="157"/>
  <c r="R1" i="156"/>
  <c r="R2" i="156"/>
  <c r="ED2" i="125"/>
  <c r="ED1" i="125"/>
  <c r="DX2" i="125"/>
  <c r="DX1" i="125"/>
  <c r="CJ2" i="141"/>
  <c r="CJ1" i="141"/>
  <c r="A3" i="162"/>
  <c r="A1" i="162"/>
  <c r="A3" i="160" l="1"/>
  <c r="A1" i="160"/>
  <c r="R2" i="160"/>
  <c r="R1" i="160"/>
  <c r="L5" i="158"/>
  <c r="F5" i="158"/>
  <c r="A3" i="158"/>
  <c r="A1" i="158"/>
  <c r="A3" i="157"/>
  <c r="A1" i="157"/>
  <c r="A3" i="156"/>
  <c r="A1" i="156"/>
  <c r="L5" i="156"/>
  <c r="F5" i="156"/>
  <c r="A3" i="155"/>
  <c r="A1" i="155"/>
  <c r="AL2" i="155"/>
  <c r="AL1" i="155"/>
  <c r="AL15" i="154"/>
  <c r="AM15" i="154" s="1"/>
  <c r="AQ15" i="154" s="1"/>
  <c r="AA15" i="154"/>
  <c r="AB15" i="154" s="1"/>
  <c r="AP15" i="154" s="1"/>
  <c r="P15" i="154"/>
  <c r="M15" i="154"/>
  <c r="J15" i="154"/>
  <c r="A3" i="154"/>
  <c r="A1" i="154"/>
  <c r="G5" i="154"/>
  <c r="M14" i="153"/>
  <c r="P14" i="153" s="1"/>
  <c r="I14" i="153"/>
  <c r="O14" i="153" s="1"/>
  <c r="Q14" i="153" s="1"/>
  <c r="K9" i="153"/>
  <c r="G9" i="153"/>
  <c r="A3" i="153"/>
  <c r="R2" i="153"/>
  <c r="R1" i="153"/>
  <c r="A1" i="153"/>
  <c r="Y5" i="152"/>
  <c r="U5" i="152"/>
  <c r="A3" i="152"/>
  <c r="AJ2" i="152"/>
  <c r="AJ1" i="152"/>
  <c r="A1" i="152"/>
  <c r="A3" i="150"/>
  <c r="A1" i="150"/>
  <c r="K9" i="150"/>
  <c r="G9" i="150"/>
  <c r="R2" i="150"/>
  <c r="R1" i="150"/>
  <c r="Q15" i="154" l="1"/>
  <c r="A3" i="142"/>
  <c r="A1" i="142"/>
  <c r="A3" i="141"/>
  <c r="A1" i="141"/>
  <c r="BH7" i="142"/>
  <c r="AS7" i="142"/>
  <c r="V7" i="142"/>
  <c r="AX7" i="142"/>
  <c r="AI7" i="142"/>
  <c r="G7" i="142"/>
  <c r="BW2" i="142"/>
  <c r="BW1" i="142"/>
  <c r="CS2" i="141"/>
  <c r="CS1" i="141"/>
  <c r="A3" i="131"/>
  <c r="A1" i="131"/>
  <c r="A3" i="102"/>
  <c r="A1" i="102"/>
  <c r="A3" i="96"/>
  <c r="A1" i="96"/>
  <c r="A3" i="125"/>
  <c r="A1" i="125"/>
  <c r="BL25" i="131"/>
  <c r="BX25" i="131" s="1"/>
  <c r="H7" i="102"/>
  <c r="V7" i="96"/>
  <c r="AU7" i="96"/>
  <c r="G7" i="96"/>
  <c r="BF25" i="131"/>
  <c r="AF7" i="102"/>
  <c r="U7" i="102"/>
  <c r="AG7" i="125"/>
  <c r="V7" i="125"/>
  <c r="EQ2" i="125"/>
  <c r="EQ1" i="125"/>
  <c r="BZ2" i="96"/>
  <c r="BZ1" i="96"/>
  <c r="AR15" i="154" l="1"/>
  <c r="AO15" i="154"/>
  <c r="BW25" i="131"/>
  <c r="BZ25" i="131" s="1"/>
  <c r="CB25" i="131"/>
</calcChain>
</file>

<file path=xl/sharedStrings.xml><?xml version="1.0" encoding="utf-8"?>
<sst xmlns="http://schemas.openxmlformats.org/spreadsheetml/2006/main" count="3216" uniqueCount="416">
  <si>
    <t>DoD</t>
  </si>
  <si>
    <t>A1</t>
  </si>
  <si>
    <t>A2</t>
  </si>
  <si>
    <t>A3</t>
  </si>
  <si>
    <t>C1</t>
  </si>
  <si>
    <t>C2</t>
  </si>
  <si>
    <t>C3</t>
  </si>
  <si>
    <t>C4</t>
  </si>
  <si>
    <t>Comp</t>
  </si>
  <si>
    <t>falls</t>
  </si>
  <si>
    <t>Deduct</t>
  </si>
  <si>
    <t>FREESTYLE</t>
  </si>
  <si>
    <t>Final Scores</t>
  </si>
  <si>
    <t>Technique</t>
  </si>
  <si>
    <t>Artistic</t>
  </si>
  <si>
    <t>Final</t>
  </si>
  <si>
    <t>Div. by</t>
  </si>
  <si>
    <t>1/2 Fl</t>
  </si>
  <si>
    <t>V'lt Off</t>
  </si>
  <si>
    <t>No&amp;Ex</t>
  </si>
  <si>
    <t>Sub-total</t>
  </si>
  <si>
    <t>Deductions</t>
  </si>
  <si>
    <t>COMPULSORIES</t>
  </si>
  <si>
    <t>FINAL</t>
  </si>
  <si>
    <t>No.</t>
  </si>
  <si>
    <t>Vaulter</t>
  </si>
  <si>
    <t>Horse</t>
  </si>
  <si>
    <t>Lunger</t>
  </si>
  <si>
    <t>Club</t>
  </si>
  <si>
    <t>V'ltOn</t>
  </si>
  <si>
    <t>Bas S</t>
  </si>
  <si>
    <t>Kneel</t>
  </si>
  <si>
    <t>Score</t>
  </si>
  <si>
    <t>Art.</t>
  </si>
  <si>
    <t>SCORE</t>
  </si>
  <si>
    <t>Place</t>
  </si>
  <si>
    <t>Perf</t>
  </si>
  <si>
    <t>Ex Sc</t>
  </si>
  <si>
    <t>Sub</t>
  </si>
  <si>
    <t>Stand</t>
  </si>
  <si>
    <t>S Bwd</t>
  </si>
  <si>
    <t>S Fwd</t>
  </si>
  <si>
    <t>Flag</t>
  </si>
  <si>
    <t>1/2 Mill</t>
  </si>
  <si>
    <t>Novice Individual</t>
  </si>
  <si>
    <t>Art</t>
  </si>
  <si>
    <t>Judge B</t>
  </si>
  <si>
    <t>Judge A</t>
  </si>
  <si>
    <t>Judge C</t>
  </si>
  <si>
    <t>Total</t>
  </si>
  <si>
    <t>Compulsory</t>
  </si>
  <si>
    <t>Freestyle</t>
  </si>
  <si>
    <t>Overall</t>
  </si>
  <si>
    <t>Class</t>
  </si>
  <si>
    <t>Club/Team</t>
  </si>
  <si>
    <t>Tech</t>
  </si>
  <si>
    <t>Plank</t>
  </si>
  <si>
    <t>Dism't</t>
  </si>
  <si>
    <t>D'm't</t>
  </si>
  <si>
    <t>Falls</t>
  </si>
  <si>
    <t>I/S Seat</t>
  </si>
  <si>
    <t>O/S Seat</t>
  </si>
  <si>
    <t>O/S</t>
  </si>
  <si>
    <t>Judges</t>
    <phoneticPr fontId="0" type="noConversion"/>
  </si>
  <si>
    <t>Advanced Individual</t>
    <phoneticPr fontId="0" type="noConversion"/>
  </si>
  <si>
    <t>Mill</t>
    <phoneticPr fontId="0" type="noConversion"/>
  </si>
  <si>
    <t>Stand</t>
    <phoneticPr fontId="0" type="noConversion"/>
  </si>
  <si>
    <t>A</t>
  </si>
  <si>
    <t>B</t>
  </si>
  <si>
    <t>C</t>
  </si>
  <si>
    <t>Judges</t>
  </si>
  <si>
    <t>FREESTYLE ROUND 1</t>
  </si>
  <si>
    <t>FREESTYLE ROUND 2</t>
  </si>
  <si>
    <t>FREESTYLE R1</t>
  </si>
  <si>
    <t>FREESTYLE R2</t>
  </si>
  <si>
    <t>Free 1</t>
  </si>
  <si>
    <t>Free R2</t>
  </si>
  <si>
    <t>Free R1</t>
  </si>
  <si>
    <t>Compulsories</t>
  </si>
  <si>
    <t>Free 2</t>
  </si>
  <si>
    <t>Dismount</t>
  </si>
  <si>
    <t>Judge A:</t>
  </si>
  <si>
    <t>Judge B:</t>
  </si>
  <si>
    <t>Judge C:</t>
  </si>
  <si>
    <t xml:space="preserve">Class </t>
  </si>
  <si>
    <t>HORSE</t>
  </si>
  <si>
    <t>Rhythm</t>
  </si>
  <si>
    <t>Relaxation</t>
  </si>
  <si>
    <t>Connection</t>
  </si>
  <si>
    <t>Impulsion</t>
  </si>
  <si>
    <t>Straightness</t>
  </si>
  <si>
    <t>Collection</t>
  </si>
  <si>
    <t>deduct</t>
  </si>
  <si>
    <t>Freestyle Round 1</t>
  </si>
  <si>
    <t>Freestyle Round 2</t>
  </si>
  <si>
    <t>1/2 Flag</t>
  </si>
  <si>
    <t>Seat In</t>
  </si>
  <si>
    <t>Seat Out</t>
  </si>
  <si>
    <t>Vlt Off</t>
  </si>
  <si>
    <t>Sw Fwd</t>
  </si>
  <si>
    <t>Sw Bwd</t>
  </si>
  <si>
    <t>Robyn Bruderer</t>
  </si>
  <si>
    <t>Intermediate</t>
  </si>
  <si>
    <t>Judge D</t>
  </si>
  <si>
    <t>D</t>
  </si>
  <si>
    <t>Lungers Master - Walk</t>
  </si>
  <si>
    <t>Lungers Master - Canter</t>
  </si>
  <si>
    <t>Class 11</t>
  </si>
  <si>
    <t>PDD Walk (B)</t>
  </si>
  <si>
    <t>PDD Walk (A)</t>
  </si>
  <si>
    <t>SQUAD - BARREL</t>
  </si>
  <si>
    <t xml:space="preserve">Preliminary </t>
  </si>
  <si>
    <t>Tristyn Lowe</t>
  </si>
  <si>
    <t>Angie Deeks</t>
  </si>
  <si>
    <t>Judges</t>
    <phoneticPr fontId="21" type="noConversion"/>
  </si>
  <si>
    <t>TECH TEST</t>
  </si>
  <si>
    <t>Individual Open</t>
  </si>
  <si>
    <t>Class 1</t>
  </si>
  <si>
    <t>COMP</t>
  </si>
  <si>
    <t>TECH</t>
  </si>
  <si>
    <t>Timing/</t>
  </si>
  <si>
    <t>Tech Test</t>
  </si>
  <si>
    <t>TEST</t>
  </si>
  <si>
    <t>A5</t>
  </si>
  <si>
    <t>Mill</t>
    <phoneticPr fontId="21" type="noConversion"/>
  </si>
  <si>
    <t>Stand</t>
    <phoneticPr fontId="21" type="noConversion"/>
  </si>
  <si>
    <t>Flank1</t>
    <phoneticPr fontId="21" type="noConversion"/>
  </si>
  <si>
    <t>Flank2</t>
    <phoneticPr fontId="21" type="noConversion"/>
  </si>
  <si>
    <t>Jump F</t>
  </si>
  <si>
    <t>Coord</t>
  </si>
  <si>
    <t>S/ness</t>
  </si>
  <si>
    <t>Balance</t>
  </si>
  <si>
    <t>Strength</t>
  </si>
  <si>
    <t>Ded</t>
  </si>
  <si>
    <t>Nina Fritzell</t>
  </si>
  <si>
    <t>6 Division B</t>
  </si>
  <si>
    <t>6 Division A</t>
  </si>
  <si>
    <t>7C</t>
  </si>
  <si>
    <t>7F</t>
  </si>
  <si>
    <t>Darryn Fedrick</t>
  </si>
  <si>
    <t xml:space="preserve">SQ Preliminary </t>
  </si>
  <si>
    <t xml:space="preserve">COMP </t>
  </si>
  <si>
    <t>FREE</t>
  </si>
  <si>
    <t>OVERALL</t>
  </si>
  <si>
    <t>SQ Novice</t>
  </si>
  <si>
    <t xml:space="preserve">Overall </t>
  </si>
  <si>
    <t>Class 8W</t>
  </si>
  <si>
    <t>IND  Barrel Prelimary Division A</t>
  </si>
  <si>
    <t>IND  Barrel Prelimary Division B</t>
  </si>
  <si>
    <t>Intro Individual Freestyle Division 1 (6-9 years)</t>
  </si>
  <si>
    <t>Ivy Sykes</t>
  </si>
  <si>
    <t>Gina Sykes</t>
  </si>
  <si>
    <t>Bathurst &amp; District</t>
  </si>
  <si>
    <t>Trista Mitchell</t>
  </si>
  <si>
    <t>Karen Mitchell</t>
  </si>
  <si>
    <t>Nikki Connor</t>
  </si>
  <si>
    <t>Equiste</t>
  </si>
  <si>
    <t>Erin Ryan</t>
  </si>
  <si>
    <t>Independent</t>
  </si>
  <si>
    <t>Matavia Rosenkrantz</t>
  </si>
  <si>
    <t>Kirsty Barrowcliffe</t>
  </si>
  <si>
    <t>Acacia Gold</t>
  </si>
  <si>
    <t>Georgie Kennett</t>
  </si>
  <si>
    <t>Wellington Park</t>
  </si>
  <si>
    <t>Brooke Stanley</t>
  </si>
  <si>
    <t>Fassifern</t>
  </si>
  <si>
    <t>Emily Edwards</t>
  </si>
  <si>
    <t>Evelyn Mercer</t>
  </si>
  <si>
    <t>Kiera Oberg stepetz</t>
  </si>
  <si>
    <t>Lily Bradley</t>
  </si>
  <si>
    <t>Holly Maher</t>
  </si>
  <si>
    <t>Harlow Connor</t>
  </si>
  <si>
    <t>Kyesha Andrews</t>
  </si>
  <si>
    <t>SHVT</t>
  </si>
  <si>
    <t>Noelene Davis</t>
  </si>
  <si>
    <t>Ginger Kennett</t>
  </si>
  <si>
    <t>Rachael Mackey</t>
  </si>
  <si>
    <t>Lucy Betts</t>
  </si>
  <si>
    <t>Amelie Taylor</t>
  </si>
  <si>
    <t>Astrid Stewart</t>
  </si>
  <si>
    <t>R</t>
  </si>
  <si>
    <t>Edelweiss Pierre</t>
  </si>
  <si>
    <t>Skye Barrowcliffe</t>
  </si>
  <si>
    <t>Stephanie Dore</t>
  </si>
  <si>
    <t>Mackenzie Duncan</t>
  </si>
  <si>
    <t>Aoife Miskelly</t>
  </si>
  <si>
    <t>Ruby Ashton</t>
  </si>
  <si>
    <t>Hallie Ashton</t>
  </si>
  <si>
    <t>Ruby Jackson</t>
  </si>
  <si>
    <t>Audrey Stirzaker</t>
  </si>
  <si>
    <t>Tasha Mckiernan</t>
  </si>
  <si>
    <t>Sydney Vaulting Group</t>
  </si>
  <si>
    <t>SVG</t>
  </si>
  <si>
    <t>NEqC</t>
  </si>
  <si>
    <t>Tegan Davis</t>
  </si>
  <si>
    <t>Sierra Turner</t>
  </si>
  <si>
    <t>Hayley Lewis</t>
  </si>
  <si>
    <t>Lucia Rogan</t>
  </si>
  <si>
    <t>Caitlin Fraser</t>
  </si>
  <si>
    <t>HVVT</t>
  </si>
  <si>
    <t>Eliza Wark-chapman</t>
  </si>
  <si>
    <t>Nicole Collett</t>
  </si>
  <si>
    <t>Marlia Stewart</t>
  </si>
  <si>
    <t>Arabella Read</t>
  </si>
  <si>
    <t>Megan Nicholson</t>
  </si>
  <si>
    <t>Lauren Ford</t>
  </si>
  <si>
    <t>Bronagh Miskelly</t>
  </si>
  <si>
    <t>Isla Mcgregor</t>
  </si>
  <si>
    <t>Megan Couzins</t>
  </si>
  <si>
    <t>Baiberraley Rules</t>
  </si>
  <si>
    <t>Sofia Leonard</t>
  </si>
  <si>
    <t>Lila Walls</t>
  </si>
  <si>
    <t>Tuffrock Cruise</t>
  </si>
  <si>
    <t>Sharna Kirkham</t>
  </si>
  <si>
    <t>Tigerlily Jakeman</t>
  </si>
  <si>
    <t>Karen Ford</t>
  </si>
  <si>
    <t>Sahara Weil</t>
  </si>
  <si>
    <t>Kerrabee Leroy</t>
  </si>
  <si>
    <t>Grace Sandlin</t>
  </si>
  <si>
    <t>Alyssa Cepak</t>
  </si>
  <si>
    <t>Ella Darmanin</t>
  </si>
  <si>
    <t>Poppy Loveland</t>
  </si>
  <si>
    <t>Janine Darmanim</t>
  </si>
  <si>
    <t>National Equestrian Centre</t>
  </si>
  <si>
    <t>Donnacha</t>
  </si>
  <si>
    <t>Willow Grimson</t>
  </si>
  <si>
    <t>Harper Grimson</t>
  </si>
  <si>
    <t>Ceren Akbuz</t>
  </si>
  <si>
    <t>Holly Kirkham</t>
  </si>
  <si>
    <t>as per the EAVC</t>
  </si>
  <si>
    <t>Award</t>
  </si>
  <si>
    <t>Vaulter(s)</t>
  </si>
  <si>
    <t>Highlands Chevrolet</t>
  </si>
  <si>
    <t>Le Grande Eli</t>
  </si>
  <si>
    <t>R1</t>
  </si>
  <si>
    <t>2023 Australian Perpetual Awards</t>
  </si>
  <si>
    <t>2023 Australian National Championships</t>
  </si>
  <si>
    <t>5th to 8th October 2023</t>
  </si>
  <si>
    <t>Springtime Park Rustic Stomp</t>
  </si>
  <si>
    <t>Central West</t>
  </si>
  <si>
    <t>Eloise Tate</t>
  </si>
  <si>
    <t>Hunter Valley Vaulting Team</t>
  </si>
  <si>
    <t>Saulo</t>
  </si>
  <si>
    <t>Eliza Wark Chapman</t>
  </si>
  <si>
    <t xml:space="preserve">HC       98   </t>
  </si>
  <si>
    <t>Isn't It Eronic</t>
  </si>
  <si>
    <t>Tara Mckiernan</t>
  </si>
  <si>
    <t xml:space="preserve">Capriole </t>
  </si>
  <si>
    <t>Kymlin Park Troy</t>
  </si>
  <si>
    <t>JNE Stables</t>
  </si>
  <si>
    <t>Sally Paragalli</t>
  </si>
  <si>
    <t>Milla Grunthal</t>
  </si>
  <si>
    <t>Charlotte Collins</t>
  </si>
  <si>
    <t>Jean Betts</t>
  </si>
  <si>
    <r>
      <t xml:space="preserve">Amelie Taylor </t>
    </r>
    <r>
      <rPr>
        <b/>
        <sz val="11"/>
        <color theme="1"/>
        <rFont val="Calibri"/>
        <family val="2"/>
        <scheme val="minor"/>
      </rPr>
      <t xml:space="preserve"> </t>
    </r>
  </si>
  <si>
    <t>Kamilaroi Maverick</t>
  </si>
  <si>
    <t>Kaitlyn Jones</t>
  </si>
  <si>
    <t xml:space="preserve">Marlia Stewart  </t>
  </si>
  <si>
    <t>Fassifern A</t>
  </si>
  <si>
    <t>Team</t>
  </si>
  <si>
    <t>Unstoppables</t>
  </si>
  <si>
    <t>Sabine Osmotherly</t>
  </si>
  <si>
    <t>Willow Vitu</t>
  </si>
  <si>
    <t>Steph Dore Vaulting</t>
  </si>
  <si>
    <t>Hunter Valley</t>
  </si>
  <si>
    <t>Rockys War With Scotch</t>
  </si>
  <si>
    <t>Stephanie ÖBerg</t>
  </si>
  <si>
    <t>Jennie Cramp</t>
  </si>
  <si>
    <t>The Puzzler</t>
  </si>
  <si>
    <t>ARC Vaulting Team</t>
  </si>
  <si>
    <t>IND  Barrel Open/Adv</t>
  </si>
  <si>
    <t>(7-9 Years)</t>
  </si>
  <si>
    <t>20 &amp; 21</t>
  </si>
  <si>
    <t>IND  Barrel Intermediate</t>
  </si>
  <si>
    <t>IND  Barrel Novice</t>
  </si>
  <si>
    <t>Xavia Ellison</t>
  </si>
  <si>
    <t>Benjamin Zimmermann</t>
  </si>
  <si>
    <t>Hannah Masters</t>
  </si>
  <si>
    <t>Wilameka Equestrian</t>
  </si>
  <si>
    <t>(7-9 years)</t>
  </si>
  <si>
    <t>(10-12 years)</t>
  </si>
  <si>
    <t>Isabella Roos-freeman</t>
  </si>
  <si>
    <t>Maddison Kearney</t>
  </si>
  <si>
    <t>K Ranch Vaulters</t>
  </si>
  <si>
    <t>Miranda Kearney</t>
  </si>
  <si>
    <t>Taylor Kearney</t>
  </si>
  <si>
    <t>Francesca Levee</t>
  </si>
  <si>
    <t>Charlotte Neilson</t>
  </si>
  <si>
    <t>Cora Hoogesteger</t>
  </si>
  <si>
    <t>Lilly Rogers</t>
  </si>
  <si>
    <t>Charlotte Clay</t>
  </si>
  <si>
    <t>Layla Kropp</t>
  </si>
  <si>
    <t>Quinney Lamond</t>
  </si>
  <si>
    <t>Georgia Mcrae</t>
  </si>
  <si>
    <t>Matilda Feaviour</t>
  </si>
  <si>
    <t>Olympia Ellison</t>
  </si>
  <si>
    <t>PDD  Barrel A</t>
  </si>
  <si>
    <t>(10-12 Years)</t>
  </si>
  <si>
    <t>IND  Barrel Pre Novice</t>
  </si>
  <si>
    <t>Grace Burns-hutchison</t>
  </si>
  <si>
    <t>Oenone De ligt</t>
  </si>
  <si>
    <t>Janet Leadbeater</t>
  </si>
  <si>
    <t>Julie Kirpichnikov</t>
  </si>
  <si>
    <t>Abbie White</t>
  </si>
  <si>
    <t>6 Division C</t>
  </si>
  <si>
    <t>Millie Roach</t>
  </si>
  <si>
    <t>Claire Beresford</t>
  </si>
  <si>
    <t>Kallie Hasselmann</t>
  </si>
  <si>
    <t>Putty Valley Stolen</t>
  </si>
  <si>
    <t>Catrina Cruickshank</t>
  </si>
  <si>
    <t>Putty Valley</t>
  </si>
  <si>
    <t>Isabel Fitzsimmons</t>
  </si>
  <si>
    <t>Almighty Haize</t>
  </si>
  <si>
    <t>Deirdre Fitzsimmons</t>
  </si>
  <si>
    <t>Rapid Fire</t>
  </si>
  <si>
    <t>Tess Coleman</t>
  </si>
  <si>
    <t>Antonia Grech</t>
  </si>
  <si>
    <t>Abbiegrace Searle</t>
  </si>
  <si>
    <t>Grace Newland</t>
  </si>
  <si>
    <t>Hanna Foster</t>
  </si>
  <si>
    <t>Kai Jakeman</t>
  </si>
  <si>
    <t>Rebecca Higgins</t>
  </si>
  <si>
    <t>Laina Saunders</t>
  </si>
  <si>
    <t>Stella Saunders</t>
  </si>
  <si>
    <t>Chloe Rachow</t>
  </si>
  <si>
    <r>
      <t>Benjamin Zimmermann</t>
    </r>
    <r>
      <rPr>
        <b/>
        <sz val="11"/>
        <color theme="1"/>
        <rFont val="Calibri"/>
        <family val="2"/>
        <scheme val="minor"/>
      </rPr>
      <t xml:space="preserve">  </t>
    </r>
  </si>
  <si>
    <t>Fassifern B</t>
  </si>
  <si>
    <t>Charlise Will</t>
  </si>
  <si>
    <t>Zaria Kent</t>
  </si>
  <si>
    <t xml:space="preserve">Isabella Arranz </t>
  </si>
  <si>
    <t>Ceridwen Fenemore</t>
  </si>
  <si>
    <t>Ella Mccartney</t>
  </si>
  <si>
    <t>Riley Dewall</t>
  </si>
  <si>
    <t xml:space="preserve">Taylor Kearney </t>
  </si>
  <si>
    <t>Ella Cranfield</t>
  </si>
  <si>
    <t xml:space="preserve">Maddison Kearney </t>
  </si>
  <si>
    <t>Elyse Macdonald</t>
  </si>
  <si>
    <t xml:space="preserve">Miranda Kearney </t>
  </si>
  <si>
    <t xml:space="preserve">Charlotte Collins </t>
  </si>
  <si>
    <t>Ava Gomes</t>
  </si>
  <si>
    <t>4 Division A</t>
  </si>
  <si>
    <t>(11-16 years)</t>
  </si>
  <si>
    <t>24 Division A</t>
  </si>
  <si>
    <t>(8-12 Years)</t>
  </si>
  <si>
    <t>24 Division B</t>
  </si>
  <si>
    <t>Emelia Griffiths</t>
  </si>
  <si>
    <t>Stella Weston</t>
  </si>
  <si>
    <t>(13 Years&gt;)</t>
  </si>
  <si>
    <t>IND  Barrel Prelimary Division C</t>
  </si>
  <si>
    <t>(12 Years&gt;)</t>
  </si>
  <si>
    <t>25C</t>
  </si>
  <si>
    <t>Isabella Arranz</t>
  </si>
  <si>
    <t>5B</t>
  </si>
  <si>
    <t>(13 years&gt;)</t>
  </si>
  <si>
    <t>Fürst Maximus</t>
  </si>
  <si>
    <t>5A</t>
  </si>
  <si>
    <t>PreNovice Division A</t>
  </si>
  <si>
    <t>(8-12 years)</t>
  </si>
  <si>
    <t>Gillian Burns</t>
  </si>
  <si>
    <t xml:space="preserve">Intro Individual Compulsories </t>
  </si>
  <si>
    <t>Jack Macdonald</t>
  </si>
  <si>
    <t>Natalia Musumeci</t>
  </si>
  <si>
    <t>Nicki Coleman</t>
  </si>
  <si>
    <t>J Adore</t>
  </si>
  <si>
    <t>Olivia Gomes</t>
  </si>
  <si>
    <t>Neqc</t>
  </si>
  <si>
    <t>IND  Barrel Introductory</t>
  </si>
  <si>
    <t>Jamie Haste</t>
  </si>
  <si>
    <t xml:space="preserve">Abbiegrace Searle </t>
  </si>
  <si>
    <t>Team Name</t>
  </si>
  <si>
    <t>ARC Angels</t>
  </si>
  <si>
    <t xml:space="preserve">Caitlin Fraser </t>
  </si>
  <si>
    <t>Eliza Wark-Chapman</t>
  </si>
  <si>
    <t>VaultAire</t>
  </si>
  <si>
    <t xml:space="preserve">Tegan Davis </t>
  </si>
  <si>
    <t xml:space="preserve">Bronagh Miskelly </t>
  </si>
  <si>
    <t>Equiste Seniors</t>
  </si>
  <si>
    <r>
      <t>Jean Betts</t>
    </r>
    <r>
      <rPr>
        <b/>
        <sz val="11"/>
        <color theme="1"/>
        <rFont val="Calibri"/>
        <family val="2"/>
        <scheme val="minor"/>
      </rPr>
      <t xml:space="preserve"> </t>
    </r>
  </si>
  <si>
    <r>
      <t>Stella Saunders</t>
    </r>
    <r>
      <rPr>
        <b/>
        <sz val="11"/>
        <color theme="1"/>
        <rFont val="Calibri"/>
        <family val="2"/>
        <scheme val="minor"/>
      </rPr>
      <t xml:space="preserve"> </t>
    </r>
  </si>
  <si>
    <t>Equiste Minis</t>
  </si>
  <si>
    <t>JNE &amp; The Ranch</t>
  </si>
  <si>
    <t>4 Division B</t>
  </si>
  <si>
    <t>(17 years&gt;)</t>
  </si>
  <si>
    <t>Goya</t>
  </si>
  <si>
    <t>Dodi Rogan</t>
  </si>
  <si>
    <t>Mischiev Maker</t>
  </si>
  <si>
    <t>Nicole Mackey</t>
  </si>
  <si>
    <t>HC 19</t>
  </si>
  <si>
    <t>HC       63</t>
  </si>
  <si>
    <t>Calvados</t>
  </si>
  <si>
    <t>Robyn Boyle</t>
  </si>
  <si>
    <t>HC  17</t>
  </si>
  <si>
    <t>HC 63</t>
  </si>
  <si>
    <t>HC</t>
  </si>
  <si>
    <t>HC 6</t>
  </si>
  <si>
    <t>Natalie McNeill</t>
  </si>
  <si>
    <t>Glen Ida Geovant</t>
  </si>
  <si>
    <t>Glen Ida</t>
  </si>
  <si>
    <t>Glen ida Valune</t>
  </si>
  <si>
    <t>SEVT</t>
  </si>
  <si>
    <t>PDD  Barrel B</t>
  </si>
  <si>
    <t>Amelia Griffiths</t>
  </si>
  <si>
    <t>PreNovice Divison B</t>
  </si>
  <si>
    <t>SCR</t>
  </si>
  <si>
    <t>HC 15</t>
  </si>
  <si>
    <t>Megan Cousins</t>
  </si>
  <si>
    <t>Nil Entries</t>
  </si>
  <si>
    <t>National Champion Advanced Squad</t>
  </si>
  <si>
    <t xml:space="preserve">National Champion  Open             Pas de Deux    </t>
  </si>
  <si>
    <t>National Champion Open Individual</t>
  </si>
  <si>
    <t xml:space="preserve">National Champion Advanced Individual </t>
  </si>
  <si>
    <t xml:space="preserve">National Champion    Advanced    Pas de Deux   </t>
  </si>
  <si>
    <t>National Champion AWD Vaulter</t>
  </si>
  <si>
    <t>Natalie McNeil</t>
  </si>
  <si>
    <r>
      <t xml:space="preserve">Kai Jakeman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</si>
  <si>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Natalia Musemeci 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</si>
</sst>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9]dd\-mmm\-yy;@"/>
    <numFmt numFmtId="165" formatCode="[$-409]h:mm:ss\ AM/PM;@"/>
    <numFmt numFmtId="166" formatCode="0.0"/>
    <numFmt numFmtId="167" formatCode="0.000"/>
    <numFmt numFmtId="168" formatCode="0.0000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strike/>
      <sz val="10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CC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4">
    <xf numFmtId="0" fontId="0" fillId="0" borderId="0"/>
    <xf numFmtId="0" fontId="33" fillId="0" borderId="0"/>
    <xf numFmtId="0" fontId="31" fillId="0" borderId="0"/>
    <xf numFmtId="0" fontId="31" fillId="0" borderId="0"/>
    <xf numFmtId="0" fontId="29" fillId="0" borderId="0"/>
    <xf numFmtId="0" fontId="38" fillId="0" borderId="0"/>
    <xf numFmtId="0" fontId="28" fillId="0" borderId="0"/>
    <xf numFmtId="0" fontId="42" fillId="0" borderId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6" fillId="0" borderId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0" borderId="0"/>
    <xf numFmtId="0" fontId="25" fillId="13" borderId="0" applyNumberFormat="0" applyBorder="0" applyAlignment="0" applyProtection="0"/>
    <xf numFmtId="0" fontId="47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9" borderId="7" applyNumberFormat="0" applyAlignment="0" applyProtection="0"/>
    <xf numFmtId="0" fontId="56" fillId="20" borderId="8" applyNumberFormat="0" applyAlignment="0" applyProtection="0"/>
    <xf numFmtId="0" fontId="57" fillId="20" borderId="7" applyNumberFormat="0" applyAlignment="0" applyProtection="0"/>
    <xf numFmtId="0" fontId="58" fillId="0" borderId="9" applyNumberFormat="0" applyFill="0" applyAlignment="0" applyProtection="0"/>
    <xf numFmtId="0" fontId="59" fillId="21" borderId="10" applyNumberFormat="0" applyAlignment="0" applyProtection="0"/>
    <xf numFmtId="0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61" fillId="23" borderId="0" applyNumberFormat="0" applyBorder="0" applyAlignment="0" applyProtection="0"/>
    <xf numFmtId="0" fontId="15" fillId="24" borderId="0" applyNumberFormat="0" applyBorder="0" applyAlignment="0" applyProtection="0"/>
    <xf numFmtId="0" fontId="61" fillId="26" borderId="0" applyNumberFormat="0" applyBorder="0" applyAlignment="0" applyProtection="0"/>
    <xf numFmtId="0" fontId="15" fillId="27" borderId="0" applyNumberFormat="0" applyBorder="0" applyAlignment="0" applyProtection="0"/>
    <xf numFmtId="0" fontId="6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6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61" fillId="36" borderId="0" applyNumberFormat="0" applyBorder="0" applyAlignment="0" applyProtection="0"/>
    <xf numFmtId="0" fontId="15" fillId="37" borderId="0" applyNumberFormat="0" applyBorder="0" applyAlignment="0" applyProtection="0"/>
    <xf numFmtId="0" fontId="6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0" borderId="0"/>
    <xf numFmtId="0" fontId="62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15" fillId="22" borderId="11" applyNumberFormat="0" applyFont="0" applyAlignment="0" applyProtection="0"/>
    <xf numFmtId="0" fontId="15" fillId="9" borderId="0" applyNumberFormat="0" applyBorder="0" applyAlignment="0" applyProtection="0"/>
    <xf numFmtId="0" fontId="61" fillId="25" borderId="0" applyNumberFormat="0" applyBorder="0" applyAlignment="0" applyProtection="0"/>
    <xf numFmtId="0" fontId="15" fillId="12" borderId="0" applyNumberFormat="0" applyBorder="0" applyAlignment="0" applyProtection="0"/>
    <xf numFmtId="0" fontId="61" fillId="28" borderId="0" applyNumberFormat="0" applyBorder="0" applyAlignment="0" applyProtection="0"/>
    <xf numFmtId="0" fontId="61" fillId="10" borderId="0" applyNumberFormat="0" applyBorder="0" applyAlignment="0" applyProtection="0"/>
    <xf numFmtId="0" fontId="61" fillId="35" borderId="0" applyNumberFormat="0" applyBorder="0" applyAlignment="0" applyProtection="0"/>
    <xf numFmtId="0" fontId="15" fillId="11" borderId="0" applyNumberFormat="0" applyBorder="0" applyAlignment="0" applyProtection="0"/>
    <xf numFmtId="0" fontId="61" fillId="38" borderId="0" applyNumberFormat="0" applyBorder="0" applyAlignment="0" applyProtection="0"/>
    <xf numFmtId="0" fontId="61" fillId="13" borderId="0" applyNumberFormat="0" applyBorder="0" applyAlignment="0" applyProtection="0"/>
    <xf numFmtId="0" fontId="14" fillId="0" borderId="0"/>
    <xf numFmtId="0" fontId="14" fillId="22" borderId="11" applyNumberFormat="0" applyFont="0" applyAlignment="0" applyProtection="0"/>
    <xf numFmtId="0" fontId="14" fillId="24" borderId="0" applyNumberFormat="0" applyBorder="0" applyAlignment="0" applyProtection="0"/>
    <xf numFmtId="0" fontId="14" fillId="9" borderId="0" applyNumberFormat="0" applyBorder="0" applyAlignment="0" applyProtection="0"/>
    <xf numFmtId="0" fontId="14" fillId="27" borderId="0" applyNumberFormat="0" applyBorder="0" applyAlignment="0" applyProtection="0"/>
    <xf numFmtId="0" fontId="14" fillId="1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11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2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0" borderId="0"/>
    <xf numFmtId="0" fontId="33" fillId="0" borderId="0"/>
    <xf numFmtId="0" fontId="9" fillId="0" borderId="0"/>
    <xf numFmtId="0" fontId="31" fillId="0" borderId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0" fontId="9" fillId="22" borderId="11" applyNumberFormat="0" applyFont="0" applyAlignment="0" applyProtection="0"/>
    <xf numFmtId="0" fontId="9" fillId="24" borderId="0" applyNumberFormat="0" applyBorder="0" applyAlignment="0" applyProtection="0"/>
    <xf numFmtId="0" fontId="9" fillId="9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22" borderId="11" applyNumberFormat="0" applyFont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11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</cellStyleXfs>
  <cellXfs count="550">
    <xf numFmtId="0" fontId="0" fillId="0" borderId="0" xfId="0"/>
    <xf numFmtId="0" fontId="40" fillId="0" borderId="0" xfId="0" applyFont="1"/>
    <xf numFmtId="0" fontId="4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40" fillId="0" borderId="0" xfId="0" applyFont="1" applyProtection="1">
      <protection locked="0"/>
    </xf>
    <xf numFmtId="164" fontId="32" fillId="0" borderId="0" xfId="0" applyNumberFormat="1" applyFont="1" applyAlignment="1" applyProtection="1">
      <alignment horizontal="right"/>
      <protection locked="0"/>
    </xf>
    <xf numFmtId="0" fontId="34" fillId="0" borderId="0" xfId="0" applyFont="1" applyProtection="1">
      <protection locked="0"/>
    </xf>
    <xf numFmtId="165" fontId="32" fillId="0" borderId="0" xfId="0" applyNumberFormat="1" applyFont="1" applyAlignment="1" applyProtection="1">
      <alignment horizontal="right"/>
      <protection locked="0"/>
    </xf>
    <xf numFmtId="0" fontId="44" fillId="0" borderId="0" xfId="9" applyFont="1" applyFill="1" applyProtection="1">
      <protection locked="0"/>
    </xf>
    <xf numFmtId="0" fontId="44" fillId="0" borderId="0" xfId="8" applyFont="1" applyFill="1" applyProtection="1">
      <protection locked="0"/>
    </xf>
    <xf numFmtId="0" fontId="44" fillId="10" borderId="0" xfId="9" applyFont="1" applyProtection="1">
      <protection locked="0"/>
    </xf>
    <xf numFmtId="0" fontId="44" fillId="9" borderId="0" xfId="8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4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166" fontId="37" fillId="5" borderId="0" xfId="0" applyNumberFormat="1" applyFont="1" applyFill="1" applyProtection="1">
      <protection locked="0"/>
    </xf>
    <xf numFmtId="166" fontId="32" fillId="5" borderId="0" xfId="0" applyNumberFormat="1" applyFont="1" applyFill="1" applyProtection="1">
      <protection locked="0"/>
    </xf>
    <xf numFmtId="167" fontId="32" fillId="0" borderId="0" xfId="0" applyNumberFormat="1" applyFont="1"/>
    <xf numFmtId="166" fontId="32" fillId="0" borderId="0" xfId="0" applyNumberFormat="1" applyFont="1"/>
    <xf numFmtId="166" fontId="32" fillId="4" borderId="0" xfId="0" applyNumberFormat="1" applyFont="1" applyFill="1"/>
    <xf numFmtId="167" fontId="32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167" fontId="34" fillId="0" borderId="0" xfId="0" applyNumberFormat="1" applyFont="1" applyAlignment="1">
      <alignment horizontal="left"/>
    </xf>
    <xf numFmtId="0" fontId="32" fillId="4" borderId="0" xfId="0" applyFont="1" applyFill="1"/>
    <xf numFmtId="0" fontId="35" fillId="0" borderId="0" xfId="0" applyFont="1" applyProtection="1">
      <protection locked="0"/>
    </xf>
    <xf numFmtId="0" fontId="32" fillId="4" borderId="0" xfId="0" applyFont="1" applyFill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0" fillId="0" borderId="0" xfId="3" applyFont="1" applyProtection="1">
      <protection locked="0"/>
    </xf>
    <xf numFmtId="167" fontId="40" fillId="0" borderId="0" xfId="0" applyNumberFormat="1" applyFont="1"/>
    <xf numFmtId="15" fontId="39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40" fillId="0" borderId="1" xfId="0" applyFont="1" applyBorder="1" applyAlignment="1" applyProtection="1">
      <alignment horizontal="center"/>
      <protection locked="0"/>
    </xf>
    <xf numFmtId="0" fontId="34" fillId="0" borderId="1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left"/>
    </xf>
    <xf numFmtId="0" fontId="32" fillId="2" borderId="0" xfId="0" applyFont="1" applyFill="1" applyAlignment="1" applyProtection="1">
      <alignment horizontal="center"/>
      <protection locked="0"/>
    </xf>
    <xf numFmtId="0" fontId="32" fillId="2" borderId="0" xfId="0" applyFont="1" applyFill="1"/>
    <xf numFmtId="0" fontId="34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164" fontId="40" fillId="0" borderId="0" xfId="0" applyNumberFormat="1" applyFont="1" applyAlignment="1" applyProtection="1">
      <alignment horizontal="right"/>
      <protection locked="0"/>
    </xf>
    <xf numFmtId="165" fontId="40" fillId="0" borderId="0" xfId="0" applyNumberFormat="1" applyFont="1" applyAlignment="1" applyProtection="1">
      <alignment horizontal="right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0" fillId="4" borderId="1" xfId="0" applyFont="1" applyFill="1" applyBorder="1" applyAlignment="1" applyProtection="1">
      <alignment horizont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center"/>
      <protection locked="0"/>
    </xf>
    <xf numFmtId="0" fontId="40" fillId="4" borderId="0" xfId="0" applyFont="1" applyFill="1" applyAlignment="1" applyProtection="1">
      <alignment horizontal="center" vertical="center"/>
      <protection locked="0"/>
    </xf>
    <xf numFmtId="0" fontId="40" fillId="4" borderId="0" xfId="0" applyFont="1" applyFill="1" applyProtection="1">
      <protection locked="0"/>
    </xf>
    <xf numFmtId="166" fontId="40" fillId="4" borderId="0" xfId="0" applyNumberFormat="1" applyFont="1" applyFill="1" applyProtection="1">
      <protection locked="0"/>
    </xf>
    <xf numFmtId="0" fontId="40" fillId="4" borderId="0" xfId="0" applyFont="1" applyFill="1"/>
    <xf numFmtId="0" fontId="41" fillId="0" borderId="0" xfId="0" applyFont="1" applyAlignment="1" applyProtection="1">
      <alignment horizontal="center" vertical="center"/>
      <protection locked="0"/>
    </xf>
    <xf numFmtId="167" fontId="40" fillId="4" borderId="0" xfId="0" applyNumberFormat="1" applyFont="1" applyFill="1" applyProtection="1">
      <protection locked="0"/>
    </xf>
    <xf numFmtId="0" fontId="39" fillId="0" borderId="0" xfId="10" applyFont="1" applyProtection="1">
      <protection locked="0"/>
    </xf>
    <xf numFmtId="0" fontId="32" fillId="0" borderId="0" xfId="10" applyFont="1" applyProtection="1">
      <protection locked="0"/>
    </xf>
    <xf numFmtId="0" fontId="40" fillId="0" borderId="0" xfId="10" applyFont="1" applyProtection="1">
      <protection locked="0"/>
    </xf>
    <xf numFmtId="164" fontId="32" fillId="0" borderId="0" xfId="10" applyNumberFormat="1" applyFont="1" applyAlignment="1" applyProtection="1">
      <alignment horizontal="right"/>
      <protection locked="0"/>
    </xf>
    <xf numFmtId="0" fontId="35" fillId="0" borderId="0" xfId="10" applyFont="1" applyProtection="1">
      <protection locked="0"/>
    </xf>
    <xf numFmtId="165" fontId="32" fillId="0" borderId="0" xfId="10" applyNumberFormat="1" applyFont="1" applyAlignment="1" applyProtection="1">
      <alignment horizontal="right"/>
      <protection locked="0"/>
    </xf>
    <xf numFmtId="0" fontId="44" fillId="0" borderId="0" xfId="11" applyFont="1" applyFill="1" applyProtection="1">
      <protection locked="0"/>
    </xf>
    <xf numFmtId="0" fontId="44" fillId="0" borderId="0" xfId="12" applyFont="1" applyFill="1" applyProtection="1">
      <protection locked="0"/>
    </xf>
    <xf numFmtId="15" fontId="39" fillId="0" borderId="0" xfId="10" applyNumberFormat="1" applyFont="1" applyAlignment="1" applyProtection="1">
      <alignment horizontal="right"/>
      <protection locked="0"/>
    </xf>
    <xf numFmtId="0" fontId="26" fillId="0" borderId="0" xfId="10" applyAlignment="1" applyProtection="1">
      <alignment horizontal="right"/>
      <protection locked="0"/>
    </xf>
    <xf numFmtId="0" fontId="44" fillId="9" borderId="0" xfId="11" applyFont="1" applyProtection="1">
      <protection locked="0"/>
    </xf>
    <xf numFmtId="0" fontId="34" fillId="0" borderId="0" xfId="10" applyFont="1" applyProtection="1">
      <protection locked="0"/>
    </xf>
    <xf numFmtId="0" fontId="35" fillId="0" borderId="0" xfId="10" applyFont="1" applyAlignment="1" applyProtection="1">
      <alignment horizontal="left"/>
      <protection locked="0"/>
    </xf>
    <xf numFmtId="0" fontId="32" fillId="0" borderId="0" xfId="10" applyFont="1" applyAlignment="1" applyProtection="1">
      <alignment horizontal="center"/>
      <protection locked="0"/>
    </xf>
    <xf numFmtId="0" fontId="32" fillId="4" borderId="0" xfId="10" applyFont="1" applyFill="1" applyProtection="1">
      <protection locked="0"/>
    </xf>
    <xf numFmtId="0" fontId="34" fillId="0" borderId="0" xfId="10" applyFont="1" applyAlignment="1" applyProtection="1">
      <alignment horizontal="center" vertical="center"/>
      <protection locked="0"/>
    </xf>
    <xf numFmtId="0" fontId="32" fillId="0" borderId="0" xfId="10" applyFont="1" applyAlignment="1" applyProtection="1">
      <alignment horizontal="center" vertical="center"/>
      <protection locked="0"/>
    </xf>
    <xf numFmtId="0" fontId="32" fillId="4" borderId="0" xfId="10" applyFont="1" applyFill="1" applyAlignment="1" applyProtection="1">
      <alignment horizontal="center"/>
      <protection locked="0"/>
    </xf>
    <xf numFmtId="0" fontId="32" fillId="4" borderId="0" xfId="10" applyFont="1" applyFill="1" applyAlignment="1" applyProtection="1">
      <alignment horizontal="center" vertical="center"/>
      <protection locked="0"/>
    </xf>
    <xf numFmtId="0" fontId="40" fillId="0" borderId="0" xfId="10" applyFont="1" applyAlignment="1" applyProtection="1">
      <alignment horizontal="center"/>
      <protection locked="0"/>
    </xf>
    <xf numFmtId="0" fontId="26" fillId="0" borderId="0" xfId="10" applyAlignment="1" applyProtection="1">
      <alignment horizontal="center"/>
      <protection locked="0"/>
    </xf>
    <xf numFmtId="0" fontId="40" fillId="0" borderId="0" xfId="10" applyFont="1" applyAlignment="1" applyProtection="1">
      <alignment horizontal="center" vertical="center"/>
      <protection locked="0"/>
    </xf>
    <xf numFmtId="0" fontId="32" fillId="6" borderId="0" xfId="10" applyFont="1" applyFill="1" applyAlignment="1" applyProtection="1">
      <alignment horizontal="center"/>
      <protection locked="0"/>
    </xf>
    <xf numFmtId="166" fontId="40" fillId="0" borderId="0" xfId="10" applyNumberFormat="1" applyFont="1" applyProtection="1">
      <protection locked="0"/>
    </xf>
    <xf numFmtId="166" fontId="37" fillId="5" borderId="0" xfId="10" applyNumberFormat="1" applyFont="1" applyFill="1" applyProtection="1">
      <protection locked="0"/>
    </xf>
    <xf numFmtId="167" fontId="32" fillId="0" borderId="0" xfId="10" applyNumberFormat="1" applyFont="1"/>
    <xf numFmtId="0" fontId="32" fillId="4" borderId="0" xfId="10" applyFont="1" applyFill="1"/>
    <xf numFmtId="166" fontId="32" fillId="4" borderId="0" xfId="10" applyNumberFormat="1" applyFont="1" applyFill="1"/>
    <xf numFmtId="166" fontId="32" fillId="0" borderId="0" xfId="10" applyNumberFormat="1" applyFont="1"/>
    <xf numFmtId="2" fontId="40" fillId="3" borderId="0" xfId="10" applyNumberFormat="1" applyFont="1" applyFill="1" applyProtection="1">
      <protection locked="0"/>
    </xf>
    <xf numFmtId="166" fontId="40" fillId="3" borderId="0" xfId="10" applyNumberFormat="1" applyFont="1" applyFill="1" applyProtection="1">
      <protection locked="0"/>
    </xf>
    <xf numFmtId="166" fontId="40" fillId="0" borderId="0" xfId="10" applyNumberFormat="1" applyFont="1"/>
    <xf numFmtId="167" fontId="40" fillId="0" borderId="0" xfId="10" applyNumberFormat="1" applyFont="1"/>
    <xf numFmtId="166" fontId="32" fillId="6" borderId="0" xfId="10" applyNumberFormat="1" applyFont="1" applyFill="1"/>
    <xf numFmtId="166" fontId="32" fillId="5" borderId="0" xfId="10" applyNumberFormat="1" applyFont="1" applyFill="1" applyProtection="1">
      <protection locked="0"/>
    </xf>
    <xf numFmtId="167" fontId="34" fillId="0" borderId="0" xfId="10" applyNumberFormat="1" applyFont="1"/>
    <xf numFmtId="0" fontId="34" fillId="0" borderId="0" xfId="10" applyFont="1" applyAlignment="1" applyProtection="1">
      <alignment horizontal="left"/>
      <protection locked="0"/>
    </xf>
    <xf numFmtId="0" fontId="26" fillId="0" borderId="0" xfId="10" applyProtection="1">
      <protection locked="0"/>
    </xf>
    <xf numFmtId="167" fontId="32" fillId="0" borderId="0" xfId="10" applyNumberFormat="1" applyFont="1" applyProtection="1">
      <protection locked="0"/>
    </xf>
    <xf numFmtId="0" fontId="31" fillId="0" borderId="0" xfId="10" applyFont="1" applyProtection="1">
      <protection locked="0"/>
    </xf>
    <xf numFmtId="0" fontId="46" fillId="0" borderId="0" xfId="8" applyFont="1" applyFill="1"/>
    <xf numFmtId="0" fontId="39" fillId="0" borderId="0" xfId="0" applyFont="1"/>
    <xf numFmtId="0" fontId="32" fillId="0" borderId="0" xfId="3" applyFont="1"/>
    <xf numFmtId="0" fontId="32" fillId="0" borderId="0" xfId="3" applyFont="1" applyAlignment="1">
      <alignment horizontal="center"/>
    </xf>
    <xf numFmtId="167" fontId="32" fillId="0" borderId="0" xfId="3" applyNumberFormat="1" applyFont="1" applyAlignment="1">
      <alignment horizontal="center"/>
    </xf>
    <xf numFmtId="0" fontId="32" fillId="4" borderId="0" xfId="3" applyFont="1" applyFill="1" applyAlignment="1">
      <alignment horizontal="center"/>
    </xf>
    <xf numFmtId="0" fontId="32" fillId="0" borderId="0" xfId="3" applyFont="1" applyProtection="1">
      <protection locked="0"/>
    </xf>
    <xf numFmtId="0" fontId="32" fillId="0" borderId="0" xfId="0" applyFont="1"/>
    <xf numFmtId="0" fontId="41" fillId="0" borderId="0" xfId="0" applyFont="1"/>
    <xf numFmtId="0" fontId="35" fillId="0" borderId="0" xfId="0" applyFont="1"/>
    <xf numFmtId="0" fontId="49" fillId="0" borderId="0" xfId="0" applyFont="1"/>
    <xf numFmtId="165" fontId="40" fillId="0" borderId="0" xfId="0" applyNumberFormat="1" applyFont="1" applyAlignment="1">
      <alignment horizontal="right"/>
    </xf>
    <xf numFmtId="0" fontId="48" fillId="0" borderId="0" xfId="0" applyFont="1"/>
    <xf numFmtId="0" fontId="40" fillId="0" borderId="0" xfId="0" applyFont="1" applyAlignment="1">
      <alignment horizontal="center"/>
    </xf>
    <xf numFmtId="0" fontId="40" fillId="7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0" fillId="7" borderId="0" xfId="0" applyFont="1" applyFill="1"/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7" borderId="0" xfId="0" applyFont="1" applyFill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166" fontId="40" fillId="3" borderId="0" xfId="0" applyNumberFormat="1" applyFont="1" applyFill="1"/>
    <xf numFmtId="167" fontId="40" fillId="2" borderId="0" xfId="0" applyNumberFormat="1" applyFont="1" applyFill="1"/>
    <xf numFmtId="166" fontId="40" fillId="2" borderId="0" xfId="0" applyNumberFormat="1" applyFont="1" applyFill="1"/>
    <xf numFmtId="166" fontId="40" fillId="7" borderId="0" xfId="0" applyNumberFormat="1" applyFont="1" applyFill="1"/>
    <xf numFmtId="167" fontId="40" fillId="7" borderId="0" xfId="0" applyNumberFormat="1" applyFont="1" applyFill="1"/>
    <xf numFmtId="167" fontId="40" fillId="0" borderId="0" xfId="3" applyNumberFormat="1" applyFont="1"/>
    <xf numFmtId="0" fontId="0" fillId="0" borderId="0" xfId="0" applyAlignment="1">
      <alignment horizontal="center"/>
    </xf>
    <xf numFmtId="0" fontId="31" fillId="0" borderId="0" xfId="3"/>
    <xf numFmtId="0" fontId="40" fillId="8" borderId="0" xfId="0" applyFont="1" applyFill="1" applyAlignment="1">
      <alignment horizontal="center"/>
    </xf>
    <xf numFmtId="0" fontId="40" fillId="8" borderId="0" xfId="0" applyFont="1" applyFill="1"/>
    <xf numFmtId="0" fontId="32" fillId="7" borderId="0" xfId="0" applyFont="1" applyFill="1"/>
    <xf numFmtId="166" fontId="40" fillId="5" borderId="0" xfId="0" applyNumberFormat="1" applyFont="1" applyFill="1"/>
    <xf numFmtId="167" fontId="37" fillId="8" borderId="0" xfId="0" applyNumberFormat="1" applyFont="1" applyFill="1"/>
    <xf numFmtId="0" fontId="40" fillId="2" borderId="0" xfId="0" applyFont="1" applyFill="1"/>
    <xf numFmtId="0" fontId="32" fillId="0" borderId="0" xfId="0" applyFont="1" applyAlignment="1">
      <alignment horizontal="center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166" fontId="40" fillId="0" borderId="1" xfId="0" applyNumberFormat="1" applyFont="1" applyBorder="1"/>
    <xf numFmtId="167" fontId="37" fillId="7" borderId="1" xfId="0" applyNumberFormat="1" applyFont="1" applyFill="1" applyBorder="1"/>
    <xf numFmtId="166" fontId="40" fillId="3" borderId="1" xfId="0" applyNumberFormat="1" applyFont="1" applyFill="1" applyBorder="1"/>
    <xf numFmtId="167" fontId="40" fillId="0" borderId="1" xfId="0" applyNumberFormat="1" applyFont="1" applyBorder="1"/>
    <xf numFmtId="166" fontId="40" fillId="7" borderId="1" xfId="0" applyNumberFormat="1" applyFont="1" applyFill="1" applyBorder="1"/>
    <xf numFmtId="0" fontId="40" fillId="7" borderId="1" xfId="0" applyFont="1" applyFill="1" applyBorder="1"/>
    <xf numFmtId="0" fontId="40" fillId="0" borderId="1" xfId="0" applyFont="1" applyBorder="1"/>
    <xf numFmtId="0" fontId="41" fillId="7" borderId="0" xfId="0" applyFont="1" applyFill="1" applyAlignment="1">
      <alignment horizontal="center"/>
    </xf>
    <xf numFmtId="0" fontId="40" fillId="2" borderId="1" xfId="0" applyFont="1" applyFill="1" applyBorder="1"/>
    <xf numFmtId="167" fontId="40" fillId="7" borderId="1" xfId="0" applyNumberFormat="1" applyFont="1" applyFill="1" applyBorder="1"/>
    <xf numFmtId="0" fontId="44" fillId="0" borderId="0" xfId="14" applyFont="1" applyFill="1"/>
    <xf numFmtId="167" fontId="37" fillId="0" borderId="1" xfId="0" applyNumberFormat="1" applyFont="1" applyBorder="1"/>
    <xf numFmtId="0" fontId="40" fillId="0" borderId="2" xfId="0" applyFont="1" applyBorder="1"/>
    <xf numFmtId="0" fontId="40" fillId="0" borderId="2" xfId="0" applyFont="1" applyBorder="1" applyAlignment="1">
      <alignment horizontal="center"/>
    </xf>
    <xf numFmtId="167" fontId="37" fillId="0" borderId="3" xfId="0" applyNumberFormat="1" applyFont="1" applyBorder="1"/>
    <xf numFmtId="0" fontId="40" fillId="4" borderId="2" xfId="0" applyFont="1" applyFill="1" applyBorder="1"/>
    <xf numFmtId="0" fontId="32" fillId="0" borderId="1" xfId="3" applyFont="1" applyBorder="1" applyAlignment="1">
      <alignment horizontal="center"/>
    </xf>
    <xf numFmtId="0" fontId="32" fillId="4" borderId="0" xfId="3" applyFont="1" applyFill="1"/>
    <xf numFmtId="167" fontId="32" fillId="4" borderId="0" xfId="3" applyNumberFormat="1" applyFont="1" applyFill="1" applyAlignment="1">
      <alignment horizontal="center"/>
    </xf>
    <xf numFmtId="0" fontId="34" fillId="0" borderId="0" xfId="3" applyFont="1"/>
    <xf numFmtId="0" fontId="34" fillId="7" borderId="0" xfId="10" applyFont="1" applyFill="1" applyProtection="1">
      <protection locked="0"/>
    </xf>
    <xf numFmtId="0" fontId="34" fillId="7" borderId="0" xfId="10" applyFont="1" applyFill="1" applyAlignment="1" applyProtection="1">
      <alignment horizontal="center" vertical="center"/>
      <protection locked="0"/>
    </xf>
    <xf numFmtId="167" fontId="34" fillId="7" borderId="0" xfId="10" applyNumberFormat="1" applyFont="1" applyFill="1"/>
    <xf numFmtId="0" fontId="32" fillId="0" borderId="2" xfId="3" applyFont="1" applyBorder="1" applyAlignment="1">
      <alignment horizontal="center"/>
    </xf>
    <xf numFmtId="0" fontId="32" fillId="0" borderId="2" xfId="3" applyFont="1" applyBorder="1"/>
    <xf numFmtId="0" fontId="34" fillId="0" borderId="2" xfId="3" applyFont="1" applyBorder="1" applyAlignment="1">
      <alignment horizontal="center"/>
    </xf>
    <xf numFmtId="0" fontId="40" fillId="4" borderId="1" xfId="0" applyFont="1" applyFill="1" applyBorder="1"/>
    <xf numFmtId="166" fontId="32" fillId="5" borderId="1" xfId="0" applyNumberFormat="1" applyFont="1" applyFill="1" applyBorder="1" applyProtection="1">
      <protection locked="0"/>
    </xf>
    <xf numFmtId="167" fontId="32" fillId="0" borderId="1" xfId="0" applyNumberFormat="1" applyFont="1" applyBorder="1"/>
    <xf numFmtId="166" fontId="40" fillId="4" borderId="1" xfId="0" applyNumberFormat="1" applyFont="1" applyFill="1" applyBorder="1"/>
    <xf numFmtId="166" fontId="40" fillId="3" borderId="1" xfId="0" applyNumberFormat="1" applyFont="1" applyFill="1" applyBorder="1" applyProtection="1">
      <protection locked="0"/>
    </xf>
    <xf numFmtId="167" fontId="32" fillId="0" borderId="1" xfId="3" applyNumberFormat="1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166" fontId="37" fillId="5" borderId="0" xfId="0" applyNumberFormat="1" applyFont="1" applyFill="1"/>
    <xf numFmtId="0" fontId="34" fillId="0" borderId="0" xfId="0" applyFont="1" applyAlignment="1" applyProtection="1">
      <alignment horizontal="center"/>
      <protection locked="0"/>
    </xf>
    <xf numFmtId="0" fontId="32" fillId="0" borderId="0" xfId="0" applyFont="1" applyAlignment="1">
      <alignment horizontal="right"/>
    </xf>
    <xf numFmtId="0" fontId="34" fillId="0" borderId="0" xfId="0" applyFont="1"/>
    <xf numFmtId="0" fontId="34" fillId="0" borderId="0" xfId="0" applyFont="1" applyAlignment="1">
      <alignment horizontal="right"/>
    </xf>
    <xf numFmtId="0" fontId="32" fillId="0" borderId="1" xfId="0" applyFont="1" applyBorder="1" applyAlignment="1">
      <alignment horizontal="left"/>
    </xf>
    <xf numFmtId="0" fontId="32" fillId="4" borderId="1" xfId="0" applyFont="1" applyFill="1" applyBorder="1" applyAlignment="1">
      <alignment horizontal="center"/>
    </xf>
    <xf numFmtId="0" fontId="40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32" fillId="4" borderId="1" xfId="0" applyFont="1" applyFill="1" applyBorder="1"/>
    <xf numFmtId="2" fontId="37" fillId="5" borderId="1" xfId="0" applyNumberFormat="1" applyFont="1" applyFill="1" applyBorder="1" applyProtection="1">
      <protection locked="0"/>
    </xf>
    <xf numFmtId="0" fontId="41" fillId="0" borderId="1" xfId="0" applyFont="1" applyBorder="1" applyProtection="1">
      <protection locked="0"/>
    </xf>
    <xf numFmtId="15" fontId="3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4" fillId="14" borderId="0" xfId="0" applyFont="1" applyFill="1"/>
    <xf numFmtId="0" fontId="4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166" fontId="37" fillId="0" borderId="0" xfId="0" applyNumberFormat="1" applyFont="1"/>
    <xf numFmtId="0" fontId="35" fillId="15" borderId="0" xfId="0" applyFont="1" applyFill="1"/>
    <xf numFmtId="0" fontId="32" fillId="14" borderId="0" xfId="0" applyFont="1" applyFill="1"/>
    <xf numFmtId="0" fontId="32" fillId="2" borderId="0" xfId="0" applyFont="1" applyFill="1" applyAlignment="1">
      <alignment horizontal="center"/>
    </xf>
    <xf numFmtId="166" fontId="32" fillId="3" borderId="0" xfId="0" applyNumberFormat="1" applyFont="1" applyFill="1"/>
    <xf numFmtId="0" fontId="32" fillId="15" borderId="0" xfId="0" applyFont="1" applyFill="1"/>
    <xf numFmtId="167" fontId="34" fillId="15" borderId="0" xfId="0" applyNumberFormat="1" applyFont="1" applyFill="1" applyAlignment="1">
      <alignment horizontal="left"/>
    </xf>
    <xf numFmtId="0" fontId="32" fillId="4" borderId="0" xfId="0" applyFont="1" applyFill="1" applyAlignment="1">
      <alignment horizontal="center"/>
    </xf>
    <xf numFmtId="167" fontId="32" fillId="0" borderId="1" xfId="0" applyNumberFormat="1" applyFont="1" applyBorder="1" applyAlignment="1">
      <alignment horizontal="left"/>
    </xf>
    <xf numFmtId="166" fontId="32" fillId="5" borderId="0" xfId="0" applyNumberFormat="1" applyFont="1" applyFill="1"/>
    <xf numFmtId="167" fontId="32" fillId="3" borderId="0" xfId="0" applyNumberFormat="1" applyFont="1" applyFill="1" applyAlignment="1">
      <alignment horizontal="left"/>
    </xf>
    <xf numFmtId="167" fontId="32" fillId="5" borderId="0" xfId="0" applyNumberFormat="1" applyFont="1" applyFill="1" applyAlignment="1">
      <alignment horizontal="left"/>
    </xf>
    <xf numFmtId="168" fontId="32" fillId="0" borderId="0" xfId="0" applyNumberFormat="1" applyFont="1" applyAlignment="1">
      <alignment horizontal="left"/>
    </xf>
    <xf numFmtId="167" fontId="34" fillId="0" borderId="0" xfId="0" applyNumberFormat="1" applyFont="1" applyAlignment="1" applyProtection="1">
      <alignment horizontal="center"/>
      <protection locked="0"/>
    </xf>
    <xf numFmtId="167" fontId="34" fillId="0" borderId="0" xfId="0" applyNumberFormat="1" applyFont="1" applyAlignment="1" applyProtection="1">
      <alignment horizontal="center" vertical="center"/>
      <protection locked="0"/>
    </xf>
    <xf numFmtId="164" fontId="32" fillId="0" borderId="0" xfId="0" applyNumberFormat="1" applyFont="1" applyAlignment="1">
      <alignment horizontal="right"/>
    </xf>
    <xf numFmtId="165" fontId="32" fillId="0" borderId="0" xfId="0" applyNumberFormat="1" applyFont="1" applyAlignment="1">
      <alignment horizontal="right"/>
    </xf>
    <xf numFmtId="0" fontId="25" fillId="13" borderId="0" xfId="14"/>
    <xf numFmtId="0" fontId="44" fillId="0" borderId="0" xfId="0" applyFont="1"/>
    <xf numFmtId="0" fontId="34" fillId="0" borderId="0" xfId="0" applyFont="1" applyAlignment="1">
      <alignment horizontal="left"/>
    </xf>
    <xf numFmtId="0" fontId="25" fillId="13" borderId="0" xfId="14" applyAlignment="1">
      <alignment horizont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/>
    </xf>
    <xf numFmtId="0" fontId="47" fillId="4" borderId="0" xfId="4" applyFont="1" applyFill="1" applyAlignment="1">
      <alignment horizontal="left"/>
    </xf>
    <xf numFmtId="167" fontId="34" fillId="0" borderId="0" xfId="0" applyNumberFormat="1" applyFont="1"/>
    <xf numFmtId="167" fontId="32" fillId="0" borderId="1" xfId="0" applyNumberFormat="1" applyFont="1" applyBorder="1" applyAlignment="1">
      <alignment horizontal="center"/>
    </xf>
    <xf numFmtId="166" fontId="25" fillId="13" borderId="0" xfId="14" applyNumberFormat="1"/>
    <xf numFmtId="166" fontId="37" fillId="5" borderId="1" xfId="0" applyNumberFormat="1" applyFont="1" applyFill="1" applyBorder="1"/>
    <xf numFmtId="166" fontId="37" fillId="0" borderId="1" xfId="0" applyNumberFormat="1" applyFont="1" applyBorder="1"/>
    <xf numFmtId="0" fontId="34" fillId="0" borderId="0" xfId="0" applyFont="1" applyAlignment="1">
      <alignment horizontal="center" vertical="center"/>
    </xf>
    <xf numFmtId="0" fontId="64" fillId="0" borderId="0" xfId="54" applyFont="1"/>
    <xf numFmtId="167" fontId="34" fillId="15" borderId="0" xfId="0" applyNumberFormat="1" applyFont="1" applyFill="1"/>
    <xf numFmtId="167" fontId="32" fillId="15" borderId="0" xfId="0" applyNumberFormat="1" applyFont="1" applyFill="1"/>
    <xf numFmtId="0" fontId="0" fillId="42" borderId="0" xfId="0" applyFill="1"/>
    <xf numFmtId="0" fontId="25" fillId="0" borderId="0" xfId="14" applyFill="1"/>
    <xf numFmtId="0" fontId="25" fillId="4" borderId="0" xfId="14" applyFill="1"/>
    <xf numFmtId="0" fontId="32" fillId="42" borderId="0" xfId="0" applyFont="1" applyFill="1"/>
    <xf numFmtId="0" fontId="34" fillId="42" borderId="0" xfId="0" applyFont="1" applyFill="1" applyAlignment="1">
      <alignment horizontal="center"/>
    </xf>
    <xf numFmtId="0" fontId="34" fillId="42" borderId="1" xfId="0" applyFont="1" applyFill="1" applyBorder="1" applyAlignment="1">
      <alignment horizontal="center"/>
    </xf>
    <xf numFmtId="0" fontId="44" fillId="0" borderId="1" xfId="14" applyFont="1" applyFill="1" applyBorder="1" applyAlignment="1">
      <alignment horizontal="center"/>
    </xf>
    <xf numFmtId="0" fontId="44" fillId="4" borderId="1" xfId="14" applyFont="1" applyFill="1" applyBorder="1" applyAlignment="1">
      <alignment horizontal="center"/>
    </xf>
    <xf numFmtId="167" fontId="32" fillId="0" borderId="0" xfId="0" applyNumberFormat="1" applyFont="1" applyAlignment="1">
      <alignment horizontal="center"/>
    </xf>
    <xf numFmtId="0" fontId="25" fillId="0" borderId="0" xfId="14" applyFill="1" applyAlignment="1">
      <alignment horizontal="center"/>
    </xf>
    <xf numFmtId="0" fontId="25" fillId="4" borderId="0" xfId="14" applyFill="1" applyAlignment="1">
      <alignment horizontal="center"/>
    </xf>
    <xf numFmtId="167" fontId="32" fillId="42" borderId="0" xfId="0" applyNumberFormat="1" applyFont="1" applyFill="1"/>
    <xf numFmtId="167" fontId="32" fillId="3" borderId="0" xfId="0" applyNumberFormat="1" applyFont="1" applyFill="1"/>
    <xf numFmtId="167" fontId="32" fillId="5" borderId="0" xfId="0" applyNumberFormat="1" applyFont="1" applyFill="1"/>
    <xf numFmtId="167" fontId="25" fillId="0" borderId="0" xfId="14" applyNumberFormat="1" applyFill="1"/>
    <xf numFmtId="166" fontId="25" fillId="4" borderId="0" xfId="14" applyNumberFormat="1" applyFill="1"/>
    <xf numFmtId="0" fontId="30" fillId="0" borderId="0" xfId="3" applyFont="1"/>
    <xf numFmtId="0" fontId="27" fillId="0" borderId="0" xfId="9" applyFill="1"/>
    <xf numFmtId="0" fontId="27" fillId="0" borderId="1" xfId="9" applyFill="1" applyBorder="1" applyAlignment="1">
      <alignment horizontal="center" vertical="center"/>
    </xf>
    <xf numFmtId="0" fontId="27" fillId="0" borderId="0" xfId="9" applyFill="1" applyAlignment="1">
      <alignment horizontal="center" vertical="center"/>
    </xf>
    <xf numFmtId="167" fontId="0" fillId="0" borderId="0" xfId="0" applyNumberFormat="1"/>
    <xf numFmtId="0" fontId="39" fillId="0" borderId="0" xfId="0" applyFont="1" applyProtection="1">
      <protection locked="0"/>
    </xf>
    <xf numFmtId="0" fontId="42" fillId="0" borderId="0" xfId="7" applyProtection="1">
      <protection locked="0"/>
    </xf>
    <xf numFmtId="0" fontId="34" fillId="0" borderId="0" xfId="7" applyFont="1" applyProtection="1">
      <protection locked="0"/>
    </xf>
    <xf numFmtId="0" fontId="32" fillId="0" borderId="0" xfId="7" applyFont="1" applyProtection="1">
      <protection locked="0"/>
    </xf>
    <xf numFmtId="0" fontId="42" fillId="0" borderId="0" xfId="7" applyAlignment="1" applyProtection="1">
      <alignment horizontal="center"/>
      <protection locked="0"/>
    </xf>
    <xf numFmtId="0" fontId="30" fillId="0" borderId="0" xfId="7" applyFont="1" applyAlignment="1" applyProtection="1">
      <alignment horizontal="left"/>
      <protection locked="0"/>
    </xf>
    <xf numFmtId="0" fontId="42" fillId="4" borderId="0" xfId="7" applyFill="1" applyAlignment="1" applyProtection="1">
      <alignment horizontal="center"/>
      <protection locked="0"/>
    </xf>
    <xf numFmtId="0" fontId="30" fillId="0" borderId="0" xfId="7" applyFont="1" applyProtection="1">
      <protection locked="0"/>
    </xf>
    <xf numFmtId="0" fontId="30" fillId="4" borderId="0" xfId="7" applyFont="1" applyFill="1" applyProtection="1">
      <protection locked="0"/>
    </xf>
    <xf numFmtId="0" fontId="30" fillId="0" borderId="2" xfId="7" applyFont="1" applyBorder="1" applyAlignment="1" applyProtection="1">
      <alignment horizontal="right"/>
      <protection locked="0"/>
    </xf>
    <xf numFmtId="0" fontId="42" fillId="4" borderId="0" xfId="7" applyFill="1" applyProtection="1">
      <protection locked="0"/>
    </xf>
    <xf numFmtId="0" fontId="32" fillId="4" borderId="0" xfId="0" applyFont="1" applyFill="1" applyProtection="1">
      <protection locked="0"/>
    </xf>
    <xf numFmtId="166" fontId="65" fillId="4" borderId="0" xfId="0" applyNumberFormat="1" applyFont="1" applyFill="1" applyProtection="1">
      <protection locked="0"/>
    </xf>
    <xf numFmtId="167" fontId="32" fillId="4" borderId="0" xfId="0" applyNumberFormat="1" applyFont="1" applyFill="1"/>
    <xf numFmtId="2" fontId="32" fillId="4" borderId="0" xfId="0" applyNumberFormat="1" applyFont="1" applyFill="1" applyProtection="1">
      <protection locked="0"/>
    </xf>
    <xf numFmtId="166" fontId="32" fillId="4" borderId="0" xfId="0" applyNumberFormat="1" applyFont="1" applyFill="1" applyProtection="1">
      <protection locked="0"/>
    </xf>
    <xf numFmtId="0" fontId="42" fillId="4" borderId="1" xfId="7" applyFill="1" applyBorder="1" applyProtection="1">
      <protection locked="0"/>
    </xf>
    <xf numFmtId="166" fontId="0" fillId="5" borderId="1" xfId="0" applyNumberFormat="1" applyFill="1" applyBorder="1" applyProtection="1">
      <protection locked="0"/>
    </xf>
    <xf numFmtId="167" fontId="42" fillId="0" borderId="1" xfId="7" applyNumberFormat="1" applyBorder="1"/>
    <xf numFmtId="167" fontId="42" fillId="4" borderId="1" xfId="7" applyNumberFormat="1" applyFill="1" applyBorder="1"/>
    <xf numFmtId="2" fontId="42" fillId="5" borderId="1" xfId="7" applyNumberFormat="1" applyFill="1" applyBorder="1" applyProtection="1">
      <protection locked="0"/>
    </xf>
    <xf numFmtId="166" fontId="42" fillId="5" borderId="1" xfId="7" applyNumberFormat="1" applyFill="1" applyBorder="1" applyProtection="1">
      <protection locked="0"/>
    </xf>
    <xf numFmtId="0" fontId="42" fillId="4" borderId="1" xfId="7" applyFill="1" applyBorder="1"/>
    <xf numFmtId="0" fontId="42" fillId="0" borderId="1" xfId="7" applyBorder="1" applyProtection="1">
      <protection locked="0"/>
    </xf>
    <xf numFmtId="15" fontId="41" fillId="0" borderId="0" xfId="0" applyNumberFormat="1" applyFont="1" applyAlignment="1" applyProtection="1">
      <alignment horizontal="right"/>
      <protection locked="0"/>
    </xf>
    <xf numFmtId="0" fontId="45" fillId="0" borderId="0" xfId="0" applyFont="1" applyAlignment="1" applyProtection="1">
      <alignment horizontal="right"/>
      <protection locked="0"/>
    </xf>
    <xf numFmtId="0" fontId="30" fillId="0" borderId="0" xfId="0" applyFont="1"/>
    <xf numFmtId="0" fontId="34" fillId="43" borderId="0" xfId="10" applyFont="1" applyFill="1" applyProtection="1">
      <protection locked="0"/>
    </xf>
    <xf numFmtId="0" fontId="32" fillId="43" borderId="0" xfId="10" applyFont="1" applyFill="1" applyProtection="1">
      <protection locked="0"/>
    </xf>
    <xf numFmtId="0" fontId="0" fillId="43" borderId="0" xfId="0" applyFill="1"/>
    <xf numFmtId="0" fontId="32" fillId="0" borderId="1" xfId="10" applyFont="1" applyBorder="1" applyAlignment="1" applyProtection="1">
      <alignment horizontal="center"/>
      <protection locked="0"/>
    </xf>
    <xf numFmtId="167" fontId="37" fillId="5" borderId="0" xfId="0" applyNumberFormat="1" applyFont="1" applyFill="1"/>
    <xf numFmtId="0" fontId="64" fillId="0" borderId="0" xfId="0" applyFont="1"/>
    <xf numFmtId="0" fontId="31" fillId="0" borderId="0" xfId="0" applyFont="1"/>
    <xf numFmtId="0" fontId="34" fillId="0" borderId="1" xfId="0" applyFont="1" applyBorder="1" applyAlignment="1">
      <alignment horizontal="left" vertical="center"/>
    </xf>
    <xf numFmtId="167" fontId="34" fillId="0" borderId="0" xfId="0" applyNumberFormat="1" applyFont="1" applyAlignment="1">
      <alignment horizontal="right"/>
    </xf>
    <xf numFmtId="167" fontId="32" fillId="15" borderId="0" xfId="0" applyNumberFormat="1" applyFont="1" applyFill="1" applyAlignment="1">
      <alignment horizontal="left"/>
    </xf>
    <xf numFmtId="0" fontId="34" fillId="0" borderId="1" xfId="0" applyFont="1" applyBorder="1" applyAlignment="1">
      <alignment horizontal="left"/>
    </xf>
    <xf numFmtId="0" fontId="30" fillId="0" borderId="0" xfId="7" applyFont="1" applyAlignment="1" applyProtection="1">
      <alignment horizontal="right"/>
      <protection locked="0"/>
    </xf>
    <xf numFmtId="166" fontId="0" fillId="5" borderId="0" xfId="0" applyNumberFormat="1" applyFill="1" applyProtection="1">
      <protection locked="0"/>
    </xf>
    <xf numFmtId="167" fontId="42" fillId="0" borderId="0" xfId="7" applyNumberFormat="1"/>
    <xf numFmtId="167" fontId="42" fillId="4" borderId="0" xfId="7" applyNumberFormat="1" applyFill="1"/>
    <xf numFmtId="166" fontId="42" fillId="5" borderId="0" xfId="7" applyNumberFormat="1" applyFill="1" applyProtection="1">
      <protection locked="0"/>
    </xf>
    <xf numFmtId="0" fontId="42" fillId="4" borderId="0" xfId="7" applyFill="1"/>
    <xf numFmtId="0" fontId="41" fillId="0" borderId="0" xfId="7" applyFont="1" applyAlignment="1" applyProtection="1">
      <alignment horizontal="center"/>
      <protection locked="0"/>
    </xf>
    <xf numFmtId="0" fontId="40" fillId="7" borderId="0" xfId="7" applyFont="1" applyFill="1" applyProtection="1">
      <protection locked="0"/>
    </xf>
    <xf numFmtId="0" fontId="40" fillId="0" borderId="0" xfId="7" applyFont="1" applyAlignment="1" applyProtection="1">
      <alignment horizontal="center"/>
      <protection locked="0"/>
    </xf>
    <xf numFmtId="0" fontId="40" fillId="0" borderId="0" xfId="7" applyFont="1" applyProtection="1">
      <protection locked="0"/>
    </xf>
    <xf numFmtId="0" fontId="40" fillId="4" borderId="0" xfId="7" applyFont="1" applyFill="1" applyProtection="1">
      <protection locked="0"/>
    </xf>
    <xf numFmtId="0" fontId="40" fillId="4" borderId="0" xfId="7" applyFont="1" applyFill="1"/>
    <xf numFmtId="166" fontId="40" fillId="4" borderId="0" xfId="7" applyNumberFormat="1" applyFont="1" applyFill="1" applyProtection="1">
      <protection locked="0"/>
    </xf>
    <xf numFmtId="167" fontId="40" fillId="4" borderId="0" xfId="7" applyNumberFormat="1" applyFont="1" applyFill="1"/>
    <xf numFmtId="0" fontId="40" fillId="7" borderId="0" xfId="0" applyFont="1" applyFill="1" applyProtection="1">
      <protection locked="0"/>
    </xf>
    <xf numFmtId="0" fontId="42" fillId="5" borderId="1" xfId="7" applyFill="1" applyBorder="1" applyProtection="1">
      <protection locked="0"/>
    </xf>
    <xf numFmtId="0" fontId="40" fillId="7" borderId="1" xfId="7" applyFont="1" applyFill="1" applyBorder="1" applyProtection="1">
      <protection locked="0"/>
    </xf>
    <xf numFmtId="166" fontId="40" fillId="5" borderId="1" xfId="0" applyNumberFormat="1" applyFont="1" applyFill="1" applyBorder="1" applyProtection="1">
      <protection locked="0"/>
    </xf>
    <xf numFmtId="167" fontId="40" fillId="0" borderId="1" xfId="7" applyNumberFormat="1" applyFont="1" applyBorder="1"/>
    <xf numFmtId="167" fontId="13" fillId="0" borderId="0" xfId="14" applyNumberFormat="1" applyFont="1" applyFill="1"/>
    <xf numFmtId="0" fontId="13" fillId="0" borderId="0" xfId="9" applyFont="1" applyFill="1"/>
    <xf numFmtId="0" fontId="32" fillId="4" borderId="1" xfId="0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4" borderId="1" xfId="0" applyFont="1" applyFill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Protection="1">
      <protection locked="0"/>
    </xf>
    <xf numFmtId="0" fontId="32" fillId="0" borderId="1" xfId="0" applyFont="1" applyBorder="1" applyProtection="1"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40" fillId="44" borderId="0" xfId="0" applyFont="1" applyFill="1" applyProtection="1">
      <protection locked="0"/>
    </xf>
    <xf numFmtId="0" fontId="40" fillId="44" borderId="0" xfId="0" applyFont="1" applyFill="1" applyAlignment="1" applyProtection="1">
      <alignment horizontal="center" vertical="center"/>
      <protection locked="0"/>
    </xf>
    <xf numFmtId="0" fontId="40" fillId="44" borderId="1" xfId="0" applyFont="1" applyFill="1" applyBorder="1" applyAlignment="1" applyProtection="1">
      <alignment horizontal="center" vertical="center"/>
      <protection locked="0"/>
    </xf>
    <xf numFmtId="166" fontId="40" fillId="44" borderId="1" xfId="0" applyNumberFormat="1" applyFont="1" applyFill="1" applyBorder="1"/>
    <xf numFmtId="0" fontId="40" fillId="0" borderId="3" xfId="0" applyFont="1" applyBorder="1"/>
    <xf numFmtId="0" fontId="34" fillId="0" borderId="1" xfId="1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left"/>
      <protection locked="0"/>
    </xf>
    <xf numFmtId="0" fontId="30" fillId="0" borderId="1" xfId="7" applyFont="1" applyBorder="1" applyProtection="1">
      <protection locked="0"/>
    </xf>
    <xf numFmtId="0" fontId="30" fillId="4" borderId="1" xfId="7" applyFont="1" applyFill="1" applyBorder="1" applyProtection="1">
      <protection locked="0"/>
    </xf>
    <xf numFmtId="0" fontId="42" fillId="0" borderId="1" xfId="7" applyBorder="1" applyAlignment="1" applyProtection="1">
      <alignment horizontal="center"/>
      <protection locked="0"/>
    </xf>
    <xf numFmtId="0" fontId="30" fillId="0" borderId="1" xfId="7" applyFont="1" applyBorder="1" applyAlignment="1" applyProtection="1">
      <alignment horizontal="right"/>
      <protection locked="0"/>
    </xf>
    <xf numFmtId="0" fontId="30" fillId="0" borderId="3" xfId="7" applyFont="1" applyBorder="1" applyAlignment="1" applyProtection="1">
      <alignment horizontal="right"/>
      <protection locked="0"/>
    </xf>
    <xf numFmtId="0" fontId="41" fillId="0" borderId="1" xfId="7" applyFont="1" applyBorder="1" applyAlignment="1" applyProtection="1">
      <alignment horizontal="center"/>
      <protection locked="0"/>
    </xf>
    <xf numFmtId="0" fontId="40" fillId="7" borderId="1" xfId="7" applyFont="1" applyFill="1" applyBorder="1" applyAlignment="1" applyProtection="1">
      <alignment horizontal="center"/>
      <protection locked="0"/>
    </xf>
    <xf numFmtId="0" fontId="40" fillId="0" borderId="1" xfId="7" applyFont="1" applyBorder="1" applyAlignment="1" applyProtection="1">
      <alignment horizontal="center"/>
      <protection locked="0"/>
    </xf>
    <xf numFmtId="0" fontId="31" fillId="0" borderId="1" xfId="7" applyFont="1" applyBorder="1" applyAlignment="1" applyProtection="1">
      <alignment horizontal="center"/>
      <protection locked="0"/>
    </xf>
    <xf numFmtId="167" fontId="40" fillId="0" borderId="1" xfId="7" applyNumberFormat="1" applyFont="1" applyBorder="1" applyProtection="1">
      <protection locked="0"/>
    </xf>
    <xf numFmtId="0" fontId="32" fillId="0" borderId="0" xfId="10" applyFont="1" applyAlignment="1" applyProtection="1">
      <alignment horizontal="left"/>
      <protection locked="0"/>
    </xf>
    <xf numFmtId="0" fontId="34" fillId="15" borderId="0" xfId="0" applyFont="1" applyFill="1"/>
    <xf numFmtId="167" fontId="30" fillId="0" borderId="0" xfId="7" applyNumberFormat="1" applyFont="1" applyAlignment="1">
      <alignment horizontal="right"/>
    </xf>
    <xf numFmtId="2" fontId="40" fillId="3" borderId="1" xfId="0" applyNumberFormat="1" applyFont="1" applyFill="1" applyBorder="1"/>
    <xf numFmtId="2" fontId="40" fillId="0" borderId="0" xfId="10" applyNumberFormat="1" applyFont="1"/>
    <xf numFmtId="167" fontId="30" fillId="0" borderId="3" xfId="7" applyNumberFormat="1" applyFont="1" applyBorder="1" applyAlignment="1">
      <alignment horizontal="right"/>
    </xf>
    <xf numFmtId="0" fontId="34" fillId="4" borderId="2" xfId="0" applyFont="1" applyFill="1" applyBorder="1" applyAlignment="1">
      <alignment horizontal="right"/>
    </xf>
    <xf numFmtId="0" fontId="34" fillId="4" borderId="0" xfId="0" applyFont="1" applyFill="1" applyProtection="1">
      <protection locked="0"/>
    </xf>
    <xf numFmtId="167" fontId="41" fillId="0" borderId="1" xfId="7" applyNumberFormat="1" applyFont="1" applyBorder="1"/>
    <xf numFmtId="0" fontId="41" fillId="0" borderId="1" xfId="7" applyFont="1" applyBorder="1" applyProtection="1">
      <protection locked="0"/>
    </xf>
    <xf numFmtId="167" fontId="32" fillId="0" borderId="0" xfId="0" applyNumberFormat="1" applyFont="1" applyAlignment="1" applyProtection="1">
      <alignment horizontal="center"/>
      <protection locked="0"/>
    </xf>
    <xf numFmtId="0" fontId="34" fillId="0" borderId="2" xfId="10" applyFont="1" applyBorder="1" applyProtection="1">
      <protection locked="0"/>
    </xf>
    <xf numFmtId="0" fontId="34" fillId="0" borderId="2" xfId="10" applyFont="1" applyBorder="1" applyAlignment="1" applyProtection="1">
      <alignment horizontal="center" vertical="center"/>
      <protection locked="0"/>
    </xf>
    <xf numFmtId="167" fontId="32" fillId="0" borderId="2" xfId="10" applyNumberFormat="1" applyFont="1" applyBorder="1"/>
    <xf numFmtId="0" fontId="34" fillId="0" borderId="2" xfId="3" applyFont="1" applyBorder="1"/>
    <xf numFmtId="0" fontId="40" fillId="0" borderId="0" xfId="15" applyFont="1"/>
    <xf numFmtId="0" fontId="32" fillId="0" borderId="0" xfId="15" applyFont="1"/>
    <xf numFmtId="164" fontId="32" fillId="0" borderId="0" xfId="15" applyNumberFormat="1" applyFont="1" applyAlignment="1">
      <alignment horizontal="right"/>
    </xf>
    <xf numFmtId="165" fontId="32" fillId="0" borderId="0" xfId="15" applyNumberFormat="1" applyFont="1" applyAlignment="1">
      <alignment horizontal="right"/>
    </xf>
    <xf numFmtId="0" fontId="26" fillId="0" borderId="0" xfId="10" applyAlignment="1" applyProtection="1">
      <alignment horizontal="left"/>
      <protection locked="0"/>
    </xf>
    <xf numFmtId="0" fontId="44" fillId="9" borderId="0" xfId="8" applyFont="1"/>
    <xf numFmtId="0" fontId="44" fillId="12" borderId="0" xfId="81" applyFont="1"/>
    <xf numFmtId="0" fontId="44" fillId="10" borderId="0" xfId="12" applyFont="1"/>
    <xf numFmtId="0" fontId="35" fillId="0" borderId="0" xfId="3" applyFont="1"/>
    <xf numFmtId="0" fontId="39" fillId="0" borderId="0" xfId="3" applyFont="1"/>
    <xf numFmtId="0" fontId="34" fillId="0" borderId="0" xfId="15" applyFont="1"/>
    <xf numFmtId="0" fontId="34" fillId="0" borderId="0" xfId="3" applyFont="1" applyAlignment="1">
      <alignment horizontal="left"/>
    </xf>
    <xf numFmtId="0" fontId="32" fillId="0" borderId="0" xfId="15" applyFont="1" applyAlignment="1">
      <alignment horizontal="center"/>
    </xf>
    <xf numFmtId="0" fontId="34" fillId="0" borderId="0" xfId="15" applyFont="1" applyAlignment="1">
      <alignment horizontal="center"/>
    </xf>
    <xf numFmtId="0" fontId="34" fillId="0" borderId="0" xfId="15" applyFont="1" applyAlignment="1">
      <alignment horizontal="left"/>
    </xf>
    <xf numFmtId="0" fontId="32" fillId="0" borderId="0" xfId="15" applyFont="1" applyAlignment="1">
      <alignment horizontal="left"/>
    </xf>
    <xf numFmtId="0" fontId="34" fillId="0" borderId="0" xfId="15" applyFont="1" applyAlignment="1">
      <alignment horizontal="left" vertical="center"/>
    </xf>
    <xf numFmtId="0" fontId="32" fillId="0" borderId="0" xfId="15" applyFont="1" applyAlignment="1">
      <alignment horizontal="center" vertical="center"/>
    </xf>
    <xf numFmtId="0" fontId="32" fillId="0" borderId="1" xfId="15" applyFont="1" applyBorder="1" applyAlignment="1">
      <alignment horizontal="center"/>
    </xf>
    <xf numFmtId="0" fontId="32" fillId="0" borderId="1" xfId="15" applyFont="1" applyBorder="1" applyAlignment="1">
      <alignment horizontal="center" vertical="center"/>
    </xf>
    <xf numFmtId="0" fontId="32" fillId="4" borderId="0" xfId="15" applyFont="1" applyFill="1" applyAlignment="1">
      <alignment horizontal="center" vertical="center"/>
    </xf>
    <xf numFmtId="0" fontId="32" fillId="4" borderId="1" xfId="15" applyFont="1" applyFill="1" applyBorder="1" applyAlignment="1">
      <alignment horizontal="center" vertical="center"/>
    </xf>
    <xf numFmtId="0" fontId="40" fillId="0" borderId="1" xfId="15" applyFont="1" applyBorder="1" applyAlignment="1">
      <alignment horizontal="center"/>
    </xf>
    <xf numFmtId="0" fontId="47" fillId="0" borderId="1" xfId="15" applyBorder="1" applyAlignment="1">
      <alignment horizontal="center"/>
    </xf>
    <xf numFmtId="0" fontId="34" fillId="0" borderId="1" xfId="15" applyFont="1" applyBorder="1" applyAlignment="1">
      <alignment horizontal="center"/>
    </xf>
    <xf numFmtId="0" fontId="32" fillId="4" borderId="0" xfId="15" applyFont="1" applyFill="1" applyAlignment="1">
      <alignment horizontal="center"/>
    </xf>
    <xf numFmtId="0" fontId="41" fillId="0" borderId="1" xfId="15" applyFont="1" applyBorder="1" applyAlignment="1">
      <alignment horizontal="center" vertical="center"/>
    </xf>
    <xf numFmtId="0" fontId="40" fillId="0" borderId="0" xfId="15" applyFont="1" applyAlignment="1">
      <alignment horizontal="center"/>
    </xf>
    <xf numFmtId="0" fontId="40" fillId="0" borderId="0" xfId="15" applyFont="1" applyAlignment="1">
      <alignment horizontal="center" vertical="center"/>
    </xf>
    <xf numFmtId="0" fontId="41" fillId="0" borderId="0" xfId="15" applyFont="1" applyAlignment="1">
      <alignment horizontal="center"/>
    </xf>
    <xf numFmtId="0" fontId="34" fillId="4" borderId="1" xfId="15" applyFont="1" applyFill="1" applyBorder="1" applyAlignment="1">
      <alignment horizontal="center"/>
    </xf>
    <xf numFmtId="0" fontId="34" fillId="0" borderId="1" xfId="15" applyFont="1" applyBorder="1" applyAlignment="1">
      <alignment horizontal="center" vertical="center"/>
    </xf>
    <xf numFmtId="0" fontId="34" fillId="0" borderId="1" xfId="15" applyFont="1" applyBorder="1" applyAlignment="1">
      <alignment horizontal="left"/>
    </xf>
    <xf numFmtId="0" fontId="34" fillId="0" borderId="1" xfId="15" applyFont="1" applyBorder="1" applyAlignment="1">
      <alignment horizontal="left" vertical="center"/>
    </xf>
    <xf numFmtId="0" fontId="32" fillId="0" borderId="0" xfId="15" applyFont="1" applyAlignment="1">
      <alignment horizontal="left" vertical="center"/>
    </xf>
    <xf numFmtId="166" fontId="40" fillId="0" borderId="0" xfId="15" applyNumberFormat="1" applyFont="1"/>
    <xf numFmtId="0" fontId="34" fillId="0" borderId="0" xfId="15" applyFont="1" applyAlignment="1">
      <alignment horizontal="center" vertical="center"/>
    </xf>
    <xf numFmtId="166" fontId="37" fillId="5" borderId="0" xfId="15" applyNumberFormat="1" applyFont="1" applyFill="1"/>
    <xf numFmtId="167" fontId="32" fillId="0" borderId="0" xfId="15" applyNumberFormat="1" applyFont="1"/>
    <xf numFmtId="167" fontId="32" fillId="4" borderId="0" xfId="15" applyNumberFormat="1" applyFont="1" applyFill="1"/>
    <xf numFmtId="166" fontId="32" fillId="0" borderId="0" xfId="15" applyNumberFormat="1" applyFont="1"/>
    <xf numFmtId="0" fontId="32" fillId="4" borderId="0" xfId="15" applyFont="1" applyFill="1"/>
    <xf numFmtId="166" fontId="40" fillId="3" borderId="0" xfId="15" applyNumberFormat="1" applyFont="1" applyFill="1"/>
    <xf numFmtId="167" fontId="40" fillId="0" borderId="0" xfId="15" applyNumberFormat="1" applyFont="1"/>
    <xf numFmtId="166" fontId="32" fillId="4" borderId="0" xfId="15" applyNumberFormat="1" applyFont="1" applyFill="1"/>
    <xf numFmtId="166" fontId="32" fillId="5" borderId="0" xfId="15" applyNumberFormat="1" applyFont="1" applyFill="1"/>
    <xf numFmtId="167" fontId="32" fillId="0" borderId="0" xfId="15" applyNumberFormat="1" applyFont="1" applyAlignment="1">
      <alignment horizontal="left"/>
    </xf>
    <xf numFmtId="166" fontId="32" fillId="0" borderId="0" xfId="15" applyNumberFormat="1" applyFont="1" applyAlignment="1">
      <alignment horizontal="left"/>
    </xf>
    <xf numFmtId="167" fontId="34" fillId="0" borderId="0" xfId="15" applyNumberFormat="1" applyFont="1" applyAlignment="1">
      <alignment horizontal="left"/>
    </xf>
    <xf numFmtId="2" fontId="36" fillId="0" borderId="0" xfId="4" applyNumberFormat="1" applyFont="1" applyAlignment="1">
      <alignment horizontal="left"/>
    </xf>
    <xf numFmtId="0" fontId="36" fillId="0" borderId="0" xfId="4" applyFont="1"/>
    <xf numFmtId="0" fontId="66" fillId="0" borderId="0" xfId="4" applyFont="1"/>
    <xf numFmtId="0" fontId="29" fillId="0" borderId="0" xfId="4"/>
    <xf numFmtId="0" fontId="25" fillId="7" borderId="0" xfId="14" applyFill="1"/>
    <xf numFmtId="0" fontId="25" fillId="7" borderId="0" xfId="14" applyFill="1" applyAlignment="1">
      <alignment horizontal="center"/>
    </xf>
    <xf numFmtId="166" fontId="25" fillId="7" borderId="0" xfId="14" applyNumberFormat="1" applyFill="1"/>
    <xf numFmtId="0" fontId="41" fillId="0" borderId="1" xfId="0" applyFont="1" applyBorder="1" applyAlignment="1">
      <alignment horizontal="center"/>
    </xf>
    <xf numFmtId="0" fontId="41" fillId="0" borderId="2" xfId="0" applyFont="1" applyBorder="1"/>
    <xf numFmtId="167" fontId="67" fillId="0" borderId="1" xfId="0" applyNumberFormat="1" applyFont="1" applyBorder="1"/>
    <xf numFmtId="2" fontId="32" fillId="0" borderId="0" xfId="0" applyNumberFormat="1" applyFont="1"/>
    <xf numFmtId="2" fontId="0" fillId="0" borderId="0" xfId="0" applyNumberFormat="1"/>
    <xf numFmtId="0" fontId="32" fillId="6" borderId="0" xfId="0" applyFont="1" applyFill="1" applyAlignment="1">
      <alignment horizontal="center"/>
    </xf>
    <xf numFmtId="0" fontId="32" fillId="6" borderId="0" xfId="0" applyFont="1" applyFill="1"/>
    <xf numFmtId="0" fontId="41" fillId="15" borderId="0" xfId="0" applyFont="1" applyFill="1"/>
    <xf numFmtId="0" fontId="34" fillId="6" borderId="0" xfId="0" applyFont="1" applyFill="1" applyAlignment="1">
      <alignment horizontal="center"/>
    </xf>
    <xf numFmtId="0" fontId="34" fillId="6" borderId="0" xfId="0" applyFont="1" applyFill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0" fillId="6" borderId="0" xfId="0" applyFill="1"/>
    <xf numFmtId="167" fontId="32" fillId="6" borderId="0" xfId="0" applyNumberFormat="1" applyFont="1" applyFill="1"/>
    <xf numFmtId="0" fontId="32" fillId="0" borderId="0" xfId="3" applyFont="1" applyAlignment="1" applyProtection="1">
      <alignment horizontal="left"/>
      <protection locked="0"/>
    </xf>
    <xf numFmtId="0" fontId="40" fillId="0" borderId="0" xfId="0" applyFont="1" applyAlignment="1">
      <alignment horizontal="left"/>
    </xf>
    <xf numFmtId="0" fontId="31" fillId="0" borderId="1" xfId="0" applyFont="1" applyBorder="1" applyAlignment="1">
      <alignment horizontal="center"/>
    </xf>
    <xf numFmtId="0" fontId="11" fillId="4" borderId="0" xfId="0" applyFont="1" applyFill="1" applyProtection="1">
      <protection locked="0"/>
    </xf>
    <xf numFmtId="0" fontId="40" fillId="4" borderId="0" xfId="0" applyFont="1" applyFill="1" applyAlignment="1" applyProtection="1">
      <alignment horizontal="center"/>
      <protection locked="0"/>
    </xf>
    <xf numFmtId="0" fontId="68" fillId="0" borderId="0" xfId="0" applyFont="1"/>
    <xf numFmtId="0" fontId="59" fillId="45" borderId="0" xfId="0" applyFont="1" applyFill="1"/>
    <xf numFmtId="0" fontId="0" fillId="0" borderId="13" xfId="0" applyBorder="1"/>
    <xf numFmtId="0" fontId="40" fillId="0" borderId="1" xfId="15" applyFont="1" applyBorder="1" applyAlignment="1">
      <alignment horizontal="center" vertical="center"/>
    </xf>
    <xf numFmtId="0" fontId="41" fillId="0" borderId="1" xfId="15" applyFont="1" applyBorder="1" applyAlignment="1">
      <alignment horizontal="center"/>
    </xf>
    <xf numFmtId="167" fontId="32" fillId="0" borderId="0" xfId="3" applyNumberFormat="1" applyFont="1"/>
    <xf numFmtId="0" fontId="34" fillId="0" borderId="0" xfId="3" applyFont="1" applyAlignment="1">
      <alignment horizontal="center"/>
    </xf>
    <xf numFmtId="0" fontId="44" fillId="0" borderId="14" xfId="0" applyFont="1" applyBorder="1" applyAlignment="1">
      <alignment wrapText="1"/>
    </xf>
    <xf numFmtId="0" fontId="65" fillId="0" borderId="14" xfId="54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31" fillId="0" borderId="14" xfId="0" applyFont="1" applyBorder="1"/>
    <xf numFmtId="0" fontId="10" fillId="0" borderId="0" xfId="0" applyFont="1"/>
    <xf numFmtId="0" fontId="10" fillId="0" borderId="1" xfId="0" applyFont="1" applyBorder="1"/>
    <xf numFmtId="0" fontId="31" fillId="0" borderId="1" xfId="0" applyFont="1" applyBorder="1"/>
    <xf numFmtId="0" fontId="9" fillId="0" borderId="0" xfId="89"/>
    <xf numFmtId="0" fontId="8" fillId="0" borderId="0" xfId="0" applyFont="1"/>
    <xf numFmtId="0" fontId="8" fillId="0" borderId="0" xfId="110"/>
    <xf numFmtId="0" fontId="7" fillId="0" borderId="0" xfId="89" applyFont="1"/>
    <xf numFmtId="0" fontId="7" fillId="0" borderId="0" xfId="0" applyFont="1"/>
    <xf numFmtId="0" fontId="11" fillId="0" borderId="1" xfId="0" applyFont="1" applyBorder="1" applyProtection="1">
      <protection locked="0"/>
    </xf>
    <xf numFmtId="0" fontId="6" fillId="0" borderId="0" xfId="0" applyFont="1"/>
    <xf numFmtId="0" fontId="30" fillId="0" borderId="0" xfId="3" applyFont="1" applyAlignment="1">
      <alignment horizontal="right"/>
    </xf>
    <xf numFmtId="0" fontId="32" fillId="46" borderId="1" xfId="0" applyFont="1" applyFill="1" applyBorder="1"/>
    <xf numFmtId="2" fontId="42" fillId="5" borderId="0" xfId="7" applyNumberFormat="1" applyFill="1" applyProtection="1">
      <protection locked="0"/>
    </xf>
    <xf numFmtId="0" fontId="30" fillId="0" borderId="0" xfId="3" applyFont="1" applyAlignment="1" applyProtection="1">
      <alignment horizontal="right"/>
      <protection locked="0"/>
    </xf>
    <xf numFmtId="0" fontId="6" fillId="0" borderId="1" xfId="14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1" fillId="4" borderId="16" xfId="0" applyFont="1" applyFill="1" applyBorder="1" applyProtection="1">
      <protection locked="0"/>
    </xf>
    <xf numFmtId="0" fontId="32" fillId="4" borderId="16" xfId="0" applyFont="1" applyFill="1" applyBorder="1" applyProtection="1">
      <protection locked="0"/>
    </xf>
    <xf numFmtId="166" fontId="65" fillId="4" borderId="16" xfId="0" applyNumberFormat="1" applyFont="1" applyFill="1" applyBorder="1" applyProtection="1">
      <protection locked="0"/>
    </xf>
    <xf numFmtId="167" fontId="32" fillId="4" borderId="16" xfId="0" applyNumberFormat="1" applyFont="1" applyFill="1" applyBorder="1"/>
    <xf numFmtId="2" fontId="32" fillId="4" borderId="16" xfId="0" applyNumberFormat="1" applyFont="1" applyFill="1" applyBorder="1" applyProtection="1">
      <protection locked="0"/>
    </xf>
    <xf numFmtId="166" fontId="32" fillId="4" borderId="16" xfId="0" applyNumberFormat="1" applyFont="1" applyFill="1" applyBorder="1" applyProtection="1">
      <protection locked="0"/>
    </xf>
    <xf numFmtId="0" fontId="32" fillId="4" borderId="16" xfId="0" applyFont="1" applyFill="1" applyBorder="1"/>
    <xf numFmtId="0" fontId="34" fillId="4" borderId="16" xfId="0" applyFont="1" applyFill="1" applyBorder="1" applyAlignment="1">
      <alignment horizontal="right"/>
    </xf>
    <xf numFmtId="0" fontId="34" fillId="4" borderId="16" xfId="0" applyFont="1" applyFill="1" applyBorder="1" applyProtection="1">
      <protection locked="0"/>
    </xf>
    <xf numFmtId="0" fontId="5" fillId="0" borderId="0" xfId="0" applyFont="1"/>
    <xf numFmtId="0" fontId="72" fillId="0" borderId="0" xfId="0" applyFont="1"/>
    <xf numFmtId="167" fontId="72" fillId="0" borderId="0" xfId="7" applyNumberFormat="1" applyFont="1"/>
    <xf numFmtId="167" fontId="73" fillId="0" borderId="0" xfId="7" applyNumberFormat="1" applyFont="1" applyAlignment="1">
      <alignment horizontal="right"/>
    </xf>
    <xf numFmtId="0" fontId="74" fillId="0" borderId="0" xfId="0" applyFont="1"/>
    <xf numFmtId="167" fontId="75" fillId="0" borderId="0" xfId="3" applyNumberFormat="1" applyFont="1" applyAlignment="1">
      <alignment horizontal="center"/>
    </xf>
    <xf numFmtId="167" fontId="75" fillId="0" borderId="0" xfId="0" applyNumberFormat="1" applyFont="1" applyAlignment="1">
      <alignment horizontal="left"/>
    </xf>
    <xf numFmtId="166" fontId="75" fillId="0" borderId="0" xfId="0" applyNumberFormat="1" applyFont="1" applyAlignment="1">
      <alignment horizontal="left"/>
    </xf>
    <xf numFmtId="0" fontId="75" fillId="0" borderId="0" xfId="0" applyFont="1" applyAlignment="1">
      <alignment horizontal="left"/>
    </xf>
    <xf numFmtId="167" fontId="76" fillId="0" borderId="0" xfId="0" applyNumberFormat="1" applyFont="1" applyAlignment="1">
      <alignment horizontal="left"/>
    </xf>
    <xf numFmtId="167" fontId="74" fillId="0" borderId="0" xfId="14" applyNumberFormat="1" applyFont="1" applyFill="1"/>
    <xf numFmtId="167" fontId="75" fillId="0" borderId="0" xfId="0" applyNumberFormat="1" applyFont="1"/>
    <xf numFmtId="0" fontId="74" fillId="4" borderId="0" xfId="14" applyFont="1" applyFill="1"/>
    <xf numFmtId="166" fontId="74" fillId="4" borderId="0" xfId="14" applyNumberFormat="1" applyFont="1" applyFill="1"/>
    <xf numFmtId="167" fontId="76" fillId="0" borderId="0" xfId="0" applyNumberFormat="1" applyFont="1"/>
    <xf numFmtId="0" fontId="74" fillId="0" borderId="1" xfId="0" applyFont="1" applyBorder="1"/>
    <xf numFmtId="167" fontId="77" fillId="0" borderId="3" xfId="0" applyNumberFormat="1" applyFont="1" applyBorder="1"/>
    <xf numFmtId="167" fontId="77" fillId="0" borderId="1" xfId="0" applyNumberFormat="1" applyFont="1" applyBorder="1"/>
    <xf numFmtId="167" fontId="78" fillId="7" borderId="0" xfId="0" applyNumberFormat="1" applyFont="1" applyFill="1"/>
    <xf numFmtId="167" fontId="78" fillId="0" borderId="1" xfId="0" applyNumberFormat="1" applyFont="1" applyBorder="1"/>
    <xf numFmtId="167" fontId="78" fillId="7" borderId="1" xfId="0" applyNumberFormat="1" applyFont="1" applyFill="1" applyBorder="1"/>
    <xf numFmtId="2" fontId="37" fillId="5" borderId="0" xfId="0" applyNumberFormat="1" applyFont="1" applyFill="1" applyProtection="1">
      <protection locked="0"/>
    </xf>
    <xf numFmtId="167" fontId="32" fillId="0" borderId="0" xfId="0" applyNumberFormat="1" applyFont="1" applyAlignment="1">
      <alignment horizontal="right"/>
    </xf>
    <xf numFmtId="167" fontId="75" fillId="0" borderId="0" xfId="0" applyNumberFormat="1" applyFont="1" applyAlignment="1">
      <alignment horizontal="right"/>
    </xf>
    <xf numFmtId="0" fontId="4" fillId="0" borderId="1" xfId="0" applyFont="1" applyBorder="1"/>
    <xf numFmtId="2" fontId="40" fillId="3" borderId="0" xfId="15" applyNumberFormat="1" applyFont="1" applyFill="1"/>
    <xf numFmtId="2" fontId="32" fillId="5" borderId="0" xfId="0" applyNumberFormat="1" applyFont="1" applyFill="1"/>
    <xf numFmtId="0" fontId="75" fillId="4" borderId="0" xfId="0" applyFont="1" applyFill="1"/>
    <xf numFmtId="0" fontId="72" fillId="0" borderId="1" xfId="0" applyFont="1" applyBorder="1"/>
    <xf numFmtId="0" fontId="41" fillId="0" borderId="1" xfId="0" applyFont="1" applyBorder="1" applyAlignment="1" applyProtection="1">
      <alignment horizontal="right"/>
      <protection locked="0"/>
    </xf>
    <xf numFmtId="2" fontId="40" fillId="0" borderId="1" xfId="0" applyNumberFormat="1" applyFont="1" applyBorder="1"/>
    <xf numFmtId="2" fontId="40" fillId="4" borderId="0" xfId="0" applyNumberFormat="1" applyFont="1" applyFill="1" applyProtection="1">
      <protection locked="0"/>
    </xf>
    <xf numFmtId="0" fontId="3" fillId="0" borderId="0" xfId="0" applyFont="1"/>
    <xf numFmtId="0" fontId="3" fillId="0" borderId="1" xfId="0" applyFont="1" applyBorder="1"/>
    <xf numFmtId="0" fontId="75" fillId="0" borderId="0" xfId="0" applyFont="1"/>
    <xf numFmtId="0" fontId="74" fillId="4" borderId="0" xfId="0" applyFont="1" applyFill="1" applyProtection="1">
      <protection locked="0"/>
    </xf>
    <xf numFmtId="0" fontId="75" fillId="4" borderId="0" xfId="0" applyFont="1" applyFill="1" applyProtection="1">
      <protection locked="0"/>
    </xf>
    <xf numFmtId="166" fontId="79" fillId="4" borderId="0" xfId="0" applyNumberFormat="1" applyFont="1" applyFill="1" applyProtection="1">
      <protection locked="0"/>
    </xf>
    <xf numFmtId="167" fontId="75" fillId="4" borderId="0" xfId="0" applyNumberFormat="1" applyFont="1" applyFill="1"/>
    <xf numFmtId="2" fontId="75" fillId="4" borderId="0" xfId="0" applyNumberFormat="1" applyFont="1" applyFill="1" applyProtection="1">
      <protection locked="0"/>
    </xf>
    <xf numFmtId="166" fontId="75" fillId="4" borderId="0" xfId="0" applyNumberFormat="1" applyFont="1" applyFill="1" applyProtection="1">
      <protection locked="0"/>
    </xf>
    <xf numFmtId="0" fontId="76" fillId="4" borderId="2" xfId="0" applyFont="1" applyFill="1" applyBorder="1" applyAlignment="1">
      <alignment horizontal="right"/>
    </xf>
    <xf numFmtId="0" fontId="76" fillId="4" borderId="0" xfId="0" applyFont="1" applyFill="1" applyProtection="1">
      <protection locked="0"/>
    </xf>
    <xf numFmtId="0" fontId="75" fillId="0" borderId="1" xfId="0" applyFont="1" applyBorder="1"/>
    <xf numFmtId="0" fontId="72" fillId="4" borderId="1" xfId="7" applyFont="1" applyFill="1" applyBorder="1" applyProtection="1">
      <protection locked="0"/>
    </xf>
    <xf numFmtId="166" fontId="72" fillId="5" borderId="1" xfId="0" applyNumberFormat="1" applyFont="1" applyFill="1" applyBorder="1" applyProtection="1">
      <protection locked="0"/>
    </xf>
    <xf numFmtId="167" fontId="72" fillId="0" borderId="1" xfId="7" applyNumberFormat="1" applyFont="1" applyBorder="1"/>
    <xf numFmtId="167" fontId="72" fillId="4" borderId="1" xfId="7" applyNumberFormat="1" applyFont="1" applyFill="1" applyBorder="1"/>
    <xf numFmtId="2" fontId="72" fillId="5" borderId="1" xfId="7" applyNumberFormat="1" applyFont="1" applyFill="1" applyBorder="1" applyProtection="1">
      <protection locked="0"/>
    </xf>
    <xf numFmtId="166" fontId="72" fillId="5" borderId="1" xfId="7" applyNumberFormat="1" applyFont="1" applyFill="1" applyBorder="1" applyProtection="1">
      <protection locked="0"/>
    </xf>
    <xf numFmtId="0" fontId="72" fillId="4" borderId="1" xfId="7" applyFont="1" applyFill="1" applyBorder="1"/>
    <xf numFmtId="167" fontId="73" fillId="0" borderId="3" xfId="7" applyNumberFormat="1" applyFont="1" applyBorder="1" applyAlignment="1">
      <alignment horizontal="right"/>
    </xf>
    <xf numFmtId="0" fontId="72" fillId="4" borderId="0" xfId="7" applyFont="1" applyFill="1" applyProtection="1">
      <protection locked="0"/>
    </xf>
    <xf numFmtId="166" fontId="72" fillId="5" borderId="0" xfId="0" applyNumberFormat="1" applyFont="1" applyFill="1" applyProtection="1">
      <protection locked="0"/>
    </xf>
    <xf numFmtId="167" fontId="72" fillId="4" borderId="0" xfId="7" applyNumberFormat="1" applyFont="1" applyFill="1"/>
    <xf numFmtId="166" fontId="72" fillId="5" borderId="0" xfId="7" applyNumberFormat="1" applyFont="1" applyFill="1" applyProtection="1">
      <protection locked="0"/>
    </xf>
    <xf numFmtId="0" fontId="72" fillId="4" borderId="0" xfId="7" applyFont="1" applyFill="1"/>
    <xf numFmtId="2" fontId="37" fillId="5" borderId="0" xfId="0" applyNumberFormat="1" applyFont="1" applyFill="1" applyAlignment="1" applyProtection="1">
      <alignment horizontal="right"/>
      <protection locked="0"/>
    </xf>
    <xf numFmtId="167" fontId="41" fillId="0" borderId="1" xfId="0" applyNumberFormat="1" applyFont="1" applyBorder="1"/>
    <xf numFmtId="167" fontId="41" fillId="4" borderId="0" xfId="0" applyNumberFormat="1" applyFont="1" applyFill="1" applyProtection="1">
      <protection locked="0"/>
    </xf>
    <xf numFmtId="0" fontId="2" fillId="0" borderId="0" xfId="89" applyFont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0" xfId="0" applyFont="1"/>
    <xf numFmtId="0" fontId="2" fillId="0" borderId="0" xfId="110" applyFont="1"/>
    <xf numFmtId="0" fontId="76" fillId="43" borderId="0" xfId="10" applyFont="1" applyFill="1" applyProtection="1">
      <protection locked="0"/>
    </xf>
    <xf numFmtId="167" fontId="77" fillId="5" borderId="0" xfId="0" applyNumberFormat="1" applyFont="1" applyFill="1"/>
    <xf numFmtId="166" fontId="77" fillId="5" borderId="0" xfId="0" applyNumberFormat="1" applyFont="1" applyFill="1"/>
    <xf numFmtId="0" fontId="72" fillId="43" borderId="0" xfId="0" applyFont="1" applyFill="1"/>
    <xf numFmtId="167" fontId="75" fillId="0" borderId="0" xfId="10" applyNumberFormat="1" applyFont="1" applyProtection="1">
      <protection locked="0"/>
    </xf>
    <xf numFmtId="167" fontId="76" fillId="0" borderId="0" xfId="10" applyNumberFormat="1" applyFont="1"/>
    <xf numFmtId="0" fontId="1" fillId="0" borderId="0" xfId="0" applyFont="1"/>
    <xf numFmtId="167" fontId="76" fillId="0" borderId="0" xfId="0" applyNumberFormat="1" applyFont="1" applyAlignment="1" applyProtection="1">
      <alignment horizontal="center"/>
      <protection locked="0"/>
    </xf>
    <xf numFmtId="0" fontId="75" fillId="0" borderId="0" xfId="0" applyFont="1" applyAlignment="1" applyProtection="1">
      <alignment horizontal="center"/>
      <protection locked="0"/>
    </xf>
    <xf numFmtId="167" fontId="76" fillId="0" borderId="0" xfId="0" applyNumberFormat="1" applyFont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 vertical="center"/>
      <protection locked="0"/>
    </xf>
    <xf numFmtId="167" fontId="76" fillId="0" borderId="0" xfId="0" applyNumberFormat="1" applyFont="1" applyAlignment="1">
      <alignment horizontal="right"/>
    </xf>
    <xf numFmtId="167" fontId="42" fillId="5" borderId="1" xfId="7" applyNumberFormat="1" applyFill="1" applyBorder="1" applyProtection="1">
      <protection locked="0"/>
    </xf>
    <xf numFmtId="0" fontId="69" fillId="0" borderId="0" xfId="0" applyFont="1" applyAlignment="1">
      <alignment horizontal="center"/>
    </xf>
    <xf numFmtId="15" fontId="3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5" fontId="39" fillId="0" borderId="0" xfId="3" applyNumberFormat="1" applyFont="1" applyAlignment="1">
      <alignment horizontal="right"/>
    </xf>
    <xf numFmtId="0" fontId="31" fillId="0" borderId="0" xfId="3" applyAlignment="1">
      <alignment horizontal="right"/>
    </xf>
    <xf numFmtId="0" fontId="34" fillId="0" borderId="0" xfId="15" applyFont="1"/>
    <xf numFmtId="0" fontId="32" fillId="0" borderId="0" xfId="3" applyFont="1" applyAlignment="1">
      <alignment horizontal="center"/>
    </xf>
    <xf numFmtId="0" fontId="41" fillId="15" borderId="0" xfId="0" applyFont="1" applyFill="1"/>
    <xf numFmtId="0" fontId="41" fillId="0" borderId="0" xfId="0" applyFont="1" applyAlignment="1">
      <alignment horizontal="left"/>
    </xf>
    <xf numFmtId="0" fontId="40" fillId="2" borderId="1" xfId="0" applyFont="1" applyFill="1" applyBorder="1"/>
    <xf numFmtId="0" fontId="40" fillId="0" borderId="0" xfId="0" applyFont="1"/>
    <xf numFmtId="0" fontId="39" fillId="0" borderId="0" xfId="0" applyFont="1"/>
    <xf numFmtId="0" fontId="41" fillId="0" borderId="1" xfId="0" applyFont="1" applyBorder="1" applyAlignment="1">
      <alignment horizontal="right"/>
    </xf>
  </cellXfs>
  <cellStyles count="134">
    <cellStyle name="20% - Accent1" xfId="40" builtinId="30" customBuiltin="1"/>
    <cellStyle name="20% - Accent1 2" xfId="69" xr:uid="{673856BF-2588-46E3-A648-1994068C584B}"/>
    <cellStyle name="20% - Accent1 3" xfId="100" xr:uid="{4FE5EF65-89A9-4742-BA07-0083126B72A1}"/>
    <cellStyle name="20% - Accent1 4" xfId="119" xr:uid="{97C45BAD-02B1-44E0-B7C6-DC743E36FED0}"/>
    <cellStyle name="20% - Accent2" xfId="42" builtinId="34" customBuiltin="1"/>
    <cellStyle name="20% - Accent2 2" xfId="71" xr:uid="{F6BF6BF6-5914-4C9E-B353-5E02B10FFC27}"/>
    <cellStyle name="20% - Accent2 3" xfId="102" xr:uid="{3ADC36C0-FB10-4B33-8887-6AD831079B22}"/>
    <cellStyle name="20% - Accent2 4" xfId="122" xr:uid="{CA1BFA86-E556-4A90-B552-2CA37C8ADFDF}"/>
    <cellStyle name="20% - Accent3" xfId="44" builtinId="38" customBuiltin="1"/>
    <cellStyle name="20% - Accent3 2" xfId="73" xr:uid="{3C65443E-7C02-48BC-9CA6-78E889BA36AA}"/>
    <cellStyle name="20% - Accent3 3" xfId="104" xr:uid="{1F050A54-ED72-4D2C-B3B8-15D1D9086644}"/>
    <cellStyle name="20% - Accent3 4" xfId="125" xr:uid="{C352846D-CCB6-42E6-9EC6-427FDCD9D5BB}"/>
    <cellStyle name="20% - Accent4" xfId="47" builtinId="42" customBuiltin="1"/>
    <cellStyle name="20% - Accent4 2" xfId="75" xr:uid="{FACADF12-D476-49C0-8778-45D44497E74A}"/>
    <cellStyle name="20% - Accent4 3" xfId="106" xr:uid="{348CC7A2-BF8E-484E-A81C-7CE4727F50C3}"/>
    <cellStyle name="20% - Accent4 4" xfId="127" xr:uid="{101360C1-299C-4C7A-8063-75828145D2C9}"/>
    <cellStyle name="20% - Accent5" xfId="50" builtinId="46" customBuiltin="1"/>
    <cellStyle name="20% - Accent5 2" xfId="77" xr:uid="{E641ACD6-EFC3-4B18-AD05-C9142C9A5B12}"/>
    <cellStyle name="20% - Accent5 3" xfId="107" xr:uid="{154F352D-5A76-4DA0-BCC6-114914DC8038}"/>
    <cellStyle name="20% - Accent5 4" xfId="129" xr:uid="{B0E6BA91-1543-4537-9697-7BDB48D67DF7}"/>
    <cellStyle name="20% - Accent6" xfId="52" builtinId="50" customBuiltin="1"/>
    <cellStyle name="20% - Accent6 2" xfId="79" xr:uid="{E1A3C077-EDF7-40F4-8B8F-7F61FA27B1B0}"/>
    <cellStyle name="20% - Accent6 3" xfId="108" xr:uid="{B3360243-85EB-4701-937A-5068788BFE0C}"/>
    <cellStyle name="20% - Accent6 4" xfId="132" xr:uid="{72DA9E55-DEFB-4EF3-B8D9-9EB22D380D69}"/>
    <cellStyle name="40% - Accent1" xfId="8" builtinId="31"/>
    <cellStyle name="40% - Accent1 2" xfId="11" xr:uid="{00000000-0005-0000-0000-000001000000}"/>
    <cellStyle name="40% - Accent1 3" xfId="58" xr:uid="{C552BD6E-DE0A-4F05-B6F4-ECB48C8A531E}"/>
    <cellStyle name="40% - Accent1 4" xfId="70" xr:uid="{02AEE21F-A6E2-4A42-A55F-E874291E7B39}"/>
    <cellStyle name="40% - Accent1 5" xfId="101" xr:uid="{F8011581-6C59-412D-84E0-41C9B6ACC2E9}"/>
    <cellStyle name="40% - Accent1 6" xfId="120" xr:uid="{DD69A7F3-58F0-451C-B228-BD708E54F3F4}"/>
    <cellStyle name="40% - Accent2" xfId="81" builtinId="35"/>
    <cellStyle name="40% - Accent2 2" xfId="60" xr:uid="{A79E944E-18CB-4707-A353-23127EA47E83}"/>
    <cellStyle name="40% - Accent2 3" xfId="72" xr:uid="{D20E45DC-35DA-4D26-BE1A-C8C9F1A06C56}"/>
    <cellStyle name="40% - Accent2 4" xfId="103" xr:uid="{2BA2D5B5-9148-47C4-98B8-35A3FA5D5C3E}"/>
    <cellStyle name="40% - Accent2 5" xfId="123" xr:uid="{2F12CFB2-FB47-4023-8F3D-B4C3716D5D8D}"/>
    <cellStyle name="40% - Accent3" xfId="45" builtinId="39" customBuiltin="1"/>
    <cellStyle name="40% - Accent3 2" xfId="74" xr:uid="{DAFE40D1-8F75-47D9-8BE6-3854A7001A20}"/>
    <cellStyle name="40% - Accent3 3" xfId="105" xr:uid="{F0B4A647-38F3-4515-AC13-8CBDF9B1638C}"/>
    <cellStyle name="40% - Accent3 4" xfId="126" xr:uid="{17E13BD1-50F6-420C-93E9-C76AF1F4C86B}"/>
    <cellStyle name="40% - Accent4" xfId="48" builtinId="43" customBuiltin="1"/>
    <cellStyle name="40% - Accent4 2" xfId="76" xr:uid="{DB94CE2C-7EF3-4D27-BC06-80D800401B47}"/>
    <cellStyle name="40% - Accent4 3" xfId="96" xr:uid="{B81B1216-5627-4C8C-90E1-F830C0FD4271}"/>
    <cellStyle name="40% - Accent4 4" xfId="115" xr:uid="{52BEEB40-7E2D-4FC3-8237-2F2546214C9D}"/>
    <cellStyle name="40% - Accent5" xfId="87" builtinId="47" customBuiltin="1"/>
    <cellStyle name="40% - Accent5 2" xfId="64" xr:uid="{416D080C-93A1-44F2-8BBA-D957FEACAC6E}"/>
    <cellStyle name="40% - Accent5 3" xfId="78" xr:uid="{D4BC6599-3E73-4E0F-89EE-9C99163405AC}"/>
    <cellStyle name="40% - Accent5 4" xfId="130" xr:uid="{07324926-DA87-4C18-AB89-ADD3DC41F309}"/>
    <cellStyle name="40% - Accent6" xfId="53" builtinId="51" customBuiltin="1"/>
    <cellStyle name="40% - Accent6 2" xfId="80" xr:uid="{753CD973-5D7C-489C-A430-003440E592F5}"/>
    <cellStyle name="40% - Accent6 3" xfId="109" xr:uid="{BF759B9B-C608-45A7-A465-948B0BA65B54}"/>
    <cellStyle name="40% - Accent6 4" xfId="133" xr:uid="{A07ED144-DC92-441D-8B93-3BD0E487D6A0}"/>
    <cellStyle name="60% - Accent1" xfId="84" builtinId="32" customBuiltin="1"/>
    <cellStyle name="60% - Accent1 2" xfId="59" xr:uid="{5DF4557E-DB0B-4A96-91BC-B97285E4E0EB}"/>
    <cellStyle name="60% - Accent1 3" xfId="121" xr:uid="{A94A7C26-AC90-43A3-BF50-638FF63A72EB}"/>
    <cellStyle name="60% - Accent2" xfId="85" builtinId="36" customBuiltin="1"/>
    <cellStyle name="60% - Accent2 2" xfId="61" xr:uid="{691E4477-9D23-4720-AA63-51929207CC2F}"/>
    <cellStyle name="60% - Accent2 3" xfId="124" xr:uid="{26676EAC-D72A-4B1F-A74B-C32C27CD03CE}"/>
    <cellStyle name="60% - Accent3" xfId="9" builtinId="40"/>
    <cellStyle name="60% - Accent3 2" xfId="12" xr:uid="{00000000-0005-0000-0000-000005000000}"/>
    <cellStyle name="60% - Accent3 3" xfId="62" xr:uid="{E334D7D3-7495-4722-A409-17A20BBA6149}"/>
    <cellStyle name="60% - Accent3 4" xfId="94" xr:uid="{9FCD4634-2F68-498E-9BAA-4EE195E2450C}"/>
    <cellStyle name="60% - Accent3 5" xfId="113" xr:uid="{F6F551EB-B796-4905-B7BD-3B2FFFD2A77E}"/>
    <cellStyle name="60% - Accent4" xfId="86" builtinId="44" customBuiltin="1"/>
    <cellStyle name="60% - Accent4 2" xfId="63" xr:uid="{A066F13B-29FB-4A06-9AEF-352875683A46}"/>
    <cellStyle name="60% - Accent4 3" xfId="128" xr:uid="{D3076B2C-C2BD-45F4-B8BA-06C20F40C356}"/>
    <cellStyle name="60% - Accent5" xfId="88" builtinId="48" customBuiltin="1"/>
    <cellStyle name="60% - Accent5 2" xfId="65" xr:uid="{6DA0DC9E-394F-49AF-AD9C-741C77C71669}"/>
    <cellStyle name="60% - Accent5 3" xfId="131" xr:uid="{D4EB476E-E088-4EE2-960E-603DBCEE7870}"/>
    <cellStyle name="60% - Accent6" xfId="14" builtinId="52"/>
    <cellStyle name="60% - Accent6 2" xfId="66" xr:uid="{1C5287A1-A9ED-472A-9FAC-7055D6895AD7}"/>
    <cellStyle name="60% - Accent6 3" xfId="95" xr:uid="{1D459EF8-084E-46E4-93C3-91F8BD72F09C}"/>
    <cellStyle name="60% - Accent6 4" xfId="114" xr:uid="{518326AB-9107-4724-97C1-27F3EE61DCA9}"/>
    <cellStyle name="Accent1" xfId="39" builtinId="29" customBuiltin="1"/>
    <cellStyle name="Accent2" xfId="41" builtinId="33" customBuiltin="1"/>
    <cellStyle name="Accent3" xfId="43" builtinId="37" customBuiltin="1"/>
    <cellStyle name="Accent4" xfId="46" builtinId="41" customBuiltin="1"/>
    <cellStyle name="Accent5" xfId="49" builtinId="45" customBuiltin="1"/>
    <cellStyle name="Accent6" xfId="51" builtinId="49" customBuiltin="1"/>
    <cellStyle name="Bad" xfId="30" builtinId="27" customBuiltin="1"/>
    <cellStyle name="Calculation" xfId="33" builtinId="22" customBuiltin="1"/>
    <cellStyle name="Check Cell" xfId="35" builtinId="23" customBuiltin="1"/>
    <cellStyle name="Explanatory Text" xfId="37" builtinId="53" customBuiltin="1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Input" xfId="31" builtinId="20" customBuiltin="1"/>
    <cellStyle name="Linked Cell" xfId="34" builtinId="24" customBuiltin="1"/>
    <cellStyle name="Neutral" xfId="83" builtinId="28" customBuiltin="1"/>
    <cellStyle name="Neutral 2" xfId="56" xr:uid="{CC8F68E0-4D94-4E3C-8319-DAC5B52D4165}"/>
    <cellStyle name="Normal" xfId="0" builtinId="0"/>
    <cellStyle name="Normal 10" xfId="89" xr:uid="{2608D658-0317-4321-9627-DE2F08F6298F}"/>
    <cellStyle name="Normal 11" xfId="110" xr:uid="{147C0C0C-7C54-4659-BDFA-D11140685A3C}"/>
    <cellStyle name="Normal 2" xfId="1" xr:uid="{00000000-0005-0000-0000-000008000000}"/>
    <cellStyle name="Normal 2 10" xfId="22" xr:uid="{00000000-0005-0000-0000-000001000000}"/>
    <cellStyle name="Normal 2 11" xfId="23" xr:uid="{00000000-0005-0000-0000-000001000000}"/>
    <cellStyle name="Normal 2 12" xfId="24" xr:uid="{00000000-0005-0000-0000-000001000000}"/>
    <cellStyle name="Normal 2 2" xfId="3" xr:uid="{00000000-0005-0000-0000-000009000000}"/>
    <cellStyle name="Normal 2 3" xfId="7" xr:uid="{00000000-0005-0000-0000-00000A000000}"/>
    <cellStyle name="Normal 2 3 2" xfId="93" xr:uid="{5420B263-1F7A-491A-88F9-337D05BA698C}"/>
    <cellStyle name="Normal 2 4" xfId="16" xr:uid="{00000000-0005-0000-0000-000001000000}"/>
    <cellStyle name="Normal 2 5" xfId="17" xr:uid="{00000000-0005-0000-0000-000001000000}"/>
    <cellStyle name="Normal 2 6" xfId="18" xr:uid="{00000000-0005-0000-0000-000001000000}"/>
    <cellStyle name="Normal 2 7" xfId="19" xr:uid="{00000000-0005-0000-0000-000001000000}"/>
    <cellStyle name="Normal 2 8" xfId="20" xr:uid="{00000000-0005-0000-0000-000001000000}"/>
    <cellStyle name="Normal 2 9" xfId="21" xr:uid="{00000000-0005-0000-0000-000001000000}"/>
    <cellStyle name="Normal 3" xfId="4" xr:uid="{00000000-0005-0000-0000-00000B000000}"/>
    <cellStyle name="Normal 3 2" xfId="13" xr:uid="{00000000-0005-0000-0000-00000C000000}"/>
    <cellStyle name="Normal 3 2 2" xfId="98" xr:uid="{7D726978-7FB3-480A-A1A7-07C614EB9FDD}"/>
    <cellStyle name="Normal 3 2 3" xfId="117" xr:uid="{396DCCDD-A262-4BAC-AECB-4BEA8FF88AC2}"/>
    <cellStyle name="Normal 3 3" xfId="90" xr:uid="{25BD26CC-9B34-42DB-8BA8-1250B8512D69}"/>
    <cellStyle name="Normal 3 4" xfId="111" xr:uid="{276C9A2C-D1AF-4EC4-9BBC-AE4807A8F512}"/>
    <cellStyle name="Normal 4" xfId="5" xr:uid="{00000000-0005-0000-0000-00000D000000}"/>
    <cellStyle name="Normal 4 2" xfId="91" xr:uid="{DF2D64C8-D7D0-4687-AA9B-181A9D904003}"/>
    <cellStyle name="Normal 5" xfId="6" xr:uid="{00000000-0005-0000-0000-00000E000000}"/>
    <cellStyle name="Normal 5 2" xfId="92" xr:uid="{685C399D-630D-4506-9C9F-576F09740B01}"/>
    <cellStyle name="Normal 5 3" xfId="112" xr:uid="{6CCA7771-2082-48C7-A18C-7DB7B9449DFE}"/>
    <cellStyle name="Normal 6" xfId="10" xr:uid="{00000000-0005-0000-0000-00000F000000}"/>
    <cellStyle name="Normal 6 2" xfId="97" xr:uid="{2BF2D65B-2CB1-46E3-9307-00484D260AAA}"/>
    <cellStyle name="Normal 6 3" xfId="116" xr:uid="{F27EE171-3DDA-4BDB-8467-55669F2B62A5}"/>
    <cellStyle name="Normal 7" xfId="15" xr:uid="{00000000-0005-0000-0000-00003A000000}"/>
    <cellStyle name="Normal 8" xfId="54" xr:uid="{DEF4E0C8-2C23-4F66-B207-5D9A0DEC80F0}"/>
    <cellStyle name="Normal 9" xfId="67" xr:uid="{524D0219-ADDB-41F9-9CA0-A92411BBFB41}"/>
    <cellStyle name="Note 2" xfId="57" xr:uid="{862BC503-7EBB-414C-B8B6-FA1589A8DD3C}"/>
    <cellStyle name="Note 3" xfId="68" xr:uid="{1A882AF7-132E-45FB-AA17-2AAD74740EEB}"/>
    <cellStyle name="Note 4" xfId="99" xr:uid="{BD731370-CEED-41BE-AF18-9839F6B99702}"/>
    <cellStyle name="Note 5" xfId="118" xr:uid="{0212F21C-D44E-4670-96E7-D5D1EA05DBEB}"/>
    <cellStyle name="Output" xfId="32" builtinId="21" customBuiltin="1"/>
    <cellStyle name="Standard 2" xfId="2" xr:uid="{00000000-0005-0000-0000-000010000000}"/>
    <cellStyle name="Title" xfId="82" builtinId="15" customBuiltin="1"/>
    <cellStyle name="Title 2" xfId="55" xr:uid="{03485CEF-8962-4881-8983-0C39A4D837BA}"/>
    <cellStyle name="Total" xfId="38" builtinId="25" customBuiltin="1"/>
    <cellStyle name="Warning Text" xfId="36" builtinId="11" customBuiltin="1"/>
  </cellStyles>
  <dxfs count="0"/>
  <tableStyles count="0" defaultTableStyle="TableStyleMedium9"/>
  <colors>
    <mruColors>
      <color rgb="FFFFFF99"/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6473-B21A-40DE-B8C9-0138CEDC510F}">
  <dimension ref="A1:A3"/>
  <sheetViews>
    <sheetView workbookViewId="0">
      <selection activeCell="A4" sqref="A4"/>
    </sheetView>
  </sheetViews>
  <sheetFormatPr defaultRowHeight="13.2" x14ac:dyDescent="0.25"/>
  <sheetData>
    <row r="1" spans="1:1" ht="14.4" x14ac:dyDescent="0.3">
      <c r="A1" s="209" t="s">
        <v>236</v>
      </c>
    </row>
    <row r="2" spans="1:1" ht="14.4" x14ac:dyDescent="0.3">
      <c r="A2" s="209"/>
    </row>
    <row r="3" spans="1:1" ht="14.4" x14ac:dyDescent="0.3">
      <c r="A3" s="209" t="s">
        <v>237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BCA3A-CCCC-46C5-AC38-11B835EB1577}">
  <sheetPr>
    <pageSetUpPr fitToPage="1"/>
  </sheetPr>
  <dimension ref="A1:BV17"/>
  <sheetViews>
    <sheetView workbookViewId="0">
      <selection activeCell="B11" sqref="B11"/>
    </sheetView>
  </sheetViews>
  <sheetFormatPr defaultColWidth="9.109375" defaultRowHeight="14.4" x14ac:dyDescent="0.3"/>
  <cols>
    <col min="1" max="1" width="6.6640625" style="3" customWidth="1"/>
    <col min="2" max="2" width="23.109375" style="3" customWidth="1"/>
    <col min="3" max="3" width="21" style="3" customWidth="1"/>
    <col min="4" max="4" width="16.44140625" style="3" customWidth="1"/>
    <col min="5" max="5" width="15.21875" style="3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.33203125" style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31" max="31" width="3.33203125" style="3" customWidth="1"/>
    <col min="32" max="41" width="7.6640625" style="3" customWidth="1"/>
    <col min="42" max="42" width="3.33203125" style="3" customWidth="1"/>
    <col min="43" max="44" width="7.6640625" style="3" customWidth="1"/>
    <col min="45" max="45" width="9.44140625" style="3" customWidth="1"/>
    <col min="46" max="46" width="3.44140625" style="3" customWidth="1"/>
    <col min="47" max="56" width="7.6640625" style="3" customWidth="1"/>
    <col min="57" max="57" width="3.33203125" style="3" customWidth="1"/>
    <col min="58" max="64" width="7.6640625" style="3" customWidth="1"/>
    <col min="65" max="65" width="2.6640625" style="3" customWidth="1"/>
    <col min="66" max="66" width="7.44140625" style="100" customWidth="1"/>
    <col min="67" max="68" width="7.6640625" style="100" customWidth="1"/>
    <col min="69" max="69" width="10.44140625" style="3" customWidth="1"/>
    <col min="70" max="70" width="2.6640625" style="3" customWidth="1"/>
    <col min="71" max="71" width="9.109375" style="3"/>
    <col min="72" max="72" width="2.33203125" style="3" customWidth="1"/>
    <col min="73" max="73" width="9.109375" style="3"/>
    <col min="74" max="74" width="12.44140625" style="3" customWidth="1"/>
    <col min="75" max="16384" width="9.109375" style="3"/>
  </cols>
  <sheetData>
    <row r="1" spans="1:74" ht="15.6" x14ac:dyDescent="0.3">
      <c r="A1" s="99" t="str">
        <f>'Comp Detail'!A1</f>
        <v>2023 Australian National Championships</v>
      </c>
      <c r="D1" s="173" t="s">
        <v>81</v>
      </c>
      <c r="E1" s="436" t="s">
        <v>303</v>
      </c>
      <c r="F1" s="1"/>
      <c r="G1" s="1"/>
      <c r="H1" s="1"/>
      <c r="I1" s="1"/>
      <c r="J1" s="105"/>
      <c r="K1" s="105"/>
      <c r="L1" s="105"/>
      <c r="M1" s="105"/>
      <c r="N1" s="105"/>
      <c r="O1" s="105"/>
      <c r="P1" s="105"/>
      <c r="Q1" s="105"/>
      <c r="S1" s="1"/>
      <c r="T1" s="1"/>
      <c r="U1" s="1"/>
      <c r="V1" s="1"/>
      <c r="W1" s="105"/>
      <c r="X1" s="105"/>
      <c r="Y1" s="105"/>
      <c r="Z1" s="105"/>
      <c r="AA1" s="105"/>
      <c r="AB1" s="105"/>
      <c r="AC1" s="105"/>
      <c r="AD1" s="105"/>
      <c r="BE1" s="5"/>
      <c r="BV1" s="5">
        <f ca="1">NOW()</f>
        <v>45209.655963310186</v>
      </c>
    </row>
    <row r="2" spans="1:74" ht="14.85" customHeight="1" x14ac:dyDescent="0.4">
      <c r="A2" s="28"/>
      <c r="D2" s="173" t="s">
        <v>82</v>
      </c>
      <c r="E2" s="436" t="s">
        <v>302</v>
      </c>
      <c r="F2" s="1"/>
      <c r="G2" s="1"/>
      <c r="H2" s="1"/>
      <c r="I2" s="1"/>
      <c r="J2" s="105"/>
      <c r="K2" s="105"/>
      <c r="L2" s="279"/>
      <c r="M2" s="105"/>
      <c r="N2" s="105"/>
      <c r="O2" s="105"/>
      <c r="P2" s="105"/>
      <c r="Q2" s="105"/>
      <c r="S2" s="1"/>
      <c r="T2" s="1"/>
      <c r="U2" s="1"/>
      <c r="V2" s="1"/>
      <c r="W2" s="105"/>
      <c r="X2" s="105"/>
      <c r="Y2" s="105"/>
      <c r="Z2" s="105"/>
      <c r="AA2" s="105"/>
      <c r="AB2" s="105"/>
      <c r="AC2" s="105"/>
      <c r="AD2" s="105"/>
      <c r="BE2" s="7"/>
      <c r="BV2" s="7">
        <f ca="1">NOW()</f>
        <v>45209.655963310186</v>
      </c>
    </row>
    <row r="3" spans="1:74" ht="15.6" x14ac:dyDescent="0.3">
      <c r="A3" s="538" t="str">
        <f>'Comp Detail'!A3</f>
        <v>5th to 8th October 2023</v>
      </c>
      <c r="B3" s="539"/>
      <c r="D3" s="173" t="s">
        <v>83</v>
      </c>
      <c r="E3" s="3" t="s">
        <v>113</v>
      </c>
      <c r="AF3" s="9"/>
      <c r="AG3" s="9"/>
      <c r="AH3" s="9"/>
      <c r="AI3" s="9"/>
      <c r="AJ3" s="9"/>
      <c r="AK3" s="9"/>
      <c r="AL3" s="9"/>
      <c r="AM3" s="9"/>
      <c r="AN3" s="9"/>
      <c r="AO3" s="9"/>
      <c r="AQ3" s="8"/>
      <c r="AR3" s="8"/>
      <c r="AS3" s="8"/>
      <c r="AU3" s="9"/>
      <c r="AV3" s="9"/>
      <c r="AW3" s="9"/>
      <c r="AX3" s="9"/>
      <c r="AY3" s="9"/>
      <c r="AZ3" s="9"/>
      <c r="BA3" s="9"/>
      <c r="BB3" s="9"/>
      <c r="BC3" s="9"/>
      <c r="BD3" s="9"/>
      <c r="BF3" s="8"/>
      <c r="BG3" s="8"/>
      <c r="BH3" s="8"/>
      <c r="BI3" s="8"/>
      <c r="BJ3" s="8"/>
      <c r="BK3" s="8"/>
      <c r="BL3" s="8"/>
    </row>
    <row r="4" spans="1:74" ht="15.6" x14ac:dyDescent="0.3">
      <c r="A4" s="34"/>
      <c r="B4" s="35"/>
      <c r="D4" s="4"/>
      <c r="F4" s="185" t="s">
        <v>78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S4" s="10" t="s">
        <v>51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F4" s="11" t="s">
        <v>22</v>
      </c>
      <c r="AG4" s="11"/>
      <c r="AH4" s="11"/>
      <c r="AI4" s="11"/>
      <c r="AJ4" s="11"/>
      <c r="AK4" s="11"/>
      <c r="AL4" s="11"/>
      <c r="AM4" s="11"/>
      <c r="AN4" s="11"/>
      <c r="AO4" s="11"/>
      <c r="AQ4" s="10" t="s">
        <v>11</v>
      </c>
      <c r="AR4" s="10"/>
      <c r="AS4" s="10"/>
      <c r="AU4" s="11" t="s">
        <v>22</v>
      </c>
      <c r="AV4" s="11"/>
      <c r="AW4" s="11"/>
      <c r="AX4" s="11"/>
      <c r="AY4" s="11"/>
      <c r="AZ4" s="11"/>
      <c r="BA4" s="11"/>
      <c r="BB4" s="11"/>
      <c r="BC4" s="11"/>
      <c r="BD4" s="11"/>
      <c r="BF4" s="10" t="s">
        <v>11</v>
      </c>
      <c r="BG4" s="10"/>
      <c r="BH4" s="10"/>
      <c r="BI4" s="10"/>
      <c r="BJ4" s="10"/>
      <c r="BK4" s="10"/>
      <c r="BL4" s="10"/>
    </row>
    <row r="5" spans="1:74" ht="15.6" x14ac:dyDescent="0.3">
      <c r="A5" s="28" t="s">
        <v>111</v>
      </c>
      <c r="B5" s="6"/>
      <c r="D5" s="4"/>
      <c r="H5" s="105"/>
      <c r="I5" s="105"/>
      <c r="K5" s="174"/>
      <c r="L5" s="174"/>
      <c r="M5" s="174"/>
      <c r="N5" s="105"/>
      <c r="O5" s="105"/>
      <c r="P5" s="105"/>
      <c r="Q5" s="105"/>
      <c r="U5" s="105"/>
      <c r="V5" s="105"/>
      <c r="X5" s="174"/>
      <c r="Y5" s="174"/>
      <c r="Z5" s="174"/>
      <c r="AA5" s="105"/>
      <c r="AB5" s="105"/>
      <c r="AC5" s="105"/>
      <c r="AD5" s="105"/>
    </row>
    <row r="6" spans="1:74" ht="15.6" x14ac:dyDescent="0.3">
      <c r="A6" s="28" t="s">
        <v>53</v>
      </c>
      <c r="B6" s="13" t="s">
        <v>136</v>
      </c>
      <c r="F6" s="174" t="s">
        <v>47</v>
      </c>
      <c r="G6" s="105" t="str">
        <f>E1</f>
        <v>Abbie White</v>
      </c>
      <c r="H6" s="105"/>
      <c r="I6" s="105"/>
      <c r="K6" s="105"/>
      <c r="L6" s="105"/>
      <c r="M6" s="105"/>
      <c r="N6" s="105"/>
      <c r="O6" s="105"/>
      <c r="P6" s="105"/>
      <c r="Q6" s="105"/>
      <c r="S6" s="174" t="s">
        <v>47</v>
      </c>
      <c r="T6" s="105" t="str">
        <f>E1</f>
        <v>Abbie White</v>
      </c>
      <c r="U6" s="105"/>
      <c r="V6" s="105"/>
      <c r="X6" s="105"/>
      <c r="Y6" s="105"/>
      <c r="Z6" s="105"/>
      <c r="AA6" s="105"/>
      <c r="AB6" s="105"/>
      <c r="AC6" s="105"/>
      <c r="AD6" s="105"/>
      <c r="AF6" s="6" t="s">
        <v>46</v>
      </c>
      <c r="AG6" s="3" t="str">
        <f>E2</f>
        <v>Julie Kirpichnikov</v>
      </c>
      <c r="AQ6" s="6" t="s">
        <v>46</v>
      </c>
      <c r="AR6" s="3" t="str">
        <f>E2</f>
        <v>Julie Kirpichnikov</v>
      </c>
      <c r="AU6" s="6" t="s">
        <v>48</v>
      </c>
      <c r="AV6" s="3" t="str">
        <f>E3</f>
        <v>Angie Deeks</v>
      </c>
      <c r="BF6" s="6" t="s">
        <v>48</v>
      </c>
      <c r="BG6" s="3" t="str">
        <f>E3</f>
        <v>Angie Deeks</v>
      </c>
      <c r="BK6" s="6"/>
      <c r="BL6" s="6"/>
      <c r="BQ6" s="6" t="s">
        <v>12</v>
      </c>
    </row>
    <row r="7" spans="1:74" x14ac:dyDescent="0.3">
      <c r="B7" s="6" t="s">
        <v>279</v>
      </c>
      <c r="F7" s="174" t="s">
        <v>26</v>
      </c>
      <c r="S7" s="174" t="s">
        <v>26</v>
      </c>
      <c r="T7" s="105"/>
      <c r="BN7" s="101"/>
      <c r="BO7" s="101"/>
      <c r="BP7" s="101"/>
    </row>
    <row r="8" spans="1:74" x14ac:dyDescent="0.3">
      <c r="F8" s="174" t="s">
        <v>1</v>
      </c>
      <c r="G8" s="105"/>
      <c r="H8" s="105"/>
      <c r="I8" s="105"/>
      <c r="J8" s="186" t="s">
        <v>1</v>
      </c>
      <c r="K8" s="187"/>
      <c r="L8" s="187"/>
      <c r="M8" s="187" t="s">
        <v>2</v>
      </c>
      <c r="O8" s="187"/>
      <c r="P8" s="187" t="s">
        <v>3</v>
      </c>
      <c r="Q8" s="187" t="s">
        <v>85</v>
      </c>
      <c r="S8" s="174" t="s">
        <v>1</v>
      </c>
      <c r="T8" s="105"/>
      <c r="U8" s="105"/>
      <c r="V8" s="105"/>
      <c r="W8" s="186" t="s">
        <v>1</v>
      </c>
      <c r="X8" s="187"/>
      <c r="Y8" s="187"/>
      <c r="Z8" s="187" t="s">
        <v>2</v>
      </c>
      <c r="AB8" s="187"/>
      <c r="AC8" s="187" t="s">
        <v>3</v>
      </c>
      <c r="AD8" s="187" t="s">
        <v>85</v>
      </c>
      <c r="AF8" s="3" t="s">
        <v>8</v>
      </c>
      <c r="AP8" s="12"/>
      <c r="AQ8" s="6"/>
      <c r="AR8" s="3" t="s">
        <v>10</v>
      </c>
      <c r="AS8" s="6" t="s">
        <v>13</v>
      </c>
      <c r="BL8" s="172" t="s">
        <v>45</v>
      </c>
      <c r="BQ8" s="6" t="s">
        <v>50</v>
      </c>
      <c r="BS8" s="6" t="s">
        <v>51</v>
      </c>
      <c r="BU8" s="44" t="s">
        <v>52</v>
      </c>
      <c r="BV8" s="16"/>
    </row>
    <row r="9" spans="1:74" s="12" customFormat="1" x14ac:dyDescent="0.3">
      <c r="A9" s="36" t="s">
        <v>24</v>
      </c>
      <c r="B9" s="36" t="s">
        <v>25</v>
      </c>
      <c r="C9" s="36" t="s">
        <v>26</v>
      </c>
      <c r="D9" s="36" t="s">
        <v>27</v>
      </c>
      <c r="E9" s="36" t="s">
        <v>28</v>
      </c>
      <c r="F9" s="176" t="s">
        <v>86</v>
      </c>
      <c r="G9" s="176" t="s">
        <v>89</v>
      </c>
      <c r="H9" s="176" t="s">
        <v>87</v>
      </c>
      <c r="I9" s="176" t="s">
        <v>90</v>
      </c>
      <c r="J9" s="188" t="s">
        <v>34</v>
      </c>
      <c r="K9" s="170" t="s">
        <v>2</v>
      </c>
      <c r="L9" s="170" t="s">
        <v>92</v>
      </c>
      <c r="M9" s="188" t="s">
        <v>34</v>
      </c>
      <c r="N9" s="189" t="s">
        <v>3</v>
      </c>
      <c r="O9" s="170" t="s">
        <v>92</v>
      </c>
      <c r="P9" s="188" t="s">
        <v>34</v>
      </c>
      <c r="Q9" s="188" t="s">
        <v>34</v>
      </c>
      <c r="S9" s="176" t="s">
        <v>86</v>
      </c>
      <c r="T9" s="176" t="s">
        <v>89</v>
      </c>
      <c r="U9" s="176" t="s">
        <v>87</v>
      </c>
      <c r="V9" s="176" t="s">
        <v>90</v>
      </c>
      <c r="W9" s="188" t="s">
        <v>34</v>
      </c>
      <c r="X9" s="170" t="s">
        <v>2</v>
      </c>
      <c r="Y9" s="170" t="s">
        <v>92</v>
      </c>
      <c r="Z9" s="188" t="s">
        <v>34</v>
      </c>
      <c r="AA9" s="189" t="s">
        <v>3</v>
      </c>
      <c r="AB9" s="170" t="s">
        <v>92</v>
      </c>
      <c r="AC9" s="188" t="s">
        <v>34</v>
      </c>
      <c r="AD9" s="188" t="s">
        <v>34</v>
      </c>
      <c r="AE9" s="306"/>
      <c r="AF9" s="36" t="s">
        <v>29</v>
      </c>
      <c r="AG9" s="36" t="s">
        <v>30</v>
      </c>
      <c r="AH9" s="36" t="s">
        <v>17</v>
      </c>
      <c r="AI9" s="36" t="s">
        <v>56</v>
      </c>
      <c r="AJ9" s="36" t="s">
        <v>60</v>
      </c>
      <c r="AK9" s="36" t="s">
        <v>61</v>
      </c>
      <c r="AL9" s="36" t="s">
        <v>31</v>
      </c>
      <c r="AM9" s="36" t="s">
        <v>57</v>
      </c>
      <c r="AN9" s="36" t="s">
        <v>38</v>
      </c>
      <c r="AO9" s="38" t="s">
        <v>37</v>
      </c>
      <c r="AP9" s="307"/>
      <c r="AQ9" s="36" t="s">
        <v>36</v>
      </c>
      <c r="AR9" s="36" t="s">
        <v>9</v>
      </c>
      <c r="AS9" s="38" t="s">
        <v>15</v>
      </c>
      <c r="AT9" s="308"/>
      <c r="AU9" s="36" t="s">
        <v>29</v>
      </c>
      <c r="AV9" s="36" t="s">
        <v>30</v>
      </c>
      <c r="AW9" s="36" t="s">
        <v>17</v>
      </c>
      <c r="AX9" s="36" t="s">
        <v>56</v>
      </c>
      <c r="AY9" s="36" t="s">
        <v>60</v>
      </c>
      <c r="AZ9" s="36" t="s">
        <v>61</v>
      </c>
      <c r="BA9" s="36" t="s">
        <v>31</v>
      </c>
      <c r="BB9" s="36" t="s">
        <v>58</v>
      </c>
      <c r="BC9" s="36" t="s">
        <v>38</v>
      </c>
      <c r="BD9" s="38" t="s">
        <v>37</v>
      </c>
      <c r="BE9" s="308"/>
      <c r="BF9" s="309" t="s">
        <v>4</v>
      </c>
      <c r="BG9" s="309" t="s">
        <v>5</v>
      </c>
      <c r="BH9" s="309" t="s">
        <v>6</v>
      </c>
      <c r="BI9" s="309" t="s">
        <v>7</v>
      </c>
      <c r="BJ9" s="309" t="s">
        <v>33</v>
      </c>
      <c r="BK9" s="36" t="s">
        <v>10</v>
      </c>
      <c r="BL9" s="38" t="s">
        <v>15</v>
      </c>
      <c r="BM9" s="308"/>
      <c r="BN9" s="154" t="s">
        <v>67</v>
      </c>
      <c r="BO9" s="154" t="s">
        <v>68</v>
      </c>
      <c r="BP9" s="154" t="s">
        <v>69</v>
      </c>
      <c r="BQ9" s="310" t="s">
        <v>32</v>
      </c>
      <c r="BR9" s="311"/>
      <c r="BS9" s="312" t="s">
        <v>32</v>
      </c>
      <c r="BT9" s="313"/>
      <c r="BU9" s="312" t="s">
        <v>32</v>
      </c>
      <c r="BV9" s="314" t="s">
        <v>35</v>
      </c>
    </row>
    <row r="10" spans="1:74" s="12" customFormat="1" x14ac:dyDescent="0.3">
      <c r="F10" s="41"/>
      <c r="G10" s="41"/>
      <c r="H10" s="41"/>
      <c r="I10" s="41"/>
      <c r="J10" s="190"/>
      <c r="K10" s="190"/>
      <c r="L10" s="190"/>
      <c r="M10" s="190"/>
      <c r="N10" s="190"/>
      <c r="O10" s="190"/>
      <c r="P10" s="190"/>
      <c r="Q10" s="190"/>
      <c r="R10" s="17"/>
      <c r="S10" s="41"/>
      <c r="T10" s="41"/>
      <c r="U10" s="41"/>
      <c r="V10" s="41"/>
      <c r="W10" s="190"/>
      <c r="X10" s="190"/>
      <c r="Y10" s="190"/>
      <c r="Z10" s="190"/>
      <c r="AA10" s="190"/>
      <c r="AB10" s="190"/>
      <c r="AC10" s="190"/>
      <c r="AD10" s="190"/>
      <c r="AE10" s="29"/>
      <c r="AP10" s="42"/>
      <c r="AT10" s="17"/>
      <c r="BE10" s="17"/>
      <c r="BF10" s="16"/>
      <c r="BG10" s="16"/>
      <c r="BH10" s="16"/>
      <c r="BI10" s="16"/>
      <c r="BJ10" s="16"/>
      <c r="BM10" s="17"/>
      <c r="BN10" s="101"/>
      <c r="BO10" s="101"/>
      <c r="BP10" s="101"/>
      <c r="BQ10" s="6"/>
      <c r="BR10" s="3"/>
      <c r="BS10" s="44"/>
      <c r="BT10" s="45"/>
      <c r="BU10" s="44"/>
      <c r="BV10" s="18"/>
    </row>
    <row r="11" spans="1:74" x14ac:dyDescent="0.3">
      <c r="A11" s="433">
        <v>70</v>
      </c>
      <c r="B11" s="433" t="s">
        <v>252</v>
      </c>
      <c r="C11" s="433" t="s">
        <v>248</v>
      </c>
      <c r="D11" s="433" t="s">
        <v>222</v>
      </c>
      <c r="E11" s="433" t="s">
        <v>249</v>
      </c>
      <c r="F11" s="171">
        <v>6.5</v>
      </c>
      <c r="G11" s="171">
        <v>6</v>
      </c>
      <c r="H11" s="171">
        <v>5.3</v>
      </c>
      <c r="I11" s="171">
        <v>6</v>
      </c>
      <c r="J11" s="191">
        <f t="shared" ref="J11:J17" si="0">(F11+G11+H11+I11)/4</f>
        <v>5.95</v>
      </c>
      <c r="K11" s="171">
        <v>6.5</v>
      </c>
      <c r="L11" s="171"/>
      <c r="M11" s="191">
        <f t="shared" ref="M11:M17" si="1">K11-L11</f>
        <v>6.5</v>
      </c>
      <c r="N11" s="171">
        <v>6.5</v>
      </c>
      <c r="O11" s="171">
        <v>0.1</v>
      </c>
      <c r="P11" s="191">
        <f t="shared" ref="P11:P17" si="2">N11-O11</f>
        <v>6.4</v>
      </c>
      <c r="Q11" s="21">
        <f t="shared" ref="Q11:Q17" si="3">((J11*0.4)+(M11*0.4)+(P11*0.2))</f>
        <v>6.2600000000000007</v>
      </c>
      <c r="R11" s="17"/>
      <c r="S11" s="171">
        <v>6.5</v>
      </c>
      <c r="T11" s="171">
        <v>6</v>
      </c>
      <c r="U11" s="171">
        <v>5.5</v>
      </c>
      <c r="V11" s="171">
        <v>6</v>
      </c>
      <c r="W11" s="191">
        <f t="shared" ref="W11:W17" si="4">(S11+T11+U11+V11)/4</f>
        <v>6</v>
      </c>
      <c r="X11" s="171">
        <v>6.5</v>
      </c>
      <c r="Y11" s="171"/>
      <c r="Z11" s="191">
        <f t="shared" ref="Z11:Z17" si="5">X11-Y11</f>
        <v>6.5</v>
      </c>
      <c r="AA11" s="171">
        <v>6.5</v>
      </c>
      <c r="AB11" s="171">
        <v>0.1</v>
      </c>
      <c r="AC11" s="191">
        <f t="shared" ref="AC11:AC17" si="6">AA11-AB11</f>
        <v>6.4</v>
      </c>
      <c r="AD11" s="21">
        <f t="shared" ref="AD11:AD17" si="7">((W11*0.4)+(Z11*0.4)+(AC11*0.2))</f>
        <v>6.28</v>
      </c>
      <c r="AE11" s="23"/>
      <c r="AF11" s="19">
        <v>6.3</v>
      </c>
      <c r="AG11" s="19">
        <v>7</v>
      </c>
      <c r="AH11" s="19">
        <v>6.8</v>
      </c>
      <c r="AI11" s="19">
        <v>6.8</v>
      </c>
      <c r="AJ11" s="19">
        <v>7</v>
      </c>
      <c r="AK11" s="19">
        <v>6.8</v>
      </c>
      <c r="AL11" s="19">
        <v>6.8</v>
      </c>
      <c r="AM11" s="19">
        <v>6.5</v>
      </c>
      <c r="AN11" s="22">
        <f t="shared" ref="AN11:AN17" si="8">SUM(AF11:AM11)</f>
        <v>54</v>
      </c>
      <c r="AO11" s="21">
        <f t="shared" ref="AO11:AO17" si="9">AN11/8</f>
        <v>6.75</v>
      </c>
      <c r="AP11" s="43"/>
      <c r="AQ11" s="480">
        <v>8</v>
      </c>
      <c r="AR11" s="20"/>
      <c r="AS11" s="21">
        <f t="shared" ref="AS11:AS17" si="10">AQ11-AR11</f>
        <v>8</v>
      </c>
      <c r="AT11" s="23"/>
      <c r="AU11" s="19">
        <v>5</v>
      </c>
      <c r="AV11" s="19">
        <v>5.5</v>
      </c>
      <c r="AW11" s="19">
        <v>6</v>
      </c>
      <c r="AX11" s="19">
        <v>5.5</v>
      </c>
      <c r="AY11" s="19">
        <v>5.5</v>
      </c>
      <c r="AZ11" s="19">
        <v>5.8</v>
      </c>
      <c r="BA11" s="19">
        <v>6</v>
      </c>
      <c r="BB11" s="19">
        <v>5.8</v>
      </c>
      <c r="BC11" s="22">
        <f t="shared" ref="BC11:BC17" si="11">SUM(AU11:BB11)</f>
        <v>45.099999999999994</v>
      </c>
      <c r="BD11" s="21">
        <f t="shared" ref="BD11:BD17" si="12">BC11/8</f>
        <v>5.6374999999999993</v>
      </c>
      <c r="BE11" s="23"/>
      <c r="BF11" s="19">
        <v>7</v>
      </c>
      <c r="BG11" s="19">
        <v>7</v>
      </c>
      <c r="BH11" s="19">
        <v>5.5</v>
      </c>
      <c r="BI11" s="19">
        <v>4.8</v>
      </c>
      <c r="BJ11" s="21">
        <f t="shared" ref="BJ11:BJ17" si="13">SUM((BF11*0.3),(BG11*0.25),(BH11*0.35),(BI11*0.1))</f>
        <v>6.2550000000000008</v>
      </c>
      <c r="BK11" s="20"/>
      <c r="BL11" s="21">
        <f t="shared" ref="BL11:BL17" si="14">BJ11-BK11</f>
        <v>6.2550000000000008</v>
      </c>
      <c r="BM11" s="23"/>
      <c r="BN11" s="102">
        <f t="shared" ref="BN11:BN17" si="15">(Q11+AD11)/2</f>
        <v>6.2700000000000005</v>
      </c>
      <c r="BO11" s="102">
        <f t="shared" ref="BO11:BO17" si="16">(AO11+AS11)/2</f>
        <v>7.375</v>
      </c>
      <c r="BP11" s="102">
        <f t="shared" ref="BP11:BP17" si="17">(BD11+BL11)/2</f>
        <v>5.94625</v>
      </c>
      <c r="BQ11" s="481">
        <f t="shared" ref="BQ11:BQ17" si="18">SUM((Q11*0.25)+(AO11*0.375)+(BD11*0.375))</f>
        <v>6.2103125000000006</v>
      </c>
      <c r="BR11" s="25"/>
      <c r="BS11" s="24">
        <f t="shared" ref="BS11:BS17" si="19">SUM((AD11*0.25),(AS11*0.5),(BL11*0.25))</f>
        <v>7.1337500000000009</v>
      </c>
      <c r="BT11" s="41"/>
      <c r="BU11" s="26">
        <f t="shared" ref="BU11:BU17" si="20">AVERAGE(BQ11:BS11)</f>
        <v>6.6720312500000007</v>
      </c>
      <c r="BV11" s="32">
        <v>1</v>
      </c>
    </row>
    <row r="12" spans="1:74" x14ac:dyDescent="0.3">
      <c r="A12" s="433">
        <v>30</v>
      </c>
      <c r="B12" s="433" t="s">
        <v>172</v>
      </c>
      <c r="C12" s="433" t="s">
        <v>233</v>
      </c>
      <c r="D12" s="433" t="s">
        <v>155</v>
      </c>
      <c r="E12" s="433" t="s">
        <v>156</v>
      </c>
      <c r="F12" s="171">
        <v>6.5</v>
      </c>
      <c r="G12" s="171">
        <v>6</v>
      </c>
      <c r="H12" s="171">
        <v>5.8</v>
      </c>
      <c r="I12" s="171">
        <v>5.8</v>
      </c>
      <c r="J12" s="191">
        <f t="shared" si="0"/>
        <v>6.0250000000000004</v>
      </c>
      <c r="K12" s="171">
        <v>6.3</v>
      </c>
      <c r="L12" s="171"/>
      <c r="M12" s="191">
        <f t="shared" si="1"/>
        <v>6.3</v>
      </c>
      <c r="N12" s="171">
        <v>6.8</v>
      </c>
      <c r="O12" s="171"/>
      <c r="P12" s="191">
        <f t="shared" si="2"/>
        <v>6.8</v>
      </c>
      <c r="Q12" s="21">
        <f t="shared" si="3"/>
        <v>6.29</v>
      </c>
      <c r="R12" s="17"/>
      <c r="S12" s="171">
        <v>6</v>
      </c>
      <c r="T12" s="171">
        <v>6</v>
      </c>
      <c r="U12" s="171">
        <v>5.8</v>
      </c>
      <c r="V12" s="171">
        <v>6</v>
      </c>
      <c r="W12" s="191">
        <f t="shared" si="4"/>
        <v>5.95</v>
      </c>
      <c r="X12" s="171">
        <v>6.3</v>
      </c>
      <c r="Y12" s="171"/>
      <c r="Z12" s="191">
        <f t="shared" si="5"/>
        <v>6.3</v>
      </c>
      <c r="AA12" s="171">
        <v>6.3</v>
      </c>
      <c r="AB12" s="171"/>
      <c r="AC12" s="191">
        <f t="shared" si="6"/>
        <v>6.3</v>
      </c>
      <c r="AD12" s="21">
        <f t="shared" si="7"/>
        <v>6.16</v>
      </c>
      <c r="AE12" s="23"/>
      <c r="AF12" s="19">
        <v>3.2</v>
      </c>
      <c r="AG12" s="19">
        <v>6</v>
      </c>
      <c r="AH12" s="19">
        <v>5</v>
      </c>
      <c r="AI12" s="19">
        <v>5</v>
      </c>
      <c r="AJ12" s="19">
        <v>6</v>
      </c>
      <c r="AK12" s="19">
        <v>6</v>
      </c>
      <c r="AL12" s="19">
        <v>5</v>
      </c>
      <c r="AM12" s="19">
        <v>3.5</v>
      </c>
      <c r="AN12" s="22">
        <f t="shared" si="8"/>
        <v>39.700000000000003</v>
      </c>
      <c r="AO12" s="21">
        <f t="shared" si="9"/>
        <v>4.9625000000000004</v>
      </c>
      <c r="AP12" s="43"/>
      <c r="AQ12" s="480">
        <v>7.5</v>
      </c>
      <c r="AR12" s="20">
        <v>0.2</v>
      </c>
      <c r="AS12" s="21">
        <f t="shared" si="10"/>
        <v>7.3</v>
      </c>
      <c r="AT12" s="23"/>
      <c r="AU12" s="19">
        <v>4</v>
      </c>
      <c r="AV12" s="19">
        <v>5.8</v>
      </c>
      <c r="AW12" s="19">
        <v>4.5</v>
      </c>
      <c r="AX12" s="19">
        <v>5.5</v>
      </c>
      <c r="AY12" s="19">
        <v>5.5</v>
      </c>
      <c r="AZ12" s="19">
        <v>5.5</v>
      </c>
      <c r="BA12" s="19">
        <v>5.5</v>
      </c>
      <c r="BB12" s="19">
        <v>5.5</v>
      </c>
      <c r="BC12" s="22">
        <f t="shared" si="11"/>
        <v>41.8</v>
      </c>
      <c r="BD12" s="21">
        <f t="shared" si="12"/>
        <v>5.2249999999999996</v>
      </c>
      <c r="BE12" s="23"/>
      <c r="BF12" s="19">
        <v>5.8</v>
      </c>
      <c r="BG12" s="19">
        <v>6</v>
      </c>
      <c r="BH12" s="19">
        <v>3.8</v>
      </c>
      <c r="BI12" s="19">
        <v>4</v>
      </c>
      <c r="BJ12" s="21">
        <f t="shared" si="13"/>
        <v>4.9700000000000006</v>
      </c>
      <c r="BK12" s="20"/>
      <c r="BL12" s="21">
        <f t="shared" si="14"/>
        <v>4.9700000000000006</v>
      </c>
      <c r="BM12" s="23"/>
      <c r="BN12" s="102">
        <f t="shared" si="15"/>
        <v>6.2249999999999996</v>
      </c>
      <c r="BO12" s="102">
        <f t="shared" si="16"/>
        <v>6.1312499999999996</v>
      </c>
      <c r="BP12" s="102">
        <f t="shared" si="17"/>
        <v>5.0975000000000001</v>
      </c>
      <c r="BQ12" s="481">
        <f t="shared" si="18"/>
        <v>5.3928124999999998</v>
      </c>
      <c r="BR12" s="25"/>
      <c r="BS12" s="24">
        <f t="shared" si="19"/>
        <v>6.4324999999999992</v>
      </c>
      <c r="BT12" s="41"/>
      <c r="BU12" s="26">
        <f t="shared" si="20"/>
        <v>5.9126562499999995</v>
      </c>
      <c r="BV12" s="32">
        <v>2</v>
      </c>
    </row>
    <row r="13" spans="1:74" x14ac:dyDescent="0.3">
      <c r="A13" s="433">
        <v>83</v>
      </c>
      <c r="B13" s="433" t="s">
        <v>251</v>
      </c>
      <c r="C13" s="433" t="s">
        <v>217</v>
      </c>
      <c r="D13" s="433" t="s">
        <v>215</v>
      </c>
      <c r="E13" s="433" t="s">
        <v>193</v>
      </c>
      <c r="F13" s="171">
        <v>4.8</v>
      </c>
      <c r="G13" s="171">
        <v>5.7</v>
      </c>
      <c r="H13" s="171">
        <v>4</v>
      </c>
      <c r="I13" s="171">
        <v>5.8</v>
      </c>
      <c r="J13" s="191">
        <f t="shared" si="0"/>
        <v>5.0750000000000002</v>
      </c>
      <c r="K13" s="171">
        <v>5.5</v>
      </c>
      <c r="L13" s="171"/>
      <c r="M13" s="191">
        <f t="shared" si="1"/>
        <v>5.5</v>
      </c>
      <c r="N13" s="171">
        <v>6</v>
      </c>
      <c r="O13" s="171">
        <v>0.2</v>
      </c>
      <c r="P13" s="191">
        <f t="shared" si="2"/>
        <v>5.8</v>
      </c>
      <c r="Q13" s="21">
        <f t="shared" si="3"/>
        <v>5.3900000000000006</v>
      </c>
      <c r="R13" s="17"/>
      <c r="S13" s="171">
        <v>4.8</v>
      </c>
      <c r="T13" s="171">
        <v>5.3</v>
      </c>
      <c r="U13" s="171">
        <v>4</v>
      </c>
      <c r="V13" s="171">
        <v>5.5</v>
      </c>
      <c r="W13" s="191">
        <f t="shared" si="4"/>
        <v>4.9000000000000004</v>
      </c>
      <c r="X13" s="171">
        <v>5</v>
      </c>
      <c r="Y13" s="171"/>
      <c r="Z13" s="191">
        <f t="shared" si="5"/>
        <v>5</v>
      </c>
      <c r="AA13" s="171">
        <v>5.3</v>
      </c>
      <c r="AB13" s="171">
        <v>0.2</v>
      </c>
      <c r="AC13" s="191">
        <f t="shared" si="6"/>
        <v>5.0999999999999996</v>
      </c>
      <c r="AD13" s="21">
        <f t="shared" si="7"/>
        <v>4.9800000000000004</v>
      </c>
      <c r="AE13" s="23"/>
      <c r="AF13" s="19">
        <v>4.8</v>
      </c>
      <c r="AG13" s="19">
        <v>6.2</v>
      </c>
      <c r="AH13" s="19">
        <v>7</v>
      </c>
      <c r="AI13" s="19">
        <v>6.8</v>
      </c>
      <c r="AJ13" s="19">
        <v>6.5</v>
      </c>
      <c r="AK13" s="19">
        <v>6.8</v>
      </c>
      <c r="AL13" s="19">
        <v>7.2</v>
      </c>
      <c r="AM13" s="19">
        <v>6.5</v>
      </c>
      <c r="AN13" s="22">
        <f t="shared" si="8"/>
        <v>51.800000000000004</v>
      </c>
      <c r="AO13" s="21">
        <f t="shared" si="9"/>
        <v>6.4750000000000005</v>
      </c>
      <c r="AP13" s="43"/>
      <c r="AQ13" s="480">
        <v>6.8</v>
      </c>
      <c r="AR13" s="20"/>
      <c r="AS13" s="21">
        <f t="shared" si="10"/>
        <v>6.8</v>
      </c>
      <c r="AT13" s="23"/>
      <c r="AU13" s="19">
        <v>5.3</v>
      </c>
      <c r="AV13" s="19">
        <v>5.5</v>
      </c>
      <c r="AW13" s="19">
        <v>6.8</v>
      </c>
      <c r="AX13" s="19">
        <v>6</v>
      </c>
      <c r="AY13" s="19">
        <v>5.5</v>
      </c>
      <c r="AZ13" s="19">
        <v>5</v>
      </c>
      <c r="BA13" s="19">
        <v>6.5</v>
      </c>
      <c r="BB13" s="19">
        <v>5.8</v>
      </c>
      <c r="BC13" s="22">
        <f t="shared" si="11"/>
        <v>46.4</v>
      </c>
      <c r="BD13" s="21">
        <f t="shared" si="12"/>
        <v>5.8</v>
      </c>
      <c r="BE13" s="23"/>
      <c r="BF13" s="19">
        <v>5</v>
      </c>
      <c r="BG13" s="19">
        <v>5.5</v>
      </c>
      <c r="BH13" s="19">
        <v>3.5</v>
      </c>
      <c r="BI13" s="19">
        <v>4</v>
      </c>
      <c r="BJ13" s="21">
        <f t="shared" si="13"/>
        <v>4.5</v>
      </c>
      <c r="BK13" s="20"/>
      <c r="BL13" s="21">
        <f t="shared" si="14"/>
        <v>4.5</v>
      </c>
      <c r="BM13" s="23"/>
      <c r="BN13" s="102">
        <f t="shared" si="15"/>
        <v>5.1850000000000005</v>
      </c>
      <c r="BO13" s="102">
        <f t="shared" si="16"/>
        <v>6.6375000000000002</v>
      </c>
      <c r="BP13" s="102">
        <f t="shared" si="17"/>
        <v>5.15</v>
      </c>
      <c r="BQ13" s="481">
        <f t="shared" si="18"/>
        <v>5.9506250000000005</v>
      </c>
      <c r="BR13" s="25"/>
      <c r="BS13" s="24">
        <f t="shared" si="19"/>
        <v>5.77</v>
      </c>
      <c r="BT13" s="41"/>
      <c r="BU13" s="26">
        <f t="shared" si="20"/>
        <v>5.8603125</v>
      </c>
      <c r="BV13" s="32">
        <v>3</v>
      </c>
    </row>
    <row r="14" spans="1:74" x14ac:dyDescent="0.3">
      <c r="A14" s="433">
        <v>26</v>
      </c>
      <c r="B14" s="433" t="s">
        <v>187</v>
      </c>
      <c r="C14" s="433" t="s">
        <v>233</v>
      </c>
      <c r="D14" s="433" t="s">
        <v>155</v>
      </c>
      <c r="E14" s="433" t="s">
        <v>156</v>
      </c>
      <c r="F14" s="171">
        <v>6.5</v>
      </c>
      <c r="G14" s="171">
        <v>5.8</v>
      </c>
      <c r="H14" s="171">
        <v>6</v>
      </c>
      <c r="I14" s="171">
        <v>6</v>
      </c>
      <c r="J14" s="191">
        <f t="shared" si="0"/>
        <v>6.0750000000000002</v>
      </c>
      <c r="K14" s="171">
        <v>6.3</v>
      </c>
      <c r="L14" s="171"/>
      <c r="M14" s="191">
        <f t="shared" si="1"/>
        <v>6.3</v>
      </c>
      <c r="N14" s="171">
        <v>6.8</v>
      </c>
      <c r="O14" s="171"/>
      <c r="P14" s="191">
        <f t="shared" si="2"/>
        <v>6.8</v>
      </c>
      <c r="Q14" s="21">
        <f t="shared" si="3"/>
        <v>6.3100000000000005</v>
      </c>
      <c r="R14" s="17"/>
      <c r="S14" s="171">
        <v>5.5</v>
      </c>
      <c r="T14" s="171">
        <v>5.8</v>
      </c>
      <c r="U14" s="171">
        <v>5.8</v>
      </c>
      <c r="V14" s="171">
        <v>5</v>
      </c>
      <c r="W14" s="191">
        <f t="shared" si="4"/>
        <v>5.5250000000000004</v>
      </c>
      <c r="X14" s="171">
        <v>5</v>
      </c>
      <c r="Y14" s="171"/>
      <c r="Z14" s="191">
        <f t="shared" si="5"/>
        <v>5</v>
      </c>
      <c r="AA14" s="171">
        <v>5.7</v>
      </c>
      <c r="AB14" s="171"/>
      <c r="AC14" s="191">
        <f t="shared" si="6"/>
        <v>5.7</v>
      </c>
      <c r="AD14" s="21">
        <f t="shared" si="7"/>
        <v>5.3500000000000014</v>
      </c>
      <c r="AE14" s="23"/>
      <c r="AF14" s="19">
        <v>4.8</v>
      </c>
      <c r="AG14" s="19">
        <v>6.5</v>
      </c>
      <c r="AH14" s="19">
        <v>6.2</v>
      </c>
      <c r="AI14" s="19">
        <v>6.5</v>
      </c>
      <c r="AJ14" s="19">
        <v>5.2</v>
      </c>
      <c r="AK14" s="19">
        <v>5</v>
      </c>
      <c r="AL14" s="19">
        <v>6.8</v>
      </c>
      <c r="AM14" s="19">
        <v>5.3</v>
      </c>
      <c r="AN14" s="22">
        <f t="shared" si="8"/>
        <v>46.3</v>
      </c>
      <c r="AO14" s="21">
        <f t="shared" si="9"/>
        <v>5.7874999999999996</v>
      </c>
      <c r="AP14" s="43"/>
      <c r="AQ14" s="480">
        <v>7</v>
      </c>
      <c r="AR14" s="20"/>
      <c r="AS14" s="21">
        <f t="shared" si="10"/>
        <v>7</v>
      </c>
      <c r="AT14" s="23"/>
      <c r="AU14" s="19">
        <v>5</v>
      </c>
      <c r="AV14" s="19">
        <v>4</v>
      </c>
      <c r="AW14" s="19">
        <v>6</v>
      </c>
      <c r="AX14" s="19">
        <v>6</v>
      </c>
      <c r="AY14" s="19">
        <v>5.5</v>
      </c>
      <c r="AZ14" s="19">
        <v>5.5</v>
      </c>
      <c r="BA14" s="19">
        <v>5.5</v>
      </c>
      <c r="BB14" s="19">
        <v>5</v>
      </c>
      <c r="BC14" s="22">
        <f t="shared" si="11"/>
        <v>42.5</v>
      </c>
      <c r="BD14" s="21">
        <f t="shared" si="12"/>
        <v>5.3125</v>
      </c>
      <c r="BE14" s="23"/>
      <c r="BF14" s="19">
        <v>5</v>
      </c>
      <c r="BG14" s="19">
        <v>5</v>
      </c>
      <c r="BH14" s="19">
        <v>3.5</v>
      </c>
      <c r="BI14" s="19">
        <v>4</v>
      </c>
      <c r="BJ14" s="21">
        <f t="shared" si="13"/>
        <v>4.375</v>
      </c>
      <c r="BK14" s="20"/>
      <c r="BL14" s="21">
        <f t="shared" si="14"/>
        <v>4.375</v>
      </c>
      <c r="BM14" s="23"/>
      <c r="BN14" s="102">
        <f t="shared" si="15"/>
        <v>5.830000000000001</v>
      </c>
      <c r="BO14" s="102">
        <f t="shared" si="16"/>
        <v>6.3937499999999998</v>
      </c>
      <c r="BP14" s="102">
        <f t="shared" si="17"/>
        <v>4.84375</v>
      </c>
      <c r="BQ14" s="481">
        <f t="shared" si="18"/>
        <v>5.74</v>
      </c>
      <c r="BR14" s="25"/>
      <c r="BS14" s="24">
        <f t="shared" si="19"/>
        <v>5.9312500000000004</v>
      </c>
      <c r="BT14" s="41"/>
      <c r="BU14" s="26">
        <f t="shared" si="20"/>
        <v>5.8356250000000003</v>
      </c>
      <c r="BV14" s="32">
        <v>4</v>
      </c>
    </row>
    <row r="15" spans="1:74" x14ac:dyDescent="0.3">
      <c r="A15" s="433">
        <v>93</v>
      </c>
      <c r="B15" s="433" t="s">
        <v>225</v>
      </c>
      <c r="C15" s="433" t="s">
        <v>217</v>
      </c>
      <c r="D15" s="433" t="s">
        <v>215</v>
      </c>
      <c r="E15" s="433" t="s">
        <v>173</v>
      </c>
      <c r="F15" s="171">
        <v>5</v>
      </c>
      <c r="G15" s="171">
        <v>5.7</v>
      </c>
      <c r="H15" s="171">
        <v>4.3</v>
      </c>
      <c r="I15" s="171">
        <v>5.8</v>
      </c>
      <c r="J15" s="191">
        <f t="shared" si="0"/>
        <v>5.2</v>
      </c>
      <c r="K15" s="171">
        <v>6</v>
      </c>
      <c r="L15" s="171"/>
      <c r="M15" s="191">
        <f t="shared" si="1"/>
        <v>6</v>
      </c>
      <c r="N15" s="171">
        <v>6.5</v>
      </c>
      <c r="O15" s="171">
        <v>0.2</v>
      </c>
      <c r="P15" s="191">
        <f t="shared" si="2"/>
        <v>6.3</v>
      </c>
      <c r="Q15" s="21">
        <f t="shared" si="3"/>
        <v>5.74</v>
      </c>
      <c r="R15" s="17"/>
      <c r="S15" s="171">
        <v>4.8</v>
      </c>
      <c r="T15" s="171">
        <v>5.5</v>
      </c>
      <c r="U15" s="171">
        <v>4</v>
      </c>
      <c r="V15" s="171">
        <v>5.8</v>
      </c>
      <c r="W15" s="191">
        <f t="shared" si="4"/>
        <v>5.0250000000000004</v>
      </c>
      <c r="X15" s="171">
        <v>5.3</v>
      </c>
      <c r="Y15" s="171"/>
      <c r="Z15" s="191">
        <f t="shared" si="5"/>
        <v>5.3</v>
      </c>
      <c r="AA15" s="171">
        <v>5.8</v>
      </c>
      <c r="AB15" s="171">
        <v>0.2</v>
      </c>
      <c r="AC15" s="191">
        <f t="shared" si="6"/>
        <v>5.6</v>
      </c>
      <c r="AD15" s="21">
        <f t="shared" si="7"/>
        <v>5.2500000000000009</v>
      </c>
      <c r="AE15" s="23"/>
      <c r="AF15" s="19">
        <v>3</v>
      </c>
      <c r="AG15" s="19">
        <v>5</v>
      </c>
      <c r="AH15" s="19">
        <v>4.2</v>
      </c>
      <c r="AI15" s="19">
        <v>4</v>
      </c>
      <c r="AJ15" s="19">
        <v>5</v>
      </c>
      <c r="AK15" s="19">
        <v>5</v>
      </c>
      <c r="AL15" s="19">
        <v>6.8</v>
      </c>
      <c r="AM15" s="19">
        <v>5</v>
      </c>
      <c r="AN15" s="22">
        <f t="shared" si="8"/>
        <v>38</v>
      </c>
      <c r="AO15" s="21">
        <f t="shared" si="9"/>
        <v>4.75</v>
      </c>
      <c r="AP15" s="43"/>
      <c r="AQ15" s="480">
        <v>7.2</v>
      </c>
      <c r="AR15" s="20"/>
      <c r="AS15" s="21">
        <f t="shared" si="10"/>
        <v>7.2</v>
      </c>
      <c r="AT15" s="23"/>
      <c r="AU15" s="19">
        <v>5</v>
      </c>
      <c r="AV15" s="19">
        <v>5.5</v>
      </c>
      <c r="AW15" s="19">
        <v>6.5</v>
      </c>
      <c r="AX15" s="19">
        <v>3</v>
      </c>
      <c r="AY15" s="19">
        <v>6</v>
      </c>
      <c r="AZ15" s="19">
        <v>5.5</v>
      </c>
      <c r="BA15" s="19">
        <v>5.5</v>
      </c>
      <c r="BB15" s="19">
        <v>5.5</v>
      </c>
      <c r="BC15" s="22">
        <f t="shared" si="11"/>
        <v>42.5</v>
      </c>
      <c r="BD15" s="21">
        <f t="shared" si="12"/>
        <v>5.3125</v>
      </c>
      <c r="BE15" s="23"/>
      <c r="BF15" s="19">
        <v>6</v>
      </c>
      <c r="BG15" s="19">
        <v>5</v>
      </c>
      <c r="BH15" s="19">
        <v>5</v>
      </c>
      <c r="BI15" s="19">
        <v>4</v>
      </c>
      <c r="BJ15" s="21">
        <f t="shared" si="13"/>
        <v>5.2</v>
      </c>
      <c r="BK15" s="20"/>
      <c r="BL15" s="21">
        <f t="shared" si="14"/>
        <v>5.2</v>
      </c>
      <c r="BM15" s="23"/>
      <c r="BN15" s="102">
        <f t="shared" si="15"/>
        <v>5.495000000000001</v>
      </c>
      <c r="BO15" s="102">
        <f t="shared" si="16"/>
        <v>5.9749999999999996</v>
      </c>
      <c r="BP15" s="102">
        <f t="shared" si="17"/>
        <v>5.2562499999999996</v>
      </c>
      <c r="BQ15" s="481">
        <f t="shared" si="18"/>
        <v>5.2084375000000005</v>
      </c>
      <c r="BR15" s="25"/>
      <c r="BS15" s="24">
        <f t="shared" si="19"/>
        <v>6.2125000000000004</v>
      </c>
      <c r="BT15" s="41"/>
      <c r="BU15" s="26">
        <f t="shared" si="20"/>
        <v>5.7104687500000004</v>
      </c>
      <c r="BV15" s="32">
        <v>5</v>
      </c>
    </row>
    <row r="16" spans="1:74" x14ac:dyDescent="0.3">
      <c r="A16" s="433">
        <v>28</v>
      </c>
      <c r="B16" s="433" t="s">
        <v>171</v>
      </c>
      <c r="C16" s="433" t="s">
        <v>233</v>
      </c>
      <c r="D16" s="433" t="s">
        <v>155</v>
      </c>
      <c r="E16" s="433" t="s">
        <v>156</v>
      </c>
      <c r="F16" s="171">
        <v>6.5</v>
      </c>
      <c r="G16" s="171">
        <v>5.8</v>
      </c>
      <c r="H16" s="171">
        <v>6</v>
      </c>
      <c r="I16" s="171">
        <v>5.8</v>
      </c>
      <c r="J16" s="191">
        <f t="shared" si="0"/>
        <v>6.0250000000000004</v>
      </c>
      <c r="K16" s="171">
        <v>6.3</v>
      </c>
      <c r="L16" s="171"/>
      <c r="M16" s="191">
        <f t="shared" si="1"/>
        <v>6.3</v>
      </c>
      <c r="N16" s="171">
        <v>6.8</v>
      </c>
      <c r="O16" s="171">
        <v>0.1</v>
      </c>
      <c r="P16" s="191">
        <f t="shared" si="2"/>
        <v>6.7</v>
      </c>
      <c r="Q16" s="21">
        <f t="shared" si="3"/>
        <v>6.27</v>
      </c>
      <c r="R16" s="17"/>
      <c r="S16" s="171">
        <v>5.8</v>
      </c>
      <c r="T16" s="171">
        <v>5.7</v>
      </c>
      <c r="U16" s="171">
        <v>6</v>
      </c>
      <c r="V16" s="171">
        <v>5.6</v>
      </c>
      <c r="W16" s="191">
        <f t="shared" si="4"/>
        <v>5.7750000000000004</v>
      </c>
      <c r="X16" s="171">
        <v>6.3</v>
      </c>
      <c r="Y16" s="171"/>
      <c r="Z16" s="191">
        <f t="shared" si="5"/>
        <v>6.3</v>
      </c>
      <c r="AA16" s="171">
        <v>6.8</v>
      </c>
      <c r="AB16" s="171"/>
      <c r="AC16" s="191">
        <f t="shared" si="6"/>
        <v>6.8</v>
      </c>
      <c r="AD16" s="21">
        <f t="shared" si="7"/>
        <v>6.19</v>
      </c>
      <c r="AE16" s="23"/>
      <c r="AF16" s="19">
        <v>3.8</v>
      </c>
      <c r="AG16" s="19">
        <v>5.2</v>
      </c>
      <c r="AH16" s="19">
        <v>6</v>
      </c>
      <c r="AI16" s="19">
        <v>4</v>
      </c>
      <c r="AJ16" s="19">
        <v>4.8</v>
      </c>
      <c r="AK16" s="19">
        <v>4.8</v>
      </c>
      <c r="AL16" s="19">
        <v>7</v>
      </c>
      <c r="AM16" s="19">
        <v>5</v>
      </c>
      <c r="AN16" s="22">
        <f t="shared" si="8"/>
        <v>40.6</v>
      </c>
      <c r="AO16" s="21">
        <f t="shared" si="9"/>
        <v>5.0750000000000002</v>
      </c>
      <c r="AP16" s="43"/>
      <c r="AQ16" s="480">
        <v>5.67</v>
      </c>
      <c r="AR16" s="20"/>
      <c r="AS16" s="21">
        <f t="shared" si="10"/>
        <v>5.67</v>
      </c>
      <c r="AT16" s="23"/>
      <c r="AU16" s="19">
        <v>4</v>
      </c>
      <c r="AV16" s="19">
        <v>5.5</v>
      </c>
      <c r="AW16" s="19">
        <v>5.5</v>
      </c>
      <c r="AX16" s="19">
        <v>5.5</v>
      </c>
      <c r="AY16" s="19">
        <v>5.5</v>
      </c>
      <c r="AZ16" s="19">
        <v>5.5</v>
      </c>
      <c r="BA16" s="19">
        <v>6.5</v>
      </c>
      <c r="BB16" s="19">
        <v>5.5</v>
      </c>
      <c r="BC16" s="22">
        <f t="shared" si="11"/>
        <v>43.5</v>
      </c>
      <c r="BD16" s="21">
        <f t="shared" si="12"/>
        <v>5.4375</v>
      </c>
      <c r="BE16" s="23"/>
      <c r="BF16" s="19">
        <v>4.5</v>
      </c>
      <c r="BG16" s="19">
        <v>5</v>
      </c>
      <c r="BH16" s="19">
        <v>3</v>
      </c>
      <c r="BI16" s="19">
        <v>3</v>
      </c>
      <c r="BJ16" s="21">
        <f t="shared" si="13"/>
        <v>3.9499999999999993</v>
      </c>
      <c r="BK16" s="20">
        <v>1</v>
      </c>
      <c r="BL16" s="21">
        <f t="shared" si="14"/>
        <v>2.9499999999999993</v>
      </c>
      <c r="BM16" s="23"/>
      <c r="BN16" s="102">
        <f t="shared" si="15"/>
        <v>6.23</v>
      </c>
      <c r="BO16" s="102">
        <f t="shared" si="16"/>
        <v>5.3725000000000005</v>
      </c>
      <c r="BP16" s="102">
        <f t="shared" si="17"/>
        <v>4.1937499999999996</v>
      </c>
      <c r="BQ16" s="481">
        <f t="shared" si="18"/>
        <v>5.5096875000000001</v>
      </c>
      <c r="BR16" s="25"/>
      <c r="BS16" s="24">
        <f t="shared" si="19"/>
        <v>5.12</v>
      </c>
      <c r="BT16" s="41"/>
      <c r="BU16" s="26">
        <f t="shared" si="20"/>
        <v>5.3148437499999996</v>
      </c>
      <c r="BV16" s="32">
        <v>6</v>
      </c>
    </row>
    <row r="17" spans="1:74" x14ac:dyDescent="0.3">
      <c r="A17" s="463">
        <v>91</v>
      </c>
      <c r="B17" s="463" t="s">
        <v>226</v>
      </c>
      <c r="C17" s="463" t="s">
        <v>232</v>
      </c>
      <c r="D17" s="463" t="s">
        <v>250</v>
      </c>
      <c r="E17" s="463" t="s">
        <v>173</v>
      </c>
      <c r="F17" s="171"/>
      <c r="G17" s="171"/>
      <c r="H17" s="171"/>
      <c r="I17" s="171"/>
      <c r="J17" s="191">
        <f t="shared" si="0"/>
        <v>0</v>
      </c>
      <c r="K17" s="171"/>
      <c r="L17" s="171"/>
      <c r="M17" s="191">
        <f t="shared" si="1"/>
        <v>0</v>
      </c>
      <c r="N17" s="171"/>
      <c r="O17" s="171"/>
      <c r="P17" s="191">
        <f t="shared" si="2"/>
        <v>0</v>
      </c>
      <c r="Q17" s="21">
        <f t="shared" si="3"/>
        <v>0</v>
      </c>
      <c r="R17" s="17"/>
      <c r="S17" s="171"/>
      <c r="T17" s="171"/>
      <c r="U17" s="171"/>
      <c r="V17" s="171"/>
      <c r="W17" s="191">
        <f t="shared" si="4"/>
        <v>0</v>
      </c>
      <c r="X17" s="171"/>
      <c r="Y17" s="171"/>
      <c r="Z17" s="191">
        <f t="shared" si="5"/>
        <v>0</v>
      </c>
      <c r="AA17" s="171"/>
      <c r="AB17" s="171"/>
      <c r="AC17" s="191">
        <f t="shared" si="6"/>
        <v>0</v>
      </c>
      <c r="AD17" s="21">
        <f t="shared" si="7"/>
        <v>0</v>
      </c>
      <c r="AE17" s="23"/>
      <c r="AF17" s="19"/>
      <c r="AG17" s="19"/>
      <c r="AH17" s="19"/>
      <c r="AI17" s="19"/>
      <c r="AJ17" s="19"/>
      <c r="AK17" s="19"/>
      <c r="AL17" s="19"/>
      <c r="AM17" s="19"/>
      <c r="AN17" s="22">
        <f t="shared" si="8"/>
        <v>0</v>
      </c>
      <c r="AO17" s="21">
        <f t="shared" si="9"/>
        <v>0</v>
      </c>
      <c r="AP17" s="43"/>
      <c r="AQ17" s="480"/>
      <c r="AR17" s="20"/>
      <c r="AS17" s="21">
        <f t="shared" si="10"/>
        <v>0</v>
      </c>
      <c r="AT17" s="23"/>
      <c r="AU17" s="19"/>
      <c r="AV17" s="19"/>
      <c r="AW17" s="19"/>
      <c r="AX17" s="19"/>
      <c r="AY17" s="19"/>
      <c r="AZ17" s="19"/>
      <c r="BA17" s="19"/>
      <c r="BB17" s="19"/>
      <c r="BC17" s="22">
        <f t="shared" si="11"/>
        <v>0</v>
      </c>
      <c r="BD17" s="21">
        <f t="shared" si="12"/>
        <v>0</v>
      </c>
      <c r="BE17" s="23"/>
      <c r="BF17" s="19"/>
      <c r="BG17" s="19"/>
      <c r="BH17" s="19"/>
      <c r="BI17" s="19"/>
      <c r="BJ17" s="21">
        <f t="shared" si="13"/>
        <v>0</v>
      </c>
      <c r="BK17" s="20"/>
      <c r="BL17" s="21">
        <f t="shared" si="14"/>
        <v>0</v>
      </c>
      <c r="BM17" s="23"/>
      <c r="BN17" s="464">
        <f t="shared" si="15"/>
        <v>0</v>
      </c>
      <c r="BO17" s="464">
        <f t="shared" si="16"/>
        <v>0</v>
      </c>
      <c r="BP17" s="464">
        <f t="shared" si="17"/>
        <v>0</v>
      </c>
      <c r="BQ17" s="482">
        <f t="shared" si="18"/>
        <v>0</v>
      </c>
      <c r="BR17" s="466"/>
      <c r="BS17" s="465">
        <f t="shared" si="19"/>
        <v>0</v>
      </c>
      <c r="BT17" s="467"/>
      <c r="BU17" s="468">
        <f t="shared" si="20"/>
        <v>0</v>
      </c>
      <c r="BV17" s="446" t="s">
        <v>403</v>
      </c>
    </row>
  </sheetData>
  <sortState xmlns:xlrd2="http://schemas.microsoft.com/office/spreadsheetml/2017/richdata2" ref="A11:BV16">
    <sortCondition descending="1" ref="BU11:BU16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9214-1BCE-4A0A-9121-AC07791B87EA}">
  <sheetPr>
    <pageSetUpPr fitToPage="1"/>
  </sheetPr>
  <dimension ref="A1:BV25"/>
  <sheetViews>
    <sheetView topLeftCell="A4" workbookViewId="0">
      <selection activeCell="B11" sqref="B11"/>
    </sheetView>
  </sheetViews>
  <sheetFormatPr defaultColWidth="9.109375" defaultRowHeight="14.4" x14ac:dyDescent="0.3"/>
  <cols>
    <col min="1" max="1" width="6.6640625" style="3" customWidth="1"/>
    <col min="2" max="2" width="23.109375" style="3" customWidth="1"/>
    <col min="3" max="3" width="22.88671875" style="3" customWidth="1"/>
    <col min="4" max="4" width="16.44140625" style="3" customWidth="1"/>
    <col min="5" max="5" width="18.21875" style="3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.33203125" style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31" max="31" width="3.33203125" style="3" customWidth="1"/>
    <col min="32" max="41" width="7.6640625" style="3" customWidth="1"/>
    <col min="42" max="42" width="3.33203125" style="3" customWidth="1"/>
    <col min="43" max="44" width="7.6640625" style="3" customWidth="1"/>
    <col min="45" max="45" width="9.44140625" style="3" customWidth="1"/>
    <col min="46" max="46" width="3.44140625" style="3" customWidth="1"/>
    <col min="47" max="56" width="7.6640625" style="3" customWidth="1"/>
    <col min="57" max="57" width="3.33203125" style="3" customWidth="1"/>
    <col min="58" max="64" width="7.6640625" style="3" customWidth="1"/>
    <col min="65" max="65" width="2.6640625" style="3" customWidth="1"/>
    <col min="66" max="66" width="7.44140625" style="100" customWidth="1"/>
    <col min="67" max="68" width="7.6640625" style="100" customWidth="1"/>
    <col min="69" max="69" width="10.44140625" style="3" customWidth="1"/>
    <col min="70" max="70" width="2.6640625" style="3" customWidth="1"/>
    <col min="71" max="71" width="9.109375" style="3"/>
    <col min="72" max="72" width="2.33203125" style="3" customWidth="1"/>
    <col min="73" max="73" width="9.109375" style="3"/>
    <col min="74" max="74" width="12.44140625" style="3" customWidth="1"/>
    <col min="75" max="16384" width="9.109375" style="3"/>
  </cols>
  <sheetData>
    <row r="1" spans="1:74" ht="15.6" x14ac:dyDescent="0.3">
      <c r="A1" s="99" t="str">
        <f>'Comp Detail'!A1</f>
        <v>2023 Australian National Championships</v>
      </c>
      <c r="D1" s="173" t="s">
        <v>81</v>
      </c>
      <c r="E1" s="3" t="s">
        <v>303</v>
      </c>
      <c r="F1" s="1"/>
      <c r="G1" s="1"/>
      <c r="H1" s="1"/>
      <c r="I1" s="1"/>
      <c r="J1" s="105"/>
      <c r="K1" s="105"/>
      <c r="L1" s="105"/>
      <c r="M1" s="105"/>
      <c r="N1" s="105"/>
      <c r="O1" s="105"/>
      <c r="P1" s="105"/>
      <c r="Q1" s="105"/>
      <c r="S1" s="1"/>
      <c r="T1" s="1"/>
      <c r="U1" s="1"/>
      <c r="V1" s="1"/>
      <c r="W1" s="105"/>
      <c r="X1" s="105"/>
      <c r="Y1" s="105"/>
      <c r="Z1" s="105"/>
      <c r="AA1" s="105"/>
      <c r="AB1" s="105"/>
      <c r="AC1" s="105"/>
      <c r="AD1" s="105"/>
      <c r="BE1" s="5"/>
      <c r="BV1" s="5">
        <f ca="1">NOW()</f>
        <v>45209.655963310186</v>
      </c>
    </row>
    <row r="2" spans="1:74" ht="14.85" customHeight="1" x14ac:dyDescent="0.4">
      <c r="A2" s="28"/>
      <c r="D2" s="173" t="s">
        <v>82</v>
      </c>
      <c r="E2" s="436" t="s">
        <v>302</v>
      </c>
      <c r="F2" s="1"/>
      <c r="G2" s="1"/>
      <c r="H2" s="1"/>
      <c r="I2" s="1"/>
      <c r="J2" s="105"/>
      <c r="K2" s="105"/>
      <c r="L2" s="279"/>
      <c r="M2" s="105"/>
      <c r="N2" s="105"/>
      <c r="O2" s="105"/>
      <c r="P2" s="105"/>
      <c r="Q2" s="105"/>
      <c r="S2" s="1"/>
      <c r="T2" s="1"/>
      <c r="U2" s="1"/>
      <c r="V2" s="1"/>
      <c r="W2" s="105"/>
      <c r="X2" s="105"/>
      <c r="Y2" s="105"/>
      <c r="Z2" s="105"/>
      <c r="AA2" s="105"/>
      <c r="AB2" s="105"/>
      <c r="AC2" s="105"/>
      <c r="AD2" s="105"/>
      <c r="BE2" s="7"/>
      <c r="BV2" s="7">
        <f ca="1">NOW()</f>
        <v>45209.655963310186</v>
      </c>
    </row>
    <row r="3" spans="1:74" ht="15.6" x14ac:dyDescent="0.3">
      <c r="A3" s="538" t="str">
        <f>'Comp Detail'!A3</f>
        <v>5th to 8th October 2023</v>
      </c>
      <c r="B3" s="539"/>
      <c r="D3" s="173" t="s">
        <v>83</v>
      </c>
      <c r="E3" s="4" t="s">
        <v>134</v>
      </c>
      <c r="AF3" s="9"/>
      <c r="AG3" s="9"/>
      <c r="AH3" s="9"/>
      <c r="AI3" s="9"/>
      <c r="AJ3" s="9"/>
      <c r="AK3" s="9"/>
      <c r="AL3" s="9"/>
      <c r="AM3" s="9"/>
      <c r="AN3" s="9"/>
      <c r="AO3" s="9"/>
      <c r="AQ3" s="8"/>
      <c r="AR3" s="8"/>
      <c r="AS3" s="8"/>
      <c r="AU3" s="9"/>
      <c r="AV3" s="9"/>
      <c r="AW3" s="9"/>
      <c r="AX3" s="9"/>
      <c r="AY3" s="9"/>
      <c r="AZ3" s="9"/>
      <c r="BA3" s="9"/>
      <c r="BB3" s="9"/>
      <c r="BC3" s="9"/>
      <c r="BD3" s="9"/>
      <c r="BF3" s="8"/>
      <c r="BG3" s="8"/>
      <c r="BH3" s="8"/>
      <c r="BI3" s="8"/>
      <c r="BJ3" s="8"/>
      <c r="BK3" s="8"/>
      <c r="BL3" s="8"/>
    </row>
    <row r="4" spans="1:74" ht="15.6" x14ac:dyDescent="0.3">
      <c r="A4" s="34"/>
      <c r="B4" s="35"/>
      <c r="D4" s="4"/>
      <c r="F4" s="185" t="s">
        <v>78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S4" s="10" t="s">
        <v>51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F4" s="11" t="s">
        <v>22</v>
      </c>
      <c r="AG4" s="11"/>
      <c r="AH4" s="11"/>
      <c r="AI4" s="11"/>
      <c r="AJ4" s="11"/>
      <c r="AK4" s="11"/>
      <c r="AL4" s="11"/>
      <c r="AM4" s="11"/>
      <c r="AN4" s="11"/>
      <c r="AO4" s="11"/>
      <c r="AQ4" s="10" t="s">
        <v>11</v>
      </c>
      <c r="AR4" s="10"/>
      <c r="AS4" s="10"/>
      <c r="AU4" s="11" t="s">
        <v>22</v>
      </c>
      <c r="AV4" s="11"/>
      <c r="AW4" s="11"/>
      <c r="AX4" s="11"/>
      <c r="AY4" s="11"/>
      <c r="AZ4" s="11"/>
      <c r="BA4" s="11"/>
      <c r="BB4" s="11"/>
      <c r="BC4" s="11"/>
      <c r="BD4" s="11"/>
      <c r="BF4" s="10" t="s">
        <v>11</v>
      </c>
      <c r="BG4" s="10"/>
      <c r="BH4" s="10"/>
      <c r="BI4" s="10"/>
      <c r="BJ4" s="10"/>
      <c r="BK4" s="10"/>
      <c r="BL4" s="10"/>
    </row>
    <row r="5" spans="1:74" ht="15.6" x14ac:dyDescent="0.3">
      <c r="A5" s="28" t="s">
        <v>111</v>
      </c>
      <c r="B5" s="6"/>
      <c r="D5" s="4"/>
      <c r="H5" s="105"/>
      <c r="I5" s="105"/>
      <c r="K5" s="174"/>
      <c r="L5" s="174"/>
      <c r="M5" s="174"/>
      <c r="N5" s="105"/>
      <c r="O5" s="105"/>
      <c r="P5" s="105"/>
      <c r="Q5" s="105"/>
      <c r="U5" s="105"/>
      <c r="V5" s="105"/>
      <c r="X5" s="174"/>
      <c r="Y5" s="174"/>
      <c r="Z5" s="174"/>
      <c r="AA5" s="105"/>
      <c r="AB5" s="105"/>
      <c r="AC5" s="105"/>
      <c r="AD5" s="105"/>
    </row>
    <row r="6" spans="1:74" ht="15.6" x14ac:dyDescent="0.3">
      <c r="A6" s="28" t="s">
        <v>53</v>
      </c>
      <c r="B6" s="13" t="s">
        <v>135</v>
      </c>
      <c r="F6" s="174" t="s">
        <v>47</v>
      </c>
      <c r="G6" s="105" t="str">
        <f>E1</f>
        <v>Abbie White</v>
      </c>
      <c r="H6" s="105"/>
      <c r="I6" s="105"/>
      <c r="K6" s="105"/>
      <c r="L6" s="105"/>
      <c r="M6" s="105"/>
      <c r="N6" s="105"/>
      <c r="O6" s="105"/>
      <c r="P6" s="105"/>
      <c r="Q6" s="105"/>
      <c r="S6" s="174" t="s">
        <v>47</v>
      </c>
      <c r="T6" s="105" t="str">
        <f>E1</f>
        <v>Abbie White</v>
      </c>
      <c r="U6" s="105"/>
      <c r="V6" s="105"/>
      <c r="X6" s="105"/>
      <c r="Y6" s="105"/>
      <c r="Z6" s="105"/>
      <c r="AA6" s="105"/>
      <c r="AB6" s="105"/>
      <c r="AC6" s="105"/>
      <c r="AD6" s="105"/>
      <c r="AF6" s="6" t="s">
        <v>46</v>
      </c>
      <c r="AG6" s="3" t="str">
        <f>E2</f>
        <v>Julie Kirpichnikov</v>
      </c>
      <c r="AQ6" s="6" t="s">
        <v>46</v>
      </c>
      <c r="AR6" s="3" t="str">
        <f>E2</f>
        <v>Julie Kirpichnikov</v>
      </c>
      <c r="AU6" s="6" t="s">
        <v>48</v>
      </c>
      <c r="AV6" s="3" t="str">
        <f>E3</f>
        <v>Nina Fritzell</v>
      </c>
      <c r="BF6" s="6" t="s">
        <v>48</v>
      </c>
      <c r="BG6" s="3" t="str">
        <f>E3</f>
        <v>Nina Fritzell</v>
      </c>
      <c r="BK6" s="6"/>
      <c r="BL6" s="6"/>
      <c r="BQ6" s="6" t="s">
        <v>12</v>
      </c>
    </row>
    <row r="7" spans="1:74" x14ac:dyDescent="0.3">
      <c r="B7" s="6" t="s">
        <v>280</v>
      </c>
      <c r="F7" s="174" t="s">
        <v>26</v>
      </c>
      <c r="S7" s="174" t="s">
        <v>26</v>
      </c>
      <c r="T7" s="105"/>
      <c r="BN7" s="101"/>
      <c r="BO7" s="101"/>
      <c r="BP7" s="101"/>
    </row>
    <row r="8" spans="1:74" x14ac:dyDescent="0.3">
      <c r="F8" s="174" t="s">
        <v>1</v>
      </c>
      <c r="G8" s="105"/>
      <c r="H8" s="105"/>
      <c r="I8" s="105"/>
      <c r="J8" s="186" t="s">
        <v>1</v>
      </c>
      <c r="K8" s="187"/>
      <c r="L8" s="187"/>
      <c r="M8" s="187" t="s">
        <v>2</v>
      </c>
      <c r="O8" s="187"/>
      <c r="P8" s="187" t="s">
        <v>3</v>
      </c>
      <c r="Q8" s="187" t="s">
        <v>85</v>
      </c>
      <c r="S8" s="174" t="s">
        <v>1</v>
      </c>
      <c r="T8" s="105"/>
      <c r="U8" s="105"/>
      <c r="V8" s="105"/>
      <c r="W8" s="186" t="s">
        <v>1</v>
      </c>
      <c r="X8" s="187"/>
      <c r="Y8" s="187"/>
      <c r="Z8" s="187" t="s">
        <v>2</v>
      </c>
      <c r="AB8" s="187"/>
      <c r="AC8" s="187" t="s">
        <v>3</v>
      </c>
      <c r="AD8" s="187" t="s">
        <v>85</v>
      </c>
      <c r="AF8" s="3" t="s">
        <v>8</v>
      </c>
      <c r="AP8" s="12"/>
      <c r="AQ8" s="6"/>
      <c r="AR8" s="3" t="s">
        <v>10</v>
      </c>
      <c r="AS8" s="6" t="s">
        <v>13</v>
      </c>
      <c r="BL8" s="172" t="s">
        <v>45</v>
      </c>
      <c r="BQ8" s="6" t="s">
        <v>50</v>
      </c>
      <c r="BS8" s="6" t="s">
        <v>51</v>
      </c>
      <c r="BU8" s="44" t="s">
        <v>52</v>
      </c>
      <c r="BV8" s="16"/>
    </row>
    <row r="9" spans="1:74" s="12" customFormat="1" x14ac:dyDescent="0.3">
      <c r="A9" s="36" t="s">
        <v>24</v>
      </c>
      <c r="B9" s="36" t="s">
        <v>25</v>
      </c>
      <c r="C9" s="36" t="s">
        <v>26</v>
      </c>
      <c r="D9" s="36" t="s">
        <v>27</v>
      </c>
      <c r="E9" s="36" t="s">
        <v>28</v>
      </c>
      <c r="F9" s="176" t="s">
        <v>86</v>
      </c>
      <c r="G9" s="176" t="s">
        <v>89</v>
      </c>
      <c r="H9" s="176" t="s">
        <v>87</v>
      </c>
      <c r="I9" s="176" t="s">
        <v>90</v>
      </c>
      <c r="J9" s="188" t="s">
        <v>34</v>
      </c>
      <c r="K9" s="170" t="s">
        <v>2</v>
      </c>
      <c r="L9" s="170" t="s">
        <v>92</v>
      </c>
      <c r="M9" s="188" t="s">
        <v>34</v>
      </c>
      <c r="N9" s="189" t="s">
        <v>3</v>
      </c>
      <c r="O9" s="170" t="s">
        <v>92</v>
      </c>
      <c r="P9" s="188" t="s">
        <v>34</v>
      </c>
      <c r="Q9" s="188" t="s">
        <v>34</v>
      </c>
      <c r="S9" s="176" t="s">
        <v>86</v>
      </c>
      <c r="T9" s="176" t="s">
        <v>89</v>
      </c>
      <c r="U9" s="176" t="s">
        <v>87</v>
      </c>
      <c r="V9" s="176" t="s">
        <v>90</v>
      </c>
      <c r="W9" s="188" t="s">
        <v>34</v>
      </c>
      <c r="X9" s="170" t="s">
        <v>2</v>
      </c>
      <c r="Y9" s="170" t="s">
        <v>92</v>
      </c>
      <c r="Z9" s="188" t="s">
        <v>34</v>
      </c>
      <c r="AA9" s="189" t="s">
        <v>3</v>
      </c>
      <c r="AB9" s="170" t="s">
        <v>92</v>
      </c>
      <c r="AC9" s="188" t="s">
        <v>34</v>
      </c>
      <c r="AD9" s="188" t="s">
        <v>34</v>
      </c>
      <c r="AE9" s="306"/>
      <c r="AF9" s="36" t="s">
        <v>29</v>
      </c>
      <c r="AG9" s="36" t="s">
        <v>30</v>
      </c>
      <c r="AH9" s="36" t="s">
        <v>17</v>
      </c>
      <c r="AI9" s="36" t="s">
        <v>56</v>
      </c>
      <c r="AJ9" s="36" t="s">
        <v>60</v>
      </c>
      <c r="AK9" s="36" t="s">
        <v>61</v>
      </c>
      <c r="AL9" s="36" t="s">
        <v>31</v>
      </c>
      <c r="AM9" s="36" t="s">
        <v>57</v>
      </c>
      <c r="AN9" s="36" t="s">
        <v>38</v>
      </c>
      <c r="AO9" s="38" t="s">
        <v>37</v>
      </c>
      <c r="AP9" s="307"/>
      <c r="AQ9" s="36" t="s">
        <v>36</v>
      </c>
      <c r="AR9" s="36" t="s">
        <v>9</v>
      </c>
      <c r="AS9" s="38" t="s">
        <v>15</v>
      </c>
      <c r="AT9" s="308"/>
      <c r="AU9" s="36" t="s">
        <v>29</v>
      </c>
      <c r="AV9" s="36" t="s">
        <v>30</v>
      </c>
      <c r="AW9" s="36" t="s">
        <v>17</v>
      </c>
      <c r="AX9" s="36" t="s">
        <v>56</v>
      </c>
      <c r="AY9" s="36" t="s">
        <v>60</v>
      </c>
      <c r="AZ9" s="36" t="s">
        <v>61</v>
      </c>
      <c r="BA9" s="36" t="s">
        <v>31</v>
      </c>
      <c r="BB9" s="36" t="s">
        <v>58</v>
      </c>
      <c r="BC9" s="36" t="s">
        <v>38</v>
      </c>
      <c r="BD9" s="38" t="s">
        <v>37</v>
      </c>
      <c r="BE9" s="308"/>
      <c r="BF9" s="309" t="s">
        <v>4</v>
      </c>
      <c r="BG9" s="309" t="s">
        <v>5</v>
      </c>
      <c r="BH9" s="309" t="s">
        <v>6</v>
      </c>
      <c r="BI9" s="309" t="s">
        <v>7</v>
      </c>
      <c r="BJ9" s="309" t="s">
        <v>33</v>
      </c>
      <c r="BK9" s="36" t="s">
        <v>10</v>
      </c>
      <c r="BL9" s="38" t="s">
        <v>15</v>
      </c>
      <c r="BM9" s="308"/>
      <c r="BN9" s="154" t="s">
        <v>67</v>
      </c>
      <c r="BO9" s="154" t="s">
        <v>68</v>
      </c>
      <c r="BP9" s="154" t="s">
        <v>69</v>
      </c>
      <c r="BQ9" s="310" t="s">
        <v>32</v>
      </c>
      <c r="BR9" s="311"/>
      <c r="BS9" s="312" t="s">
        <v>32</v>
      </c>
      <c r="BT9" s="313"/>
      <c r="BU9" s="312" t="s">
        <v>32</v>
      </c>
      <c r="BV9" s="314" t="s">
        <v>35</v>
      </c>
    </row>
    <row r="10" spans="1:74" s="12" customFormat="1" x14ac:dyDescent="0.3">
      <c r="F10" s="41"/>
      <c r="G10" s="41"/>
      <c r="H10" s="41"/>
      <c r="I10" s="41"/>
      <c r="J10" s="190"/>
      <c r="K10" s="190"/>
      <c r="L10" s="190"/>
      <c r="M10" s="190"/>
      <c r="N10" s="190"/>
      <c r="O10" s="190"/>
      <c r="P10" s="190"/>
      <c r="Q10" s="190"/>
      <c r="R10" s="17"/>
      <c r="S10" s="41"/>
      <c r="T10" s="41"/>
      <c r="U10" s="41"/>
      <c r="V10" s="41"/>
      <c r="W10" s="190"/>
      <c r="X10" s="190"/>
      <c r="Y10" s="190"/>
      <c r="Z10" s="190"/>
      <c r="AA10" s="190"/>
      <c r="AB10" s="190"/>
      <c r="AC10" s="190"/>
      <c r="AD10" s="190"/>
      <c r="AE10" s="29"/>
      <c r="AP10" s="42"/>
      <c r="AT10" s="17"/>
      <c r="BE10" s="17"/>
      <c r="BF10" s="16"/>
      <c r="BG10" s="16"/>
      <c r="BH10" s="16"/>
      <c r="BI10" s="16"/>
      <c r="BJ10" s="16"/>
      <c r="BM10" s="17"/>
      <c r="BN10" s="101"/>
      <c r="BO10" s="101"/>
      <c r="BP10" s="101"/>
      <c r="BQ10" s="6"/>
      <c r="BR10" s="3"/>
      <c r="BS10" s="44"/>
      <c r="BT10" s="45"/>
      <c r="BU10" s="44"/>
      <c r="BV10" s="18"/>
    </row>
    <row r="11" spans="1:74" x14ac:dyDescent="0.3">
      <c r="A11">
        <v>57</v>
      </c>
      <c r="B11" t="s">
        <v>291</v>
      </c>
      <c r="C11" t="s">
        <v>212</v>
      </c>
      <c r="D11" t="s">
        <v>213</v>
      </c>
      <c r="E11" s="280" t="s">
        <v>199</v>
      </c>
      <c r="F11" s="171">
        <v>6.5</v>
      </c>
      <c r="G11" s="171">
        <v>7</v>
      </c>
      <c r="H11" s="171">
        <v>5.8</v>
      </c>
      <c r="I11" s="171">
        <v>6</v>
      </c>
      <c r="J11" s="191">
        <f t="shared" ref="J11:J25" si="0">(F11+G11+H11+I11)/4</f>
        <v>6.3250000000000002</v>
      </c>
      <c r="K11" s="171">
        <v>7</v>
      </c>
      <c r="L11" s="171"/>
      <c r="M11" s="191">
        <f t="shared" ref="M11:M25" si="1">K11-L11</f>
        <v>7</v>
      </c>
      <c r="N11" s="171">
        <v>7</v>
      </c>
      <c r="O11" s="171"/>
      <c r="P11" s="191">
        <f t="shared" ref="P11:P25" si="2">N11-O11</f>
        <v>7</v>
      </c>
      <c r="Q11" s="21">
        <f t="shared" ref="Q11:Q25" si="3">((J11*0.4)+(M11*0.4)+(P11*0.2))</f>
        <v>6.73</v>
      </c>
      <c r="R11" s="17"/>
      <c r="S11" s="171">
        <v>6.3</v>
      </c>
      <c r="T11" s="171">
        <v>7</v>
      </c>
      <c r="U11" s="171">
        <v>5.8</v>
      </c>
      <c r="V11" s="171">
        <v>6</v>
      </c>
      <c r="W11" s="191">
        <f t="shared" ref="W11:W25" si="4">(S11+T11+U11+V11)/4</f>
        <v>6.2750000000000004</v>
      </c>
      <c r="X11" s="171">
        <v>6.8</v>
      </c>
      <c r="Y11" s="171"/>
      <c r="Z11" s="191">
        <f t="shared" ref="Z11:Z25" si="5">X11-Y11</f>
        <v>6.8</v>
      </c>
      <c r="AA11" s="171">
        <v>7</v>
      </c>
      <c r="AB11" s="171"/>
      <c r="AC11" s="191">
        <f t="shared" ref="AC11:AC25" si="6">AA11-AB11</f>
        <v>7</v>
      </c>
      <c r="AD11" s="21">
        <f t="shared" ref="AD11:AD25" si="7">((W11*0.4)+(Z11*0.4)+(AC11*0.2))</f>
        <v>6.6300000000000008</v>
      </c>
      <c r="AE11" s="23"/>
      <c r="AF11" s="19">
        <v>5.5</v>
      </c>
      <c r="AG11" s="19">
        <v>7</v>
      </c>
      <c r="AH11" s="19">
        <v>8</v>
      </c>
      <c r="AI11" s="19">
        <v>7</v>
      </c>
      <c r="AJ11" s="19">
        <v>8</v>
      </c>
      <c r="AK11" s="19">
        <v>8</v>
      </c>
      <c r="AL11" s="19">
        <v>6.5</v>
      </c>
      <c r="AM11" s="19">
        <v>7</v>
      </c>
      <c r="AN11" s="22">
        <f t="shared" ref="AN11:AN25" si="8">SUM(AF11:AM11)</f>
        <v>57</v>
      </c>
      <c r="AO11" s="21">
        <f t="shared" ref="AO11:AO25" si="9">AN11/8</f>
        <v>7.125</v>
      </c>
      <c r="AP11" s="43"/>
      <c r="AQ11" s="480">
        <v>8.67</v>
      </c>
      <c r="AR11" s="20"/>
      <c r="AS11" s="21">
        <f t="shared" ref="AS11:AS25" si="10">AQ11-AR11</f>
        <v>8.67</v>
      </c>
      <c r="AT11" s="23"/>
      <c r="AU11" s="19">
        <v>6.5</v>
      </c>
      <c r="AV11" s="19">
        <v>6</v>
      </c>
      <c r="AW11" s="19">
        <v>5.8</v>
      </c>
      <c r="AX11" s="19">
        <v>5.8</v>
      </c>
      <c r="AY11" s="19">
        <v>5.8</v>
      </c>
      <c r="AZ11" s="19">
        <v>5.8</v>
      </c>
      <c r="BA11" s="19">
        <v>6.5</v>
      </c>
      <c r="BB11" s="19">
        <v>6</v>
      </c>
      <c r="BC11" s="22">
        <f t="shared" ref="BC11:BC25" si="11">SUM(AU11:BB11)</f>
        <v>48.2</v>
      </c>
      <c r="BD11" s="21">
        <f t="shared" ref="BD11:BD25" si="12">BC11/8</f>
        <v>6.0250000000000004</v>
      </c>
      <c r="BE11" s="23"/>
      <c r="BF11" s="19">
        <v>6</v>
      </c>
      <c r="BG11" s="19">
        <v>6</v>
      </c>
      <c r="BH11" s="19">
        <v>6</v>
      </c>
      <c r="BI11" s="19">
        <v>6</v>
      </c>
      <c r="BJ11" s="21">
        <f t="shared" ref="BJ11:BJ25" si="13">SUM((BF11*0.3),(BG11*0.25),(BH11*0.35),(BI11*0.1))</f>
        <v>6</v>
      </c>
      <c r="BK11" s="20">
        <v>1</v>
      </c>
      <c r="BL11" s="21">
        <f t="shared" ref="BL11:BL25" si="14">BJ11-BK11</f>
        <v>5</v>
      </c>
      <c r="BM11" s="23"/>
      <c r="BN11" s="102">
        <f t="shared" ref="BN11:BN25" si="15">(Q11+AD11)/2</f>
        <v>6.6800000000000006</v>
      </c>
      <c r="BO11" s="102">
        <f t="shared" ref="BO11:BO25" si="16">(AO11+AS11)/2</f>
        <v>7.8975</v>
      </c>
      <c r="BP11" s="102">
        <f t="shared" ref="BP11:BP25" si="17">(BD11+BL11)/2</f>
        <v>5.5125000000000002</v>
      </c>
      <c r="BQ11" s="481">
        <f t="shared" ref="BQ11:BQ25" si="18">SUM((Q11*0.25)+(AO11*0.375)+(BD11*0.375))</f>
        <v>6.6137500000000005</v>
      </c>
      <c r="BR11" s="25"/>
      <c r="BS11" s="24">
        <f t="shared" ref="BS11:BS25" si="19">SUM((AD11*0.25),(AS11*0.5),(BL11*0.25))</f>
        <v>7.2424999999999997</v>
      </c>
      <c r="BT11" s="41"/>
      <c r="BU11" s="26">
        <f t="shared" ref="BU11:BU25" si="20">AVERAGE(BQ11:BS11)</f>
        <v>6.9281249999999996</v>
      </c>
      <c r="BV11" s="32">
        <v>1</v>
      </c>
    </row>
    <row r="12" spans="1:74" x14ac:dyDescent="0.3">
      <c r="A12">
        <v>73</v>
      </c>
      <c r="B12" t="s">
        <v>284</v>
      </c>
      <c r="C12" s="433" t="s">
        <v>248</v>
      </c>
      <c r="D12" s="433" t="s">
        <v>222</v>
      </c>
      <c r="E12" t="s">
        <v>283</v>
      </c>
      <c r="F12" s="171">
        <v>6.5</v>
      </c>
      <c r="G12" s="171">
        <v>7.3</v>
      </c>
      <c r="H12" s="171">
        <v>5.9</v>
      </c>
      <c r="I12" s="171">
        <v>6.5</v>
      </c>
      <c r="J12" s="191">
        <f t="shared" si="0"/>
        <v>6.5500000000000007</v>
      </c>
      <c r="K12" s="171">
        <v>7.5</v>
      </c>
      <c r="L12" s="171"/>
      <c r="M12" s="191">
        <f t="shared" si="1"/>
        <v>7.5</v>
      </c>
      <c r="N12" s="171">
        <v>7.3</v>
      </c>
      <c r="O12" s="171"/>
      <c r="P12" s="191">
        <f t="shared" si="2"/>
        <v>7.3</v>
      </c>
      <c r="Q12" s="21">
        <f t="shared" si="3"/>
        <v>7.080000000000001</v>
      </c>
      <c r="R12" s="17"/>
      <c r="S12" s="171">
        <v>6.5</v>
      </c>
      <c r="T12" s="171">
        <v>7.5</v>
      </c>
      <c r="U12" s="171">
        <v>5.9</v>
      </c>
      <c r="V12" s="171">
        <v>6.5</v>
      </c>
      <c r="W12" s="191">
        <f t="shared" si="4"/>
        <v>6.6</v>
      </c>
      <c r="X12" s="171">
        <v>7.3</v>
      </c>
      <c r="Y12" s="171"/>
      <c r="Z12" s="191">
        <f t="shared" si="5"/>
        <v>7.3</v>
      </c>
      <c r="AA12" s="171">
        <v>7.3</v>
      </c>
      <c r="AB12" s="171"/>
      <c r="AC12" s="191">
        <f t="shared" si="6"/>
        <v>7.3</v>
      </c>
      <c r="AD12" s="21">
        <f t="shared" si="7"/>
        <v>7.0200000000000005</v>
      </c>
      <c r="AE12" s="23"/>
      <c r="AF12" s="19">
        <v>5.8</v>
      </c>
      <c r="AG12" s="19">
        <v>5.2</v>
      </c>
      <c r="AH12" s="19">
        <v>6.5</v>
      </c>
      <c r="AI12" s="19">
        <v>6.8</v>
      </c>
      <c r="AJ12" s="19">
        <v>5.8</v>
      </c>
      <c r="AK12" s="19">
        <v>7</v>
      </c>
      <c r="AL12" s="19">
        <v>7.5</v>
      </c>
      <c r="AM12" s="19">
        <v>6</v>
      </c>
      <c r="AN12" s="22">
        <f t="shared" si="8"/>
        <v>50.6</v>
      </c>
      <c r="AO12" s="21">
        <f t="shared" si="9"/>
        <v>6.3250000000000002</v>
      </c>
      <c r="AP12" s="43"/>
      <c r="AQ12" s="480">
        <v>7.64</v>
      </c>
      <c r="AR12" s="20"/>
      <c r="AS12" s="21">
        <f t="shared" si="10"/>
        <v>7.64</v>
      </c>
      <c r="AT12" s="23"/>
      <c r="AU12" s="19">
        <v>5</v>
      </c>
      <c r="AV12" s="19">
        <v>5.5</v>
      </c>
      <c r="AW12" s="19">
        <v>5.5</v>
      </c>
      <c r="AX12" s="19">
        <v>5.8</v>
      </c>
      <c r="AY12" s="19">
        <v>6</v>
      </c>
      <c r="AZ12" s="19">
        <v>5.5</v>
      </c>
      <c r="BA12" s="19">
        <v>6.2</v>
      </c>
      <c r="BB12" s="19">
        <v>6.5</v>
      </c>
      <c r="BC12" s="22">
        <f t="shared" si="11"/>
        <v>46</v>
      </c>
      <c r="BD12" s="21">
        <f t="shared" si="12"/>
        <v>5.75</v>
      </c>
      <c r="BE12" s="23"/>
      <c r="BF12" s="19">
        <v>7</v>
      </c>
      <c r="BG12" s="19">
        <v>6</v>
      </c>
      <c r="BH12" s="19">
        <v>6</v>
      </c>
      <c r="BI12" s="19">
        <v>7</v>
      </c>
      <c r="BJ12" s="21">
        <f t="shared" si="13"/>
        <v>6.3999999999999995</v>
      </c>
      <c r="BK12" s="20"/>
      <c r="BL12" s="21">
        <f t="shared" si="14"/>
        <v>6.3999999999999995</v>
      </c>
      <c r="BM12" s="23"/>
      <c r="BN12" s="102">
        <f t="shared" si="15"/>
        <v>7.0500000000000007</v>
      </c>
      <c r="BO12" s="102">
        <f t="shared" si="16"/>
        <v>6.9824999999999999</v>
      </c>
      <c r="BP12" s="102">
        <f t="shared" si="17"/>
        <v>6.0749999999999993</v>
      </c>
      <c r="BQ12" s="481">
        <f t="shared" si="18"/>
        <v>6.2981250000000006</v>
      </c>
      <c r="BR12" s="25"/>
      <c r="BS12" s="24">
        <f t="shared" si="19"/>
        <v>7.1749999999999998</v>
      </c>
      <c r="BT12" s="41"/>
      <c r="BU12" s="26">
        <f t="shared" si="20"/>
        <v>6.7365624999999998</v>
      </c>
      <c r="BV12" s="32">
        <v>2</v>
      </c>
    </row>
    <row r="13" spans="1:74" x14ac:dyDescent="0.3">
      <c r="A13">
        <v>72</v>
      </c>
      <c r="B13" t="s">
        <v>282</v>
      </c>
      <c r="C13" s="433" t="s">
        <v>248</v>
      </c>
      <c r="D13" s="433" t="s">
        <v>222</v>
      </c>
      <c r="E13" t="s">
        <v>283</v>
      </c>
      <c r="F13" s="171">
        <v>6.5</v>
      </c>
      <c r="G13" s="171">
        <v>7.3</v>
      </c>
      <c r="H13" s="171">
        <v>5.9</v>
      </c>
      <c r="I13" s="171">
        <v>6.5</v>
      </c>
      <c r="J13" s="191">
        <f t="shared" si="0"/>
        <v>6.5500000000000007</v>
      </c>
      <c r="K13" s="171">
        <v>7.5</v>
      </c>
      <c r="L13" s="171"/>
      <c r="M13" s="191">
        <f t="shared" si="1"/>
        <v>7.5</v>
      </c>
      <c r="N13" s="171">
        <v>7.3</v>
      </c>
      <c r="O13" s="171"/>
      <c r="P13" s="191">
        <f t="shared" si="2"/>
        <v>7.3</v>
      </c>
      <c r="Q13" s="21">
        <f t="shared" si="3"/>
        <v>7.080000000000001</v>
      </c>
      <c r="R13" s="17"/>
      <c r="S13" s="171">
        <v>6.2</v>
      </c>
      <c r="T13" s="171">
        <v>7.5</v>
      </c>
      <c r="U13" s="171">
        <v>6</v>
      </c>
      <c r="V13" s="171">
        <v>6.5</v>
      </c>
      <c r="W13" s="191">
        <f t="shared" si="4"/>
        <v>6.55</v>
      </c>
      <c r="X13" s="171">
        <v>7.2</v>
      </c>
      <c r="Y13" s="171"/>
      <c r="Z13" s="191">
        <f t="shared" si="5"/>
        <v>7.2</v>
      </c>
      <c r="AA13" s="171">
        <v>7.2</v>
      </c>
      <c r="AB13" s="171"/>
      <c r="AC13" s="191">
        <f t="shared" si="6"/>
        <v>7.2</v>
      </c>
      <c r="AD13" s="21">
        <f t="shared" si="7"/>
        <v>6.94</v>
      </c>
      <c r="AE13" s="23"/>
      <c r="AF13" s="19">
        <v>5.5</v>
      </c>
      <c r="AG13" s="19">
        <v>6</v>
      </c>
      <c r="AH13" s="19">
        <v>7.5</v>
      </c>
      <c r="AI13" s="19">
        <v>6.5</v>
      </c>
      <c r="AJ13" s="19">
        <v>6.8</v>
      </c>
      <c r="AK13" s="19">
        <v>6.8</v>
      </c>
      <c r="AL13" s="19">
        <v>5.8</v>
      </c>
      <c r="AM13" s="19">
        <v>5.8</v>
      </c>
      <c r="AN13" s="22">
        <f t="shared" si="8"/>
        <v>50.699999999999989</v>
      </c>
      <c r="AO13" s="21">
        <f t="shared" si="9"/>
        <v>6.3374999999999986</v>
      </c>
      <c r="AP13" s="43"/>
      <c r="AQ13" s="480">
        <v>6.67</v>
      </c>
      <c r="AR13" s="20"/>
      <c r="AS13" s="21">
        <f t="shared" si="10"/>
        <v>6.67</v>
      </c>
      <c r="AT13" s="23"/>
      <c r="AU13" s="19">
        <v>6.5</v>
      </c>
      <c r="AV13" s="19">
        <v>5.2</v>
      </c>
      <c r="AW13" s="19">
        <v>6</v>
      </c>
      <c r="AX13" s="19">
        <v>6.8</v>
      </c>
      <c r="AY13" s="19">
        <v>6</v>
      </c>
      <c r="AZ13" s="19">
        <v>6</v>
      </c>
      <c r="BA13" s="19">
        <v>5.8</v>
      </c>
      <c r="BB13" s="19">
        <v>6</v>
      </c>
      <c r="BC13" s="22">
        <f t="shared" si="11"/>
        <v>48.3</v>
      </c>
      <c r="BD13" s="21">
        <f t="shared" si="12"/>
        <v>6.0374999999999996</v>
      </c>
      <c r="BE13" s="23"/>
      <c r="BF13" s="19">
        <v>7.5</v>
      </c>
      <c r="BG13" s="19">
        <v>7</v>
      </c>
      <c r="BH13" s="19">
        <v>6.5</v>
      </c>
      <c r="BI13" s="19">
        <v>5</v>
      </c>
      <c r="BJ13" s="21">
        <f t="shared" si="13"/>
        <v>6.7750000000000004</v>
      </c>
      <c r="BK13" s="20"/>
      <c r="BL13" s="21">
        <f t="shared" si="14"/>
        <v>6.7750000000000004</v>
      </c>
      <c r="BM13" s="23"/>
      <c r="BN13" s="102">
        <f t="shared" si="15"/>
        <v>7.0100000000000007</v>
      </c>
      <c r="BO13" s="102">
        <f t="shared" si="16"/>
        <v>6.5037499999999993</v>
      </c>
      <c r="BP13" s="102">
        <f t="shared" si="17"/>
        <v>6.40625</v>
      </c>
      <c r="BQ13" s="481">
        <f t="shared" si="18"/>
        <v>6.4106249999999996</v>
      </c>
      <c r="BR13" s="25"/>
      <c r="BS13" s="24">
        <f t="shared" si="19"/>
        <v>6.7637499999999999</v>
      </c>
      <c r="BT13" s="41"/>
      <c r="BU13" s="26">
        <f t="shared" si="20"/>
        <v>6.5871874999999998</v>
      </c>
      <c r="BV13" s="32">
        <v>3</v>
      </c>
    </row>
    <row r="14" spans="1:74" x14ac:dyDescent="0.3">
      <c r="A14">
        <v>114</v>
      </c>
      <c r="B14" t="s">
        <v>281</v>
      </c>
      <c r="C14" t="s">
        <v>159</v>
      </c>
      <c r="D14" t="s">
        <v>160</v>
      </c>
      <c r="E14" t="s">
        <v>278</v>
      </c>
      <c r="F14" s="171">
        <v>5.8</v>
      </c>
      <c r="G14" s="171">
        <v>6.5</v>
      </c>
      <c r="H14" s="171">
        <v>5.3</v>
      </c>
      <c r="I14" s="171">
        <v>5.3</v>
      </c>
      <c r="J14" s="191">
        <f t="shared" si="0"/>
        <v>5.7250000000000005</v>
      </c>
      <c r="K14" s="171">
        <v>6.3</v>
      </c>
      <c r="L14" s="171"/>
      <c r="M14" s="191">
        <f t="shared" si="1"/>
        <v>6.3</v>
      </c>
      <c r="N14" s="171">
        <v>6</v>
      </c>
      <c r="O14" s="171"/>
      <c r="P14" s="191">
        <f t="shared" si="2"/>
        <v>6</v>
      </c>
      <c r="Q14" s="21">
        <f t="shared" si="3"/>
        <v>6.0100000000000007</v>
      </c>
      <c r="R14" s="17"/>
      <c r="S14" s="171">
        <v>5.8</v>
      </c>
      <c r="T14" s="171">
        <v>6.5</v>
      </c>
      <c r="U14" s="171">
        <v>5.3</v>
      </c>
      <c r="V14" s="171">
        <v>5.3</v>
      </c>
      <c r="W14" s="191">
        <f t="shared" si="4"/>
        <v>5.7250000000000005</v>
      </c>
      <c r="X14" s="171">
        <v>6.3</v>
      </c>
      <c r="Y14" s="171"/>
      <c r="Z14" s="191">
        <f t="shared" si="5"/>
        <v>6.3</v>
      </c>
      <c r="AA14" s="171">
        <v>6</v>
      </c>
      <c r="AB14" s="171"/>
      <c r="AC14" s="191">
        <f t="shared" si="6"/>
        <v>6</v>
      </c>
      <c r="AD14" s="21">
        <f t="shared" si="7"/>
        <v>6.0100000000000007</v>
      </c>
      <c r="AE14" s="23"/>
      <c r="AF14" s="19">
        <v>4</v>
      </c>
      <c r="AG14" s="19">
        <v>6</v>
      </c>
      <c r="AH14" s="19">
        <v>5</v>
      </c>
      <c r="AI14" s="19">
        <v>5</v>
      </c>
      <c r="AJ14" s="19">
        <v>6.8</v>
      </c>
      <c r="AK14" s="19">
        <v>6.8</v>
      </c>
      <c r="AL14" s="19">
        <v>5</v>
      </c>
      <c r="AM14" s="19">
        <v>5.5</v>
      </c>
      <c r="AN14" s="22">
        <f t="shared" si="8"/>
        <v>44.1</v>
      </c>
      <c r="AO14" s="21">
        <f t="shared" si="9"/>
        <v>5.5125000000000002</v>
      </c>
      <c r="AP14" s="43"/>
      <c r="AQ14" s="480">
        <v>8</v>
      </c>
      <c r="AR14" s="20"/>
      <c r="AS14" s="21">
        <f t="shared" si="10"/>
        <v>8</v>
      </c>
      <c r="AT14" s="23"/>
      <c r="AU14" s="19">
        <v>6</v>
      </c>
      <c r="AV14" s="19">
        <v>5.5</v>
      </c>
      <c r="AW14" s="19">
        <v>5</v>
      </c>
      <c r="AX14" s="19">
        <v>6</v>
      </c>
      <c r="AY14" s="19">
        <v>5.8</v>
      </c>
      <c r="AZ14" s="19">
        <v>5.8</v>
      </c>
      <c r="BA14" s="19">
        <v>7</v>
      </c>
      <c r="BB14" s="19">
        <v>6</v>
      </c>
      <c r="BC14" s="22">
        <f t="shared" si="11"/>
        <v>47.1</v>
      </c>
      <c r="BD14" s="21">
        <f t="shared" si="12"/>
        <v>5.8875000000000002</v>
      </c>
      <c r="BE14" s="23"/>
      <c r="BF14" s="19">
        <v>7.5</v>
      </c>
      <c r="BG14" s="19">
        <v>6.5</v>
      </c>
      <c r="BH14" s="19">
        <v>6.5</v>
      </c>
      <c r="BI14" s="19">
        <v>6</v>
      </c>
      <c r="BJ14" s="21">
        <f t="shared" si="13"/>
        <v>6.75</v>
      </c>
      <c r="BK14" s="20"/>
      <c r="BL14" s="21">
        <f t="shared" si="14"/>
        <v>6.75</v>
      </c>
      <c r="BM14" s="23"/>
      <c r="BN14" s="102">
        <f t="shared" si="15"/>
        <v>6.0100000000000007</v>
      </c>
      <c r="BO14" s="102">
        <f t="shared" si="16"/>
        <v>6.7562499999999996</v>
      </c>
      <c r="BP14" s="102">
        <f t="shared" si="17"/>
        <v>6.3187499999999996</v>
      </c>
      <c r="BQ14" s="481">
        <f t="shared" si="18"/>
        <v>5.7775000000000007</v>
      </c>
      <c r="BR14" s="25"/>
      <c r="BS14" s="24">
        <f t="shared" si="19"/>
        <v>7.19</v>
      </c>
      <c r="BT14" s="41"/>
      <c r="BU14" s="26">
        <f t="shared" si="20"/>
        <v>6.4837500000000006</v>
      </c>
      <c r="BV14" s="32">
        <v>4</v>
      </c>
    </row>
    <row r="15" spans="1:74" x14ac:dyDescent="0.3">
      <c r="A15">
        <v>27</v>
      </c>
      <c r="B15" t="s">
        <v>290</v>
      </c>
      <c r="C15" t="s">
        <v>233</v>
      </c>
      <c r="D15" t="s">
        <v>155</v>
      </c>
      <c r="E15" t="s">
        <v>156</v>
      </c>
      <c r="F15" s="171">
        <v>6.5</v>
      </c>
      <c r="G15" s="171">
        <v>7</v>
      </c>
      <c r="H15" s="171">
        <v>6</v>
      </c>
      <c r="I15" s="171">
        <v>6.5</v>
      </c>
      <c r="J15" s="191">
        <f t="shared" si="0"/>
        <v>6.5</v>
      </c>
      <c r="K15" s="171">
        <v>7.3</v>
      </c>
      <c r="L15" s="171"/>
      <c r="M15" s="191">
        <f t="shared" si="1"/>
        <v>7.3</v>
      </c>
      <c r="N15" s="171">
        <v>7.3</v>
      </c>
      <c r="O15" s="171"/>
      <c r="P15" s="191">
        <f t="shared" si="2"/>
        <v>7.3</v>
      </c>
      <c r="Q15" s="21">
        <f t="shared" si="3"/>
        <v>6.9799999999999995</v>
      </c>
      <c r="R15" s="17"/>
      <c r="S15" s="171">
        <v>6.5</v>
      </c>
      <c r="T15" s="171">
        <v>6.8</v>
      </c>
      <c r="U15" s="171">
        <v>6</v>
      </c>
      <c r="V15" s="171">
        <v>5.8</v>
      </c>
      <c r="W15" s="191">
        <f t="shared" si="4"/>
        <v>6.2750000000000004</v>
      </c>
      <c r="X15" s="171">
        <v>6.8</v>
      </c>
      <c r="Y15" s="171"/>
      <c r="Z15" s="191">
        <f t="shared" si="5"/>
        <v>6.8</v>
      </c>
      <c r="AA15" s="171">
        <v>7</v>
      </c>
      <c r="AB15" s="171"/>
      <c r="AC15" s="191">
        <f t="shared" si="6"/>
        <v>7</v>
      </c>
      <c r="AD15" s="21">
        <f t="shared" si="7"/>
        <v>6.6300000000000008</v>
      </c>
      <c r="AE15" s="23"/>
      <c r="AF15" s="19">
        <v>4</v>
      </c>
      <c r="AG15" s="19">
        <v>6.5</v>
      </c>
      <c r="AH15" s="19">
        <v>4.8</v>
      </c>
      <c r="AI15" s="19">
        <v>6</v>
      </c>
      <c r="AJ15" s="19">
        <v>7</v>
      </c>
      <c r="AK15" s="19">
        <v>7</v>
      </c>
      <c r="AL15" s="19">
        <v>5</v>
      </c>
      <c r="AM15" s="19">
        <v>6</v>
      </c>
      <c r="AN15" s="22">
        <f t="shared" si="8"/>
        <v>46.3</v>
      </c>
      <c r="AO15" s="21">
        <f t="shared" si="9"/>
        <v>5.7874999999999996</v>
      </c>
      <c r="AP15" s="43"/>
      <c r="AQ15" s="480">
        <v>7.78</v>
      </c>
      <c r="AR15" s="20"/>
      <c r="AS15" s="21">
        <f t="shared" si="10"/>
        <v>7.78</v>
      </c>
      <c r="AT15" s="23"/>
      <c r="AU15" s="19">
        <v>5.8</v>
      </c>
      <c r="AV15" s="19">
        <v>5.5</v>
      </c>
      <c r="AW15" s="19">
        <v>5</v>
      </c>
      <c r="AX15" s="19">
        <v>5.8</v>
      </c>
      <c r="AY15" s="19">
        <v>6</v>
      </c>
      <c r="AZ15" s="19">
        <v>5.8</v>
      </c>
      <c r="BA15" s="19">
        <v>6</v>
      </c>
      <c r="BB15" s="19">
        <v>5</v>
      </c>
      <c r="BC15" s="22">
        <f t="shared" si="11"/>
        <v>44.9</v>
      </c>
      <c r="BD15" s="21">
        <f t="shared" si="12"/>
        <v>5.6124999999999998</v>
      </c>
      <c r="BE15" s="23"/>
      <c r="BF15" s="19">
        <v>5</v>
      </c>
      <c r="BG15" s="19">
        <v>4.5</v>
      </c>
      <c r="BH15" s="19">
        <v>6</v>
      </c>
      <c r="BI15" s="19">
        <v>4.5</v>
      </c>
      <c r="BJ15" s="21">
        <f t="shared" si="13"/>
        <v>5.1749999999999998</v>
      </c>
      <c r="BK15" s="20"/>
      <c r="BL15" s="21">
        <f t="shared" si="14"/>
        <v>5.1749999999999998</v>
      </c>
      <c r="BM15" s="23"/>
      <c r="BN15" s="102">
        <f t="shared" si="15"/>
        <v>6.8049999999999997</v>
      </c>
      <c r="BO15" s="102">
        <f t="shared" si="16"/>
        <v>6.7837499999999995</v>
      </c>
      <c r="BP15" s="102">
        <f t="shared" si="17"/>
        <v>5.3937499999999998</v>
      </c>
      <c r="BQ15" s="481">
        <f t="shared" si="18"/>
        <v>6.02</v>
      </c>
      <c r="BR15" s="25"/>
      <c r="BS15" s="24">
        <f t="shared" si="19"/>
        <v>6.8412500000000005</v>
      </c>
      <c r="BT15" s="41"/>
      <c r="BU15" s="26">
        <f t="shared" si="20"/>
        <v>6.430625</v>
      </c>
      <c r="BV15" s="32">
        <v>5</v>
      </c>
    </row>
    <row r="16" spans="1:74" x14ac:dyDescent="0.3">
      <c r="A16">
        <v>71</v>
      </c>
      <c r="B16" t="s">
        <v>285</v>
      </c>
      <c r="C16" s="433" t="s">
        <v>248</v>
      </c>
      <c r="D16" s="433" t="s">
        <v>222</v>
      </c>
      <c r="E16" t="s">
        <v>283</v>
      </c>
      <c r="F16" s="171">
        <v>6.5</v>
      </c>
      <c r="G16" s="171">
        <v>7.3</v>
      </c>
      <c r="H16" s="171">
        <v>5.9</v>
      </c>
      <c r="I16" s="171">
        <v>6.5</v>
      </c>
      <c r="J16" s="191">
        <f t="shared" si="0"/>
        <v>6.5500000000000007</v>
      </c>
      <c r="K16" s="171">
        <v>7.5</v>
      </c>
      <c r="L16" s="171"/>
      <c r="M16" s="191">
        <f t="shared" si="1"/>
        <v>7.5</v>
      </c>
      <c r="N16" s="171">
        <v>7.3</v>
      </c>
      <c r="O16" s="171"/>
      <c r="P16" s="191">
        <f t="shared" si="2"/>
        <v>7.3</v>
      </c>
      <c r="Q16" s="21">
        <f t="shared" si="3"/>
        <v>7.080000000000001</v>
      </c>
      <c r="R16" s="17"/>
      <c r="S16" s="171">
        <v>6.5</v>
      </c>
      <c r="T16" s="171">
        <v>7.5</v>
      </c>
      <c r="U16" s="171">
        <v>5.9</v>
      </c>
      <c r="V16" s="171">
        <v>6.5</v>
      </c>
      <c r="W16" s="191">
        <f t="shared" si="4"/>
        <v>6.6</v>
      </c>
      <c r="X16" s="171">
        <v>7.3</v>
      </c>
      <c r="Y16" s="171"/>
      <c r="Z16" s="191">
        <f t="shared" si="5"/>
        <v>7.3</v>
      </c>
      <c r="AA16" s="171">
        <v>7.3</v>
      </c>
      <c r="AB16" s="171"/>
      <c r="AC16" s="191">
        <f t="shared" si="6"/>
        <v>7.3</v>
      </c>
      <c r="AD16" s="21">
        <f t="shared" si="7"/>
        <v>7.0200000000000005</v>
      </c>
      <c r="AE16" s="23"/>
      <c r="AF16" s="19">
        <v>5.8</v>
      </c>
      <c r="AG16" s="19">
        <v>6</v>
      </c>
      <c r="AH16" s="19">
        <v>6.5</v>
      </c>
      <c r="AI16" s="19">
        <v>6.5</v>
      </c>
      <c r="AJ16" s="19">
        <v>6.8</v>
      </c>
      <c r="AK16" s="19">
        <v>6.5</v>
      </c>
      <c r="AL16" s="19">
        <v>5</v>
      </c>
      <c r="AM16" s="19">
        <v>6.8</v>
      </c>
      <c r="AN16" s="22">
        <f t="shared" si="8"/>
        <v>49.9</v>
      </c>
      <c r="AO16" s="21">
        <f t="shared" si="9"/>
        <v>6.2374999999999998</v>
      </c>
      <c r="AP16" s="43"/>
      <c r="AQ16" s="480">
        <v>6.5</v>
      </c>
      <c r="AR16" s="20"/>
      <c r="AS16" s="21">
        <f t="shared" si="10"/>
        <v>6.5</v>
      </c>
      <c r="AT16" s="23"/>
      <c r="AU16" s="19">
        <v>5.5</v>
      </c>
      <c r="AV16" s="19">
        <v>6</v>
      </c>
      <c r="AW16" s="19">
        <v>7</v>
      </c>
      <c r="AX16" s="19">
        <v>6.8</v>
      </c>
      <c r="AY16" s="19">
        <v>5.8</v>
      </c>
      <c r="AZ16" s="19">
        <v>5.8</v>
      </c>
      <c r="BA16" s="19">
        <v>6</v>
      </c>
      <c r="BB16" s="19">
        <v>6.5</v>
      </c>
      <c r="BC16" s="22">
        <f t="shared" si="11"/>
        <v>49.4</v>
      </c>
      <c r="BD16" s="21">
        <f t="shared" si="12"/>
        <v>6.1749999999999998</v>
      </c>
      <c r="BE16" s="23"/>
      <c r="BF16" s="19">
        <v>5.5</v>
      </c>
      <c r="BG16" s="19">
        <v>5</v>
      </c>
      <c r="BH16" s="19">
        <v>5.8</v>
      </c>
      <c r="BI16" s="19">
        <v>5.8</v>
      </c>
      <c r="BJ16" s="21">
        <f t="shared" si="13"/>
        <v>5.51</v>
      </c>
      <c r="BK16" s="20"/>
      <c r="BL16" s="21">
        <f t="shared" si="14"/>
        <v>5.51</v>
      </c>
      <c r="BM16" s="23"/>
      <c r="BN16" s="102">
        <f t="shared" si="15"/>
        <v>7.0500000000000007</v>
      </c>
      <c r="BO16" s="102">
        <f t="shared" si="16"/>
        <v>6.3687500000000004</v>
      </c>
      <c r="BP16" s="102">
        <f t="shared" si="17"/>
        <v>5.8424999999999994</v>
      </c>
      <c r="BQ16" s="481">
        <f t="shared" si="18"/>
        <v>6.4246875000000001</v>
      </c>
      <c r="BR16" s="25"/>
      <c r="BS16" s="24">
        <f t="shared" si="19"/>
        <v>6.3825000000000003</v>
      </c>
      <c r="BT16" s="41"/>
      <c r="BU16" s="26">
        <f t="shared" si="20"/>
        <v>6.4035937500000006</v>
      </c>
      <c r="BV16" s="32">
        <v>6</v>
      </c>
    </row>
    <row r="17" spans="1:74" x14ac:dyDescent="0.3">
      <c r="A17">
        <v>106</v>
      </c>
      <c r="B17" t="s">
        <v>185</v>
      </c>
      <c r="C17" t="s">
        <v>245</v>
      </c>
      <c r="D17" t="s">
        <v>246</v>
      </c>
      <c r="E17" s="280" t="s">
        <v>192</v>
      </c>
      <c r="F17" s="171">
        <v>6.3</v>
      </c>
      <c r="G17" s="171">
        <v>6.8</v>
      </c>
      <c r="H17" s="171">
        <v>5.9</v>
      </c>
      <c r="I17" s="171">
        <v>5.7</v>
      </c>
      <c r="J17" s="191">
        <f t="shared" si="0"/>
        <v>6.1749999999999998</v>
      </c>
      <c r="K17" s="171">
        <v>7</v>
      </c>
      <c r="L17" s="171"/>
      <c r="M17" s="191">
        <f t="shared" si="1"/>
        <v>7</v>
      </c>
      <c r="N17" s="171">
        <v>7</v>
      </c>
      <c r="O17" s="171">
        <v>0.1</v>
      </c>
      <c r="P17" s="191">
        <f t="shared" si="2"/>
        <v>6.9</v>
      </c>
      <c r="Q17" s="21">
        <f t="shared" si="3"/>
        <v>6.65</v>
      </c>
      <c r="R17" s="17"/>
      <c r="S17" s="171">
        <v>6.3</v>
      </c>
      <c r="T17" s="171">
        <v>6.8</v>
      </c>
      <c r="U17" s="171">
        <v>5.9</v>
      </c>
      <c r="V17" s="171">
        <v>5.7</v>
      </c>
      <c r="W17" s="191">
        <f t="shared" si="4"/>
        <v>6.1749999999999998</v>
      </c>
      <c r="X17" s="171">
        <v>7</v>
      </c>
      <c r="Y17" s="171"/>
      <c r="Z17" s="191">
        <f t="shared" si="5"/>
        <v>7</v>
      </c>
      <c r="AA17" s="171">
        <v>7</v>
      </c>
      <c r="AB17" s="171"/>
      <c r="AC17" s="191">
        <f t="shared" si="6"/>
        <v>7</v>
      </c>
      <c r="AD17" s="21">
        <f t="shared" si="7"/>
        <v>6.6700000000000008</v>
      </c>
      <c r="AE17" s="23"/>
      <c r="AF17" s="19">
        <v>5</v>
      </c>
      <c r="AG17" s="19">
        <v>5</v>
      </c>
      <c r="AH17" s="19">
        <v>4.8</v>
      </c>
      <c r="AI17" s="19">
        <v>6.8</v>
      </c>
      <c r="AJ17" s="19">
        <v>6</v>
      </c>
      <c r="AK17" s="19">
        <v>6</v>
      </c>
      <c r="AL17" s="19">
        <v>5</v>
      </c>
      <c r="AM17" s="19">
        <v>5.8</v>
      </c>
      <c r="AN17" s="22">
        <f t="shared" si="8"/>
        <v>44.4</v>
      </c>
      <c r="AO17" s="21">
        <f t="shared" si="9"/>
        <v>5.55</v>
      </c>
      <c r="AP17" s="43"/>
      <c r="AQ17" s="480">
        <v>7.56</v>
      </c>
      <c r="AR17" s="20"/>
      <c r="AS17" s="21">
        <f t="shared" si="10"/>
        <v>7.56</v>
      </c>
      <c r="AT17" s="23"/>
      <c r="AU17" s="19">
        <v>6.2</v>
      </c>
      <c r="AV17" s="19">
        <v>5.5</v>
      </c>
      <c r="AW17" s="19">
        <v>5.8</v>
      </c>
      <c r="AX17" s="19">
        <v>6</v>
      </c>
      <c r="AY17" s="19">
        <v>5.8</v>
      </c>
      <c r="AZ17" s="19">
        <v>5.5</v>
      </c>
      <c r="BA17" s="19">
        <v>5.5</v>
      </c>
      <c r="BB17" s="19">
        <v>5.8</v>
      </c>
      <c r="BC17" s="22">
        <f t="shared" si="11"/>
        <v>46.099999999999994</v>
      </c>
      <c r="BD17" s="21">
        <f t="shared" si="12"/>
        <v>5.7624999999999993</v>
      </c>
      <c r="BE17" s="23"/>
      <c r="BF17" s="19">
        <v>6</v>
      </c>
      <c r="BG17" s="19">
        <v>5.5</v>
      </c>
      <c r="BH17" s="19">
        <v>5.5</v>
      </c>
      <c r="BI17" s="19">
        <v>6</v>
      </c>
      <c r="BJ17" s="21">
        <f t="shared" si="13"/>
        <v>5.6999999999999993</v>
      </c>
      <c r="BK17" s="20"/>
      <c r="BL17" s="21">
        <f t="shared" si="14"/>
        <v>5.6999999999999993</v>
      </c>
      <c r="BM17" s="23"/>
      <c r="BN17" s="102">
        <f t="shared" si="15"/>
        <v>6.66</v>
      </c>
      <c r="BO17" s="102">
        <f t="shared" si="16"/>
        <v>6.5549999999999997</v>
      </c>
      <c r="BP17" s="102">
        <f t="shared" si="17"/>
        <v>5.7312499999999993</v>
      </c>
      <c r="BQ17" s="481">
        <f t="shared" si="18"/>
        <v>5.9046874999999996</v>
      </c>
      <c r="BR17" s="25"/>
      <c r="BS17" s="24">
        <f t="shared" si="19"/>
        <v>6.8724999999999996</v>
      </c>
      <c r="BT17" s="41"/>
      <c r="BU17" s="26">
        <f t="shared" si="20"/>
        <v>6.3885937500000001</v>
      </c>
      <c r="BV17" s="32">
        <v>7</v>
      </c>
    </row>
    <row r="18" spans="1:74" x14ac:dyDescent="0.3">
      <c r="A18">
        <v>92</v>
      </c>
      <c r="B18" t="s">
        <v>286</v>
      </c>
      <c r="C18" s="433" t="s">
        <v>217</v>
      </c>
      <c r="D18" s="433" t="s">
        <v>215</v>
      </c>
      <c r="E18" s="280" t="s">
        <v>173</v>
      </c>
      <c r="F18" s="171">
        <v>6</v>
      </c>
      <c r="G18" s="171">
        <v>7</v>
      </c>
      <c r="H18" s="171">
        <v>5.3</v>
      </c>
      <c r="I18" s="171">
        <v>6.3</v>
      </c>
      <c r="J18" s="191">
        <f t="shared" si="0"/>
        <v>6.15</v>
      </c>
      <c r="K18" s="171">
        <v>7</v>
      </c>
      <c r="L18" s="171"/>
      <c r="M18" s="191">
        <f t="shared" si="1"/>
        <v>7</v>
      </c>
      <c r="N18" s="171">
        <v>7</v>
      </c>
      <c r="O18" s="171"/>
      <c r="P18" s="191">
        <f t="shared" si="2"/>
        <v>7</v>
      </c>
      <c r="Q18" s="21">
        <f t="shared" si="3"/>
        <v>6.660000000000001</v>
      </c>
      <c r="R18" s="17"/>
      <c r="S18" s="171">
        <v>5.8</v>
      </c>
      <c r="T18" s="171">
        <v>6.8</v>
      </c>
      <c r="U18" s="171">
        <v>5</v>
      </c>
      <c r="V18" s="171">
        <v>5.8</v>
      </c>
      <c r="W18" s="191">
        <f t="shared" si="4"/>
        <v>5.8500000000000005</v>
      </c>
      <c r="X18" s="171">
        <v>6.5</v>
      </c>
      <c r="Y18" s="171"/>
      <c r="Z18" s="191">
        <f t="shared" si="5"/>
        <v>6.5</v>
      </c>
      <c r="AA18" s="171">
        <v>6.8</v>
      </c>
      <c r="AB18" s="171"/>
      <c r="AC18" s="191">
        <f t="shared" si="6"/>
        <v>6.8</v>
      </c>
      <c r="AD18" s="21">
        <f t="shared" si="7"/>
        <v>6.3000000000000007</v>
      </c>
      <c r="AE18" s="23"/>
      <c r="AF18" s="19">
        <v>6</v>
      </c>
      <c r="AG18" s="19">
        <v>7</v>
      </c>
      <c r="AH18" s="19">
        <v>6</v>
      </c>
      <c r="AI18" s="19">
        <v>7</v>
      </c>
      <c r="AJ18" s="19">
        <v>6</v>
      </c>
      <c r="AK18" s="19">
        <v>6.8</v>
      </c>
      <c r="AL18" s="19">
        <v>6.5</v>
      </c>
      <c r="AM18" s="19">
        <v>6.5</v>
      </c>
      <c r="AN18" s="22">
        <f t="shared" si="8"/>
        <v>51.8</v>
      </c>
      <c r="AO18" s="21">
        <f t="shared" si="9"/>
        <v>6.4749999999999996</v>
      </c>
      <c r="AP18" s="43"/>
      <c r="AQ18" s="480">
        <v>7.5</v>
      </c>
      <c r="AR18" s="20"/>
      <c r="AS18" s="21">
        <f t="shared" si="10"/>
        <v>7.5</v>
      </c>
      <c r="AT18" s="23"/>
      <c r="AU18" s="19">
        <v>4.8</v>
      </c>
      <c r="AV18" s="19">
        <v>5.5</v>
      </c>
      <c r="AW18" s="19">
        <v>5.5</v>
      </c>
      <c r="AX18" s="19">
        <v>7</v>
      </c>
      <c r="AY18" s="19">
        <v>6.2</v>
      </c>
      <c r="AZ18" s="19">
        <v>6.2</v>
      </c>
      <c r="BA18" s="19">
        <v>6</v>
      </c>
      <c r="BB18" s="19">
        <v>4</v>
      </c>
      <c r="BC18" s="22">
        <f t="shared" si="11"/>
        <v>45.2</v>
      </c>
      <c r="BD18" s="21">
        <f t="shared" si="12"/>
        <v>5.65</v>
      </c>
      <c r="BE18" s="23"/>
      <c r="BF18" s="19">
        <v>5</v>
      </c>
      <c r="BG18" s="19">
        <v>5</v>
      </c>
      <c r="BH18" s="19">
        <v>5</v>
      </c>
      <c r="BI18" s="19">
        <v>3.5</v>
      </c>
      <c r="BJ18" s="21">
        <f t="shared" si="13"/>
        <v>4.8499999999999996</v>
      </c>
      <c r="BK18" s="20"/>
      <c r="BL18" s="21">
        <f t="shared" si="14"/>
        <v>4.8499999999999996</v>
      </c>
      <c r="BM18" s="23"/>
      <c r="BN18" s="102">
        <f t="shared" si="15"/>
        <v>6.48</v>
      </c>
      <c r="BO18" s="102">
        <f t="shared" si="16"/>
        <v>6.9874999999999998</v>
      </c>
      <c r="BP18" s="102">
        <f t="shared" si="17"/>
        <v>5.25</v>
      </c>
      <c r="BQ18" s="481">
        <f t="shared" si="18"/>
        <v>6.211875</v>
      </c>
      <c r="BR18" s="25"/>
      <c r="BS18" s="24">
        <f t="shared" si="19"/>
        <v>6.5374999999999996</v>
      </c>
      <c r="BT18" s="41"/>
      <c r="BU18" s="26">
        <f t="shared" si="20"/>
        <v>6.3746875000000003</v>
      </c>
      <c r="BV18" s="32">
        <v>8</v>
      </c>
    </row>
    <row r="19" spans="1:74" x14ac:dyDescent="0.3">
      <c r="A19">
        <v>29</v>
      </c>
      <c r="B19" t="s">
        <v>289</v>
      </c>
      <c r="C19" t="s">
        <v>233</v>
      </c>
      <c r="D19" t="s">
        <v>155</v>
      </c>
      <c r="E19" t="s">
        <v>156</v>
      </c>
      <c r="F19" s="171">
        <v>6.5</v>
      </c>
      <c r="G19" s="171">
        <v>7</v>
      </c>
      <c r="H19" s="171">
        <v>6</v>
      </c>
      <c r="I19" s="171">
        <v>6.5</v>
      </c>
      <c r="J19" s="191">
        <f t="shared" si="0"/>
        <v>6.5</v>
      </c>
      <c r="K19" s="171">
        <v>7.3</v>
      </c>
      <c r="L19" s="171"/>
      <c r="M19" s="191">
        <f t="shared" si="1"/>
        <v>7.3</v>
      </c>
      <c r="N19" s="171">
        <v>7.3</v>
      </c>
      <c r="O19" s="171"/>
      <c r="P19" s="191">
        <f t="shared" si="2"/>
        <v>7.3</v>
      </c>
      <c r="Q19" s="21">
        <f t="shared" si="3"/>
        <v>6.9799999999999995</v>
      </c>
      <c r="R19" s="17"/>
      <c r="S19" s="171">
        <v>6.2</v>
      </c>
      <c r="T19" s="171">
        <v>6.7</v>
      </c>
      <c r="U19" s="171">
        <v>6</v>
      </c>
      <c r="V19" s="171">
        <v>5.8</v>
      </c>
      <c r="W19" s="191">
        <f t="shared" si="4"/>
        <v>6.1749999999999998</v>
      </c>
      <c r="X19" s="171">
        <v>6.9</v>
      </c>
      <c r="Y19" s="171"/>
      <c r="Z19" s="191">
        <f t="shared" si="5"/>
        <v>6.9</v>
      </c>
      <c r="AA19" s="171">
        <v>7</v>
      </c>
      <c r="AB19" s="171"/>
      <c r="AC19" s="191">
        <f t="shared" si="6"/>
        <v>7</v>
      </c>
      <c r="AD19" s="21">
        <f t="shared" si="7"/>
        <v>6.6300000000000008</v>
      </c>
      <c r="AE19" s="23"/>
      <c r="AF19" s="19">
        <v>4.8</v>
      </c>
      <c r="AG19" s="19">
        <v>5.8</v>
      </c>
      <c r="AH19" s="19">
        <v>6</v>
      </c>
      <c r="AI19" s="19">
        <v>4</v>
      </c>
      <c r="AJ19" s="19">
        <v>6</v>
      </c>
      <c r="AK19" s="19">
        <v>6</v>
      </c>
      <c r="AL19" s="19">
        <v>7.5</v>
      </c>
      <c r="AM19" s="19">
        <v>6.8</v>
      </c>
      <c r="AN19" s="22">
        <f t="shared" si="8"/>
        <v>46.9</v>
      </c>
      <c r="AO19" s="21">
        <f t="shared" si="9"/>
        <v>5.8624999999999998</v>
      </c>
      <c r="AP19" s="43"/>
      <c r="AQ19" s="480">
        <v>7.56</v>
      </c>
      <c r="AR19" s="20"/>
      <c r="AS19" s="21">
        <f t="shared" si="10"/>
        <v>7.56</v>
      </c>
      <c r="AT19" s="23"/>
      <c r="AU19" s="19">
        <v>5</v>
      </c>
      <c r="AV19" s="19">
        <v>6</v>
      </c>
      <c r="AW19" s="19">
        <v>6</v>
      </c>
      <c r="AX19" s="19">
        <v>5</v>
      </c>
      <c r="AY19" s="19">
        <v>6</v>
      </c>
      <c r="AZ19" s="19">
        <v>7</v>
      </c>
      <c r="BA19" s="19">
        <v>7</v>
      </c>
      <c r="BB19" s="19">
        <v>6.5</v>
      </c>
      <c r="BC19" s="22">
        <f t="shared" si="11"/>
        <v>48.5</v>
      </c>
      <c r="BD19" s="21">
        <f t="shared" si="12"/>
        <v>6.0625</v>
      </c>
      <c r="BE19" s="23"/>
      <c r="BF19" s="19">
        <v>3</v>
      </c>
      <c r="BG19" s="19">
        <v>4</v>
      </c>
      <c r="BH19" s="19">
        <v>4</v>
      </c>
      <c r="BI19" s="19">
        <v>4</v>
      </c>
      <c r="BJ19" s="21">
        <f t="shared" si="13"/>
        <v>3.6999999999999997</v>
      </c>
      <c r="BK19" s="20"/>
      <c r="BL19" s="21">
        <f t="shared" si="14"/>
        <v>3.6999999999999997</v>
      </c>
      <c r="BM19" s="23"/>
      <c r="BN19" s="102">
        <f t="shared" si="15"/>
        <v>6.8049999999999997</v>
      </c>
      <c r="BO19" s="102">
        <f t="shared" si="16"/>
        <v>6.7112499999999997</v>
      </c>
      <c r="BP19" s="102">
        <f t="shared" si="17"/>
        <v>4.8812499999999996</v>
      </c>
      <c r="BQ19" s="481">
        <f t="shared" si="18"/>
        <v>6.2168749999999999</v>
      </c>
      <c r="BR19" s="25"/>
      <c r="BS19" s="24">
        <f t="shared" si="19"/>
        <v>6.3624999999999998</v>
      </c>
      <c r="BT19" s="41"/>
      <c r="BU19" s="26">
        <f t="shared" si="20"/>
        <v>6.2896874999999994</v>
      </c>
      <c r="BV19" s="32">
        <v>9</v>
      </c>
    </row>
    <row r="20" spans="1:74" x14ac:dyDescent="0.3">
      <c r="A20">
        <v>65</v>
      </c>
      <c r="B20" t="s">
        <v>168</v>
      </c>
      <c r="C20" t="s">
        <v>265</v>
      </c>
      <c r="D20" t="s">
        <v>266</v>
      </c>
      <c r="E20" t="s">
        <v>158</v>
      </c>
      <c r="F20" s="171">
        <v>6.3</v>
      </c>
      <c r="G20" s="171">
        <v>5.8</v>
      </c>
      <c r="H20" s="171">
        <v>6.3</v>
      </c>
      <c r="I20" s="171">
        <v>5.5</v>
      </c>
      <c r="J20" s="191">
        <f t="shared" si="0"/>
        <v>5.9749999999999996</v>
      </c>
      <c r="K20" s="171">
        <v>6.3</v>
      </c>
      <c r="L20" s="171"/>
      <c r="M20" s="191">
        <f t="shared" si="1"/>
        <v>6.3</v>
      </c>
      <c r="N20" s="171">
        <v>6.3</v>
      </c>
      <c r="O20" s="171">
        <v>0.1</v>
      </c>
      <c r="P20" s="191">
        <f t="shared" si="2"/>
        <v>6.2</v>
      </c>
      <c r="Q20" s="21">
        <f t="shared" si="3"/>
        <v>6.15</v>
      </c>
      <c r="R20" s="17"/>
      <c r="S20" s="171">
        <v>6.3</v>
      </c>
      <c r="T20" s="171">
        <v>5.8</v>
      </c>
      <c r="U20" s="171">
        <v>6.3</v>
      </c>
      <c r="V20" s="171">
        <v>5.5</v>
      </c>
      <c r="W20" s="191">
        <f t="shared" si="4"/>
        <v>5.9749999999999996</v>
      </c>
      <c r="X20" s="171">
        <v>6.5</v>
      </c>
      <c r="Y20" s="171"/>
      <c r="Z20" s="191">
        <f t="shared" si="5"/>
        <v>6.5</v>
      </c>
      <c r="AA20" s="171">
        <v>6.3</v>
      </c>
      <c r="AB20" s="171"/>
      <c r="AC20" s="191">
        <f t="shared" si="6"/>
        <v>6.3</v>
      </c>
      <c r="AD20" s="21">
        <f t="shared" si="7"/>
        <v>6.25</v>
      </c>
      <c r="AE20" s="23"/>
      <c r="AF20" s="19">
        <v>5.8</v>
      </c>
      <c r="AG20" s="19">
        <v>6.8</v>
      </c>
      <c r="AH20" s="19">
        <v>5.8</v>
      </c>
      <c r="AI20" s="19">
        <v>5.5</v>
      </c>
      <c r="AJ20" s="19">
        <v>7</v>
      </c>
      <c r="AK20" s="19">
        <v>7</v>
      </c>
      <c r="AL20" s="19">
        <v>7.5</v>
      </c>
      <c r="AM20" s="19">
        <v>6.8</v>
      </c>
      <c r="AN20" s="22">
        <f t="shared" si="8"/>
        <v>52.199999999999996</v>
      </c>
      <c r="AO20" s="21">
        <f t="shared" si="9"/>
        <v>6.5249999999999995</v>
      </c>
      <c r="AP20" s="43"/>
      <c r="AQ20" s="480">
        <v>7.78</v>
      </c>
      <c r="AR20" s="20"/>
      <c r="AS20" s="21">
        <f t="shared" si="10"/>
        <v>7.78</v>
      </c>
      <c r="AT20" s="23"/>
      <c r="AU20" s="19">
        <v>4.8</v>
      </c>
      <c r="AV20" s="19">
        <v>5.8</v>
      </c>
      <c r="AW20" s="19">
        <v>4.8</v>
      </c>
      <c r="AX20" s="19">
        <v>4.8</v>
      </c>
      <c r="AY20" s="19">
        <v>5.5</v>
      </c>
      <c r="AZ20" s="19">
        <v>6</v>
      </c>
      <c r="BA20" s="19">
        <v>5.5</v>
      </c>
      <c r="BB20" s="19">
        <v>5.5</v>
      </c>
      <c r="BC20" s="22">
        <f t="shared" si="11"/>
        <v>42.7</v>
      </c>
      <c r="BD20" s="21">
        <f t="shared" si="12"/>
        <v>5.3375000000000004</v>
      </c>
      <c r="BE20" s="23"/>
      <c r="BF20" s="19">
        <v>5</v>
      </c>
      <c r="BG20" s="19">
        <v>4</v>
      </c>
      <c r="BH20" s="19">
        <v>5</v>
      </c>
      <c r="BI20" s="19">
        <v>3</v>
      </c>
      <c r="BJ20" s="21">
        <f t="shared" si="13"/>
        <v>4.55</v>
      </c>
      <c r="BK20" s="20">
        <v>1</v>
      </c>
      <c r="BL20" s="21">
        <f t="shared" si="14"/>
        <v>3.55</v>
      </c>
      <c r="BM20" s="23"/>
      <c r="BN20" s="102">
        <f t="shared" si="15"/>
        <v>6.2</v>
      </c>
      <c r="BO20" s="102">
        <f t="shared" si="16"/>
        <v>7.1524999999999999</v>
      </c>
      <c r="BP20" s="102">
        <f t="shared" si="17"/>
        <v>4.4437499999999996</v>
      </c>
      <c r="BQ20" s="481">
        <f t="shared" si="18"/>
        <v>5.9859375000000004</v>
      </c>
      <c r="BR20" s="25"/>
      <c r="BS20" s="24">
        <f t="shared" si="19"/>
        <v>6.3400000000000007</v>
      </c>
      <c r="BT20" s="41"/>
      <c r="BU20" s="26">
        <f t="shared" si="20"/>
        <v>6.162968750000001</v>
      </c>
      <c r="BV20" s="32">
        <v>10</v>
      </c>
    </row>
    <row r="21" spans="1:74" x14ac:dyDescent="0.3">
      <c r="A21">
        <v>104</v>
      </c>
      <c r="B21" t="s">
        <v>287</v>
      </c>
      <c r="C21" t="s">
        <v>245</v>
      </c>
      <c r="D21" t="s">
        <v>246</v>
      </c>
      <c r="E21" s="280" t="s">
        <v>192</v>
      </c>
      <c r="F21" s="171">
        <v>6.3</v>
      </c>
      <c r="G21" s="171">
        <v>6.8</v>
      </c>
      <c r="H21" s="171">
        <v>5.7</v>
      </c>
      <c r="I21" s="171">
        <v>5.7</v>
      </c>
      <c r="J21" s="191">
        <f t="shared" si="0"/>
        <v>6.125</v>
      </c>
      <c r="K21" s="171">
        <v>6.8</v>
      </c>
      <c r="L21" s="171"/>
      <c r="M21" s="191">
        <f t="shared" si="1"/>
        <v>6.8</v>
      </c>
      <c r="N21" s="171">
        <v>6.8</v>
      </c>
      <c r="O21" s="171">
        <v>0.1</v>
      </c>
      <c r="P21" s="191">
        <f t="shared" si="2"/>
        <v>6.7</v>
      </c>
      <c r="Q21" s="21">
        <f t="shared" si="3"/>
        <v>6.51</v>
      </c>
      <c r="R21" s="17"/>
      <c r="S21" s="171">
        <v>6.3</v>
      </c>
      <c r="T21" s="171">
        <v>6.8</v>
      </c>
      <c r="U21" s="171">
        <v>5.9</v>
      </c>
      <c r="V21" s="171">
        <v>5.7</v>
      </c>
      <c r="W21" s="191">
        <f t="shared" si="4"/>
        <v>6.1749999999999998</v>
      </c>
      <c r="X21" s="171">
        <v>7</v>
      </c>
      <c r="Y21" s="171"/>
      <c r="Z21" s="191">
        <f t="shared" si="5"/>
        <v>7</v>
      </c>
      <c r="AA21" s="171">
        <v>7</v>
      </c>
      <c r="AB21" s="171"/>
      <c r="AC21" s="191">
        <f t="shared" si="6"/>
        <v>7</v>
      </c>
      <c r="AD21" s="21">
        <f t="shared" si="7"/>
        <v>6.6700000000000008</v>
      </c>
      <c r="AE21" s="23"/>
      <c r="AF21" s="19">
        <v>5</v>
      </c>
      <c r="AG21" s="19">
        <v>6.5</v>
      </c>
      <c r="AH21" s="19">
        <v>7.5</v>
      </c>
      <c r="AI21" s="19">
        <v>6.5</v>
      </c>
      <c r="AJ21" s="19">
        <v>7</v>
      </c>
      <c r="AK21" s="19">
        <v>6.8</v>
      </c>
      <c r="AL21" s="19">
        <v>6.5</v>
      </c>
      <c r="AM21" s="19">
        <v>4</v>
      </c>
      <c r="AN21" s="22">
        <f t="shared" si="8"/>
        <v>49.8</v>
      </c>
      <c r="AO21" s="21">
        <f t="shared" si="9"/>
        <v>6.2249999999999996</v>
      </c>
      <c r="AP21" s="43"/>
      <c r="AQ21" s="480">
        <v>7.33</v>
      </c>
      <c r="AR21" s="20"/>
      <c r="AS21" s="21">
        <f t="shared" si="10"/>
        <v>7.33</v>
      </c>
      <c r="AT21" s="23"/>
      <c r="AU21" s="19">
        <v>4.8</v>
      </c>
      <c r="AV21" s="19">
        <v>4.8</v>
      </c>
      <c r="AW21" s="19">
        <v>5.2</v>
      </c>
      <c r="AX21" s="19">
        <v>5</v>
      </c>
      <c r="AY21" s="19">
        <v>5.5</v>
      </c>
      <c r="AZ21" s="19">
        <v>5.5</v>
      </c>
      <c r="BA21" s="19">
        <v>5.5</v>
      </c>
      <c r="BB21" s="19">
        <v>5</v>
      </c>
      <c r="BC21" s="22">
        <f t="shared" si="11"/>
        <v>41.3</v>
      </c>
      <c r="BD21" s="21">
        <f t="shared" si="12"/>
        <v>5.1624999999999996</v>
      </c>
      <c r="BE21" s="23"/>
      <c r="BF21" s="19">
        <v>4</v>
      </c>
      <c r="BG21" s="19">
        <v>3.5</v>
      </c>
      <c r="BH21" s="19">
        <v>4</v>
      </c>
      <c r="BI21" s="19">
        <v>5</v>
      </c>
      <c r="BJ21" s="21">
        <f t="shared" si="13"/>
        <v>3.9750000000000001</v>
      </c>
      <c r="BK21" s="20"/>
      <c r="BL21" s="21">
        <f t="shared" si="14"/>
        <v>3.9750000000000001</v>
      </c>
      <c r="BM21" s="23"/>
      <c r="BN21" s="102">
        <f t="shared" si="15"/>
        <v>6.59</v>
      </c>
      <c r="BO21" s="102">
        <f t="shared" si="16"/>
        <v>6.7774999999999999</v>
      </c>
      <c r="BP21" s="102">
        <f t="shared" si="17"/>
        <v>4.5687499999999996</v>
      </c>
      <c r="BQ21" s="481">
        <f t="shared" si="18"/>
        <v>5.8978124999999997</v>
      </c>
      <c r="BR21" s="25"/>
      <c r="BS21" s="24">
        <f t="shared" si="19"/>
        <v>6.3262500000000008</v>
      </c>
      <c r="BT21" s="41"/>
      <c r="BU21" s="26">
        <f t="shared" si="20"/>
        <v>6.1120312500000002</v>
      </c>
      <c r="BV21" s="32">
        <v>11</v>
      </c>
    </row>
    <row r="22" spans="1:74" x14ac:dyDescent="0.3">
      <c r="A22">
        <v>18</v>
      </c>
      <c r="B22" t="s">
        <v>288</v>
      </c>
      <c r="C22" t="s">
        <v>314</v>
      </c>
      <c r="D22" t="s">
        <v>154</v>
      </c>
      <c r="E22" t="s">
        <v>247</v>
      </c>
      <c r="F22" s="171">
        <v>6.5</v>
      </c>
      <c r="G22" s="171">
        <v>5.5</v>
      </c>
      <c r="H22" s="171">
        <v>6.3</v>
      </c>
      <c r="I22" s="171">
        <v>5.8</v>
      </c>
      <c r="J22" s="191">
        <f t="shared" si="0"/>
        <v>6.0250000000000004</v>
      </c>
      <c r="K22" s="171">
        <v>6.5</v>
      </c>
      <c r="L22" s="171">
        <v>2</v>
      </c>
      <c r="M22" s="191">
        <f t="shared" si="1"/>
        <v>4.5</v>
      </c>
      <c r="N22" s="171">
        <v>6.5</v>
      </c>
      <c r="O22" s="171"/>
      <c r="P22" s="191">
        <f t="shared" si="2"/>
        <v>6.5</v>
      </c>
      <c r="Q22" s="21">
        <f t="shared" si="3"/>
        <v>5.51</v>
      </c>
      <c r="R22" s="17"/>
      <c r="S22" s="171">
        <v>6.5</v>
      </c>
      <c r="T22" s="171">
        <v>5.5</v>
      </c>
      <c r="U22" s="171">
        <v>6</v>
      </c>
      <c r="V22" s="171">
        <v>5.8</v>
      </c>
      <c r="W22" s="191">
        <f t="shared" si="4"/>
        <v>5.95</v>
      </c>
      <c r="X22" s="171">
        <v>6.5</v>
      </c>
      <c r="Y22" s="171"/>
      <c r="Z22" s="191">
        <f t="shared" si="5"/>
        <v>6.5</v>
      </c>
      <c r="AA22" s="171">
        <v>6.5</v>
      </c>
      <c r="AB22" s="171"/>
      <c r="AC22" s="191">
        <f t="shared" si="6"/>
        <v>6.5</v>
      </c>
      <c r="AD22" s="21">
        <f t="shared" si="7"/>
        <v>6.28</v>
      </c>
      <c r="AE22" s="23"/>
      <c r="AF22" s="19">
        <v>5</v>
      </c>
      <c r="AG22" s="19">
        <v>6</v>
      </c>
      <c r="AH22" s="19">
        <v>8</v>
      </c>
      <c r="AI22" s="19">
        <v>6.5</v>
      </c>
      <c r="AJ22" s="19">
        <v>6.8</v>
      </c>
      <c r="AK22" s="19">
        <v>6.8</v>
      </c>
      <c r="AL22" s="19">
        <v>6.8</v>
      </c>
      <c r="AM22" s="19">
        <v>6.8</v>
      </c>
      <c r="AN22" s="22">
        <f t="shared" si="8"/>
        <v>52.699999999999989</v>
      </c>
      <c r="AO22" s="21">
        <f t="shared" si="9"/>
        <v>6.5874999999999986</v>
      </c>
      <c r="AP22" s="43"/>
      <c r="AQ22" s="480">
        <v>7.6</v>
      </c>
      <c r="AR22" s="20"/>
      <c r="AS22" s="21">
        <f t="shared" si="10"/>
        <v>7.6</v>
      </c>
      <c r="AT22" s="23"/>
      <c r="AU22" s="19">
        <v>5</v>
      </c>
      <c r="AV22" s="19">
        <v>5.5</v>
      </c>
      <c r="AW22" s="19">
        <v>5</v>
      </c>
      <c r="AX22" s="19">
        <v>5.5</v>
      </c>
      <c r="AY22" s="19">
        <v>4</v>
      </c>
      <c r="AZ22" s="19">
        <v>4</v>
      </c>
      <c r="BA22" s="19">
        <v>5</v>
      </c>
      <c r="BB22" s="19">
        <v>5.5</v>
      </c>
      <c r="BC22" s="22">
        <f t="shared" si="11"/>
        <v>39.5</v>
      </c>
      <c r="BD22" s="21">
        <f t="shared" si="12"/>
        <v>4.9375</v>
      </c>
      <c r="BE22" s="23"/>
      <c r="BF22" s="19">
        <v>3</v>
      </c>
      <c r="BG22" s="19">
        <v>4</v>
      </c>
      <c r="BH22" s="19">
        <v>4.5</v>
      </c>
      <c r="BI22" s="19">
        <v>3</v>
      </c>
      <c r="BJ22" s="21">
        <f t="shared" si="13"/>
        <v>3.7749999999999995</v>
      </c>
      <c r="BK22" s="20"/>
      <c r="BL22" s="21">
        <f t="shared" si="14"/>
        <v>3.7749999999999995</v>
      </c>
      <c r="BM22" s="23"/>
      <c r="BN22" s="102">
        <f t="shared" si="15"/>
        <v>5.8949999999999996</v>
      </c>
      <c r="BO22" s="102">
        <f t="shared" si="16"/>
        <v>7.0937499999999991</v>
      </c>
      <c r="BP22" s="102">
        <f t="shared" si="17"/>
        <v>4.3562499999999993</v>
      </c>
      <c r="BQ22" s="481">
        <f t="shared" si="18"/>
        <v>5.6993749999999999</v>
      </c>
      <c r="BR22" s="25"/>
      <c r="BS22" s="24">
        <f t="shared" si="19"/>
        <v>6.3137499999999998</v>
      </c>
      <c r="BT22" s="41"/>
      <c r="BU22" s="26">
        <f t="shared" si="20"/>
        <v>6.0065624999999994</v>
      </c>
      <c r="BV22" s="32">
        <v>12</v>
      </c>
    </row>
    <row r="23" spans="1:74" x14ac:dyDescent="0.3">
      <c r="A23">
        <v>25</v>
      </c>
      <c r="B23" t="s">
        <v>186</v>
      </c>
      <c r="C23" t="s">
        <v>233</v>
      </c>
      <c r="D23" t="s">
        <v>155</v>
      </c>
      <c r="E23" t="s">
        <v>156</v>
      </c>
      <c r="F23" s="171">
        <v>6.8</v>
      </c>
      <c r="G23" s="171">
        <v>7</v>
      </c>
      <c r="H23" s="171">
        <v>5.8</v>
      </c>
      <c r="I23" s="171">
        <v>6.8</v>
      </c>
      <c r="J23" s="191">
        <f t="shared" si="0"/>
        <v>6.6000000000000005</v>
      </c>
      <c r="K23" s="171">
        <v>7.5</v>
      </c>
      <c r="L23" s="171"/>
      <c r="M23" s="191">
        <f t="shared" si="1"/>
        <v>7.5</v>
      </c>
      <c r="N23" s="171">
        <v>7</v>
      </c>
      <c r="O23" s="171"/>
      <c r="P23" s="191">
        <f t="shared" si="2"/>
        <v>7</v>
      </c>
      <c r="Q23" s="21">
        <f t="shared" si="3"/>
        <v>7.0400000000000009</v>
      </c>
      <c r="R23" s="17"/>
      <c r="S23" s="171">
        <v>6.7</v>
      </c>
      <c r="T23" s="171">
        <v>7</v>
      </c>
      <c r="U23" s="171">
        <v>5.6</v>
      </c>
      <c r="V23" s="171">
        <v>6.8</v>
      </c>
      <c r="W23" s="191">
        <f t="shared" si="4"/>
        <v>6.5249999999999995</v>
      </c>
      <c r="X23" s="171">
        <v>7.3</v>
      </c>
      <c r="Y23" s="171"/>
      <c r="Z23" s="191">
        <f t="shared" si="5"/>
        <v>7.3</v>
      </c>
      <c r="AA23" s="171">
        <v>6.8</v>
      </c>
      <c r="AB23" s="171"/>
      <c r="AC23" s="191">
        <f t="shared" si="6"/>
        <v>6.8</v>
      </c>
      <c r="AD23" s="21">
        <f t="shared" si="7"/>
        <v>6.89</v>
      </c>
      <c r="AE23" s="23"/>
      <c r="AF23" s="19">
        <v>4</v>
      </c>
      <c r="AG23" s="19">
        <v>5</v>
      </c>
      <c r="AH23" s="19">
        <v>5</v>
      </c>
      <c r="AI23" s="19">
        <v>5.5</v>
      </c>
      <c r="AJ23" s="19">
        <v>6.5</v>
      </c>
      <c r="AK23" s="19">
        <v>6.5</v>
      </c>
      <c r="AL23" s="19">
        <v>5.5</v>
      </c>
      <c r="AM23" s="19">
        <v>5.5</v>
      </c>
      <c r="AN23" s="22">
        <f t="shared" si="8"/>
        <v>43.5</v>
      </c>
      <c r="AO23" s="21">
        <f t="shared" si="9"/>
        <v>5.4375</v>
      </c>
      <c r="AP23" s="43"/>
      <c r="AQ23" s="480">
        <v>6.6</v>
      </c>
      <c r="AR23" s="20"/>
      <c r="AS23" s="21">
        <f t="shared" si="10"/>
        <v>6.6</v>
      </c>
      <c r="AT23" s="23"/>
      <c r="AU23" s="19">
        <v>5</v>
      </c>
      <c r="AV23" s="19">
        <v>5.5</v>
      </c>
      <c r="AW23" s="19">
        <v>6.5</v>
      </c>
      <c r="AX23" s="19">
        <v>6</v>
      </c>
      <c r="AY23" s="19">
        <v>5</v>
      </c>
      <c r="AZ23" s="19">
        <v>5</v>
      </c>
      <c r="BA23" s="19">
        <v>5.5</v>
      </c>
      <c r="BB23" s="19">
        <v>5</v>
      </c>
      <c r="BC23" s="22">
        <f t="shared" si="11"/>
        <v>43.5</v>
      </c>
      <c r="BD23" s="21">
        <f t="shared" si="12"/>
        <v>5.4375</v>
      </c>
      <c r="BE23" s="23"/>
      <c r="BF23" s="19">
        <v>5</v>
      </c>
      <c r="BG23" s="19">
        <v>4</v>
      </c>
      <c r="BH23" s="19">
        <v>4</v>
      </c>
      <c r="BI23" s="19">
        <v>4</v>
      </c>
      <c r="BJ23" s="21">
        <f t="shared" si="13"/>
        <v>4.3</v>
      </c>
      <c r="BK23" s="20">
        <v>1</v>
      </c>
      <c r="BL23" s="21">
        <f t="shared" si="14"/>
        <v>3.3</v>
      </c>
      <c r="BM23" s="23"/>
      <c r="BN23" s="102">
        <f t="shared" si="15"/>
        <v>6.9649999999999999</v>
      </c>
      <c r="BO23" s="102">
        <f t="shared" si="16"/>
        <v>6.0187499999999998</v>
      </c>
      <c r="BP23" s="102">
        <f t="shared" si="17"/>
        <v>4.3687500000000004</v>
      </c>
      <c r="BQ23" s="481">
        <f t="shared" si="18"/>
        <v>5.8381249999999998</v>
      </c>
      <c r="BR23" s="25"/>
      <c r="BS23" s="24">
        <f t="shared" si="19"/>
        <v>5.8475000000000001</v>
      </c>
      <c r="BT23" s="41"/>
      <c r="BU23" s="26">
        <f t="shared" si="20"/>
        <v>5.8428125</v>
      </c>
      <c r="BV23" s="32">
        <v>13</v>
      </c>
    </row>
    <row r="24" spans="1:74" x14ac:dyDescent="0.3">
      <c r="A24">
        <v>32</v>
      </c>
      <c r="B24" t="s">
        <v>189</v>
      </c>
      <c r="C24" t="s">
        <v>233</v>
      </c>
      <c r="D24" t="s">
        <v>155</v>
      </c>
      <c r="E24" t="s">
        <v>156</v>
      </c>
      <c r="F24" s="171">
        <v>6.5</v>
      </c>
      <c r="G24" s="171">
        <v>7</v>
      </c>
      <c r="H24" s="171">
        <v>6</v>
      </c>
      <c r="I24" s="171">
        <v>6.5</v>
      </c>
      <c r="J24" s="191">
        <f t="shared" si="0"/>
        <v>6.5</v>
      </c>
      <c r="K24" s="171">
        <v>7.3</v>
      </c>
      <c r="L24" s="171"/>
      <c r="M24" s="191">
        <f t="shared" si="1"/>
        <v>7.3</v>
      </c>
      <c r="N24" s="171">
        <v>7.3</v>
      </c>
      <c r="O24" s="171"/>
      <c r="P24" s="191">
        <f t="shared" si="2"/>
        <v>7.3</v>
      </c>
      <c r="Q24" s="21">
        <f t="shared" si="3"/>
        <v>6.9799999999999995</v>
      </c>
      <c r="R24" s="17"/>
      <c r="S24" s="171">
        <v>6.5</v>
      </c>
      <c r="T24" s="171">
        <v>6.8</v>
      </c>
      <c r="U24" s="171">
        <v>6</v>
      </c>
      <c r="V24" s="171">
        <v>5.8</v>
      </c>
      <c r="W24" s="191">
        <f t="shared" si="4"/>
        <v>6.2750000000000004</v>
      </c>
      <c r="X24" s="171">
        <v>7</v>
      </c>
      <c r="Y24" s="171"/>
      <c r="Z24" s="191">
        <f t="shared" si="5"/>
        <v>7</v>
      </c>
      <c r="AA24" s="171">
        <v>7</v>
      </c>
      <c r="AB24" s="171"/>
      <c r="AC24" s="191">
        <f t="shared" si="6"/>
        <v>7</v>
      </c>
      <c r="AD24" s="21">
        <f t="shared" si="7"/>
        <v>6.7100000000000009</v>
      </c>
      <c r="AE24" s="23"/>
      <c r="AF24" s="19">
        <v>3.8</v>
      </c>
      <c r="AG24" s="19">
        <v>6.5</v>
      </c>
      <c r="AH24" s="19">
        <v>5.3</v>
      </c>
      <c r="AI24" s="19">
        <v>5</v>
      </c>
      <c r="AJ24" s="19">
        <v>7.5</v>
      </c>
      <c r="AK24" s="19">
        <v>7.5</v>
      </c>
      <c r="AL24" s="19">
        <v>6.8</v>
      </c>
      <c r="AM24" s="19">
        <v>6.5</v>
      </c>
      <c r="AN24" s="22">
        <f t="shared" si="8"/>
        <v>48.9</v>
      </c>
      <c r="AO24" s="21">
        <f t="shared" si="9"/>
        <v>6.1124999999999998</v>
      </c>
      <c r="AP24" s="43"/>
      <c r="AQ24" s="480">
        <v>6</v>
      </c>
      <c r="AR24" s="20"/>
      <c r="AS24" s="21">
        <f t="shared" si="10"/>
        <v>6</v>
      </c>
      <c r="AT24" s="23"/>
      <c r="AU24" s="19">
        <v>5</v>
      </c>
      <c r="AV24" s="19">
        <v>5</v>
      </c>
      <c r="AW24" s="19">
        <v>5</v>
      </c>
      <c r="AX24" s="19">
        <v>4.8</v>
      </c>
      <c r="AY24" s="19">
        <v>5.8</v>
      </c>
      <c r="AZ24" s="19">
        <v>5</v>
      </c>
      <c r="BA24" s="19">
        <v>5.8</v>
      </c>
      <c r="BB24" s="19">
        <v>6</v>
      </c>
      <c r="BC24" s="22">
        <f t="shared" si="11"/>
        <v>42.4</v>
      </c>
      <c r="BD24" s="21">
        <f t="shared" si="12"/>
        <v>5.3</v>
      </c>
      <c r="BE24" s="23"/>
      <c r="BF24" s="19">
        <v>2.5</v>
      </c>
      <c r="BG24" s="19">
        <v>3</v>
      </c>
      <c r="BH24" s="19">
        <v>3.5</v>
      </c>
      <c r="BI24" s="19">
        <v>3</v>
      </c>
      <c r="BJ24" s="21">
        <f t="shared" si="13"/>
        <v>3.0249999999999995</v>
      </c>
      <c r="BK24" s="20"/>
      <c r="BL24" s="21">
        <f t="shared" si="14"/>
        <v>3.0249999999999995</v>
      </c>
      <c r="BM24" s="23"/>
      <c r="BN24" s="102">
        <f t="shared" si="15"/>
        <v>6.8450000000000006</v>
      </c>
      <c r="BO24" s="102">
        <f t="shared" si="16"/>
        <v>6.0562500000000004</v>
      </c>
      <c r="BP24" s="102">
        <f t="shared" si="17"/>
        <v>4.1624999999999996</v>
      </c>
      <c r="BQ24" s="481">
        <f t="shared" si="18"/>
        <v>6.0246874999999998</v>
      </c>
      <c r="BR24" s="25"/>
      <c r="BS24" s="24">
        <f t="shared" si="19"/>
        <v>5.4337499999999999</v>
      </c>
      <c r="BT24" s="41"/>
      <c r="BU24" s="26">
        <f t="shared" si="20"/>
        <v>5.7292187499999994</v>
      </c>
      <c r="BV24" s="32">
        <v>14</v>
      </c>
    </row>
    <row r="25" spans="1:74" x14ac:dyDescent="0.3">
      <c r="A25">
        <v>31</v>
      </c>
      <c r="B25" t="s">
        <v>188</v>
      </c>
      <c r="C25" t="s">
        <v>233</v>
      </c>
      <c r="D25" t="s">
        <v>155</v>
      </c>
      <c r="E25" t="s">
        <v>156</v>
      </c>
      <c r="F25" s="171">
        <v>6.8</v>
      </c>
      <c r="G25" s="171">
        <v>7</v>
      </c>
      <c r="H25" s="171">
        <v>5.6</v>
      </c>
      <c r="I25" s="171">
        <v>6.8</v>
      </c>
      <c r="J25" s="191">
        <f t="shared" si="0"/>
        <v>6.55</v>
      </c>
      <c r="K25" s="171">
        <v>7.5</v>
      </c>
      <c r="L25" s="171"/>
      <c r="M25" s="191">
        <f t="shared" si="1"/>
        <v>7.5</v>
      </c>
      <c r="N25" s="171">
        <v>7</v>
      </c>
      <c r="O25" s="171"/>
      <c r="P25" s="191">
        <f t="shared" si="2"/>
        <v>7</v>
      </c>
      <c r="Q25" s="21">
        <f t="shared" si="3"/>
        <v>7.0200000000000005</v>
      </c>
      <c r="R25" s="17"/>
      <c r="S25" s="171">
        <v>6.5</v>
      </c>
      <c r="T25" s="171">
        <v>7</v>
      </c>
      <c r="U25" s="171">
        <v>5.5</v>
      </c>
      <c r="V25" s="171">
        <v>6.8</v>
      </c>
      <c r="W25" s="191">
        <f t="shared" si="4"/>
        <v>6.45</v>
      </c>
      <c r="X25" s="171">
        <v>6.8</v>
      </c>
      <c r="Y25" s="171">
        <v>2</v>
      </c>
      <c r="Z25" s="191">
        <f t="shared" si="5"/>
        <v>4.8</v>
      </c>
      <c r="AA25" s="171">
        <v>6.8</v>
      </c>
      <c r="AB25" s="171"/>
      <c r="AC25" s="191">
        <f t="shared" si="6"/>
        <v>6.8</v>
      </c>
      <c r="AD25" s="21">
        <f t="shared" si="7"/>
        <v>5.86</v>
      </c>
      <c r="AE25" s="23"/>
      <c r="AF25" s="19">
        <v>4</v>
      </c>
      <c r="AG25" s="19">
        <v>5.6</v>
      </c>
      <c r="AH25" s="19">
        <v>7</v>
      </c>
      <c r="AI25" s="19">
        <v>5.3</v>
      </c>
      <c r="AJ25" s="19">
        <v>6</v>
      </c>
      <c r="AK25" s="19">
        <v>6</v>
      </c>
      <c r="AL25" s="19">
        <v>4.8</v>
      </c>
      <c r="AM25" s="19">
        <v>4.5</v>
      </c>
      <c r="AN25" s="22">
        <f t="shared" si="8"/>
        <v>43.2</v>
      </c>
      <c r="AO25" s="21">
        <f t="shared" si="9"/>
        <v>5.4</v>
      </c>
      <c r="AP25" s="43"/>
      <c r="AQ25" s="480">
        <v>6.89</v>
      </c>
      <c r="AR25" s="20"/>
      <c r="AS25" s="21">
        <f t="shared" si="10"/>
        <v>6.89</v>
      </c>
      <c r="AT25" s="23"/>
      <c r="AU25" s="19">
        <v>5</v>
      </c>
      <c r="AV25" s="19">
        <v>4</v>
      </c>
      <c r="AW25" s="19">
        <v>6.5</v>
      </c>
      <c r="AX25" s="19">
        <v>5.5</v>
      </c>
      <c r="AY25" s="19">
        <v>5.8</v>
      </c>
      <c r="AZ25" s="19">
        <v>5.5</v>
      </c>
      <c r="BA25" s="19">
        <v>4.8</v>
      </c>
      <c r="BB25" s="19">
        <v>5.5</v>
      </c>
      <c r="BC25" s="22">
        <f t="shared" si="11"/>
        <v>42.599999999999994</v>
      </c>
      <c r="BD25" s="21">
        <f t="shared" si="12"/>
        <v>5.3249999999999993</v>
      </c>
      <c r="BE25" s="23"/>
      <c r="BF25" s="19">
        <v>3.5</v>
      </c>
      <c r="BG25" s="19">
        <v>3</v>
      </c>
      <c r="BH25" s="19">
        <v>4</v>
      </c>
      <c r="BI25" s="19">
        <v>3</v>
      </c>
      <c r="BJ25" s="21">
        <f t="shared" si="13"/>
        <v>3.5</v>
      </c>
      <c r="BK25" s="20">
        <v>1</v>
      </c>
      <c r="BL25" s="21">
        <f t="shared" si="14"/>
        <v>2.5</v>
      </c>
      <c r="BM25" s="23"/>
      <c r="BN25" s="102">
        <f t="shared" si="15"/>
        <v>6.44</v>
      </c>
      <c r="BO25" s="102">
        <f t="shared" si="16"/>
        <v>6.1449999999999996</v>
      </c>
      <c r="BP25" s="102">
        <f t="shared" si="17"/>
        <v>3.9124999999999996</v>
      </c>
      <c r="BQ25" s="481">
        <f t="shared" si="18"/>
        <v>5.7768750000000004</v>
      </c>
      <c r="BR25" s="25"/>
      <c r="BS25" s="24">
        <f t="shared" si="19"/>
        <v>5.5350000000000001</v>
      </c>
      <c r="BT25" s="41"/>
      <c r="BU25" s="26">
        <f t="shared" si="20"/>
        <v>5.6559375000000003</v>
      </c>
      <c r="BV25" s="32">
        <v>15</v>
      </c>
    </row>
  </sheetData>
  <sortState xmlns:xlrd2="http://schemas.microsoft.com/office/spreadsheetml/2017/richdata2" ref="A11:BV25">
    <sortCondition descending="1" ref="BU11:BU25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71DF0-10FE-4D47-97E1-8BBC6B025746}">
  <sheetPr>
    <pageSetUpPr fitToPage="1"/>
  </sheetPr>
  <dimension ref="A1:BV24"/>
  <sheetViews>
    <sheetView workbookViewId="0">
      <selection activeCell="B11" sqref="B11"/>
    </sheetView>
  </sheetViews>
  <sheetFormatPr defaultColWidth="9.109375" defaultRowHeight="14.4" x14ac:dyDescent="0.3"/>
  <cols>
    <col min="1" max="1" width="6.6640625" style="3" customWidth="1"/>
    <col min="2" max="2" width="23.109375" style="3" customWidth="1"/>
    <col min="3" max="3" width="26.77734375" style="3" customWidth="1"/>
    <col min="4" max="4" width="18.5546875" style="3" customWidth="1"/>
    <col min="5" max="5" width="18.21875" style="3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.33203125" style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31" max="31" width="3.33203125" style="3" customWidth="1"/>
    <col min="32" max="41" width="7.6640625" style="3" customWidth="1"/>
    <col min="42" max="42" width="3.33203125" style="3" customWidth="1"/>
    <col min="43" max="44" width="7.6640625" style="3" customWidth="1"/>
    <col min="45" max="45" width="9.44140625" style="3" customWidth="1"/>
    <col min="46" max="46" width="3.44140625" style="3" customWidth="1"/>
    <col min="47" max="56" width="7.6640625" style="3" customWidth="1"/>
    <col min="57" max="57" width="3.33203125" style="3" customWidth="1"/>
    <col min="58" max="64" width="7.6640625" style="3" customWidth="1"/>
    <col min="65" max="65" width="2.6640625" style="3" customWidth="1"/>
    <col min="66" max="66" width="7.44140625" style="100" customWidth="1"/>
    <col min="67" max="68" width="7.6640625" style="100" customWidth="1"/>
    <col min="69" max="69" width="10.44140625" style="3" customWidth="1"/>
    <col min="70" max="70" width="2.6640625" style="3" customWidth="1"/>
    <col min="71" max="71" width="9.109375" style="3"/>
    <col min="72" max="72" width="2.33203125" style="3" customWidth="1"/>
    <col min="73" max="73" width="9.109375" style="3"/>
    <col min="74" max="74" width="12.44140625" style="3" customWidth="1"/>
    <col min="75" max="16384" width="9.109375" style="3"/>
  </cols>
  <sheetData>
    <row r="1" spans="1:74" ht="15.6" x14ac:dyDescent="0.3">
      <c r="A1" s="99" t="str">
        <f>'Comp Detail'!A1</f>
        <v>2023 Australian National Championships</v>
      </c>
      <c r="D1" s="173" t="s">
        <v>81</v>
      </c>
      <c r="E1" s="4" t="s">
        <v>101</v>
      </c>
      <c r="F1" s="1"/>
      <c r="G1" s="1"/>
      <c r="H1" s="1"/>
      <c r="I1" s="1"/>
      <c r="J1" s="105"/>
      <c r="K1" s="105"/>
      <c r="L1" s="105"/>
      <c r="M1" s="105"/>
      <c r="N1" s="105"/>
      <c r="O1" s="105"/>
      <c r="P1" s="105"/>
      <c r="Q1" s="105"/>
      <c r="S1" s="1"/>
      <c r="T1" s="1"/>
      <c r="U1" s="1"/>
      <c r="V1" s="1"/>
      <c r="W1" s="105"/>
      <c r="X1" s="105"/>
      <c r="Y1" s="105"/>
      <c r="Z1" s="105"/>
      <c r="AA1" s="105"/>
      <c r="AB1" s="105"/>
      <c r="AC1" s="105"/>
      <c r="AD1" s="105"/>
      <c r="BE1" s="5"/>
      <c r="BV1" s="5">
        <f ca="1">NOW()</f>
        <v>45209.655963310186</v>
      </c>
    </row>
    <row r="2" spans="1:74" ht="14.85" customHeight="1" x14ac:dyDescent="0.4">
      <c r="A2" s="28"/>
      <c r="D2" s="173" t="s">
        <v>82</v>
      </c>
      <c r="E2" s="439" t="s">
        <v>301</v>
      </c>
      <c r="F2" s="1"/>
      <c r="G2" s="1"/>
      <c r="H2" s="1"/>
      <c r="I2" s="1"/>
      <c r="J2" s="105"/>
      <c r="K2" s="105"/>
      <c r="L2" s="279"/>
      <c r="M2" s="105"/>
      <c r="N2" s="105"/>
      <c r="O2" s="105"/>
      <c r="P2" s="105"/>
      <c r="Q2" s="105"/>
      <c r="S2" s="1"/>
      <c r="T2" s="1"/>
      <c r="U2" s="1"/>
      <c r="V2" s="1"/>
      <c r="W2" s="105"/>
      <c r="X2" s="105"/>
      <c r="Y2" s="105"/>
      <c r="Z2" s="105"/>
      <c r="AA2" s="105"/>
      <c r="AB2" s="105"/>
      <c r="AC2" s="105"/>
      <c r="AD2" s="105"/>
      <c r="BE2" s="7"/>
      <c r="BV2" s="7">
        <f ca="1">NOW()</f>
        <v>45209.655963310186</v>
      </c>
    </row>
    <row r="3" spans="1:74" ht="15.6" x14ac:dyDescent="0.3">
      <c r="A3" s="538" t="str">
        <f>'Comp Detail'!A3</f>
        <v>5th to 8th October 2023</v>
      </c>
      <c r="B3" s="539"/>
      <c r="D3" s="173" t="s">
        <v>83</v>
      </c>
      <c r="E3" s="3" t="s">
        <v>113</v>
      </c>
      <c r="AF3" s="9"/>
      <c r="AG3" s="9"/>
      <c r="AH3" s="9"/>
      <c r="AI3" s="9"/>
      <c r="AJ3" s="9"/>
      <c r="AK3" s="9"/>
      <c r="AL3" s="9"/>
      <c r="AM3" s="9"/>
      <c r="AN3" s="9"/>
      <c r="AO3" s="9"/>
      <c r="AQ3" s="8"/>
      <c r="AR3" s="8"/>
      <c r="AS3" s="8"/>
      <c r="AU3" s="9"/>
      <c r="AV3" s="9"/>
      <c r="AW3" s="9"/>
      <c r="AX3" s="9"/>
      <c r="AY3" s="9"/>
      <c r="AZ3" s="9"/>
      <c r="BA3" s="9"/>
      <c r="BB3" s="9"/>
      <c r="BC3" s="9"/>
      <c r="BD3" s="9"/>
      <c r="BF3" s="8"/>
      <c r="BG3" s="8"/>
      <c r="BH3" s="8"/>
      <c r="BI3" s="8"/>
      <c r="BJ3" s="8"/>
      <c r="BK3" s="8"/>
      <c r="BL3" s="8"/>
    </row>
    <row r="4" spans="1:74" ht="15.6" x14ac:dyDescent="0.3">
      <c r="A4" s="34"/>
      <c r="B4" s="35"/>
      <c r="D4" s="4"/>
      <c r="F4" s="185" t="s">
        <v>78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S4" s="10" t="s">
        <v>51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F4" s="11" t="s">
        <v>22</v>
      </c>
      <c r="AG4" s="11"/>
      <c r="AH4" s="11"/>
      <c r="AI4" s="11"/>
      <c r="AJ4" s="11"/>
      <c r="AK4" s="11"/>
      <c r="AL4" s="11"/>
      <c r="AM4" s="11"/>
      <c r="AN4" s="11"/>
      <c r="AO4" s="11"/>
      <c r="AQ4" s="10" t="s">
        <v>11</v>
      </c>
      <c r="AR4" s="10"/>
      <c r="AS4" s="10"/>
      <c r="AU4" s="11" t="s">
        <v>22</v>
      </c>
      <c r="AV4" s="11"/>
      <c r="AW4" s="11"/>
      <c r="AX4" s="11"/>
      <c r="AY4" s="11"/>
      <c r="AZ4" s="11"/>
      <c r="BA4" s="11"/>
      <c r="BB4" s="11"/>
      <c r="BC4" s="11"/>
      <c r="BD4" s="11"/>
      <c r="BF4" s="10" t="s">
        <v>11</v>
      </c>
      <c r="BG4" s="10"/>
      <c r="BH4" s="10"/>
      <c r="BI4" s="10"/>
      <c r="BJ4" s="10"/>
      <c r="BK4" s="10"/>
      <c r="BL4" s="10"/>
    </row>
    <row r="5" spans="1:74" ht="15.6" x14ac:dyDescent="0.3">
      <c r="A5" s="28" t="s">
        <v>111</v>
      </c>
      <c r="B5" s="6"/>
      <c r="D5" s="4"/>
      <c r="H5" s="105"/>
      <c r="I5" s="105"/>
      <c r="K5" s="174"/>
      <c r="L5" s="174"/>
      <c r="M5" s="174"/>
      <c r="N5" s="105"/>
      <c r="O5" s="105"/>
      <c r="P5" s="105"/>
      <c r="Q5" s="105"/>
      <c r="U5" s="105"/>
      <c r="V5" s="105"/>
      <c r="X5" s="174"/>
      <c r="Y5" s="174"/>
      <c r="Z5" s="174"/>
      <c r="AA5" s="105"/>
      <c r="AB5" s="105"/>
      <c r="AC5" s="105"/>
      <c r="AD5" s="105"/>
    </row>
    <row r="6" spans="1:74" ht="15.6" x14ac:dyDescent="0.3">
      <c r="A6" s="28" t="s">
        <v>53</v>
      </c>
      <c r="B6" s="13" t="s">
        <v>304</v>
      </c>
      <c r="F6" s="174" t="s">
        <v>47</v>
      </c>
      <c r="G6" s="105" t="str">
        <f>E1</f>
        <v>Robyn Bruderer</v>
      </c>
      <c r="H6" s="105"/>
      <c r="I6" s="105"/>
      <c r="K6" s="105"/>
      <c r="L6" s="105"/>
      <c r="M6" s="105"/>
      <c r="N6" s="105"/>
      <c r="O6" s="105"/>
      <c r="P6" s="105"/>
      <c r="Q6" s="105"/>
      <c r="S6" s="174" t="s">
        <v>47</v>
      </c>
      <c r="T6" s="105" t="str">
        <f>E1</f>
        <v>Robyn Bruderer</v>
      </c>
      <c r="U6" s="105"/>
      <c r="V6" s="105"/>
      <c r="X6" s="105"/>
      <c r="Y6" s="105"/>
      <c r="Z6" s="105"/>
      <c r="AA6" s="105"/>
      <c r="AB6" s="105"/>
      <c r="AC6" s="105"/>
      <c r="AD6" s="105"/>
      <c r="AF6" s="6" t="s">
        <v>46</v>
      </c>
      <c r="AG6" s="3" t="str">
        <f>E2</f>
        <v>Janet Leadbeater</v>
      </c>
      <c r="AQ6" s="6" t="s">
        <v>46</v>
      </c>
      <c r="AR6" s="3" t="str">
        <f>E2</f>
        <v>Janet Leadbeater</v>
      </c>
      <c r="AU6" s="6" t="s">
        <v>48</v>
      </c>
      <c r="AV6" s="3" t="str">
        <f>E3</f>
        <v>Angie Deeks</v>
      </c>
      <c r="BF6" s="6" t="s">
        <v>48</v>
      </c>
      <c r="BG6" s="3" t="str">
        <f>E3</f>
        <v>Angie Deeks</v>
      </c>
      <c r="BK6" s="6"/>
      <c r="BL6" s="6"/>
      <c r="BQ6" s="6" t="s">
        <v>12</v>
      </c>
    </row>
    <row r="7" spans="1:74" x14ac:dyDescent="0.3">
      <c r="B7" s="6" t="s">
        <v>353</v>
      </c>
      <c r="F7" s="174" t="s">
        <v>26</v>
      </c>
      <c r="S7" s="174" t="s">
        <v>26</v>
      </c>
      <c r="T7" s="105"/>
      <c r="BN7" s="101"/>
      <c r="BO7" s="101"/>
      <c r="BP7" s="101"/>
    </row>
    <row r="8" spans="1:74" x14ac:dyDescent="0.3">
      <c r="F8" s="174" t="s">
        <v>1</v>
      </c>
      <c r="G8" s="105"/>
      <c r="H8" s="105"/>
      <c r="I8" s="105"/>
      <c r="J8" s="186" t="s">
        <v>1</v>
      </c>
      <c r="K8" s="187"/>
      <c r="L8" s="187"/>
      <c r="M8" s="187" t="s">
        <v>2</v>
      </c>
      <c r="O8" s="187"/>
      <c r="P8" s="187" t="s">
        <v>3</v>
      </c>
      <c r="Q8" s="187" t="s">
        <v>85</v>
      </c>
      <c r="S8" s="174" t="s">
        <v>1</v>
      </c>
      <c r="T8" s="105"/>
      <c r="U8" s="105"/>
      <c r="V8" s="105"/>
      <c r="W8" s="186" t="s">
        <v>1</v>
      </c>
      <c r="X8" s="187"/>
      <c r="Y8" s="187"/>
      <c r="Z8" s="187" t="s">
        <v>2</v>
      </c>
      <c r="AB8" s="187"/>
      <c r="AC8" s="187" t="s">
        <v>3</v>
      </c>
      <c r="AD8" s="187" t="s">
        <v>85</v>
      </c>
      <c r="AF8" s="3" t="s">
        <v>8</v>
      </c>
      <c r="AP8" s="12"/>
      <c r="AQ8" s="6"/>
      <c r="AR8" s="3" t="s">
        <v>10</v>
      </c>
      <c r="AS8" s="6" t="s">
        <v>13</v>
      </c>
      <c r="BL8" s="172" t="s">
        <v>45</v>
      </c>
      <c r="BQ8" s="6" t="s">
        <v>50</v>
      </c>
      <c r="BS8" s="6" t="s">
        <v>51</v>
      </c>
      <c r="BU8" s="44" t="s">
        <v>52</v>
      </c>
      <c r="BV8" s="16"/>
    </row>
    <row r="9" spans="1:74" s="12" customFormat="1" x14ac:dyDescent="0.3">
      <c r="A9" s="36" t="s">
        <v>24</v>
      </c>
      <c r="B9" s="36" t="s">
        <v>25</v>
      </c>
      <c r="C9" s="36" t="s">
        <v>26</v>
      </c>
      <c r="D9" s="36" t="s">
        <v>27</v>
      </c>
      <c r="E9" s="36" t="s">
        <v>28</v>
      </c>
      <c r="F9" s="176" t="s">
        <v>86</v>
      </c>
      <c r="G9" s="176" t="s">
        <v>89</v>
      </c>
      <c r="H9" s="176" t="s">
        <v>87</v>
      </c>
      <c r="I9" s="176" t="s">
        <v>90</v>
      </c>
      <c r="J9" s="188" t="s">
        <v>34</v>
      </c>
      <c r="K9" s="170" t="s">
        <v>2</v>
      </c>
      <c r="L9" s="170" t="s">
        <v>92</v>
      </c>
      <c r="M9" s="188" t="s">
        <v>34</v>
      </c>
      <c r="N9" s="189" t="s">
        <v>3</v>
      </c>
      <c r="O9" s="170" t="s">
        <v>92</v>
      </c>
      <c r="P9" s="188" t="s">
        <v>34</v>
      </c>
      <c r="Q9" s="188" t="s">
        <v>34</v>
      </c>
      <c r="S9" s="176" t="s">
        <v>86</v>
      </c>
      <c r="T9" s="176" t="s">
        <v>89</v>
      </c>
      <c r="U9" s="176" t="s">
        <v>87</v>
      </c>
      <c r="V9" s="176" t="s">
        <v>90</v>
      </c>
      <c r="W9" s="188" t="s">
        <v>34</v>
      </c>
      <c r="X9" s="170" t="s">
        <v>2</v>
      </c>
      <c r="Y9" s="170" t="s">
        <v>92</v>
      </c>
      <c r="Z9" s="188" t="s">
        <v>34</v>
      </c>
      <c r="AA9" s="189" t="s">
        <v>3</v>
      </c>
      <c r="AB9" s="170" t="s">
        <v>92</v>
      </c>
      <c r="AC9" s="188" t="s">
        <v>34</v>
      </c>
      <c r="AD9" s="188" t="s">
        <v>34</v>
      </c>
      <c r="AE9" s="306"/>
      <c r="AF9" s="36" t="s">
        <v>29</v>
      </c>
      <c r="AG9" s="36" t="s">
        <v>30</v>
      </c>
      <c r="AH9" s="36" t="s">
        <v>17</v>
      </c>
      <c r="AI9" s="36" t="s">
        <v>56</v>
      </c>
      <c r="AJ9" s="36" t="s">
        <v>60</v>
      </c>
      <c r="AK9" s="36" t="s">
        <v>61</v>
      </c>
      <c r="AL9" s="36" t="s">
        <v>31</v>
      </c>
      <c r="AM9" s="36" t="s">
        <v>57</v>
      </c>
      <c r="AN9" s="36" t="s">
        <v>38</v>
      </c>
      <c r="AO9" s="38" t="s">
        <v>37</v>
      </c>
      <c r="AP9" s="307"/>
      <c r="AQ9" s="36" t="s">
        <v>36</v>
      </c>
      <c r="AR9" s="36" t="s">
        <v>9</v>
      </c>
      <c r="AS9" s="38" t="s">
        <v>15</v>
      </c>
      <c r="AT9" s="308"/>
      <c r="AU9" s="36" t="s">
        <v>29</v>
      </c>
      <c r="AV9" s="36" t="s">
        <v>30</v>
      </c>
      <c r="AW9" s="36" t="s">
        <v>17</v>
      </c>
      <c r="AX9" s="36" t="s">
        <v>56</v>
      </c>
      <c r="AY9" s="36" t="s">
        <v>60</v>
      </c>
      <c r="AZ9" s="36" t="s">
        <v>61</v>
      </c>
      <c r="BA9" s="36" t="s">
        <v>31</v>
      </c>
      <c r="BB9" s="36" t="s">
        <v>58</v>
      </c>
      <c r="BC9" s="36" t="s">
        <v>38</v>
      </c>
      <c r="BD9" s="38" t="s">
        <v>37</v>
      </c>
      <c r="BE9" s="308"/>
      <c r="BF9" s="309" t="s">
        <v>4</v>
      </c>
      <c r="BG9" s="309" t="s">
        <v>5</v>
      </c>
      <c r="BH9" s="309" t="s">
        <v>6</v>
      </c>
      <c r="BI9" s="309" t="s">
        <v>7</v>
      </c>
      <c r="BJ9" s="309" t="s">
        <v>33</v>
      </c>
      <c r="BK9" s="36" t="s">
        <v>10</v>
      </c>
      <c r="BL9" s="38" t="s">
        <v>15</v>
      </c>
      <c r="BM9" s="308"/>
      <c r="BN9" s="154" t="s">
        <v>67</v>
      </c>
      <c r="BO9" s="154" t="s">
        <v>68</v>
      </c>
      <c r="BP9" s="154" t="s">
        <v>69</v>
      </c>
      <c r="BQ9" s="310" t="s">
        <v>32</v>
      </c>
      <c r="BR9" s="311"/>
      <c r="BS9" s="312" t="s">
        <v>32</v>
      </c>
      <c r="BT9" s="313"/>
      <c r="BU9" s="312" t="s">
        <v>32</v>
      </c>
      <c r="BV9" s="314" t="s">
        <v>35</v>
      </c>
    </row>
    <row r="10" spans="1:74" s="12" customFormat="1" x14ac:dyDescent="0.3">
      <c r="F10" s="41"/>
      <c r="G10" s="41"/>
      <c r="H10" s="41"/>
      <c r="I10" s="41"/>
      <c r="J10" s="190"/>
      <c r="K10" s="190"/>
      <c r="L10" s="190"/>
      <c r="M10" s="190"/>
      <c r="N10" s="190"/>
      <c r="O10" s="190"/>
      <c r="P10" s="190"/>
      <c r="Q10" s="190"/>
      <c r="R10" s="17"/>
      <c r="S10" s="41"/>
      <c r="T10" s="41"/>
      <c r="U10" s="41"/>
      <c r="V10" s="41"/>
      <c r="W10" s="190"/>
      <c r="X10" s="190"/>
      <c r="Y10" s="190"/>
      <c r="Z10" s="190"/>
      <c r="AA10" s="190"/>
      <c r="AB10" s="190"/>
      <c r="AC10" s="190"/>
      <c r="AD10" s="190"/>
      <c r="AE10" s="29"/>
      <c r="AP10" s="42"/>
      <c r="AT10" s="17"/>
      <c r="BE10" s="17"/>
      <c r="BF10" s="16"/>
      <c r="BG10" s="16"/>
      <c r="BH10" s="16"/>
      <c r="BI10" s="16"/>
      <c r="BJ10" s="16"/>
      <c r="BM10" s="17"/>
      <c r="BN10" s="101"/>
      <c r="BO10" s="101"/>
      <c r="BP10" s="101"/>
      <c r="BQ10" s="6"/>
      <c r="BR10" s="3"/>
      <c r="BS10" s="44"/>
      <c r="BT10" s="45"/>
      <c r="BU10" s="44"/>
      <c r="BV10" s="18"/>
    </row>
    <row r="11" spans="1:74" x14ac:dyDescent="0.3">
      <c r="A11">
        <v>82</v>
      </c>
      <c r="B11" t="s">
        <v>306</v>
      </c>
      <c r="C11" t="s">
        <v>217</v>
      </c>
      <c r="D11" t="s">
        <v>215</v>
      </c>
      <c r="E11" t="s">
        <v>193</v>
      </c>
      <c r="F11" s="171">
        <v>6</v>
      </c>
      <c r="G11" s="171">
        <v>6.3</v>
      </c>
      <c r="H11" s="171">
        <v>6</v>
      </c>
      <c r="I11" s="171">
        <v>6.2</v>
      </c>
      <c r="J11" s="191">
        <f t="shared" ref="J11:J18" si="0">(F11+G11+H11+I11)/4</f>
        <v>6.125</v>
      </c>
      <c r="K11" s="171">
        <v>6.3</v>
      </c>
      <c r="L11" s="171"/>
      <c r="M11" s="191">
        <f t="shared" ref="M11:M18" si="1">K11-L11</f>
        <v>6.3</v>
      </c>
      <c r="N11" s="171">
        <v>7</v>
      </c>
      <c r="O11" s="171"/>
      <c r="P11" s="191">
        <f t="shared" ref="P11:P18" si="2">N11-O11</f>
        <v>7</v>
      </c>
      <c r="Q11" s="21">
        <f t="shared" ref="Q11:Q18" si="3">((J11*0.4)+(M11*0.4)+(P11*0.2))</f>
        <v>6.370000000000001</v>
      </c>
      <c r="R11" s="17"/>
      <c r="S11" s="171">
        <v>6</v>
      </c>
      <c r="T11" s="171">
        <v>6</v>
      </c>
      <c r="U11" s="171">
        <v>6</v>
      </c>
      <c r="V11" s="171">
        <v>6</v>
      </c>
      <c r="W11" s="191">
        <f t="shared" ref="W11:W18" si="4">(S11+T11+U11+V11)/4</f>
        <v>6</v>
      </c>
      <c r="X11" s="171">
        <v>6</v>
      </c>
      <c r="Y11" s="171"/>
      <c r="Z11" s="191">
        <f t="shared" ref="Z11:Z18" si="5">X11-Y11</f>
        <v>6</v>
      </c>
      <c r="AA11" s="171">
        <v>7</v>
      </c>
      <c r="AB11" s="171"/>
      <c r="AC11" s="191">
        <f t="shared" ref="AC11:AC18" si="6">AA11-AB11</f>
        <v>7</v>
      </c>
      <c r="AD11" s="21">
        <f t="shared" ref="AD11:AD18" si="7">((W11*0.4)+(Z11*0.4)+(AC11*0.2))</f>
        <v>6.2000000000000011</v>
      </c>
      <c r="AE11" s="23"/>
      <c r="AF11" s="19">
        <v>7</v>
      </c>
      <c r="AG11" s="19">
        <v>7</v>
      </c>
      <c r="AH11" s="19">
        <v>8</v>
      </c>
      <c r="AI11" s="19">
        <v>8</v>
      </c>
      <c r="AJ11" s="19">
        <v>8</v>
      </c>
      <c r="AK11" s="19">
        <v>7</v>
      </c>
      <c r="AL11" s="19">
        <v>8</v>
      </c>
      <c r="AM11" s="19">
        <v>7.5</v>
      </c>
      <c r="AN11" s="22">
        <f t="shared" ref="AN11:AN18" si="8">SUM(AF11:AM11)</f>
        <v>60.5</v>
      </c>
      <c r="AO11" s="21">
        <f t="shared" ref="AO11:AO18" si="9">AN11/8</f>
        <v>7.5625</v>
      </c>
      <c r="AP11" s="43"/>
      <c r="AQ11" s="516">
        <v>7.3</v>
      </c>
      <c r="AR11" s="20"/>
      <c r="AS11" s="21">
        <f t="shared" ref="AS11:AS18" si="10">AQ11-AR11</f>
        <v>7.3</v>
      </c>
      <c r="AT11" s="23"/>
      <c r="AU11" s="19">
        <v>6.5</v>
      </c>
      <c r="AV11" s="19">
        <v>6.5</v>
      </c>
      <c r="AW11" s="19">
        <v>6.8</v>
      </c>
      <c r="AX11" s="19">
        <v>6.5</v>
      </c>
      <c r="AY11" s="19">
        <v>5.5</v>
      </c>
      <c r="AZ11" s="19">
        <v>5</v>
      </c>
      <c r="BA11" s="19">
        <v>5.5</v>
      </c>
      <c r="BB11" s="19">
        <v>5.5</v>
      </c>
      <c r="BC11" s="22">
        <f t="shared" ref="BC11:BC18" si="11">SUM(AU11:BB11)</f>
        <v>47.8</v>
      </c>
      <c r="BD11" s="21">
        <f t="shared" ref="BD11:BD18" si="12">BC11/8</f>
        <v>5.9749999999999996</v>
      </c>
      <c r="BE11" s="23"/>
      <c r="BF11" s="19">
        <v>6</v>
      </c>
      <c r="BG11" s="19">
        <v>6.8</v>
      </c>
      <c r="BH11" s="19">
        <v>6</v>
      </c>
      <c r="BI11" s="19">
        <v>6</v>
      </c>
      <c r="BJ11" s="21">
        <f t="shared" ref="BJ11:BJ18" si="13">SUM((BF11*0.3),(BG11*0.25),(BH11*0.35),(BI11*0.1))</f>
        <v>6.1999999999999993</v>
      </c>
      <c r="BK11" s="20"/>
      <c r="BL11" s="21">
        <f t="shared" ref="BL11:BL18" si="14">BJ11-BK11</f>
        <v>6.1999999999999993</v>
      </c>
      <c r="BM11" s="23"/>
      <c r="BN11" s="102">
        <f t="shared" ref="BN11:BN18" si="15">(Q11+AD11)/2</f>
        <v>6.285000000000001</v>
      </c>
      <c r="BO11" s="102">
        <f t="shared" ref="BO11:BO18" si="16">(AO11+AS11)/2</f>
        <v>7.4312500000000004</v>
      </c>
      <c r="BP11" s="102">
        <f t="shared" ref="BP11:BP18" si="17">(BD11+BL11)/2</f>
        <v>6.0874999999999995</v>
      </c>
      <c r="BQ11" s="24">
        <f t="shared" ref="BQ11:BQ18" si="18">SUM((Q11*0.25)+(AO11*0.375)+(BD11*0.375))</f>
        <v>6.6690624999999999</v>
      </c>
      <c r="BR11" s="25"/>
      <c r="BS11" s="24">
        <f t="shared" ref="BS11:BS18" si="19">SUM((AD11*0.25),(AS11*0.5),(BL11*0.25))</f>
        <v>6.75</v>
      </c>
      <c r="BT11" s="41"/>
      <c r="BU11" s="26">
        <f t="shared" ref="BU11:BU18" si="20">AVERAGE(BQ11:BS11)</f>
        <v>6.7095312499999995</v>
      </c>
      <c r="BV11" s="32">
        <v>1</v>
      </c>
    </row>
    <row r="12" spans="1:74" x14ac:dyDescent="0.3">
      <c r="A12">
        <v>85</v>
      </c>
      <c r="B12" t="s">
        <v>305</v>
      </c>
      <c r="C12" t="s">
        <v>217</v>
      </c>
      <c r="D12" t="s">
        <v>215</v>
      </c>
      <c r="E12" t="s">
        <v>193</v>
      </c>
      <c r="F12" s="171">
        <v>6</v>
      </c>
      <c r="G12" s="171">
        <v>6</v>
      </c>
      <c r="H12" s="171">
        <v>6</v>
      </c>
      <c r="I12" s="171">
        <v>6.3</v>
      </c>
      <c r="J12" s="191">
        <f t="shared" si="0"/>
        <v>6.0750000000000002</v>
      </c>
      <c r="K12" s="171">
        <v>6.3</v>
      </c>
      <c r="L12" s="171"/>
      <c r="M12" s="191">
        <f t="shared" si="1"/>
        <v>6.3</v>
      </c>
      <c r="N12" s="171">
        <v>7.2</v>
      </c>
      <c r="O12" s="171"/>
      <c r="P12" s="191">
        <f t="shared" si="2"/>
        <v>7.2</v>
      </c>
      <c r="Q12" s="21">
        <f t="shared" si="3"/>
        <v>6.3900000000000006</v>
      </c>
      <c r="R12" s="17"/>
      <c r="S12" s="171">
        <v>6</v>
      </c>
      <c r="T12" s="171">
        <v>6</v>
      </c>
      <c r="U12" s="171">
        <v>6</v>
      </c>
      <c r="V12" s="171">
        <v>6</v>
      </c>
      <c r="W12" s="191">
        <f t="shared" si="4"/>
        <v>6</v>
      </c>
      <c r="X12" s="171">
        <v>6.2</v>
      </c>
      <c r="Y12" s="171"/>
      <c r="Z12" s="191">
        <f t="shared" si="5"/>
        <v>6.2</v>
      </c>
      <c r="AA12" s="171">
        <v>7</v>
      </c>
      <c r="AB12" s="171"/>
      <c r="AC12" s="191">
        <f t="shared" si="6"/>
        <v>7</v>
      </c>
      <c r="AD12" s="21">
        <f t="shared" si="7"/>
        <v>6.2800000000000011</v>
      </c>
      <c r="AE12" s="23"/>
      <c r="AF12" s="19">
        <v>6.8</v>
      </c>
      <c r="AG12" s="19">
        <v>7</v>
      </c>
      <c r="AH12" s="19">
        <v>6.8</v>
      </c>
      <c r="AI12" s="19">
        <v>6.8</v>
      </c>
      <c r="AJ12" s="19">
        <v>7</v>
      </c>
      <c r="AK12" s="19">
        <v>7</v>
      </c>
      <c r="AL12" s="19">
        <v>7</v>
      </c>
      <c r="AM12" s="19">
        <v>6.8</v>
      </c>
      <c r="AN12" s="22">
        <f t="shared" si="8"/>
        <v>55.2</v>
      </c>
      <c r="AO12" s="21">
        <f t="shared" si="9"/>
        <v>6.9</v>
      </c>
      <c r="AP12" s="43"/>
      <c r="AQ12" s="516">
        <v>7.25</v>
      </c>
      <c r="AR12" s="20"/>
      <c r="AS12" s="21">
        <f t="shared" si="10"/>
        <v>7.25</v>
      </c>
      <c r="AT12" s="23"/>
      <c r="AU12" s="19">
        <v>5.5</v>
      </c>
      <c r="AV12" s="19">
        <v>6</v>
      </c>
      <c r="AW12" s="19">
        <v>6</v>
      </c>
      <c r="AX12" s="19">
        <v>6.5</v>
      </c>
      <c r="AY12" s="19">
        <v>6.8</v>
      </c>
      <c r="AZ12" s="19">
        <v>6</v>
      </c>
      <c r="BA12" s="19">
        <v>6</v>
      </c>
      <c r="BB12" s="19">
        <v>5.5</v>
      </c>
      <c r="BC12" s="22">
        <f t="shared" si="11"/>
        <v>48.3</v>
      </c>
      <c r="BD12" s="21">
        <f t="shared" si="12"/>
        <v>6.0374999999999996</v>
      </c>
      <c r="BE12" s="23"/>
      <c r="BF12" s="19">
        <v>6.5</v>
      </c>
      <c r="BG12" s="19">
        <v>6.8</v>
      </c>
      <c r="BH12" s="19">
        <v>5.8</v>
      </c>
      <c r="BI12" s="19">
        <v>5.7</v>
      </c>
      <c r="BJ12" s="21">
        <f t="shared" si="13"/>
        <v>6.25</v>
      </c>
      <c r="BK12" s="20"/>
      <c r="BL12" s="21">
        <f t="shared" si="14"/>
        <v>6.25</v>
      </c>
      <c r="BM12" s="23"/>
      <c r="BN12" s="102">
        <f t="shared" si="15"/>
        <v>6.3350000000000009</v>
      </c>
      <c r="BO12" s="102">
        <f t="shared" si="16"/>
        <v>7.0750000000000002</v>
      </c>
      <c r="BP12" s="102">
        <f t="shared" si="17"/>
        <v>6.1437499999999998</v>
      </c>
      <c r="BQ12" s="24">
        <f t="shared" si="18"/>
        <v>6.4490625000000001</v>
      </c>
      <c r="BR12" s="25"/>
      <c r="BS12" s="24">
        <f t="shared" si="19"/>
        <v>6.7575000000000003</v>
      </c>
      <c r="BT12" s="41"/>
      <c r="BU12" s="26">
        <f t="shared" si="20"/>
        <v>6.6032812500000002</v>
      </c>
      <c r="BV12" s="32">
        <v>2</v>
      </c>
    </row>
    <row r="13" spans="1:74" x14ac:dyDescent="0.3">
      <c r="A13">
        <v>5</v>
      </c>
      <c r="B13" t="s">
        <v>294</v>
      </c>
      <c r="C13" s="105" t="s">
        <v>159</v>
      </c>
      <c r="D13" t="s">
        <v>160</v>
      </c>
      <c r="E13" t="s">
        <v>161</v>
      </c>
      <c r="F13" s="171">
        <v>7.5</v>
      </c>
      <c r="G13" s="171">
        <v>7</v>
      </c>
      <c r="H13" s="171">
        <v>6.2</v>
      </c>
      <c r="I13" s="171">
        <v>6.5</v>
      </c>
      <c r="J13" s="191">
        <f t="shared" si="0"/>
        <v>6.8</v>
      </c>
      <c r="K13" s="171">
        <v>7.2</v>
      </c>
      <c r="L13" s="171"/>
      <c r="M13" s="191">
        <f t="shared" si="1"/>
        <v>7.2</v>
      </c>
      <c r="N13" s="171">
        <v>8</v>
      </c>
      <c r="O13" s="171"/>
      <c r="P13" s="191">
        <f t="shared" si="2"/>
        <v>8</v>
      </c>
      <c r="Q13" s="21">
        <f t="shared" si="3"/>
        <v>7.2000000000000011</v>
      </c>
      <c r="R13" s="17"/>
      <c r="S13" s="171">
        <v>7.2</v>
      </c>
      <c r="T13" s="171">
        <v>7</v>
      </c>
      <c r="U13" s="171">
        <v>6.8</v>
      </c>
      <c r="V13" s="171">
        <v>6.2</v>
      </c>
      <c r="W13" s="191">
        <f t="shared" si="4"/>
        <v>6.8</v>
      </c>
      <c r="X13" s="171">
        <v>6.8</v>
      </c>
      <c r="Y13" s="171"/>
      <c r="Z13" s="191">
        <f t="shared" si="5"/>
        <v>6.8</v>
      </c>
      <c r="AA13" s="171">
        <v>7.8</v>
      </c>
      <c r="AB13" s="171"/>
      <c r="AC13" s="191">
        <f t="shared" si="6"/>
        <v>7.8</v>
      </c>
      <c r="AD13" s="21">
        <f t="shared" si="7"/>
        <v>7</v>
      </c>
      <c r="AE13" s="23"/>
      <c r="AF13" s="19">
        <v>5</v>
      </c>
      <c r="AG13" s="19">
        <v>5.5</v>
      </c>
      <c r="AH13" s="19">
        <v>6</v>
      </c>
      <c r="AI13" s="19">
        <v>7</v>
      </c>
      <c r="AJ13" s="19">
        <v>7</v>
      </c>
      <c r="AK13" s="19">
        <v>7</v>
      </c>
      <c r="AL13" s="19">
        <v>6</v>
      </c>
      <c r="AM13" s="19">
        <v>6.5</v>
      </c>
      <c r="AN13" s="22">
        <f t="shared" si="8"/>
        <v>50</v>
      </c>
      <c r="AO13" s="21">
        <f t="shared" si="9"/>
        <v>6.25</v>
      </c>
      <c r="AP13" s="43"/>
      <c r="AQ13" s="516">
        <v>6.5</v>
      </c>
      <c r="AR13" s="20"/>
      <c r="AS13" s="21">
        <f t="shared" si="10"/>
        <v>6.5</v>
      </c>
      <c r="AT13" s="23"/>
      <c r="AU13" s="19">
        <v>5.8</v>
      </c>
      <c r="AV13" s="19">
        <v>6.5</v>
      </c>
      <c r="AW13" s="19">
        <v>7</v>
      </c>
      <c r="AX13" s="19">
        <v>6.5</v>
      </c>
      <c r="AY13" s="19">
        <v>6.8</v>
      </c>
      <c r="AZ13" s="19">
        <v>5.3</v>
      </c>
      <c r="BA13" s="19">
        <v>6.5</v>
      </c>
      <c r="BB13" s="19">
        <v>5.5</v>
      </c>
      <c r="BC13" s="22">
        <f t="shared" si="11"/>
        <v>49.9</v>
      </c>
      <c r="BD13" s="21">
        <f t="shared" si="12"/>
        <v>6.2374999999999998</v>
      </c>
      <c r="BE13" s="23"/>
      <c r="BF13" s="19">
        <v>7</v>
      </c>
      <c r="BG13" s="19">
        <v>6</v>
      </c>
      <c r="BH13" s="19">
        <v>4.8</v>
      </c>
      <c r="BI13" s="19">
        <v>4</v>
      </c>
      <c r="BJ13" s="21">
        <f t="shared" si="13"/>
        <v>5.6800000000000006</v>
      </c>
      <c r="BK13" s="20">
        <v>1</v>
      </c>
      <c r="BL13" s="21">
        <f t="shared" si="14"/>
        <v>4.6800000000000006</v>
      </c>
      <c r="BM13" s="23"/>
      <c r="BN13" s="102">
        <f t="shared" si="15"/>
        <v>7.1000000000000005</v>
      </c>
      <c r="BO13" s="102">
        <f t="shared" si="16"/>
        <v>6.375</v>
      </c>
      <c r="BP13" s="102">
        <f t="shared" si="17"/>
        <v>5.4587500000000002</v>
      </c>
      <c r="BQ13" s="24">
        <f t="shared" si="18"/>
        <v>6.4828125000000005</v>
      </c>
      <c r="BR13" s="25"/>
      <c r="BS13" s="24">
        <f t="shared" si="19"/>
        <v>6.17</v>
      </c>
      <c r="BT13" s="41"/>
      <c r="BU13" s="26">
        <f t="shared" si="20"/>
        <v>6.3264062499999998</v>
      </c>
      <c r="BV13" s="32">
        <v>3</v>
      </c>
    </row>
    <row r="14" spans="1:74" x14ac:dyDescent="0.3">
      <c r="A14">
        <v>62</v>
      </c>
      <c r="B14" t="s">
        <v>318</v>
      </c>
      <c r="C14" t="s">
        <v>238</v>
      </c>
      <c r="D14" t="s">
        <v>151</v>
      </c>
      <c r="E14" t="s">
        <v>158</v>
      </c>
      <c r="F14" s="171">
        <v>7</v>
      </c>
      <c r="G14" s="171">
        <v>7</v>
      </c>
      <c r="H14" s="171">
        <v>6.3</v>
      </c>
      <c r="I14" s="171">
        <v>6.3</v>
      </c>
      <c r="J14" s="191">
        <f t="shared" si="0"/>
        <v>6.65</v>
      </c>
      <c r="K14" s="171">
        <v>7</v>
      </c>
      <c r="L14" s="171"/>
      <c r="M14" s="191">
        <f t="shared" si="1"/>
        <v>7</v>
      </c>
      <c r="N14" s="171">
        <v>7</v>
      </c>
      <c r="O14" s="171"/>
      <c r="P14" s="191">
        <f t="shared" si="2"/>
        <v>7</v>
      </c>
      <c r="Q14" s="21">
        <f t="shared" si="3"/>
        <v>6.8600000000000012</v>
      </c>
      <c r="R14" s="17"/>
      <c r="S14" s="171">
        <v>7</v>
      </c>
      <c r="T14" s="171">
        <v>7</v>
      </c>
      <c r="U14" s="171">
        <v>6.3</v>
      </c>
      <c r="V14" s="171">
        <v>6.3</v>
      </c>
      <c r="W14" s="191">
        <f t="shared" si="4"/>
        <v>6.65</v>
      </c>
      <c r="X14" s="171">
        <v>7</v>
      </c>
      <c r="Y14" s="171"/>
      <c r="Z14" s="191">
        <f t="shared" si="5"/>
        <v>7</v>
      </c>
      <c r="AA14" s="171">
        <v>7</v>
      </c>
      <c r="AB14" s="171"/>
      <c r="AC14" s="191">
        <f t="shared" si="6"/>
        <v>7</v>
      </c>
      <c r="AD14" s="21">
        <f t="shared" si="7"/>
        <v>6.8600000000000012</v>
      </c>
      <c r="AE14" s="23"/>
      <c r="AF14" s="19">
        <v>5.8</v>
      </c>
      <c r="AG14" s="19">
        <v>6.8</v>
      </c>
      <c r="AH14" s="19">
        <v>7.5</v>
      </c>
      <c r="AI14" s="19">
        <v>6</v>
      </c>
      <c r="AJ14" s="19">
        <v>7</v>
      </c>
      <c r="AK14" s="19">
        <v>7</v>
      </c>
      <c r="AL14" s="19">
        <v>7.8</v>
      </c>
      <c r="AM14" s="19">
        <v>6.8</v>
      </c>
      <c r="AN14" s="22">
        <f t="shared" si="8"/>
        <v>54.699999999999996</v>
      </c>
      <c r="AO14" s="21">
        <f t="shared" si="9"/>
        <v>6.8374999999999995</v>
      </c>
      <c r="AP14" s="43"/>
      <c r="AQ14" s="516">
        <v>6.58</v>
      </c>
      <c r="AR14" s="20"/>
      <c r="AS14" s="21">
        <f t="shared" si="10"/>
        <v>6.58</v>
      </c>
      <c r="AT14" s="23"/>
      <c r="AU14" s="19">
        <v>5.3</v>
      </c>
      <c r="AV14" s="19">
        <v>6.5</v>
      </c>
      <c r="AW14" s="19">
        <v>6</v>
      </c>
      <c r="AX14" s="19">
        <v>5.8</v>
      </c>
      <c r="AY14" s="19">
        <v>5.3</v>
      </c>
      <c r="AZ14" s="19">
        <v>5</v>
      </c>
      <c r="BA14" s="19">
        <v>5.3</v>
      </c>
      <c r="BB14" s="19">
        <v>5.5</v>
      </c>
      <c r="BC14" s="22">
        <f t="shared" si="11"/>
        <v>44.7</v>
      </c>
      <c r="BD14" s="21">
        <f t="shared" si="12"/>
        <v>5.5875000000000004</v>
      </c>
      <c r="BE14" s="23"/>
      <c r="BF14" s="19">
        <v>5.3</v>
      </c>
      <c r="BG14" s="19">
        <v>5.8</v>
      </c>
      <c r="BH14" s="19">
        <v>4.3</v>
      </c>
      <c r="BI14" s="19">
        <v>3</v>
      </c>
      <c r="BJ14" s="21">
        <f t="shared" si="13"/>
        <v>4.8449999999999998</v>
      </c>
      <c r="BK14" s="20"/>
      <c r="BL14" s="21">
        <f t="shared" si="14"/>
        <v>4.8449999999999998</v>
      </c>
      <c r="BM14" s="23"/>
      <c r="BN14" s="102">
        <f t="shared" si="15"/>
        <v>6.8600000000000012</v>
      </c>
      <c r="BO14" s="102">
        <f t="shared" si="16"/>
        <v>6.7087500000000002</v>
      </c>
      <c r="BP14" s="102">
        <f t="shared" si="17"/>
        <v>5.2162500000000005</v>
      </c>
      <c r="BQ14" s="24">
        <f t="shared" si="18"/>
        <v>6.3743750000000006</v>
      </c>
      <c r="BR14" s="25"/>
      <c r="BS14" s="24">
        <f t="shared" si="19"/>
        <v>6.2162500000000005</v>
      </c>
      <c r="BT14" s="41"/>
      <c r="BU14" s="26">
        <f t="shared" si="20"/>
        <v>6.2953125000000005</v>
      </c>
      <c r="BV14" s="32">
        <v>4</v>
      </c>
    </row>
    <row r="15" spans="1:74" x14ac:dyDescent="0.3">
      <c r="A15">
        <v>88</v>
      </c>
      <c r="B15" t="s">
        <v>311</v>
      </c>
      <c r="C15" s="105" t="s">
        <v>312</v>
      </c>
      <c r="D15" t="s">
        <v>313</v>
      </c>
      <c r="E15" t="s">
        <v>310</v>
      </c>
      <c r="F15" s="171">
        <v>6.5</v>
      </c>
      <c r="G15" s="171">
        <v>5.8</v>
      </c>
      <c r="H15" s="171">
        <v>6</v>
      </c>
      <c r="I15" s="171">
        <v>5.8</v>
      </c>
      <c r="J15" s="191">
        <f t="shared" si="0"/>
        <v>6.0250000000000004</v>
      </c>
      <c r="K15" s="171">
        <v>6</v>
      </c>
      <c r="L15" s="171"/>
      <c r="M15" s="191">
        <f t="shared" si="1"/>
        <v>6</v>
      </c>
      <c r="N15" s="171">
        <v>6</v>
      </c>
      <c r="O15" s="171"/>
      <c r="P15" s="191">
        <f t="shared" si="2"/>
        <v>6</v>
      </c>
      <c r="Q15" s="21">
        <f t="shared" si="3"/>
        <v>6.0100000000000007</v>
      </c>
      <c r="R15" s="17"/>
      <c r="S15" s="171">
        <v>6.5</v>
      </c>
      <c r="T15" s="171">
        <v>5.8</v>
      </c>
      <c r="U15" s="171">
        <v>6</v>
      </c>
      <c r="V15" s="171">
        <v>5.8</v>
      </c>
      <c r="W15" s="191">
        <f t="shared" si="4"/>
        <v>6.0250000000000004</v>
      </c>
      <c r="X15" s="171">
        <v>6</v>
      </c>
      <c r="Y15" s="171"/>
      <c r="Z15" s="191">
        <f t="shared" si="5"/>
        <v>6</v>
      </c>
      <c r="AA15" s="171">
        <v>6</v>
      </c>
      <c r="AB15" s="171"/>
      <c r="AC15" s="191">
        <f t="shared" si="6"/>
        <v>6</v>
      </c>
      <c r="AD15" s="21">
        <f t="shared" si="7"/>
        <v>6.0100000000000007</v>
      </c>
      <c r="AE15" s="23"/>
      <c r="AF15" s="19">
        <v>6.8</v>
      </c>
      <c r="AG15" s="19">
        <v>6.5</v>
      </c>
      <c r="AH15" s="19">
        <v>6.5</v>
      </c>
      <c r="AI15" s="19">
        <v>7</v>
      </c>
      <c r="AJ15" s="19">
        <v>7</v>
      </c>
      <c r="AK15" s="19">
        <v>7</v>
      </c>
      <c r="AL15" s="19">
        <v>4</v>
      </c>
      <c r="AM15" s="19">
        <v>5.5</v>
      </c>
      <c r="AN15" s="22">
        <f t="shared" si="8"/>
        <v>50.3</v>
      </c>
      <c r="AO15" s="21">
        <f t="shared" si="9"/>
        <v>6.2874999999999996</v>
      </c>
      <c r="AP15" s="43"/>
      <c r="AQ15" s="516">
        <v>6.23</v>
      </c>
      <c r="AR15" s="20"/>
      <c r="AS15" s="21">
        <f t="shared" si="10"/>
        <v>6.23</v>
      </c>
      <c r="AT15" s="23"/>
      <c r="AU15" s="19">
        <v>6.5</v>
      </c>
      <c r="AV15" s="19">
        <v>6.3</v>
      </c>
      <c r="AW15" s="19">
        <v>6.8</v>
      </c>
      <c r="AX15" s="19">
        <v>5.8</v>
      </c>
      <c r="AY15" s="19">
        <v>5.3</v>
      </c>
      <c r="AZ15" s="19">
        <v>5.3</v>
      </c>
      <c r="BA15" s="19">
        <v>6.5</v>
      </c>
      <c r="BB15" s="19">
        <v>5.3</v>
      </c>
      <c r="BC15" s="22">
        <f t="shared" si="11"/>
        <v>47.8</v>
      </c>
      <c r="BD15" s="21">
        <f t="shared" si="12"/>
        <v>5.9749999999999996</v>
      </c>
      <c r="BE15" s="23"/>
      <c r="BF15" s="19">
        <v>6.5</v>
      </c>
      <c r="BG15" s="19">
        <v>6.8</v>
      </c>
      <c r="BH15" s="19">
        <v>5.5</v>
      </c>
      <c r="BI15" s="19">
        <v>4.2</v>
      </c>
      <c r="BJ15" s="21">
        <f t="shared" si="13"/>
        <v>5.9949999999999992</v>
      </c>
      <c r="BK15" s="20"/>
      <c r="BL15" s="21">
        <f t="shared" si="14"/>
        <v>5.9949999999999992</v>
      </c>
      <c r="BM15" s="23"/>
      <c r="BN15" s="102">
        <f t="shared" si="15"/>
        <v>6.0100000000000007</v>
      </c>
      <c r="BO15" s="102">
        <f t="shared" si="16"/>
        <v>6.25875</v>
      </c>
      <c r="BP15" s="102">
        <f t="shared" si="17"/>
        <v>5.9849999999999994</v>
      </c>
      <c r="BQ15" s="24">
        <f t="shared" si="18"/>
        <v>6.1009374999999997</v>
      </c>
      <c r="BR15" s="25"/>
      <c r="BS15" s="24">
        <f t="shared" si="19"/>
        <v>6.1162500000000009</v>
      </c>
      <c r="BT15" s="41"/>
      <c r="BU15" s="26">
        <f t="shared" si="20"/>
        <v>6.1085937500000007</v>
      </c>
      <c r="BV15" s="32">
        <v>5</v>
      </c>
    </row>
    <row r="16" spans="1:74" x14ac:dyDescent="0.3">
      <c r="A16">
        <v>58</v>
      </c>
      <c r="B16" t="s">
        <v>315</v>
      </c>
      <c r="C16" s="280" t="s">
        <v>212</v>
      </c>
      <c r="D16" t="s">
        <v>213</v>
      </c>
      <c r="E16" t="s">
        <v>199</v>
      </c>
      <c r="F16" s="171">
        <v>7</v>
      </c>
      <c r="G16" s="171">
        <v>6</v>
      </c>
      <c r="H16" s="171">
        <v>6.5</v>
      </c>
      <c r="I16" s="171">
        <v>5</v>
      </c>
      <c r="J16" s="191">
        <f t="shared" si="0"/>
        <v>6.125</v>
      </c>
      <c r="K16" s="171">
        <v>6.3</v>
      </c>
      <c r="L16" s="171"/>
      <c r="M16" s="191">
        <f t="shared" si="1"/>
        <v>6.3</v>
      </c>
      <c r="N16" s="171">
        <v>6.5</v>
      </c>
      <c r="O16" s="171"/>
      <c r="P16" s="191">
        <f t="shared" si="2"/>
        <v>6.5</v>
      </c>
      <c r="Q16" s="21">
        <f t="shared" si="3"/>
        <v>6.2700000000000005</v>
      </c>
      <c r="R16" s="17"/>
      <c r="S16" s="171">
        <v>7</v>
      </c>
      <c r="T16" s="171">
        <v>6</v>
      </c>
      <c r="U16" s="171">
        <v>6.5</v>
      </c>
      <c r="V16" s="171">
        <v>5</v>
      </c>
      <c r="W16" s="191">
        <f t="shared" si="4"/>
        <v>6.125</v>
      </c>
      <c r="X16" s="171">
        <v>6.3</v>
      </c>
      <c r="Y16" s="171"/>
      <c r="Z16" s="191">
        <f t="shared" si="5"/>
        <v>6.3</v>
      </c>
      <c r="AA16" s="171">
        <v>6.5</v>
      </c>
      <c r="AB16" s="171"/>
      <c r="AC16" s="191">
        <f t="shared" si="6"/>
        <v>6.5</v>
      </c>
      <c r="AD16" s="21">
        <f t="shared" si="7"/>
        <v>6.2700000000000005</v>
      </c>
      <c r="AE16" s="23"/>
      <c r="AF16" s="19">
        <v>6.5</v>
      </c>
      <c r="AG16" s="19">
        <v>7</v>
      </c>
      <c r="AH16" s="19">
        <v>5</v>
      </c>
      <c r="AI16" s="19">
        <v>6.5</v>
      </c>
      <c r="AJ16" s="19">
        <v>6</v>
      </c>
      <c r="AK16" s="19">
        <v>6.5</v>
      </c>
      <c r="AL16" s="19">
        <v>6.8</v>
      </c>
      <c r="AM16" s="19">
        <v>5.5</v>
      </c>
      <c r="AN16" s="22">
        <f t="shared" si="8"/>
        <v>49.8</v>
      </c>
      <c r="AO16" s="21">
        <f t="shared" si="9"/>
        <v>6.2249999999999996</v>
      </c>
      <c r="AP16" s="43"/>
      <c r="AQ16" s="516">
        <v>6.2</v>
      </c>
      <c r="AR16" s="20"/>
      <c r="AS16" s="21">
        <f t="shared" si="10"/>
        <v>6.2</v>
      </c>
      <c r="AT16" s="23"/>
      <c r="AU16" s="19">
        <v>5.8</v>
      </c>
      <c r="AV16" s="19">
        <v>6.5</v>
      </c>
      <c r="AW16" s="19">
        <v>7</v>
      </c>
      <c r="AX16" s="19">
        <v>6.3</v>
      </c>
      <c r="AY16" s="19">
        <v>5.8</v>
      </c>
      <c r="AZ16" s="19">
        <v>5.3</v>
      </c>
      <c r="BA16" s="19">
        <v>5.5</v>
      </c>
      <c r="BB16" s="19">
        <v>5.5</v>
      </c>
      <c r="BC16" s="22">
        <f t="shared" si="11"/>
        <v>47.7</v>
      </c>
      <c r="BD16" s="21">
        <f t="shared" si="12"/>
        <v>5.9625000000000004</v>
      </c>
      <c r="BE16" s="23"/>
      <c r="BF16" s="19">
        <v>4.5</v>
      </c>
      <c r="BG16" s="19">
        <v>6.8</v>
      </c>
      <c r="BH16" s="19">
        <v>4.8</v>
      </c>
      <c r="BI16" s="19">
        <v>6</v>
      </c>
      <c r="BJ16" s="21">
        <f t="shared" si="13"/>
        <v>5.33</v>
      </c>
      <c r="BK16" s="20"/>
      <c r="BL16" s="21">
        <f t="shared" si="14"/>
        <v>5.33</v>
      </c>
      <c r="BM16" s="23"/>
      <c r="BN16" s="102">
        <f t="shared" si="15"/>
        <v>6.2700000000000005</v>
      </c>
      <c r="BO16" s="102">
        <f t="shared" si="16"/>
        <v>6.2125000000000004</v>
      </c>
      <c r="BP16" s="102">
        <f t="shared" si="17"/>
        <v>5.6462500000000002</v>
      </c>
      <c r="BQ16" s="24">
        <f t="shared" si="18"/>
        <v>6.1378124999999999</v>
      </c>
      <c r="BR16" s="25"/>
      <c r="BS16" s="24">
        <f t="shared" si="19"/>
        <v>6</v>
      </c>
      <c r="BT16" s="41"/>
      <c r="BU16" s="26">
        <f t="shared" si="20"/>
        <v>6.0689062499999995</v>
      </c>
      <c r="BV16" s="32">
        <v>6</v>
      </c>
    </row>
    <row r="17" spans="1:74" x14ac:dyDescent="0.3">
      <c r="A17">
        <v>103</v>
      </c>
      <c r="B17" t="s">
        <v>320</v>
      </c>
      <c r="C17" t="s">
        <v>245</v>
      </c>
      <c r="D17" t="s">
        <v>246</v>
      </c>
      <c r="E17" t="s">
        <v>192</v>
      </c>
      <c r="F17" s="171">
        <v>6</v>
      </c>
      <c r="G17" s="171">
        <v>5</v>
      </c>
      <c r="H17" s="171">
        <v>4</v>
      </c>
      <c r="I17" s="171">
        <v>4</v>
      </c>
      <c r="J17" s="191">
        <f t="shared" si="0"/>
        <v>4.75</v>
      </c>
      <c r="K17" s="171">
        <v>6</v>
      </c>
      <c r="L17" s="171"/>
      <c r="M17" s="191">
        <f t="shared" si="1"/>
        <v>6</v>
      </c>
      <c r="N17" s="171">
        <v>6</v>
      </c>
      <c r="O17" s="171"/>
      <c r="P17" s="191">
        <f t="shared" si="2"/>
        <v>6</v>
      </c>
      <c r="Q17" s="21">
        <f t="shared" si="3"/>
        <v>5.5000000000000009</v>
      </c>
      <c r="R17" s="17"/>
      <c r="S17" s="171">
        <v>6</v>
      </c>
      <c r="T17" s="171">
        <v>5</v>
      </c>
      <c r="U17" s="171">
        <v>4</v>
      </c>
      <c r="V17" s="171">
        <v>4</v>
      </c>
      <c r="W17" s="191">
        <f t="shared" si="4"/>
        <v>4.75</v>
      </c>
      <c r="X17" s="171">
        <v>6</v>
      </c>
      <c r="Y17" s="171"/>
      <c r="Z17" s="191">
        <f t="shared" si="5"/>
        <v>6</v>
      </c>
      <c r="AA17" s="171">
        <v>6</v>
      </c>
      <c r="AB17" s="171"/>
      <c r="AC17" s="191">
        <f t="shared" si="6"/>
        <v>6</v>
      </c>
      <c r="AD17" s="21">
        <f t="shared" si="7"/>
        <v>5.5000000000000009</v>
      </c>
      <c r="AE17" s="23"/>
      <c r="AF17" s="19">
        <v>7</v>
      </c>
      <c r="AG17" s="19">
        <v>6.5</v>
      </c>
      <c r="AH17" s="19">
        <v>6</v>
      </c>
      <c r="AI17" s="19">
        <v>7</v>
      </c>
      <c r="AJ17" s="19">
        <v>7.8</v>
      </c>
      <c r="AK17" s="19">
        <v>7.8</v>
      </c>
      <c r="AL17" s="19">
        <v>7</v>
      </c>
      <c r="AM17" s="19">
        <v>7.5</v>
      </c>
      <c r="AN17" s="22">
        <f t="shared" si="8"/>
        <v>56.599999999999994</v>
      </c>
      <c r="AO17" s="21">
        <f t="shared" si="9"/>
        <v>7.0749999999999993</v>
      </c>
      <c r="AP17" s="43"/>
      <c r="AQ17" s="516">
        <v>5.9</v>
      </c>
      <c r="AR17" s="20">
        <v>0.4</v>
      </c>
      <c r="AS17" s="21">
        <f t="shared" si="10"/>
        <v>5.5</v>
      </c>
      <c r="AT17" s="23"/>
      <c r="AU17" s="19">
        <v>5</v>
      </c>
      <c r="AV17" s="19">
        <v>5.5</v>
      </c>
      <c r="AW17" s="19">
        <v>6.8</v>
      </c>
      <c r="AX17" s="19">
        <v>6.5</v>
      </c>
      <c r="AY17" s="19">
        <v>5.8</v>
      </c>
      <c r="AZ17" s="19">
        <v>5.5</v>
      </c>
      <c r="BA17" s="19">
        <v>6</v>
      </c>
      <c r="BB17" s="19">
        <v>5.3</v>
      </c>
      <c r="BC17" s="22">
        <f t="shared" si="11"/>
        <v>46.4</v>
      </c>
      <c r="BD17" s="21">
        <f t="shared" si="12"/>
        <v>5.8</v>
      </c>
      <c r="BE17" s="23"/>
      <c r="BF17" s="19">
        <v>6.5</v>
      </c>
      <c r="BG17" s="19">
        <v>9</v>
      </c>
      <c r="BH17" s="19">
        <v>5</v>
      </c>
      <c r="BI17" s="19">
        <v>3.5</v>
      </c>
      <c r="BJ17" s="21">
        <f t="shared" si="13"/>
        <v>6.3</v>
      </c>
      <c r="BK17" s="20"/>
      <c r="BL17" s="21">
        <f t="shared" si="14"/>
        <v>6.3</v>
      </c>
      <c r="BM17" s="23"/>
      <c r="BN17" s="102">
        <f t="shared" si="15"/>
        <v>5.5000000000000009</v>
      </c>
      <c r="BO17" s="102">
        <f t="shared" si="16"/>
        <v>6.2874999999999996</v>
      </c>
      <c r="BP17" s="102">
        <f t="shared" si="17"/>
        <v>6.05</v>
      </c>
      <c r="BQ17" s="24">
        <f t="shared" si="18"/>
        <v>6.203125</v>
      </c>
      <c r="BR17" s="25"/>
      <c r="BS17" s="24">
        <f t="shared" si="19"/>
        <v>5.7</v>
      </c>
      <c r="BT17" s="41"/>
      <c r="BU17" s="26">
        <f t="shared" si="20"/>
        <v>5.9515624999999996</v>
      </c>
      <c r="BV17" s="32">
        <v>7</v>
      </c>
    </row>
    <row r="18" spans="1:74" x14ac:dyDescent="0.3">
      <c r="A18" s="280" t="s">
        <v>391</v>
      </c>
      <c r="B18" t="s">
        <v>202</v>
      </c>
      <c r="C18" t="s">
        <v>314</v>
      </c>
      <c r="D18" t="s">
        <v>154</v>
      </c>
      <c r="E18" t="s">
        <v>247</v>
      </c>
      <c r="F18" s="171">
        <v>6.5</v>
      </c>
      <c r="G18" s="171">
        <v>6.2</v>
      </c>
      <c r="H18" s="171">
        <v>6.5</v>
      </c>
      <c r="I18" s="171">
        <v>5.6</v>
      </c>
      <c r="J18" s="191">
        <f t="shared" si="0"/>
        <v>6.1999999999999993</v>
      </c>
      <c r="K18" s="171">
        <v>6.5</v>
      </c>
      <c r="L18" s="171"/>
      <c r="M18" s="191">
        <f t="shared" si="1"/>
        <v>6.5</v>
      </c>
      <c r="N18" s="171">
        <v>7</v>
      </c>
      <c r="O18" s="171"/>
      <c r="P18" s="191">
        <f t="shared" si="2"/>
        <v>7</v>
      </c>
      <c r="Q18" s="21">
        <f t="shared" si="3"/>
        <v>6.48</v>
      </c>
      <c r="R18" s="17"/>
      <c r="S18" s="171">
        <v>6.5</v>
      </c>
      <c r="T18" s="171">
        <v>6</v>
      </c>
      <c r="U18" s="171">
        <v>6</v>
      </c>
      <c r="V18" s="171">
        <v>5.8</v>
      </c>
      <c r="W18" s="191">
        <f t="shared" si="4"/>
        <v>6.0750000000000002</v>
      </c>
      <c r="X18" s="171">
        <v>6.5</v>
      </c>
      <c r="Y18" s="171"/>
      <c r="Z18" s="191">
        <f t="shared" si="5"/>
        <v>6.5</v>
      </c>
      <c r="AA18" s="171">
        <v>7</v>
      </c>
      <c r="AB18" s="171"/>
      <c r="AC18" s="191">
        <f t="shared" si="6"/>
        <v>7</v>
      </c>
      <c r="AD18" s="21">
        <f t="shared" si="7"/>
        <v>6.4300000000000006</v>
      </c>
      <c r="AE18" s="23"/>
      <c r="AF18" s="19">
        <v>7</v>
      </c>
      <c r="AG18" s="19">
        <v>6.8</v>
      </c>
      <c r="AH18" s="19">
        <v>7.5</v>
      </c>
      <c r="AI18" s="19">
        <v>7</v>
      </c>
      <c r="AJ18" s="19">
        <v>7</v>
      </c>
      <c r="AK18" s="19">
        <v>7</v>
      </c>
      <c r="AL18" s="19">
        <v>8</v>
      </c>
      <c r="AM18" s="19">
        <v>6</v>
      </c>
      <c r="AN18" s="22">
        <f t="shared" si="8"/>
        <v>56.3</v>
      </c>
      <c r="AO18" s="21">
        <f t="shared" si="9"/>
        <v>7.0374999999999996</v>
      </c>
      <c r="AP18" s="43"/>
      <c r="AQ18" s="516">
        <v>8.1999999999999993</v>
      </c>
      <c r="AR18" s="20"/>
      <c r="AS18" s="21">
        <f t="shared" si="10"/>
        <v>8.1999999999999993</v>
      </c>
      <c r="AT18" s="23"/>
      <c r="AU18" s="19">
        <v>6.5</v>
      </c>
      <c r="AV18" s="19">
        <v>6.5</v>
      </c>
      <c r="AW18" s="19">
        <v>7</v>
      </c>
      <c r="AX18" s="19">
        <v>6.8</v>
      </c>
      <c r="AY18" s="19">
        <v>6</v>
      </c>
      <c r="AZ18" s="19">
        <v>6</v>
      </c>
      <c r="BA18" s="19">
        <v>5.5</v>
      </c>
      <c r="BB18" s="19">
        <v>5.8</v>
      </c>
      <c r="BC18" s="22">
        <f t="shared" si="11"/>
        <v>50.099999999999994</v>
      </c>
      <c r="BD18" s="21">
        <f t="shared" si="12"/>
        <v>6.2624999999999993</v>
      </c>
      <c r="BE18" s="23"/>
      <c r="BF18" s="19">
        <v>5.8</v>
      </c>
      <c r="BG18" s="19">
        <v>5</v>
      </c>
      <c r="BH18" s="19">
        <v>6</v>
      </c>
      <c r="BI18" s="19">
        <v>4.8</v>
      </c>
      <c r="BJ18" s="21">
        <f t="shared" si="13"/>
        <v>5.57</v>
      </c>
      <c r="BK18" s="20">
        <v>1</v>
      </c>
      <c r="BL18" s="21">
        <f t="shared" si="14"/>
        <v>4.57</v>
      </c>
      <c r="BM18" s="23"/>
      <c r="BN18" s="102">
        <f t="shared" si="15"/>
        <v>6.4550000000000001</v>
      </c>
      <c r="BO18" s="102">
        <f t="shared" si="16"/>
        <v>7.6187499999999995</v>
      </c>
      <c r="BP18" s="102">
        <f t="shared" si="17"/>
        <v>5.4162499999999998</v>
      </c>
      <c r="BQ18" s="24">
        <f t="shared" si="18"/>
        <v>6.6074999999999999</v>
      </c>
      <c r="BR18" s="25"/>
      <c r="BS18" s="24">
        <f t="shared" si="19"/>
        <v>6.85</v>
      </c>
      <c r="BT18" s="41"/>
      <c r="BU18" s="26">
        <f t="shared" si="20"/>
        <v>6.7287499999999998</v>
      </c>
      <c r="BV18" s="446" t="s">
        <v>393</v>
      </c>
    </row>
    <row r="19" spans="1:74" x14ac:dyDescent="0.3">
      <c r="A19" s="280" t="s">
        <v>404</v>
      </c>
      <c r="B19" t="s">
        <v>405</v>
      </c>
      <c r="C19" t="s">
        <v>314</v>
      </c>
      <c r="D19" t="s">
        <v>154</v>
      </c>
      <c r="E19" t="s">
        <v>247</v>
      </c>
      <c r="F19" s="171">
        <v>6.5</v>
      </c>
      <c r="G19" s="171">
        <v>6.2</v>
      </c>
      <c r="H19" s="171">
        <v>6.5</v>
      </c>
      <c r="I19" s="171">
        <v>5.6</v>
      </c>
      <c r="J19" s="191">
        <f t="shared" ref="J19" si="21">(F19+G19+H19+I19)/4</f>
        <v>6.1999999999999993</v>
      </c>
      <c r="K19" s="171">
        <v>6.5</v>
      </c>
      <c r="L19" s="171"/>
      <c r="M19" s="191">
        <f t="shared" ref="M19" si="22">K19-L19</f>
        <v>6.5</v>
      </c>
      <c r="N19" s="171">
        <v>7</v>
      </c>
      <c r="O19" s="171"/>
      <c r="P19" s="191">
        <f t="shared" ref="P19" si="23">N19-O19</f>
        <v>7</v>
      </c>
      <c r="Q19" s="21">
        <f t="shared" ref="Q19" si="24">((J19*0.4)+(M19*0.4)+(P19*0.2))</f>
        <v>6.48</v>
      </c>
      <c r="R19" s="17"/>
      <c r="S19" s="171">
        <v>6.5</v>
      </c>
      <c r="T19" s="171">
        <v>6.2</v>
      </c>
      <c r="U19" s="171">
        <v>6.5</v>
      </c>
      <c r="V19" s="171">
        <v>5.6</v>
      </c>
      <c r="W19" s="191">
        <f t="shared" ref="W19" si="25">(S19+T19+U19+V19)/4</f>
        <v>6.1999999999999993</v>
      </c>
      <c r="X19" s="171">
        <v>6.5</v>
      </c>
      <c r="Y19" s="171"/>
      <c r="Z19" s="191">
        <f t="shared" ref="Z19" si="26">X19-Y19</f>
        <v>6.5</v>
      </c>
      <c r="AA19" s="171">
        <v>7</v>
      </c>
      <c r="AB19" s="171"/>
      <c r="AC19" s="191">
        <f t="shared" ref="AC19" si="27">AA19-AB19</f>
        <v>7</v>
      </c>
      <c r="AD19" s="21">
        <f t="shared" ref="AD19" si="28">((W19*0.4)+(Z19*0.4)+(AC19*0.2))</f>
        <v>6.48</v>
      </c>
      <c r="AE19" s="23"/>
      <c r="AF19" s="19">
        <v>5.8</v>
      </c>
      <c r="AG19" s="19">
        <v>6</v>
      </c>
      <c r="AH19" s="19">
        <v>5.5</v>
      </c>
      <c r="AI19" s="19">
        <v>4.5</v>
      </c>
      <c r="AJ19" s="19">
        <v>5.5</v>
      </c>
      <c r="AK19" s="19">
        <v>6.5</v>
      </c>
      <c r="AL19" s="19">
        <v>4.5</v>
      </c>
      <c r="AM19" s="19">
        <v>5.8</v>
      </c>
      <c r="AN19" s="22">
        <f t="shared" ref="AN19" si="29">SUM(AF19:AM19)</f>
        <v>44.099999999999994</v>
      </c>
      <c r="AO19" s="21">
        <f t="shared" ref="AO19" si="30">AN19/8</f>
        <v>5.5124999999999993</v>
      </c>
      <c r="AP19" s="43"/>
      <c r="AQ19" s="516">
        <v>6.5</v>
      </c>
      <c r="AR19" s="20"/>
      <c r="AS19" s="21">
        <f t="shared" ref="AS19" si="31">AQ19-AR19</f>
        <v>6.5</v>
      </c>
      <c r="AT19" s="23"/>
      <c r="AU19" s="19">
        <v>6</v>
      </c>
      <c r="AV19" s="19">
        <v>6</v>
      </c>
      <c r="AW19" s="19">
        <v>5.3</v>
      </c>
      <c r="AX19" s="19">
        <v>4.8</v>
      </c>
      <c r="AY19" s="19">
        <v>5.5</v>
      </c>
      <c r="AZ19" s="19">
        <v>5.5</v>
      </c>
      <c r="BA19" s="19">
        <v>6</v>
      </c>
      <c r="BB19" s="19">
        <v>5.5</v>
      </c>
      <c r="BC19" s="22">
        <f t="shared" ref="BC19" si="32">SUM(AU19:BB19)</f>
        <v>44.6</v>
      </c>
      <c r="BD19" s="21">
        <f t="shared" ref="BD19" si="33">BC19/8</f>
        <v>5.5750000000000002</v>
      </c>
      <c r="BE19" s="23"/>
      <c r="BF19" s="19">
        <v>4.3</v>
      </c>
      <c r="BG19" s="19">
        <v>5</v>
      </c>
      <c r="BH19" s="19">
        <v>4.3</v>
      </c>
      <c r="BI19" s="19">
        <v>4</v>
      </c>
      <c r="BJ19" s="21">
        <f t="shared" ref="BJ19" si="34">SUM((BF19*0.3),(BG19*0.25),(BH19*0.35),(BI19*0.1))</f>
        <v>4.4450000000000003</v>
      </c>
      <c r="BK19" s="20">
        <v>1</v>
      </c>
      <c r="BL19" s="21">
        <f t="shared" ref="BL19" si="35">BJ19-BK19</f>
        <v>3.4450000000000003</v>
      </c>
      <c r="BM19" s="23"/>
      <c r="BN19" s="102">
        <f t="shared" ref="BN19" si="36">(Q19+AD19)/2</f>
        <v>6.48</v>
      </c>
      <c r="BO19" s="102">
        <f t="shared" ref="BO19" si="37">(AO19+AS19)/2</f>
        <v>6.0062499999999996</v>
      </c>
      <c r="BP19" s="102">
        <f t="shared" ref="BP19" si="38">(BD19+BL19)/2</f>
        <v>4.51</v>
      </c>
      <c r="BQ19" s="24">
        <f t="shared" ref="BQ19" si="39">SUM((Q19*0.25)+(AO19*0.375)+(BD19*0.375))</f>
        <v>5.7778124999999996</v>
      </c>
      <c r="BR19" s="25"/>
      <c r="BS19" s="24">
        <f t="shared" ref="BS19" si="40">SUM((AD19*0.25),(AS19*0.5),(BL19*0.25))</f>
        <v>5.7312500000000002</v>
      </c>
      <c r="BT19" s="41"/>
      <c r="BU19" s="26">
        <f t="shared" ref="BU19" si="41">AVERAGE(BQ19:BS19)</f>
        <v>5.7545312499999994</v>
      </c>
      <c r="BV19" s="446" t="s">
        <v>393</v>
      </c>
    </row>
    <row r="20" spans="1:74" x14ac:dyDescent="0.3">
      <c r="A20" s="3" t="s">
        <v>392</v>
      </c>
      <c r="B20" s="3" t="s">
        <v>216</v>
      </c>
      <c r="C20" s="3" t="s">
        <v>389</v>
      </c>
      <c r="D20" s="3" t="s">
        <v>390</v>
      </c>
      <c r="E20" s="3" t="s">
        <v>158</v>
      </c>
      <c r="F20" s="171">
        <v>6.5</v>
      </c>
      <c r="G20" s="171">
        <v>5</v>
      </c>
      <c r="H20" s="171">
        <v>5.8</v>
      </c>
      <c r="I20" s="171">
        <v>5.8</v>
      </c>
      <c r="J20" s="191">
        <f t="shared" ref="J20" si="42">(F20+G20+H20+I20)/4</f>
        <v>5.7750000000000004</v>
      </c>
      <c r="K20" s="171">
        <v>5</v>
      </c>
      <c r="L20" s="171">
        <v>0.2</v>
      </c>
      <c r="M20" s="191">
        <f t="shared" ref="M20" si="43">K20-L20</f>
        <v>4.8</v>
      </c>
      <c r="N20" s="171">
        <v>6.5</v>
      </c>
      <c r="O20" s="171"/>
      <c r="P20" s="191">
        <f t="shared" ref="P20" si="44">N20-O20</f>
        <v>6.5</v>
      </c>
      <c r="Q20" s="21">
        <f t="shared" ref="Q20" si="45">((J20*0.4)+(M20*0.4)+(P20*0.2))</f>
        <v>5.53</v>
      </c>
      <c r="R20" s="17"/>
      <c r="S20" s="171">
        <v>5</v>
      </c>
      <c r="T20" s="171">
        <v>4</v>
      </c>
      <c r="U20" s="171">
        <v>5</v>
      </c>
      <c r="V20" s="171">
        <v>4.5</v>
      </c>
      <c r="W20" s="191">
        <f t="shared" ref="W20" si="46">(S20+T20+U20+V20)/4</f>
        <v>4.625</v>
      </c>
      <c r="X20" s="171">
        <v>4</v>
      </c>
      <c r="Y20" s="171"/>
      <c r="Z20" s="191">
        <f t="shared" ref="Z20" si="47">X20-Y20</f>
        <v>4</v>
      </c>
      <c r="AA20" s="171">
        <v>6.5</v>
      </c>
      <c r="AB20" s="171"/>
      <c r="AC20" s="191">
        <f t="shared" ref="AC20" si="48">AA20-AB20</f>
        <v>6.5</v>
      </c>
      <c r="AD20" s="21">
        <f t="shared" ref="AD20" si="49">((W20*0.4)+(Z20*0.4)+(AC20*0.2))</f>
        <v>4.75</v>
      </c>
      <c r="AE20" s="23"/>
      <c r="AF20" s="19">
        <v>7</v>
      </c>
      <c r="AG20" s="19">
        <v>6.8</v>
      </c>
      <c r="AH20" s="19">
        <v>6.8</v>
      </c>
      <c r="AI20" s="19">
        <v>6.5</v>
      </c>
      <c r="AJ20" s="19">
        <v>7</v>
      </c>
      <c r="AK20" s="19">
        <v>7.8</v>
      </c>
      <c r="AL20" s="19">
        <v>8</v>
      </c>
      <c r="AM20" s="19">
        <v>5.5</v>
      </c>
      <c r="AN20" s="22">
        <f t="shared" ref="AN20" si="50">SUM(AF20:AM20)</f>
        <v>55.4</v>
      </c>
      <c r="AO20" s="21">
        <f t="shared" ref="AO20" si="51">AN20/8</f>
        <v>6.9249999999999998</v>
      </c>
      <c r="AP20" s="43"/>
      <c r="AQ20" s="516">
        <v>7</v>
      </c>
      <c r="AR20" s="20"/>
      <c r="AS20" s="21">
        <f t="shared" ref="AS20" si="52">AQ20-AR20</f>
        <v>7</v>
      </c>
      <c r="AT20" s="23"/>
      <c r="AU20" s="19">
        <v>6.8</v>
      </c>
      <c r="AV20" s="19">
        <v>5.8</v>
      </c>
      <c r="AW20" s="19">
        <v>6</v>
      </c>
      <c r="AX20" s="19">
        <v>6</v>
      </c>
      <c r="AY20" s="19">
        <v>0</v>
      </c>
      <c r="AZ20" s="19">
        <v>5.8</v>
      </c>
      <c r="BA20" s="19">
        <v>7</v>
      </c>
      <c r="BB20" s="19">
        <v>6</v>
      </c>
      <c r="BC20" s="22">
        <f t="shared" ref="BC20" si="53">SUM(AU20:BB20)</f>
        <v>43.400000000000006</v>
      </c>
      <c r="BD20" s="21">
        <f t="shared" ref="BD20" si="54">BC20/8</f>
        <v>5.4250000000000007</v>
      </c>
      <c r="BE20" s="23"/>
      <c r="BF20" s="19">
        <v>5</v>
      </c>
      <c r="BG20" s="19">
        <v>6.8</v>
      </c>
      <c r="BH20" s="19">
        <v>4</v>
      </c>
      <c r="BI20" s="19">
        <v>3.5</v>
      </c>
      <c r="BJ20" s="21">
        <f t="shared" ref="BJ20" si="55">SUM((BF20*0.3),(BG20*0.25),(BH20*0.35),(BI20*0.1))</f>
        <v>4.9499999999999993</v>
      </c>
      <c r="BK20" s="20">
        <v>1</v>
      </c>
      <c r="BL20" s="21">
        <f t="shared" ref="BL20" si="56">BJ20-BK20</f>
        <v>3.9499999999999993</v>
      </c>
      <c r="BM20" s="23"/>
      <c r="BN20" s="102">
        <f t="shared" ref="BN20" si="57">(Q20+AD20)/2</f>
        <v>5.1400000000000006</v>
      </c>
      <c r="BO20" s="102">
        <f t="shared" ref="BO20" si="58">(AO20+AS20)/2</f>
        <v>6.9625000000000004</v>
      </c>
      <c r="BP20" s="102">
        <f t="shared" ref="BP20" si="59">(BD20+BL20)/2</f>
        <v>4.6875</v>
      </c>
      <c r="BQ20" s="24">
        <f t="shared" ref="BQ20" si="60">SUM((Q20*0.25)+(AO20*0.375)+(BD20*0.375))</f>
        <v>6.0137499999999999</v>
      </c>
      <c r="BR20" s="25"/>
      <c r="BS20" s="24">
        <f t="shared" ref="BS20" si="61">SUM((AD20*0.25),(AS20*0.5),(BL20*0.25))</f>
        <v>5.6749999999999998</v>
      </c>
      <c r="BT20" s="41"/>
      <c r="BU20" s="26">
        <f t="shared" ref="BU20" si="62">AVERAGE(BQ20:BS20)</f>
        <v>5.8443749999999994</v>
      </c>
      <c r="BV20" s="446" t="s">
        <v>393</v>
      </c>
    </row>
    <row r="21" spans="1:74" x14ac:dyDescent="0.3">
      <c r="A21" s="460">
        <v>67</v>
      </c>
      <c r="B21" s="460" t="s">
        <v>319</v>
      </c>
      <c r="C21" s="460" t="s">
        <v>232</v>
      </c>
      <c r="D21" s="460" t="s">
        <v>250</v>
      </c>
      <c r="E21" s="460" t="s">
        <v>158</v>
      </c>
      <c r="F21" s="171"/>
      <c r="G21" s="171"/>
      <c r="H21" s="171"/>
      <c r="I21" s="171"/>
      <c r="J21" s="191">
        <f>(F21+G21+H21+I21)/4</f>
        <v>0</v>
      </c>
      <c r="K21" s="171"/>
      <c r="L21" s="171"/>
      <c r="M21" s="191">
        <f>K21-L21</f>
        <v>0</v>
      </c>
      <c r="N21" s="171"/>
      <c r="O21" s="171"/>
      <c r="P21" s="191">
        <f>N21-O21</f>
        <v>0</v>
      </c>
      <c r="Q21" s="21">
        <f>((J21*0.4)+(M21*0.4)+(P21*0.2))</f>
        <v>0</v>
      </c>
      <c r="R21" s="17"/>
      <c r="S21" s="171"/>
      <c r="T21" s="171"/>
      <c r="U21" s="171"/>
      <c r="V21" s="171"/>
      <c r="W21" s="191">
        <f>(S21+T21+U21+V21)/4</f>
        <v>0</v>
      </c>
      <c r="X21" s="171"/>
      <c r="Y21" s="171"/>
      <c r="Z21" s="191">
        <f>X21-Y21</f>
        <v>0</v>
      </c>
      <c r="AA21" s="171"/>
      <c r="AB21" s="171"/>
      <c r="AC21" s="191">
        <f>AA21-AB21</f>
        <v>0</v>
      </c>
      <c r="AD21" s="21">
        <f>((W21*0.4)+(Z21*0.4)+(AC21*0.2))</f>
        <v>0</v>
      </c>
      <c r="AE21" s="23"/>
      <c r="AF21" s="19"/>
      <c r="AG21" s="19"/>
      <c r="AH21" s="19"/>
      <c r="AI21" s="19"/>
      <c r="AJ21" s="19"/>
      <c r="AK21" s="19"/>
      <c r="AL21" s="19"/>
      <c r="AM21" s="19"/>
      <c r="AN21" s="22">
        <f>SUM(AF21:AM21)</f>
        <v>0</v>
      </c>
      <c r="AO21" s="21">
        <f>AN21/8</f>
        <v>0</v>
      </c>
      <c r="AP21" s="43"/>
      <c r="AQ21" s="516"/>
      <c r="AR21" s="20"/>
      <c r="AS21" s="21">
        <f>AQ21-AR21</f>
        <v>0</v>
      </c>
      <c r="AT21" s="23"/>
      <c r="AU21" s="19"/>
      <c r="AV21" s="19"/>
      <c r="AW21" s="19"/>
      <c r="AX21" s="19"/>
      <c r="AY21" s="19"/>
      <c r="AZ21" s="19"/>
      <c r="BA21" s="19"/>
      <c r="BB21" s="19"/>
      <c r="BC21" s="22">
        <f>SUM(AU21:BB21)</f>
        <v>0</v>
      </c>
      <c r="BD21" s="21">
        <f>BC21/8</f>
        <v>0</v>
      </c>
      <c r="BE21" s="23"/>
      <c r="BF21" s="19"/>
      <c r="BG21" s="19"/>
      <c r="BH21" s="19"/>
      <c r="BI21" s="19"/>
      <c r="BJ21" s="21">
        <f>SUM((BF21*0.3),(BG21*0.25),(BH21*0.35),(BI21*0.1))</f>
        <v>0</v>
      </c>
      <c r="BK21" s="20"/>
      <c r="BL21" s="21">
        <f>BJ21-BK21</f>
        <v>0</v>
      </c>
      <c r="BM21" s="23"/>
      <c r="BN21" s="464">
        <f>(Q21+AD21)/2</f>
        <v>0</v>
      </c>
      <c r="BO21" s="464">
        <f>(AO21+AS21)/2</f>
        <v>0</v>
      </c>
      <c r="BP21" s="464">
        <f>(BD21+BL21)/2</f>
        <v>0</v>
      </c>
      <c r="BQ21" s="465">
        <f>SUM((Q21*0.25)+(AO21*0.375)+(BD21*0.375))</f>
        <v>0</v>
      </c>
      <c r="BR21" s="466"/>
      <c r="BS21" s="465">
        <f>SUM((AD21*0.25),(AS21*0.5),(BL21*0.25))</f>
        <v>0</v>
      </c>
      <c r="BT21" s="467"/>
      <c r="BU21" s="468">
        <f>AVERAGE(BQ21:BS21)</f>
        <v>0</v>
      </c>
      <c r="BV21" s="446" t="s">
        <v>403</v>
      </c>
    </row>
    <row r="22" spans="1:74" x14ac:dyDescent="0.3">
      <c r="A22" s="460">
        <v>9</v>
      </c>
      <c r="B22" s="460" t="s">
        <v>316</v>
      </c>
      <c r="C22" s="460" t="s">
        <v>268</v>
      </c>
      <c r="D22" s="460" t="s">
        <v>267</v>
      </c>
      <c r="E22" s="460" t="s">
        <v>269</v>
      </c>
      <c r="F22" s="171"/>
      <c r="G22" s="171"/>
      <c r="H22" s="171"/>
      <c r="I22" s="171"/>
      <c r="J22" s="191">
        <f>(F22+G22+H22+I22)/4</f>
        <v>0</v>
      </c>
      <c r="K22" s="171"/>
      <c r="L22" s="171"/>
      <c r="M22" s="191">
        <f>K22-L22</f>
        <v>0</v>
      </c>
      <c r="N22" s="171"/>
      <c r="O22" s="171"/>
      <c r="P22" s="191">
        <f>N22-O22</f>
        <v>0</v>
      </c>
      <c r="Q22" s="21">
        <f>((J22*0.4)+(M22*0.4)+(P22*0.2))</f>
        <v>0</v>
      </c>
      <c r="R22" s="17"/>
      <c r="S22" s="171"/>
      <c r="T22" s="171"/>
      <c r="U22" s="171"/>
      <c r="V22" s="171"/>
      <c r="W22" s="191">
        <f>(S22+T22+U22+V22)/4</f>
        <v>0</v>
      </c>
      <c r="X22" s="171"/>
      <c r="Y22" s="171"/>
      <c r="Z22" s="191">
        <f>X22-Y22</f>
        <v>0</v>
      </c>
      <c r="AA22" s="171"/>
      <c r="AB22" s="171"/>
      <c r="AC22" s="191">
        <f>AA22-AB22</f>
        <v>0</v>
      </c>
      <c r="AD22" s="21">
        <f>((W22*0.4)+(Z22*0.4)+(AC22*0.2))</f>
        <v>0</v>
      </c>
      <c r="AE22" s="23"/>
      <c r="AF22" s="19"/>
      <c r="AG22" s="19"/>
      <c r="AH22" s="19"/>
      <c r="AI22" s="19"/>
      <c r="AJ22" s="19"/>
      <c r="AK22" s="19"/>
      <c r="AL22" s="19"/>
      <c r="AM22" s="19"/>
      <c r="AN22" s="22">
        <f>SUM(AF22:AM22)</f>
        <v>0</v>
      </c>
      <c r="AO22" s="21">
        <f>AN22/8</f>
        <v>0</v>
      </c>
      <c r="AP22" s="43"/>
      <c r="AQ22" s="516"/>
      <c r="AR22" s="20"/>
      <c r="AS22" s="21">
        <f>AQ22-AR22</f>
        <v>0</v>
      </c>
      <c r="AT22" s="23"/>
      <c r="AU22" s="19"/>
      <c r="AV22" s="19"/>
      <c r="AW22" s="19"/>
      <c r="AX22" s="19"/>
      <c r="AY22" s="19"/>
      <c r="AZ22" s="19"/>
      <c r="BA22" s="19"/>
      <c r="BB22" s="19"/>
      <c r="BC22" s="22">
        <f>SUM(AU22:BB22)</f>
        <v>0</v>
      </c>
      <c r="BD22" s="21">
        <f>BC22/8</f>
        <v>0</v>
      </c>
      <c r="BE22" s="23"/>
      <c r="BF22" s="19"/>
      <c r="BG22" s="19"/>
      <c r="BH22" s="19"/>
      <c r="BI22" s="19"/>
      <c r="BJ22" s="21">
        <f>SUM((BF22*0.3),(BG22*0.25),(BH22*0.35),(BI22*0.1))</f>
        <v>0</v>
      </c>
      <c r="BK22" s="20"/>
      <c r="BL22" s="21">
        <f>BJ22-BK22</f>
        <v>0</v>
      </c>
      <c r="BM22" s="23"/>
      <c r="BN22" s="464">
        <f>(Q22+AD22)/2</f>
        <v>0</v>
      </c>
      <c r="BO22" s="464">
        <f>(AO22+AS22)/2</f>
        <v>0</v>
      </c>
      <c r="BP22" s="464">
        <f>(BD22+BL22)/2</f>
        <v>0</v>
      </c>
      <c r="BQ22" s="465">
        <f>SUM((Q22*0.25)+(AO22*0.375)+(BD22*0.375))</f>
        <v>0</v>
      </c>
      <c r="BR22" s="466"/>
      <c r="BS22" s="465">
        <f>SUM((AD22*0.25),(AS22*0.5),(BL22*0.25))</f>
        <v>0</v>
      </c>
      <c r="BT22" s="467"/>
      <c r="BU22" s="468">
        <f>AVERAGE(BQ22:BS22)</f>
        <v>0</v>
      </c>
      <c r="BV22" s="446" t="s">
        <v>403</v>
      </c>
    </row>
    <row r="23" spans="1:74" x14ac:dyDescent="0.3">
      <c r="A23" s="460">
        <v>10</v>
      </c>
      <c r="B23" s="460" t="s">
        <v>317</v>
      </c>
      <c r="C23" s="460" t="s">
        <v>268</v>
      </c>
      <c r="D23" s="460" t="s">
        <v>267</v>
      </c>
      <c r="E23" s="460" t="s">
        <v>269</v>
      </c>
      <c r="F23" s="171"/>
      <c r="G23" s="171"/>
      <c r="H23" s="171"/>
      <c r="I23" s="171"/>
      <c r="J23" s="191">
        <f>(F23+G23+H23+I23)/4</f>
        <v>0</v>
      </c>
      <c r="K23" s="171"/>
      <c r="L23" s="171"/>
      <c r="M23" s="191">
        <f>K23-L23</f>
        <v>0</v>
      </c>
      <c r="N23" s="171"/>
      <c r="O23" s="171"/>
      <c r="P23" s="191">
        <f>N23-O23</f>
        <v>0</v>
      </c>
      <c r="Q23" s="21">
        <f>((J23*0.4)+(M23*0.4)+(P23*0.2))</f>
        <v>0</v>
      </c>
      <c r="R23" s="17"/>
      <c r="S23" s="171"/>
      <c r="T23" s="171"/>
      <c r="U23" s="171"/>
      <c r="V23" s="171"/>
      <c r="W23" s="191">
        <f>(S23+T23+U23+V23)/4</f>
        <v>0</v>
      </c>
      <c r="X23" s="171"/>
      <c r="Y23" s="171"/>
      <c r="Z23" s="191">
        <f>X23-Y23</f>
        <v>0</v>
      </c>
      <c r="AA23" s="171"/>
      <c r="AB23" s="171"/>
      <c r="AC23" s="191">
        <f>AA23-AB23</f>
        <v>0</v>
      </c>
      <c r="AD23" s="21">
        <f>((W23*0.4)+(Z23*0.4)+(AC23*0.2))</f>
        <v>0</v>
      </c>
      <c r="AE23" s="23"/>
      <c r="AF23" s="19"/>
      <c r="AG23" s="19"/>
      <c r="AH23" s="19"/>
      <c r="AI23" s="19"/>
      <c r="AJ23" s="19"/>
      <c r="AK23" s="19"/>
      <c r="AL23" s="19"/>
      <c r="AM23" s="19"/>
      <c r="AN23" s="22">
        <f>SUM(AF23:AM23)</f>
        <v>0</v>
      </c>
      <c r="AO23" s="21">
        <f>AN23/8</f>
        <v>0</v>
      </c>
      <c r="AP23" s="43"/>
      <c r="AQ23" s="516"/>
      <c r="AR23" s="20"/>
      <c r="AS23" s="21">
        <f>AQ23-AR23</f>
        <v>0</v>
      </c>
      <c r="AT23" s="23"/>
      <c r="AU23" s="19"/>
      <c r="AV23" s="19"/>
      <c r="AW23" s="19"/>
      <c r="AX23" s="19"/>
      <c r="AY23" s="19"/>
      <c r="AZ23" s="19"/>
      <c r="BA23" s="19"/>
      <c r="BB23" s="19"/>
      <c r="BC23" s="22">
        <f>SUM(AU23:BB23)</f>
        <v>0</v>
      </c>
      <c r="BD23" s="21">
        <f>BC23/8</f>
        <v>0</v>
      </c>
      <c r="BE23" s="23"/>
      <c r="BF23" s="19"/>
      <c r="BG23" s="19"/>
      <c r="BH23" s="19"/>
      <c r="BI23" s="19"/>
      <c r="BJ23" s="21">
        <f>SUM((BF23*0.3),(BG23*0.25),(BH23*0.35),(BI23*0.1))</f>
        <v>0</v>
      </c>
      <c r="BK23" s="20"/>
      <c r="BL23" s="21">
        <f>BJ23-BK23</f>
        <v>0</v>
      </c>
      <c r="BM23" s="23"/>
      <c r="BN23" s="464">
        <f>(Q23+AD23)/2</f>
        <v>0</v>
      </c>
      <c r="BO23" s="464">
        <f>(AO23+AS23)/2</f>
        <v>0</v>
      </c>
      <c r="BP23" s="464">
        <f>(BD23+BL23)/2</f>
        <v>0</v>
      </c>
      <c r="BQ23" s="465">
        <f>SUM((Q23*0.25)+(AO23*0.375)+(BD23*0.375))</f>
        <v>0</v>
      </c>
      <c r="BR23" s="466"/>
      <c r="BS23" s="465">
        <f>SUM((AD23*0.25),(AS23*0.5),(BL23*0.25))</f>
        <v>0</v>
      </c>
      <c r="BT23" s="467"/>
      <c r="BU23" s="468">
        <f>AVERAGE(BQ23:BS23)</f>
        <v>0</v>
      </c>
      <c r="BV23" s="446" t="s">
        <v>403</v>
      </c>
    </row>
    <row r="24" spans="1:74" x14ac:dyDescent="0.3">
      <c r="A24" s="460">
        <v>89</v>
      </c>
      <c r="B24" s="460" t="s">
        <v>307</v>
      </c>
      <c r="C24" s="493" t="s">
        <v>308</v>
      </c>
      <c r="D24" s="460" t="s">
        <v>309</v>
      </c>
      <c r="E24" s="460" t="s">
        <v>310</v>
      </c>
      <c r="F24" s="171"/>
      <c r="G24" s="171"/>
      <c r="H24" s="171"/>
      <c r="I24" s="171"/>
      <c r="J24" s="191">
        <f>(F24+G24+H24+I24)/4</f>
        <v>0</v>
      </c>
      <c r="K24" s="171"/>
      <c r="L24" s="171"/>
      <c r="M24" s="191">
        <f>K24-L24</f>
        <v>0</v>
      </c>
      <c r="N24" s="171"/>
      <c r="O24" s="171"/>
      <c r="P24" s="191">
        <f>N24-O24</f>
        <v>0</v>
      </c>
      <c r="Q24" s="21">
        <f>((J24*0.4)+(M24*0.4)+(P24*0.2))</f>
        <v>0</v>
      </c>
      <c r="R24" s="17"/>
      <c r="S24" s="171"/>
      <c r="T24" s="171"/>
      <c r="U24" s="171"/>
      <c r="V24" s="171"/>
      <c r="W24" s="191">
        <f>(S24+T24+U24+V24)/4</f>
        <v>0</v>
      </c>
      <c r="X24" s="171"/>
      <c r="Y24" s="171"/>
      <c r="Z24" s="191">
        <f>X24-Y24</f>
        <v>0</v>
      </c>
      <c r="AA24" s="171"/>
      <c r="AB24" s="171"/>
      <c r="AC24" s="191">
        <f>AA24-AB24</f>
        <v>0</v>
      </c>
      <c r="AD24" s="21">
        <f>((W24*0.4)+(Z24*0.4)+(AC24*0.2))</f>
        <v>0</v>
      </c>
      <c r="AE24" s="23"/>
      <c r="AF24" s="19"/>
      <c r="AG24" s="19"/>
      <c r="AH24" s="19"/>
      <c r="AI24" s="19"/>
      <c r="AJ24" s="19"/>
      <c r="AK24" s="19"/>
      <c r="AL24" s="19"/>
      <c r="AM24" s="19"/>
      <c r="AN24" s="22">
        <f>SUM(AF24:AM24)</f>
        <v>0</v>
      </c>
      <c r="AO24" s="21">
        <f>AN24/8</f>
        <v>0</v>
      </c>
      <c r="AP24" s="43"/>
      <c r="AQ24" s="516"/>
      <c r="AR24" s="20"/>
      <c r="AS24" s="21">
        <f>AQ24-AR24</f>
        <v>0</v>
      </c>
      <c r="AT24" s="23"/>
      <c r="AU24" s="19"/>
      <c r="AV24" s="19"/>
      <c r="AW24" s="19"/>
      <c r="AX24" s="19"/>
      <c r="AY24" s="19"/>
      <c r="AZ24" s="19"/>
      <c r="BA24" s="19"/>
      <c r="BB24" s="19"/>
      <c r="BC24" s="22">
        <f>SUM(AU24:BB24)</f>
        <v>0</v>
      </c>
      <c r="BD24" s="21">
        <f>BC24/8</f>
        <v>0</v>
      </c>
      <c r="BE24" s="23"/>
      <c r="BF24" s="19"/>
      <c r="BG24" s="19"/>
      <c r="BH24" s="19"/>
      <c r="BI24" s="19"/>
      <c r="BJ24" s="21">
        <f>SUM((BF24*0.3),(BG24*0.25),(BH24*0.35),(BI24*0.1))</f>
        <v>0</v>
      </c>
      <c r="BK24" s="20"/>
      <c r="BL24" s="21">
        <f>BJ24-BK24</f>
        <v>0</v>
      </c>
      <c r="BM24" s="23"/>
      <c r="BN24" s="464">
        <f>(Q24+AD24)/2</f>
        <v>0</v>
      </c>
      <c r="BO24" s="464">
        <f>(AO24+AS24)/2</f>
        <v>0</v>
      </c>
      <c r="BP24" s="464">
        <f>(BD24+BL24)/2</f>
        <v>0</v>
      </c>
      <c r="BQ24" s="465">
        <f>SUM((Q24*0.25)+(AO24*0.375)+(BD24*0.375))</f>
        <v>0</v>
      </c>
      <c r="BR24" s="466"/>
      <c r="BS24" s="465">
        <f>SUM((AD24*0.25),(AS24*0.5),(BL24*0.25))</f>
        <v>0</v>
      </c>
      <c r="BT24" s="467"/>
      <c r="BU24" s="468">
        <f>AVERAGE(BQ24:BS24)</f>
        <v>0</v>
      </c>
      <c r="BV24" s="446" t="s">
        <v>403</v>
      </c>
    </row>
  </sheetData>
  <sortState xmlns:xlrd2="http://schemas.microsoft.com/office/spreadsheetml/2017/richdata2" ref="A11:BV17">
    <sortCondition descending="1" ref="BU11:BU17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88E7-8899-497A-8341-437A5A8DC606}">
  <sheetPr>
    <pageSetUpPr fitToPage="1"/>
  </sheetPr>
  <dimension ref="A1:AV21"/>
  <sheetViews>
    <sheetView workbookViewId="0">
      <selection activeCell="B11" sqref="B11"/>
    </sheetView>
  </sheetViews>
  <sheetFormatPr defaultRowHeight="13.2" x14ac:dyDescent="0.25"/>
  <cols>
    <col min="1" max="1" width="5.6640625" customWidth="1"/>
    <col min="2" max="2" width="20" customWidth="1"/>
    <col min="3" max="3" width="25.5546875" customWidth="1"/>
    <col min="4" max="5" width="20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29" max="29" width="3" customWidth="1"/>
    <col min="40" max="40" width="2.88671875" customWidth="1"/>
    <col min="41" max="41" width="9" customWidth="1"/>
    <col min="42" max="42" width="5.88671875" customWidth="1"/>
    <col min="43" max="43" width="7" customWidth="1"/>
    <col min="44" max="44" width="10" style="184" customWidth="1"/>
    <col min="45" max="45" width="2.88671875" style="184" customWidth="1"/>
    <col min="46" max="46" width="17.44140625" customWidth="1"/>
  </cols>
  <sheetData>
    <row r="1" spans="1:48" ht="15.6" x14ac:dyDescent="0.3">
      <c r="A1" s="99" t="str">
        <f>'Comp Detail'!A1</f>
        <v>2023 Australian National Championships</v>
      </c>
      <c r="B1" s="3"/>
      <c r="C1" s="105"/>
      <c r="D1" s="173" t="s">
        <v>81</v>
      </c>
      <c r="E1" s="105" t="s">
        <v>303</v>
      </c>
      <c r="F1" s="1"/>
      <c r="G1" s="1"/>
      <c r="H1" s="1"/>
      <c r="I1" s="1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41"/>
      <c r="AS1" s="41"/>
      <c r="AT1" s="206">
        <f ca="1">NOW()</f>
        <v>45209.655963310186</v>
      </c>
      <c r="AU1" s="105"/>
      <c r="AV1" s="105"/>
    </row>
    <row r="2" spans="1:48" ht="15.6" x14ac:dyDescent="0.3">
      <c r="A2" s="28"/>
      <c r="B2" s="3"/>
      <c r="C2" s="105"/>
      <c r="D2" s="173" t="s">
        <v>82</v>
      </c>
      <c r="E2" s="41" t="s">
        <v>134</v>
      </c>
      <c r="F2" s="1"/>
      <c r="G2" s="1"/>
      <c r="H2" s="1"/>
      <c r="I2" s="1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41"/>
      <c r="AS2" s="41"/>
      <c r="AT2" s="207">
        <f ca="1">NOW()</f>
        <v>45209.655963310186</v>
      </c>
      <c r="AU2" s="105"/>
      <c r="AV2" s="105"/>
    </row>
    <row r="3" spans="1:48" ht="15.6" x14ac:dyDescent="0.3">
      <c r="A3" s="538" t="str">
        <f>'Comp Detail'!A3</f>
        <v>5th to 8th October 2023</v>
      </c>
      <c r="B3" s="539"/>
      <c r="C3" s="105"/>
      <c r="D3" s="173" t="s">
        <v>83</v>
      </c>
      <c r="E3" s="436" t="s">
        <v>302</v>
      </c>
      <c r="F3" s="1"/>
      <c r="G3" s="1"/>
      <c r="H3" s="1"/>
      <c r="I3" s="1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41"/>
      <c r="AS3" s="41"/>
      <c r="AT3" s="207"/>
      <c r="AU3" s="105"/>
      <c r="AV3" s="105"/>
    </row>
    <row r="4" spans="1:48" ht="15.6" x14ac:dyDescent="0.3">
      <c r="A4" s="107"/>
      <c r="B4" s="105"/>
      <c r="C4" s="105"/>
      <c r="D4" s="173"/>
      <c r="E4" s="105"/>
      <c r="F4" s="185" t="s">
        <v>78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93"/>
      <c r="U4" s="193"/>
      <c r="V4" s="193"/>
      <c r="W4" s="193"/>
      <c r="X4" s="193"/>
      <c r="Y4" s="193"/>
      <c r="Z4" s="193"/>
      <c r="AA4" s="193"/>
      <c r="AB4" s="193"/>
      <c r="AC4" s="185"/>
      <c r="AD4" s="185"/>
      <c r="AE4" s="193"/>
      <c r="AF4" s="193"/>
      <c r="AG4" s="193"/>
      <c r="AH4" s="193"/>
      <c r="AI4" s="193"/>
      <c r="AJ4" s="193"/>
      <c r="AK4" s="193"/>
      <c r="AL4" s="193"/>
      <c r="AM4" s="193"/>
      <c r="AN4" s="105"/>
      <c r="AO4" s="105"/>
      <c r="AP4" s="105"/>
      <c r="AQ4" s="105"/>
      <c r="AR4" s="41"/>
      <c r="AS4" s="41"/>
      <c r="AT4" s="105"/>
      <c r="AU4" s="105"/>
      <c r="AV4" s="105"/>
    </row>
    <row r="5" spans="1:48" ht="15.6" x14ac:dyDescent="0.3">
      <c r="A5" s="107"/>
      <c r="B5" s="105"/>
      <c r="C5" s="173"/>
      <c r="D5" s="105"/>
      <c r="E5" s="105"/>
      <c r="F5" s="174" t="s">
        <v>47</v>
      </c>
      <c r="G5" s="105" t="str">
        <f>E1</f>
        <v>Abbie White</v>
      </c>
      <c r="H5" s="105"/>
      <c r="I5" s="105"/>
      <c r="K5" s="174"/>
      <c r="L5" s="174"/>
      <c r="M5" s="174"/>
      <c r="N5" s="105"/>
      <c r="O5" s="105"/>
      <c r="P5" s="105"/>
      <c r="Q5" s="105"/>
      <c r="R5" s="105"/>
      <c r="S5" s="174" t="s">
        <v>46</v>
      </c>
      <c r="T5" s="105" t="str">
        <f>E2</f>
        <v>Nina Fritzell</v>
      </c>
      <c r="U5" s="105"/>
      <c r="V5" s="105"/>
      <c r="W5" s="105"/>
      <c r="X5" s="105"/>
      <c r="Y5" s="105"/>
      <c r="Z5" s="105"/>
      <c r="AA5" s="105"/>
      <c r="AB5" s="105"/>
      <c r="AC5" s="105"/>
      <c r="AD5" s="174" t="s">
        <v>48</v>
      </c>
      <c r="AE5" s="105" t="str">
        <f>E3</f>
        <v>Julie Kirpichnikov</v>
      </c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41"/>
      <c r="AS5" s="41"/>
      <c r="AT5" s="105"/>
      <c r="AU5" s="105"/>
      <c r="AV5" s="105"/>
    </row>
    <row r="6" spans="1:48" ht="15.6" x14ac:dyDescent="0.3">
      <c r="A6" s="107" t="s">
        <v>359</v>
      </c>
      <c r="B6" s="174"/>
      <c r="C6" s="105"/>
      <c r="D6" s="105"/>
      <c r="E6" s="105"/>
      <c r="F6" s="174" t="s">
        <v>26</v>
      </c>
      <c r="G6" s="105"/>
      <c r="H6" s="105"/>
      <c r="I6" s="105"/>
      <c r="K6" s="105"/>
      <c r="L6" s="105"/>
      <c r="M6" s="105"/>
      <c r="N6" s="105"/>
      <c r="O6" s="105"/>
      <c r="P6" s="105"/>
      <c r="Q6" s="105"/>
      <c r="R6" s="105"/>
      <c r="S6" s="174"/>
      <c r="T6" s="174"/>
      <c r="U6" s="105"/>
      <c r="V6" s="105"/>
      <c r="W6" s="105"/>
      <c r="X6" s="105"/>
      <c r="Y6" s="105"/>
      <c r="Z6" s="105"/>
      <c r="AA6" s="105"/>
      <c r="AB6" s="105"/>
      <c r="AC6" s="105"/>
      <c r="AD6" s="174"/>
      <c r="AE6" s="174"/>
      <c r="AF6" s="105"/>
      <c r="AG6" s="105"/>
      <c r="AH6" s="105"/>
      <c r="AI6" s="105"/>
      <c r="AJ6" s="105"/>
      <c r="AK6" s="105"/>
      <c r="AL6" s="105"/>
      <c r="AM6" s="105"/>
      <c r="AN6" s="208"/>
      <c r="AO6" s="227"/>
      <c r="AP6" s="227"/>
      <c r="AQ6" s="227"/>
      <c r="AR6" s="210" t="s">
        <v>12</v>
      </c>
      <c r="AS6" s="41"/>
      <c r="AT6" s="105"/>
      <c r="AU6" s="105"/>
      <c r="AV6" s="105"/>
    </row>
    <row r="7" spans="1:48" ht="15.6" x14ac:dyDescent="0.3">
      <c r="A7" s="107" t="s">
        <v>84</v>
      </c>
      <c r="B7" s="174" t="s">
        <v>137</v>
      </c>
      <c r="C7" s="105"/>
      <c r="D7" s="105"/>
      <c r="E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208"/>
      <c r="AO7" s="227"/>
      <c r="AP7" s="227"/>
      <c r="AQ7" s="227"/>
      <c r="AR7" s="41"/>
      <c r="AS7" s="41"/>
      <c r="AT7" s="105"/>
      <c r="AU7" s="105"/>
      <c r="AV7" s="105"/>
    </row>
    <row r="8" spans="1:48" ht="14.4" x14ac:dyDescent="0.3">
      <c r="A8" s="105"/>
      <c r="B8" s="105"/>
      <c r="C8" s="105"/>
      <c r="D8" s="105"/>
      <c r="E8" s="105"/>
      <c r="F8" s="174" t="s">
        <v>1</v>
      </c>
      <c r="G8" s="105"/>
      <c r="I8" s="105"/>
      <c r="J8" s="186" t="s">
        <v>1</v>
      </c>
      <c r="K8" s="187"/>
      <c r="L8" s="187"/>
      <c r="M8" s="187" t="s">
        <v>2</v>
      </c>
      <c r="O8" s="187"/>
      <c r="P8" s="187" t="s">
        <v>3</v>
      </c>
      <c r="Q8" s="187" t="s">
        <v>85</v>
      </c>
      <c r="R8" s="13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3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208"/>
      <c r="AO8" s="227"/>
      <c r="AP8" s="227"/>
      <c r="AQ8" s="227"/>
      <c r="AR8" s="212" t="s">
        <v>52</v>
      </c>
      <c r="AS8" s="41"/>
      <c r="AT8" s="190"/>
      <c r="AU8" s="105"/>
      <c r="AV8" s="105"/>
    </row>
    <row r="9" spans="1:48" ht="14.4" x14ac:dyDescent="0.3">
      <c r="A9" s="137" t="s">
        <v>24</v>
      </c>
      <c r="B9" s="176" t="s">
        <v>25</v>
      </c>
      <c r="C9" s="176" t="s">
        <v>26</v>
      </c>
      <c r="D9" s="176" t="s">
        <v>27</v>
      </c>
      <c r="E9" s="176" t="s">
        <v>28</v>
      </c>
      <c r="F9" s="176" t="s">
        <v>86</v>
      </c>
      <c r="G9" s="176" t="s">
        <v>87</v>
      </c>
      <c r="H9" s="176" t="s">
        <v>89</v>
      </c>
      <c r="I9" s="176" t="s">
        <v>90</v>
      </c>
      <c r="J9" s="188" t="s">
        <v>34</v>
      </c>
      <c r="K9" s="170" t="s">
        <v>2</v>
      </c>
      <c r="L9" s="170" t="s">
        <v>92</v>
      </c>
      <c r="M9" s="188" t="s">
        <v>34</v>
      </c>
      <c r="N9" s="189" t="s">
        <v>3</v>
      </c>
      <c r="O9" s="170" t="s">
        <v>92</v>
      </c>
      <c r="P9" s="188" t="s">
        <v>34</v>
      </c>
      <c r="Q9" s="188" t="s">
        <v>34</v>
      </c>
      <c r="R9" s="194"/>
      <c r="S9" s="137" t="s">
        <v>29</v>
      </c>
      <c r="T9" s="137" t="s">
        <v>30</v>
      </c>
      <c r="U9" s="137" t="s">
        <v>95</v>
      </c>
      <c r="V9" s="137" t="s">
        <v>56</v>
      </c>
      <c r="W9" s="137" t="s">
        <v>96</v>
      </c>
      <c r="X9" s="137" t="s">
        <v>97</v>
      </c>
      <c r="Y9" s="137" t="s">
        <v>31</v>
      </c>
      <c r="Z9" s="137" t="s">
        <v>98</v>
      </c>
      <c r="AA9" s="137" t="s">
        <v>38</v>
      </c>
      <c r="AB9" s="137" t="s">
        <v>37</v>
      </c>
      <c r="AC9" s="194"/>
      <c r="AD9" s="137" t="s">
        <v>29</v>
      </c>
      <c r="AE9" s="137" t="s">
        <v>30</v>
      </c>
      <c r="AF9" s="137" t="s">
        <v>95</v>
      </c>
      <c r="AG9" s="137" t="s">
        <v>56</v>
      </c>
      <c r="AH9" s="137" t="s">
        <v>96</v>
      </c>
      <c r="AI9" s="137" t="s">
        <v>97</v>
      </c>
      <c r="AJ9" s="137" t="s">
        <v>31</v>
      </c>
      <c r="AK9" s="137" t="s">
        <v>98</v>
      </c>
      <c r="AL9" s="137" t="s">
        <v>38</v>
      </c>
      <c r="AM9" s="137" t="s">
        <v>37</v>
      </c>
      <c r="AN9" s="211"/>
      <c r="AO9" s="447" t="s">
        <v>67</v>
      </c>
      <c r="AP9" s="447" t="s">
        <v>68</v>
      </c>
      <c r="AQ9" s="447" t="s">
        <v>69</v>
      </c>
      <c r="AR9" s="281" t="s">
        <v>32</v>
      </c>
      <c r="AS9" s="176"/>
      <c r="AT9" s="188" t="s">
        <v>35</v>
      </c>
      <c r="AU9" s="135"/>
      <c r="AV9" s="135"/>
    </row>
    <row r="10" spans="1:48" ht="14.4" x14ac:dyDescent="0.3">
      <c r="A10" s="135"/>
      <c r="B10" s="135"/>
      <c r="C10" s="135"/>
      <c r="D10" s="135"/>
      <c r="E10" s="135"/>
      <c r="F10" s="41"/>
      <c r="G10" s="41"/>
      <c r="H10" s="41"/>
      <c r="I10" s="41"/>
      <c r="J10" s="190"/>
      <c r="K10" s="190"/>
      <c r="L10" s="190"/>
      <c r="M10" s="190"/>
      <c r="N10" s="190"/>
      <c r="O10" s="190"/>
      <c r="P10" s="190"/>
      <c r="Q10" s="190"/>
      <c r="R10" s="194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94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211"/>
      <c r="AO10" s="235"/>
      <c r="AP10" s="235"/>
      <c r="AQ10" s="235"/>
      <c r="AR10" s="210"/>
      <c r="AS10" s="41"/>
      <c r="AT10" s="222"/>
      <c r="AU10" s="105"/>
      <c r="AV10" s="105"/>
    </row>
    <row r="11" spans="1:48" ht="14.4" x14ac:dyDescent="0.3">
      <c r="A11">
        <v>42</v>
      </c>
      <c r="B11" t="s">
        <v>323</v>
      </c>
      <c r="C11" t="s">
        <v>181</v>
      </c>
      <c r="D11" t="s">
        <v>177</v>
      </c>
      <c r="E11" t="s">
        <v>165</v>
      </c>
      <c r="F11" s="171">
        <v>7.5</v>
      </c>
      <c r="G11" s="171">
        <v>7.5</v>
      </c>
      <c r="H11" s="171">
        <v>6.3</v>
      </c>
      <c r="I11" s="171">
        <v>7</v>
      </c>
      <c r="J11" s="191">
        <f t="shared" ref="J11:J21" si="0">(F11+G11+H11+I11)/4</f>
        <v>7.0750000000000002</v>
      </c>
      <c r="K11" s="171">
        <v>7.5</v>
      </c>
      <c r="L11" s="171"/>
      <c r="M11" s="191">
        <f t="shared" ref="M11:M21" si="1">K11-L11</f>
        <v>7.5</v>
      </c>
      <c r="N11" s="171">
        <v>7.5</v>
      </c>
      <c r="O11" s="171"/>
      <c r="P11" s="191">
        <f t="shared" ref="P11:P21" si="2">N11-O11</f>
        <v>7.5</v>
      </c>
      <c r="Q11" s="21">
        <f t="shared" ref="Q11:Q21" si="3">((J11*0.4)+(M11*0.4)+(P11*0.2))</f>
        <v>7.33</v>
      </c>
      <c r="R11" s="43"/>
      <c r="S11" s="195">
        <v>4</v>
      </c>
      <c r="T11" s="195">
        <v>4</v>
      </c>
      <c r="U11" s="195">
        <v>6</v>
      </c>
      <c r="V11" s="195">
        <v>6.5</v>
      </c>
      <c r="W11" s="195">
        <v>6</v>
      </c>
      <c r="X11" s="195">
        <v>6.5</v>
      </c>
      <c r="Y11" s="195">
        <v>6</v>
      </c>
      <c r="Z11" s="195">
        <v>6.5</v>
      </c>
      <c r="AA11" s="22">
        <f t="shared" ref="AA11:AA21" si="4">SUM(S11:Z11)</f>
        <v>45.5</v>
      </c>
      <c r="AB11" s="21">
        <f t="shared" ref="AB11:AB21" si="5">AA11/8</f>
        <v>5.6875</v>
      </c>
      <c r="AC11" s="43"/>
      <c r="AD11" s="195">
        <v>5.8</v>
      </c>
      <c r="AE11" s="195">
        <v>6</v>
      </c>
      <c r="AF11" s="195">
        <v>6.3</v>
      </c>
      <c r="AG11" s="195">
        <v>6.8</v>
      </c>
      <c r="AH11" s="195">
        <v>6.8</v>
      </c>
      <c r="AI11" s="195">
        <v>6.8</v>
      </c>
      <c r="AJ11" s="195">
        <v>6.8</v>
      </c>
      <c r="AK11" s="195">
        <v>5.6</v>
      </c>
      <c r="AL11" s="22">
        <f t="shared" ref="AL11:AL21" si="6">SUM(AD11:AK11)</f>
        <v>50.9</v>
      </c>
      <c r="AM11" s="21">
        <f t="shared" ref="AM11:AM21" si="7">AL11/8</f>
        <v>6.3624999999999998</v>
      </c>
      <c r="AN11" s="219"/>
      <c r="AO11" s="240">
        <f t="shared" ref="AO11:AO21" si="8">Q11</f>
        <v>7.33</v>
      </c>
      <c r="AP11" s="240">
        <f t="shared" ref="AP11:AP21" si="9">AB11</f>
        <v>5.6875</v>
      </c>
      <c r="AQ11" s="240">
        <f t="shared" ref="AQ11:AQ21" si="10">AM11</f>
        <v>6.3624999999999998</v>
      </c>
      <c r="AR11" s="282">
        <f t="shared" ref="AR11:AR21" si="11">SUM((Q11*0.25)+(AB11*0.375)+(AM11*0.375))</f>
        <v>6.3512500000000003</v>
      </c>
      <c r="AS11" s="173"/>
      <c r="AT11" s="242">
        <v>1</v>
      </c>
      <c r="AU11" s="105"/>
      <c r="AV11" s="105"/>
    </row>
    <row r="12" spans="1:48" ht="14.4" x14ac:dyDescent="0.3">
      <c r="A12">
        <v>20</v>
      </c>
      <c r="B12" t="s">
        <v>292</v>
      </c>
      <c r="C12" t="s">
        <v>238</v>
      </c>
      <c r="D12" t="s">
        <v>151</v>
      </c>
      <c r="E12" t="s">
        <v>239</v>
      </c>
      <c r="F12" s="171">
        <v>7.5</v>
      </c>
      <c r="G12" s="171">
        <v>7</v>
      </c>
      <c r="H12" s="171">
        <v>6.5</v>
      </c>
      <c r="I12" s="171">
        <v>6.5</v>
      </c>
      <c r="J12" s="191">
        <f t="shared" si="0"/>
        <v>6.875</v>
      </c>
      <c r="K12" s="171">
        <v>7.5</v>
      </c>
      <c r="L12" s="171"/>
      <c r="M12" s="191">
        <f t="shared" si="1"/>
        <v>7.5</v>
      </c>
      <c r="N12" s="171">
        <v>7.5</v>
      </c>
      <c r="O12" s="171"/>
      <c r="P12" s="191">
        <f t="shared" si="2"/>
        <v>7.5</v>
      </c>
      <c r="Q12" s="21">
        <f t="shared" si="3"/>
        <v>7.25</v>
      </c>
      <c r="R12" s="43"/>
      <c r="S12" s="195">
        <v>5.5</v>
      </c>
      <c r="T12" s="195">
        <v>6.5</v>
      </c>
      <c r="U12" s="195">
        <v>5</v>
      </c>
      <c r="V12" s="195">
        <v>6.5</v>
      </c>
      <c r="W12" s="195">
        <v>6</v>
      </c>
      <c r="X12" s="195">
        <v>7</v>
      </c>
      <c r="Y12" s="195">
        <v>6</v>
      </c>
      <c r="Z12" s="195">
        <v>5.5</v>
      </c>
      <c r="AA12" s="22">
        <f t="shared" si="4"/>
        <v>48</v>
      </c>
      <c r="AB12" s="21">
        <f t="shared" si="5"/>
        <v>6</v>
      </c>
      <c r="AC12" s="43"/>
      <c r="AD12" s="195">
        <v>6</v>
      </c>
      <c r="AE12" s="195">
        <v>6.5</v>
      </c>
      <c r="AF12" s="195">
        <v>5.3</v>
      </c>
      <c r="AG12" s="195">
        <v>5.3</v>
      </c>
      <c r="AH12" s="195">
        <v>6.5</v>
      </c>
      <c r="AI12" s="195">
        <v>6.3</v>
      </c>
      <c r="AJ12" s="195">
        <v>6.5</v>
      </c>
      <c r="AK12" s="195">
        <v>5.5</v>
      </c>
      <c r="AL12" s="22">
        <f t="shared" si="6"/>
        <v>47.9</v>
      </c>
      <c r="AM12" s="21">
        <f t="shared" si="7"/>
        <v>5.9874999999999998</v>
      </c>
      <c r="AN12" s="219"/>
      <c r="AO12" s="240">
        <f t="shared" si="8"/>
        <v>7.25</v>
      </c>
      <c r="AP12" s="240">
        <f t="shared" si="9"/>
        <v>6</v>
      </c>
      <c r="AQ12" s="240">
        <f t="shared" si="10"/>
        <v>5.9874999999999998</v>
      </c>
      <c r="AR12" s="282">
        <f t="shared" si="11"/>
        <v>6.3078124999999998</v>
      </c>
      <c r="AS12" s="173"/>
      <c r="AT12" s="242">
        <v>2</v>
      </c>
      <c r="AU12" s="105"/>
      <c r="AV12" s="105"/>
    </row>
    <row r="13" spans="1:48" ht="14.4" x14ac:dyDescent="0.3">
      <c r="A13">
        <v>21</v>
      </c>
      <c r="B13" t="s">
        <v>293</v>
      </c>
      <c r="C13" t="s">
        <v>238</v>
      </c>
      <c r="D13" t="s">
        <v>151</v>
      </c>
      <c r="E13" t="s">
        <v>239</v>
      </c>
      <c r="F13" s="171">
        <v>7.5</v>
      </c>
      <c r="G13" s="171">
        <v>7</v>
      </c>
      <c r="H13" s="171">
        <v>6.5</v>
      </c>
      <c r="I13" s="171">
        <v>6.5</v>
      </c>
      <c r="J13" s="191">
        <f t="shared" si="0"/>
        <v>6.875</v>
      </c>
      <c r="K13" s="171">
        <v>7.3</v>
      </c>
      <c r="L13" s="171"/>
      <c r="M13" s="191">
        <f t="shared" si="1"/>
        <v>7.3</v>
      </c>
      <c r="N13" s="171">
        <v>7.5</v>
      </c>
      <c r="O13" s="171"/>
      <c r="P13" s="191">
        <f t="shared" si="2"/>
        <v>7.5</v>
      </c>
      <c r="Q13" s="21">
        <f t="shared" si="3"/>
        <v>7.17</v>
      </c>
      <c r="R13" s="43"/>
      <c r="S13" s="195">
        <v>5.8</v>
      </c>
      <c r="T13" s="195">
        <v>5.5</v>
      </c>
      <c r="U13" s="195">
        <v>4.8</v>
      </c>
      <c r="V13" s="195">
        <v>5.5</v>
      </c>
      <c r="W13" s="195">
        <v>6</v>
      </c>
      <c r="X13" s="195">
        <v>6.5</v>
      </c>
      <c r="Y13" s="195">
        <v>5</v>
      </c>
      <c r="Z13" s="195">
        <v>5.5</v>
      </c>
      <c r="AA13" s="22">
        <f t="shared" si="4"/>
        <v>44.6</v>
      </c>
      <c r="AB13" s="21">
        <f t="shared" si="5"/>
        <v>5.5750000000000002</v>
      </c>
      <c r="AC13" s="43"/>
      <c r="AD13" s="195">
        <v>6.2</v>
      </c>
      <c r="AE13" s="195">
        <v>6.5</v>
      </c>
      <c r="AF13" s="195">
        <v>6</v>
      </c>
      <c r="AG13" s="195">
        <v>5.3</v>
      </c>
      <c r="AH13" s="195">
        <v>5.8</v>
      </c>
      <c r="AI13" s="195">
        <v>5.2</v>
      </c>
      <c r="AJ13" s="195">
        <v>6</v>
      </c>
      <c r="AK13" s="195">
        <v>5.5</v>
      </c>
      <c r="AL13" s="22">
        <f t="shared" si="6"/>
        <v>46.5</v>
      </c>
      <c r="AM13" s="21">
        <f t="shared" si="7"/>
        <v>5.8125</v>
      </c>
      <c r="AN13" s="219"/>
      <c r="AO13" s="240">
        <f t="shared" si="8"/>
        <v>7.17</v>
      </c>
      <c r="AP13" s="240">
        <f t="shared" si="9"/>
        <v>5.5750000000000002</v>
      </c>
      <c r="AQ13" s="240">
        <f t="shared" si="10"/>
        <v>5.8125</v>
      </c>
      <c r="AR13" s="282">
        <f t="shared" si="11"/>
        <v>6.0628124999999997</v>
      </c>
      <c r="AS13" s="173"/>
      <c r="AT13" s="242">
        <v>3</v>
      </c>
      <c r="AU13" s="105"/>
      <c r="AV13" s="105"/>
    </row>
    <row r="14" spans="1:48" ht="14.4" x14ac:dyDescent="0.3">
      <c r="A14">
        <v>95</v>
      </c>
      <c r="B14" t="s">
        <v>339</v>
      </c>
      <c r="C14" t="s">
        <v>232</v>
      </c>
      <c r="D14" t="s">
        <v>250</v>
      </c>
      <c r="E14" s="280" t="s">
        <v>173</v>
      </c>
      <c r="F14" s="171">
        <v>6.5</v>
      </c>
      <c r="G14" s="171">
        <v>7</v>
      </c>
      <c r="H14" s="171">
        <v>6.3</v>
      </c>
      <c r="I14" s="171">
        <v>6</v>
      </c>
      <c r="J14" s="191">
        <f t="shared" si="0"/>
        <v>6.45</v>
      </c>
      <c r="K14" s="171">
        <v>6.5</v>
      </c>
      <c r="L14" s="171"/>
      <c r="M14" s="191">
        <f t="shared" si="1"/>
        <v>6.5</v>
      </c>
      <c r="N14" s="171">
        <v>6.5</v>
      </c>
      <c r="O14" s="171"/>
      <c r="P14" s="191">
        <f t="shared" si="2"/>
        <v>6.5</v>
      </c>
      <c r="Q14" s="21">
        <f t="shared" si="3"/>
        <v>6.4799999999999995</v>
      </c>
      <c r="R14" s="43"/>
      <c r="S14" s="195">
        <v>4.5</v>
      </c>
      <c r="T14" s="195">
        <v>4.8</v>
      </c>
      <c r="U14" s="195">
        <v>4.8</v>
      </c>
      <c r="V14" s="195">
        <v>4.5</v>
      </c>
      <c r="W14" s="195">
        <v>5</v>
      </c>
      <c r="X14" s="195">
        <v>5.5</v>
      </c>
      <c r="Y14" s="195">
        <v>4.8</v>
      </c>
      <c r="Z14" s="195">
        <v>4.5</v>
      </c>
      <c r="AA14" s="22">
        <f t="shared" si="4"/>
        <v>38.4</v>
      </c>
      <c r="AB14" s="21">
        <f t="shared" si="5"/>
        <v>4.8</v>
      </c>
      <c r="AC14" s="43"/>
      <c r="AD14" s="195">
        <v>5.2</v>
      </c>
      <c r="AE14" s="195">
        <v>5.8</v>
      </c>
      <c r="AF14" s="195">
        <v>6.2</v>
      </c>
      <c r="AG14" s="195">
        <v>6.5</v>
      </c>
      <c r="AH14" s="195">
        <v>7</v>
      </c>
      <c r="AI14" s="195">
        <v>6.5</v>
      </c>
      <c r="AJ14" s="195">
        <v>7</v>
      </c>
      <c r="AK14" s="195">
        <v>6.3</v>
      </c>
      <c r="AL14" s="22">
        <f t="shared" si="6"/>
        <v>50.5</v>
      </c>
      <c r="AM14" s="21">
        <f t="shared" si="7"/>
        <v>6.3125</v>
      </c>
      <c r="AN14" s="219"/>
      <c r="AO14" s="240">
        <f t="shared" si="8"/>
        <v>6.4799999999999995</v>
      </c>
      <c r="AP14" s="240">
        <f t="shared" si="9"/>
        <v>4.8</v>
      </c>
      <c r="AQ14" s="240">
        <f t="shared" si="10"/>
        <v>6.3125</v>
      </c>
      <c r="AR14" s="282">
        <f t="shared" si="11"/>
        <v>5.7871874999999999</v>
      </c>
      <c r="AS14" s="173"/>
      <c r="AT14" s="242">
        <v>4</v>
      </c>
      <c r="AU14" s="105"/>
      <c r="AV14" s="105"/>
    </row>
    <row r="15" spans="1:48" ht="14.4" x14ac:dyDescent="0.3">
      <c r="A15">
        <v>86</v>
      </c>
      <c r="B15" t="s">
        <v>328</v>
      </c>
      <c r="C15" t="s">
        <v>217</v>
      </c>
      <c r="D15" t="s">
        <v>215</v>
      </c>
      <c r="E15" s="280" t="s">
        <v>193</v>
      </c>
      <c r="F15" s="171">
        <v>6</v>
      </c>
      <c r="G15" s="171">
        <v>7</v>
      </c>
      <c r="H15" s="171">
        <v>5.5</v>
      </c>
      <c r="I15" s="171">
        <v>6.3</v>
      </c>
      <c r="J15" s="191">
        <f t="shared" si="0"/>
        <v>6.2</v>
      </c>
      <c r="K15" s="171">
        <v>6.8</v>
      </c>
      <c r="L15" s="171"/>
      <c r="M15" s="191">
        <f t="shared" si="1"/>
        <v>6.8</v>
      </c>
      <c r="N15" s="171">
        <v>6.5</v>
      </c>
      <c r="O15" s="171"/>
      <c r="P15" s="191">
        <f t="shared" si="2"/>
        <v>6.5</v>
      </c>
      <c r="Q15" s="21">
        <f t="shared" si="3"/>
        <v>6.5000000000000009</v>
      </c>
      <c r="R15" s="43"/>
      <c r="S15" s="195">
        <v>4.5</v>
      </c>
      <c r="T15" s="195">
        <v>4.5</v>
      </c>
      <c r="U15" s="195">
        <v>5.5</v>
      </c>
      <c r="V15" s="195">
        <v>5</v>
      </c>
      <c r="W15" s="195">
        <v>5.2</v>
      </c>
      <c r="X15" s="195">
        <v>5.5</v>
      </c>
      <c r="Y15" s="195">
        <v>5.5</v>
      </c>
      <c r="Z15" s="195">
        <v>5</v>
      </c>
      <c r="AA15" s="22">
        <f t="shared" si="4"/>
        <v>40.700000000000003</v>
      </c>
      <c r="AB15" s="21">
        <f t="shared" si="5"/>
        <v>5.0875000000000004</v>
      </c>
      <c r="AC15" s="43"/>
      <c r="AD15" s="195">
        <v>3</v>
      </c>
      <c r="AE15" s="195">
        <v>6.5</v>
      </c>
      <c r="AF15" s="195">
        <v>5</v>
      </c>
      <c r="AG15" s="195">
        <v>4.8</v>
      </c>
      <c r="AH15" s="195">
        <v>5.8</v>
      </c>
      <c r="AI15" s="195">
        <v>5.8</v>
      </c>
      <c r="AJ15" s="195">
        <v>6.5</v>
      </c>
      <c r="AK15" s="195">
        <v>5.6</v>
      </c>
      <c r="AL15" s="22">
        <f t="shared" si="6"/>
        <v>43.000000000000007</v>
      </c>
      <c r="AM15" s="21">
        <f t="shared" si="7"/>
        <v>5.3750000000000009</v>
      </c>
      <c r="AN15" s="219"/>
      <c r="AO15" s="240">
        <f t="shared" si="8"/>
        <v>6.5000000000000009</v>
      </c>
      <c r="AP15" s="240">
        <f t="shared" si="9"/>
        <v>5.0875000000000004</v>
      </c>
      <c r="AQ15" s="240">
        <f t="shared" si="10"/>
        <v>5.3750000000000009</v>
      </c>
      <c r="AR15" s="282">
        <f t="shared" si="11"/>
        <v>5.5484375000000004</v>
      </c>
      <c r="AS15" s="173"/>
      <c r="AT15" s="242">
        <v>5</v>
      </c>
      <c r="AU15" s="105"/>
      <c r="AV15" s="105"/>
    </row>
    <row r="16" spans="1:48" ht="14.4" x14ac:dyDescent="0.3">
      <c r="A16">
        <v>109</v>
      </c>
      <c r="B16" t="s">
        <v>327</v>
      </c>
      <c r="C16" t="s">
        <v>245</v>
      </c>
      <c r="D16" t="s">
        <v>246</v>
      </c>
      <c r="E16" s="280" t="s">
        <v>192</v>
      </c>
      <c r="F16" s="171">
        <v>6</v>
      </c>
      <c r="G16" s="171">
        <v>7</v>
      </c>
      <c r="H16" s="171">
        <v>5.5</v>
      </c>
      <c r="I16" s="171">
        <v>5.8</v>
      </c>
      <c r="J16" s="191">
        <f t="shared" si="0"/>
        <v>6.0750000000000002</v>
      </c>
      <c r="K16" s="171">
        <v>6.8</v>
      </c>
      <c r="L16" s="171"/>
      <c r="M16" s="191">
        <f t="shared" si="1"/>
        <v>6.8</v>
      </c>
      <c r="N16" s="171">
        <v>6.5</v>
      </c>
      <c r="O16" s="171"/>
      <c r="P16" s="191">
        <f t="shared" si="2"/>
        <v>6.5</v>
      </c>
      <c r="Q16" s="21">
        <f t="shared" si="3"/>
        <v>6.45</v>
      </c>
      <c r="R16" s="43"/>
      <c r="S16" s="195">
        <v>4</v>
      </c>
      <c r="T16" s="195">
        <v>4.5</v>
      </c>
      <c r="U16" s="195">
        <v>5</v>
      </c>
      <c r="V16" s="195">
        <v>4.8</v>
      </c>
      <c r="W16" s="195">
        <v>5</v>
      </c>
      <c r="X16" s="195">
        <v>5</v>
      </c>
      <c r="Y16" s="195">
        <v>4.5</v>
      </c>
      <c r="Z16" s="195">
        <v>4</v>
      </c>
      <c r="AA16" s="22">
        <f t="shared" si="4"/>
        <v>36.799999999999997</v>
      </c>
      <c r="AB16" s="21">
        <f t="shared" si="5"/>
        <v>4.5999999999999996</v>
      </c>
      <c r="AC16" s="43"/>
      <c r="AD16" s="195">
        <v>6</v>
      </c>
      <c r="AE16" s="195">
        <v>5.5</v>
      </c>
      <c r="AF16" s="195">
        <v>6.5</v>
      </c>
      <c r="AG16" s="195">
        <v>5.5</v>
      </c>
      <c r="AH16" s="195">
        <v>6</v>
      </c>
      <c r="AI16" s="195">
        <v>6</v>
      </c>
      <c r="AJ16" s="195">
        <v>5.5</v>
      </c>
      <c r="AK16" s="195">
        <v>5.5</v>
      </c>
      <c r="AL16" s="22">
        <f t="shared" si="6"/>
        <v>46.5</v>
      </c>
      <c r="AM16" s="21">
        <f t="shared" si="7"/>
        <v>5.8125</v>
      </c>
      <c r="AN16" s="219"/>
      <c r="AO16" s="240">
        <f t="shared" si="8"/>
        <v>6.45</v>
      </c>
      <c r="AP16" s="240">
        <f t="shared" si="9"/>
        <v>4.5999999999999996</v>
      </c>
      <c r="AQ16" s="240">
        <f t="shared" si="10"/>
        <v>5.8125</v>
      </c>
      <c r="AR16" s="282">
        <f t="shared" si="11"/>
        <v>5.5171875000000004</v>
      </c>
      <c r="AS16" s="173"/>
      <c r="AT16" s="242">
        <v>6</v>
      </c>
      <c r="AU16" s="105"/>
      <c r="AV16" s="105"/>
    </row>
    <row r="17" spans="1:48" ht="14.4" x14ac:dyDescent="0.3">
      <c r="A17">
        <v>108</v>
      </c>
      <c r="B17" t="s">
        <v>361</v>
      </c>
      <c r="C17" t="s">
        <v>245</v>
      </c>
      <c r="D17" t="s">
        <v>246</v>
      </c>
      <c r="E17" s="280" t="s">
        <v>192</v>
      </c>
      <c r="F17" s="171">
        <v>5.8</v>
      </c>
      <c r="G17" s="171">
        <v>7</v>
      </c>
      <c r="H17" s="171">
        <v>5.5</v>
      </c>
      <c r="I17" s="171">
        <v>5.8</v>
      </c>
      <c r="J17" s="191">
        <f t="shared" si="0"/>
        <v>6.0250000000000004</v>
      </c>
      <c r="K17" s="171">
        <v>6.8</v>
      </c>
      <c r="L17" s="171"/>
      <c r="M17" s="191">
        <f t="shared" si="1"/>
        <v>6.8</v>
      </c>
      <c r="N17" s="171">
        <v>6.5</v>
      </c>
      <c r="O17" s="171"/>
      <c r="P17" s="191">
        <f t="shared" si="2"/>
        <v>6.5</v>
      </c>
      <c r="Q17" s="21">
        <f t="shared" si="3"/>
        <v>6.4300000000000006</v>
      </c>
      <c r="R17" s="43"/>
      <c r="S17" s="195">
        <v>4.5</v>
      </c>
      <c r="T17" s="195">
        <v>4.8</v>
      </c>
      <c r="U17" s="195">
        <v>4.8</v>
      </c>
      <c r="V17" s="195">
        <v>3</v>
      </c>
      <c r="W17" s="195">
        <v>4</v>
      </c>
      <c r="X17" s="195">
        <v>3.5</v>
      </c>
      <c r="Y17" s="195">
        <v>5</v>
      </c>
      <c r="Z17" s="195">
        <v>4.8</v>
      </c>
      <c r="AA17" s="22">
        <f t="shared" si="4"/>
        <v>34.4</v>
      </c>
      <c r="AB17" s="21">
        <f t="shared" si="5"/>
        <v>4.3</v>
      </c>
      <c r="AC17" s="43"/>
      <c r="AD17" s="195">
        <v>5</v>
      </c>
      <c r="AE17" s="195">
        <v>5</v>
      </c>
      <c r="AF17" s="195">
        <v>5.2</v>
      </c>
      <c r="AG17" s="195">
        <v>4.8</v>
      </c>
      <c r="AH17" s="195">
        <v>4.8</v>
      </c>
      <c r="AI17" s="195">
        <v>4.5999999999999996</v>
      </c>
      <c r="AJ17" s="195">
        <v>5.8</v>
      </c>
      <c r="AK17" s="195">
        <v>5.8</v>
      </c>
      <c r="AL17" s="22">
        <f t="shared" si="6"/>
        <v>40.999999999999993</v>
      </c>
      <c r="AM17" s="21">
        <f t="shared" si="7"/>
        <v>5.1249999999999991</v>
      </c>
      <c r="AN17" s="219"/>
      <c r="AO17" s="240">
        <f t="shared" si="8"/>
        <v>6.4300000000000006</v>
      </c>
      <c r="AP17" s="240">
        <f t="shared" si="9"/>
        <v>4.3</v>
      </c>
      <c r="AQ17" s="240">
        <f t="shared" si="10"/>
        <v>5.1249999999999991</v>
      </c>
      <c r="AR17" s="282">
        <f t="shared" si="11"/>
        <v>5.1418749999999989</v>
      </c>
      <c r="AS17" s="173"/>
      <c r="AT17" s="242">
        <v>7</v>
      </c>
      <c r="AU17" s="105"/>
      <c r="AV17" s="105"/>
    </row>
    <row r="18" spans="1:48" ht="14.4" x14ac:dyDescent="0.3">
      <c r="A18">
        <v>84</v>
      </c>
      <c r="B18" t="s">
        <v>351</v>
      </c>
      <c r="C18" t="s">
        <v>217</v>
      </c>
      <c r="D18" t="s">
        <v>215</v>
      </c>
      <c r="E18" s="280" t="s">
        <v>193</v>
      </c>
      <c r="F18" s="171">
        <v>5.8</v>
      </c>
      <c r="G18" s="171">
        <v>7</v>
      </c>
      <c r="H18" s="171">
        <v>5.5</v>
      </c>
      <c r="I18" s="171">
        <v>6.3</v>
      </c>
      <c r="J18" s="191">
        <f t="shared" si="0"/>
        <v>6.15</v>
      </c>
      <c r="K18" s="171">
        <v>6.8</v>
      </c>
      <c r="L18" s="171">
        <v>2</v>
      </c>
      <c r="M18" s="191">
        <f t="shared" si="1"/>
        <v>4.8</v>
      </c>
      <c r="N18" s="171">
        <v>6.5</v>
      </c>
      <c r="O18" s="171"/>
      <c r="P18" s="191">
        <f t="shared" si="2"/>
        <v>6.5</v>
      </c>
      <c r="Q18" s="21">
        <f t="shared" si="3"/>
        <v>5.6800000000000006</v>
      </c>
      <c r="R18" s="43"/>
      <c r="S18" s="195">
        <v>4.5</v>
      </c>
      <c r="T18" s="195">
        <v>4.5</v>
      </c>
      <c r="U18" s="195">
        <v>4.5</v>
      </c>
      <c r="V18" s="195">
        <v>4.5</v>
      </c>
      <c r="W18" s="195">
        <v>5</v>
      </c>
      <c r="X18" s="195">
        <v>4</v>
      </c>
      <c r="Y18" s="195">
        <v>4</v>
      </c>
      <c r="Z18" s="195">
        <v>4.5</v>
      </c>
      <c r="AA18" s="22">
        <f t="shared" si="4"/>
        <v>35.5</v>
      </c>
      <c r="AB18" s="21">
        <f t="shared" si="5"/>
        <v>4.4375</v>
      </c>
      <c r="AC18" s="43"/>
      <c r="AD18" s="195">
        <v>4.8</v>
      </c>
      <c r="AE18" s="195">
        <v>6</v>
      </c>
      <c r="AF18" s="195">
        <v>0</v>
      </c>
      <c r="AG18" s="195">
        <v>5</v>
      </c>
      <c r="AH18" s="195">
        <v>6.2</v>
      </c>
      <c r="AI18" s="195">
        <v>6.2</v>
      </c>
      <c r="AJ18" s="195">
        <v>6.5</v>
      </c>
      <c r="AK18" s="195">
        <v>5.2</v>
      </c>
      <c r="AL18" s="22">
        <f t="shared" si="6"/>
        <v>39.900000000000006</v>
      </c>
      <c r="AM18" s="21">
        <f t="shared" si="7"/>
        <v>4.9875000000000007</v>
      </c>
      <c r="AN18" s="219"/>
      <c r="AO18" s="240">
        <f t="shared" si="8"/>
        <v>5.6800000000000006</v>
      </c>
      <c r="AP18" s="240">
        <f t="shared" si="9"/>
        <v>4.4375</v>
      </c>
      <c r="AQ18" s="240">
        <f t="shared" si="10"/>
        <v>4.9875000000000007</v>
      </c>
      <c r="AR18" s="282">
        <f t="shared" si="11"/>
        <v>4.9543750000000006</v>
      </c>
      <c r="AS18" s="173"/>
      <c r="AT18" s="242">
        <v>8</v>
      </c>
      <c r="AU18" s="105"/>
      <c r="AV18" s="105"/>
    </row>
    <row r="19" spans="1:48" ht="14.4" x14ac:dyDescent="0.3">
      <c r="A19">
        <v>94</v>
      </c>
      <c r="B19" t="s">
        <v>364</v>
      </c>
      <c r="C19" t="s">
        <v>232</v>
      </c>
      <c r="D19" t="s">
        <v>250</v>
      </c>
      <c r="E19" s="280" t="s">
        <v>173</v>
      </c>
      <c r="F19" s="171">
        <v>6</v>
      </c>
      <c r="G19" s="171">
        <v>7</v>
      </c>
      <c r="H19" s="171">
        <v>5.8</v>
      </c>
      <c r="I19" s="171">
        <v>5.8</v>
      </c>
      <c r="J19" s="191">
        <f t="shared" si="0"/>
        <v>6.15</v>
      </c>
      <c r="K19" s="171">
        <v>6.3</v>
      </c>
      <c r="L19" s="171"/>
      <c r="M19" s="191">
        <f t="shared" si="1"/>
        <v>6.3</v>
      </c>
      <c r="N19" s="171">
        <v>6.5</v>
      </c>
      <c r="O19" s="171"/>
      <c r="P19" s="191">
        <f t="shared" si="2"/>
        <v>6.5</v>
      </c>
      <c r="Q19" s="21">
        <f t="shared" si="3"/>
        <v>6.28</v>
      </c>
      <c r="R19" s="43"/>
      <c r="S19" s="195">
        <v>4.5</v>
      </c>
      <c r="T19" s="195">
        <v>4.8</v>
      </c>
      <c r="U19" s="195">
        <v>4.5</v>
      </c>
      <c r="V19" s="195">
        <v>4.2</v>
      </c>
      <c r="W19" s="195">
        <v>5.2</v>
      </c>
      <c r="X19" s="195">
        <v>4.8</v>
      </c>
      <c r="Y19" s="195">
        <v>4</v>
      </c>
      <c r="Z19" s="195">
        <v>3</v>
      </c>
      <c r="AA19" s="22">
        <f t="shared" si="4"/>
        <v>35</v>
      </c>
      <c r="AB19" s="21">
        <f t="shared" si="5"/>
        <v>4.375</v>
      </c>
      <c r="AC19" s="43"/>
      <c r="AD19" s="195">
        <v>3.8</v>
      </c>
      <c r="AE19" s="195">
        <v>3.8</v>
      </c>
      <c r="AF19" s="195">
        <v>4</v>
      </c>
      <c r="AG19" s="195">
        <v>5</v>
      </c>
      <c r="AH19" s="195">
        <v>4</v>
      </c>
      <c r="AI19" s="195">
        <v>5</v>
      </c>
      <c r="AJ19" s="195">
        <v>3.5</v>
      </c>
      <c r="AK19" s="195">
        <v>4</v>
      </c>
      <c r="AL19" s="22">
        <f t="shared" si="6"/>
        <v>33.1</v>
      </c>
      <c r="AM19" s="21">
        <f t="shared" si="7"/>
        <v>4.1375000000000002</v>
      </c>
      <c r="AN19" s="219"/>
      <c r="AO19" s="240">
        <f t="shared" si="8"/>
        <v>6.28</v>
      </c>
      <c r="AP19" s="240">
        <f t="shared" si="9"/>
        <v>4.375</v>
      </c>
      <c r="AQ19" s="240">
        <f t="shared" si="10"/>
        <v>4.1375000000000002</v>
      </c>
      <c r="AR19" s="282">
        <f t="shared" si="11"/>
        <v>4.7621875000000005</v>
      </c>
      <c r="AS19" s="173"/>
      <c r="AT19" s="242">
        <v>9</v>
      </c>
      <c r="AU19" s="105"/>
      <c r="AV19" s="105"/>
    </row>
    <row r="20" spans="1:48" ht="14.4" x14ac:dyDescent="0.3">
      <c r="A20" s="280" t="s">
        <v>394</v>
      </c>
      <c r="B20" s="460" t="s">
        <v>362</v>
      </c>
      <c r="C20" s="460" t="s">
        <v>363</v>
      </c>
      <c r="D20" s="460" t="s">
        <v>358</v>
      </c>
      <c r="E20" s="460" t="s">
        <v>269</v>
      </c>
      <c r="F20" s="171"/>
      <c r="G20" s="171"/>
      <c r="H20" s="171"/>
      <c r="I20" s="171"/>
      <c r="J20" s="191">
        <f t="shared" si="0"/>
        <v>0</v>
      </c>
      <c r="K20" s="171"/>
      <c r="L20" s="171"/>
      <c r="M20" s="191">
        <f t="shared" si="1"/>
        <v>0</v>
      </c>
      <c r="N20" s="171"/>
      <c r="O20" s="171"/>
      <c r="P20" s="191">
        <f t="shared" si="2"/>
        <v>0</v>
      </c>
      <c r="Q20" s="21">
        <f t="shared" si="3"/>
        <v>0</v>
      </c>
      <c r="R20" s="43"/>
      <c r="S20" s="195"/>
      <c r="T20" s="195"/>
      <c r="U20" s="195"/>
      <c r="V20" s="195"/>
      <c r="W20" s="195"/>
      <c r="X20" s="195"/>
      <c r="Y20" s="195"/>
      <c r="Z20" s="195"/>
      <c r="AA20" s="22">
        <f t="shared" si="4"/>
        <v>0</v>
      </c>
      <c r="AB20" s="21">
        <f t="shared" si="5"/>
        <v>0</v>
      </c>
      <c r="AC20" s="43"/>
      <c r="AD20" s="195"/>
      <c r="AE20" s="195"/>
      <c r="AF20" s="195"/>
      <c r="AG20" s="195"/>
      <c r="AH20" s="195"/>
      <c r="AI20" s="195"/>
      <c r="AJ20" s="195"/>
      <c r="AK20" s="195"/>
      <c r="AL20" s="22">
        <f t="shared" si="6"/>
        <v>0</v>
      </c>
      <c r="AM20" s="21">
        <f t="shared" si="7"/>
        <v>0</v>
      </c>
      <c r="AN20" s="219"/>
      <c r="AO20" s="469">
        <f t="shared" si="8"/>
        <v>0</v>
      </c>
      <c r="AP20" s="469">
        <f t="shared" si="9"/>
        <v>0</v>
      </c>
      <c r="AQ20" s="469">
        <f t="shared" si="10"/>
        <v>0</v>
      </c>
      <c r="AR20" s="535">
        <f t="shared" si="11"/>
        <v>0</v>
      </c>
      <c r="AS20" s="173"/>
      <c r="AT20" s="443" t="s">
        <v>393</v>
      </c>
      <c r="AU20" s="105"/>
      <c r="AV20" s="105"/>
    </row>
    <row r="21" spans="1:48" ht="14.4" x14ac:dyDescent="0.3">
      <c r="A21" s="460">
        <v>87</v>
      </c>
      <c r="B21" s="460" t="s">
        <v>360</v>
      </c>
      <c r="C21" s="460" t="s">
        <v>217</v>
      </c>
      <c r="D21" s="460" t="s">
        <v>215</v>
      </c>
      <c r="E21" s="460" t="s">
        <v>193</v>
      </c>
      <c r="F21" s="171"/>
      <c r="G21" s="171"/>
      <c r="H21" s="171"/>
      <c r="I21" s="171"/>
      <c r="J21" s="191">
        <f t="shared" si="0"/>
        <v>0</v>
      </c>
      <c r="K21" s="171"/>
      <c r="L21" s="171"/>
      <c r="M21" s="191">
        <f t="shared" si="1"/>
        <v>0</v>
      </c>
      <c r="N21" s="171"/>
      <c r="O21" s="171"/>
      <c r="P21" s="191">
        <f t="shared" si="2"/>
        <v>0</v>
      </c>
      <c r="Q21" s="21">
        <f t="shared" si="3"/>
        <v>0</v>
      </c>
      <c r="R21" s="43"/>
      <c r="S21" s="195"/>
      <c r="T21" s="195"/>
      <c r="U21" s="195"/>
      <c r="V21" s="195"/>
      <c r="W21" s="195"/>
      <c r="X21" s="195"/>
      <c r="Y21" s="195"/>
      <c r="Z21" s="195"/>
      <c r="AA21" s="22">
        <f t="shared" si="4"/>
        <v>0</v>
      </c>
      <c r="AB21" s="21">
        <f t="shared" si="5"/>
        <v>0</v>
      </c>
      <c r="AC21" s="43"/>
      <c r="AD21" s="195"/>
      <c r="AE21" s="195"/>
      <c r="AF21" s="195"/>
      <c r="AG21" s="195"/>
      <c r="AH21" s="195"/>
      <c r="AI21" s="195"/>
      <c r="AJ21" s="195"/>
      <c r="AK21" s="195"/>
      <c r="AL21" s="22">
        <f t="shared" si="6"/>
        <v>0</v>
      </c>
      <c r="AM21" s="21">
        <f t="shared" si="7"/>
        <v>0</v>
      </c>
      <c r="AN21" s="219"/>
      <c r="AO21" s="469">
        <f t="shared" si="8"/>
        <v>0</v>
      </c>
      <c r="AP21" s="469">
        <f t="shared" si="9"/>
        <v>0</v>
      </c>
      <c r="AQ21" s="469">
        <f t="shared" si="10"/>
        <v>0</v>
      </c>
      <c r="AR21" s="535">
        <f t="shared" si="11"/>
        <v>0</v>
      </c>
      <c r="AS21" s="173"/>
      <c r="AT21" s="242"/>
      <c r="AU21" s="105"/>
      <c r="AV21" s="105"/>
    </row>
  </sheetData>
  <sortState xmlns:xlrd2="http://schemas.microsoft.com/office/spreadsheetml/2017/richdata2" ref="A11:AV19">
    <sortCondition descending="1" ref="AR11:AR19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457C6-26B8-458A-A210-AF1ED1C987FE}">
  <sheetPr>
    <pageSetUpPr fitToPage="1"/>
  </sheetPr>
  <dimension ref="A1:AN21"/>
  <sheetViews>
    <sheetView workbookViewId="0">
      <selection activeCell="AL21" sqref="AL21"/>
    </sheetView>
  </sheetViews>
  <sheetFormatPr defaultRowHeight="13.2" x14ac:dyDescent="0.25"/>
  <cols>
    <col min="1" max="1" width="5.6640625" customWidth="1"/>
    <col min="2" max="2" width="17.33203125" customWidth="1"/>
    <col min="3" max="3" width="27.88671875" customWidth="1"/>
    <col min="4" max="5" width="20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88671875" customWidth="1"/>
    <col min="20" max="23" width="8.88671875" style="184"/>
    <col min="24" max="24" width="2.88671875" customWidth="1"/>
    <col min="32" max="32" width="2.88671875" customWidth="1"/>
    <col min="33" max="33" width="7.44140625" customWidth="1"/>
    <col min="34" max="34" width="8.21875" customWidth="1"/>
    <col min="35" max="35" width="7.33203125" customWidth="1"/>
    <col min="36" max="36" width="9.33203125" style="184" bestFit="1" customWidth="1"/>
    <col min="37" max="37" width="2.88671875" style="184" customWidth="1"/>
    <col min="38" max="38" width="11.5546875" customWidth="1"/>
  </cols>
  <sheetData>
    <row r="1" spans="1:40" ht="15.6" x14ac:dyDescent="0.3">
      <c r="A1" s="99" t="str">
        <f>'Comp Detail'!A1</f>
        <v>2023 Australian National Championships</v>
      </c>
      <c r="B1" s="3"/>
      <c r="C1" s="105"/>
      <c r="D1" s="173" t="s">
        <v>81</v>
      </c>
      <c r="E1" s="105" t="s">
        <v>303</v>
      </c>
      <c r="F1" s="105"/>
      <c r="G1" s="1"/>
      <c r="H1" s="1"/>
      <c r="I1" s="1"/>
      <c r="J1" s="1"/>
      <c r="K1" s="105"/>
      <c r="L1" s="105"/>
      <c r="M1" s="105"/>
      <c r="N1" s="105"/>
      <c r="O1" s="105"/>
      <c r="P1" s="105"/>
      <c r="Q1" s="105"/>
      <c r="R1" s="105"/>
      <c r="S1" s="105"/>
      <c r="T1" s="24"/>
      <c r="U1" s="24"/>
      <c r="V1" s="24"/>
      <c r="W1" s="24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41"/>
      <c r="AK1" s="41"/>
      <c r="AL1" s="206">
        <f ca="1">NOW()</f>
        <v>45209.655963310186</v>
      </c>
      <c r="AM1" s="105"/>
      <c r="AN1" s="105"/>
    </row>
    <row r="2" spans="1:40" ht="15.6" x14ac:dyDescent="0.3">
      <c r="A2" s="28"/>
      <c r="B2" s="3"/>
      <c r="C2" s="105"/>
      <c r="D2" s="173" t="s">
        <v>82</v>
      </c>
      <c r="E2" s="41" t="s">
        <v>134</v>
      </c>
      <c r="F2" s="105"/>
      <c r="G2" s="1"/>
      <c r="H2" s="1"/>
      <c r="I2" s="1"/>
      <c r="J2" s="1"/>
      <c r="K2" s="105"/>
      <c r="L2" s="105"/>
      <c r="M2" s="105"/>
      <c r="N2" s="105"/>
      <c r="O2" s="105"/>
      <c r="P2" s="105"/>
      <c r="Q2" s="105"/>
      <c r="R2" s="105"/>
      <c r="S2" s="105"/>
      <c r="T2" s="24"/>
      <c r="U2" s="24"/>
      <c r="V2" s="24"/>
      <c r="W2" s="24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41"/>
      <c r="AK2" s="41"/>
      <c r="AL2" s="207">
        <f ca="1">NOW()</f>
        <v>45209.655963310186</v>
      </c>
      <c r="AM2" s="105"/>
      <c r="AN2" s="105"/>
    </row>
    <row r="3" spans="1:40" ht="15.6" x14ac:dyDescent="0.3">
      <c r="A3" s="538" t="str">
        <f>'Comp Detail'!A3</f>
        <v>5th to 8th October 2023</v>
      </c>
      <c r="B3" s="539"/>
      <c r="C3" s="105"/>
      <c r="D3" s="173" t="s">
        <v>83</v>
      </c>
      <c r="E3" s="436" t="s">
        <v>302</v>
      </c>
      <c r="F3" s="105"/>
      <c r="G3" s="1"/>
      <c r="H3" s="1"/>
      <c r="I3" s="1"/>
      <c r="J3" s="1"/>
      <c r="K3" s="105"/>
      <c r="L3" s="105"/>
      <c r="M3" s="105"/>
      <c r="N3" s="105"/>
      <c r="O3" s="105"/>
      <c r="P3" s="105"/>
      <c r="Q3" s="105"/>
      <c r="R3" s="105"/>
      <c r="S3" s="105"/>
      <c r="T3" s="24"/>
      <c r="U3" s="24"/>
      <c r="V3" s="24"/>
      <c r="W3" s="24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41"/>
      <c r="AK3" s="41"/>
      <c r="AL3" s="207"/>
      <c r="AM3" s="105"/>
      <c r="AN3" s="105"/>
    </row>
    <row r="4" spans="1:40" ht="15.6" x14ac:dyDescent="0.3">
      <c r="A4" s="183"/>
      <c r="B4" s="184"/>
      <c r="C4" s="105"/>
      <c r="D4" s="173"/>
      <c r="E4" s="41"/>
      <c r="F4" s="105"/>
      <c r="G4" s="1"/>
      <c r="H4" s="1"/>
      <c r="I4" s="1"/>
      <c r="J4" s="1"/>
      <c r="K4" s="105"/>
      <c r="L4" s="105"/>
      <c r="M4" s="105"/>
      <c r="N4" s="105"/>
      <c r="O4" s="105"/>
      <c r="P4" s="105"/>
      <c r="Q4" s="105"/>
      <c r="R4" s="105"/>
      <c r="S4" s="105"/>
      <c r="T4" s="24"/>
      <c r="U4" s="24"/>
      <c r="V4" s="24"/>
      <c r="W4" s="24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41"/>
      <c r="AK4" s="41"/>
      <c r="AL4" s="207"/>
      <c r="AM4" s="105"/>
      <c r="AN4" s="105"/>
    </row>
    <row r="5" spans="1:40" ht="15.6" x14ac:dyDescent="0.3">
      <c r="A5" s="107"/>
      <c r="B5" s="105"/>
      <c r="C5" s="105"/>
      <c r="D5" s="173"/>
      <c r="E5" s="105"/>
      <c r="F5" s="105"/>
      <c r="G5" s="192" t="s">
        <v>51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05"/>
      <c r="T5" s="197" t="s">
        <v>51</v>
      </c>
      <c r="U5" s="283"/>
      <c r="V5" s="283"/>
      <c r="W5" s="283"/>
      <c r="X5" s="196"/>
      <c r="Y5" s="196"/>
      <c r="Z5" s="196"/>
      <c r="AA5" s="196"/>
      <c r="AB5" s="196"/>
      <c r="AC5" s="196"/>
      <c r="AD5" s="196"/>
      <c r="AE5" s="196"/>
      <c r="AF5" s="105"/>
      <c r="AG5" s="105"/>
      <c r="AH5" s="105"/>
      <c r="AI5" s="105"/>
      <c r="AJ5" s="41"/>
      <c r="AK5" s="41"/>
      <c r="AL5" s="105"/>
      <c r="AM5" s="105"/>
      <c r="AN5" s="105"/>
    </row>
    <row r="6" spans="1:40" ht="15.6" x14ac:dyDescent="0.3">
      <c r="A6" s="107"/>
      <c r="B6" s="105"/>
      <c r="C6" s="173"/>
      <c r="D6" s="105"/>
      <c r="E6" s="105"/>
      <c r="F6" s="105"/>
      <c r="I6" s="105"/>
      <c r="J6" s="105"/>
      <c r="L6" s="174"/>
      <c r="M6" s="174"/>
      <c r="N6" s="174"/>
      <c r="O6" s="105"/>
      <c r="P6" s="105"/>
      <c r="Q6" s="105"/>
      <c r="R6" s="105"/>
      <c r="S6" s="105"/>
      <c r="T6" s="174"/>
      <c r="U6" s="105"/>
      <c r="V6" s="24"/>
      <c r="W6" s="24"/>
      <c r="X6" s="105"/>
      <c r="Y6" s="174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41"/>
      <c r="AK6" s="41"/>
      <c r="AL6" s="105"/>
      <c r="AM6" s="105"/>
      <c r="AN6" s="105"/>
    </row>
    <row r="7" spans="1:40" ht="15.6" x14ac:dyDescent="0.3">
      <c r="A7" s="107" t="s">
        <v>149</v>
      </c>
      <c r="B7" s="174"/>
      <c r="C7" s="105"/>
      <c r="D7" s="105"/>
      <c r="E7" s="105"/>
      <c r="F7" s="174"/>
      <c r="G7" s="174" t="s">
        <v>47</v>
      </c>
      <c r="H7" s="105" t="str">
        <f>E1</f>
        <v>Abbie White</v>
      </c>
      <c r="I7" s="105"/>
      <c r="J7" s="105"/>
      <c r="L7" s="105"/>
      <c r="M7" s="105"/>
      <c r="N7" s="105"/>
      <c r="O7" s="105"/>
      <c r="P7" s="105"/>
      <c r="Q7" s="105"/>
      <c r="R7" s="105"/>
      <c r="S7" s="198"/>
      <c r="T7" s="26" t="s">
        <v>46</v>
      </c>
      <c r="U7" s="24" t="str">
        <f>E2</f>
        <v>Nina Fritzell</v>
      </c>
      <c r="V7" s="24"/>
      <c r="W7" s="24"/>
      <c r="X7" s="198"/>
      <c r="Y7" s="174" t="s">
        <v>48</v>
      </c>
      <c r="Z7" s="105" t="str">
        <f>E3</f>
        <v>Julie Kirpichnikov</v>
      </c>
      <c r="AA7" s="105"/>
      <c r="AB7" s="105"/>
      <c r="AC7" s="105"/>
      <c r="AD7" s="174"/>
      <c r="AE7" s="174"/>
      <c r="AF7" s="208"/>
      <c r="AG7" s="227"/>
      <c r="AH7" s="227"/>
      <c r="AI7" s="227"/>
      <c r="AJ7" s="41"/>
      <c r="AK7" s="41"/>
      <c r="AL7" s="105"/>
      <c r="AM7" s="105"/>
      <c r="AN7" s="105"/>
    </row>
    <row r="8" spans="1:40" ht="15.6" x14ac:dyDescent="0.3">
      <c r="A8" s="107" t="s">
        <v>84</v>
      </c>
      <c r="B8" s="174" t="s">
        <v>138</v>
      </c>
      <c r="C8" s="105"/>
      <c r="D8" s="105"/>
      <c r="E8" s="105"/>
      <c r="F8" s="105"/>
      <c r="G8" s="174" t="s">
        <v>26</v>
      </c>
      <c r="H8" s="105"/>
      <c r="S8" s="198"/>
      <c r="T8" s="24"/>
      <c r="U8" s="24"/>
      <c r="V8" s="24"/>
      <c r="W8" s="24"/>
      <c r="X8" s="198"/>
      <c r="Y8" s="105"/>
      <c r="Z8" s="105"/>
      <c r="AA8" s="105"/>
      <c r="AB8" s="105"/>
      <c r="AC8" s="105"/>
      <c r="AD8" s="105"/>
      <c r="AE8" s="105"/>
      <c r="AF8" s="208"/>
      <c r="AG8" s="227"/>
      <c r="AH8" s="227"/>
      <c r="AI8" s="227"/>
      <c r="AJ8" s="41"/>
      <c r="AK8" s="41"/>
      <c r="AL8" s="105"/>
      <c r="AM8" s="105"/>
      <c r="AN8" s="105"/>
    </row>
    <row r="9" spans="1:40" ht="14.4" x14ac:dyDescent="0.3">
      <c r="A9" s="105"/>
      <c r="B9" s="105"/>
      <c r="C9" s="105"/>
      <c r="D9" s="105"/>
      <c r="E9" s="105"/>
      <c r="F9" s="135"/>
      <c r="G9" s="174" t="s">
        <v>1</v>
      </c>
      <c r="H9" s="105"/>
      <c r="J9" s="105"/>
      <c r="K9" s="186" t="s">
        <v>1</v>
      </c>
      <c r="L9" s="187"/>
      <c r="M9" s="187"/>
      <c r="N9" s="187" t="s">
        <v>2</v>
      </c>
      <c r="P9" s="187"/>
      <c r="Q9" s="187" t="s">
        <v>3</v>
      </c>
      <c r="R9" s="187" t="s">
        <v>85</v>
      </c>
      <c r="S9" s="198"/>
      <c r="T9" s="26"/>
      <c r="U9" s="24"/>
      <c r="V9" s="24" t="s">
        <v>10</v>
      </c>
      <c r="W9" s="24" t="s">
        <v>13</v>
      </c>
      <c r="X9" s="198"/>
      <c r="Y9" s="105" t="s">
        <v>14</v>
      </c>
      <c r="Z9" s="105"/>
      <c r="AA9" s="105"/>
      <c r="AB9" s="105"/>
      <c r="AC9" s="105"/>
      <c r="AD9" s="105"/>
      <c r="AE9" s="135" t="s">
        <v>14</v>
      </c>
      <c r="AF9" s="208"/>
      <c r="AG9" s="227"/>
      <c r="AH9" s="227"/>
      <c r="AI9" s="227"/>
      <c r="AJ9" s="210" t="s">
        <v>52</v>
      </c>
      <c r="AK9" s="41"/>
      <c r="AL9" s="190"/>
      <c r="AM9" s="105"/>
      <c r="AN9" s="105"/>
    </row>
    <row r="10" spans="1:40" ht="14.4" x14ac:dyDescent="0.3">
      <c r="A10" s="137" t="s">
        <v>24</v>
      </c>
      <c r="B10" s="176" t="s">
        <v>25</v>
      </c>
      <c r="C10" s="176" t="s">
        <v>26</v>
      </c>
      <c r="D10" s="176" t="s">
        <v>27</v>
      </c>
      <c r="E10" s="176" t="s">
        <v>28</v>
      </c>
      <c r="F10" s="194"/>
      <c r="G10" s="176" t="s">
        <v>86</v>
      </c>
      <c r="H10" s="176" t="s">
        <v>87</v>
      </c>
      <c r="I10" s="176" t="s">
        <v>89</v>
      </c>
      <c r="J10" s="176" t="s">
        <v>90</v>
      </c>
      <c r="K10" s="188" t="s">
        <v>34</v>
      </c>
      <c r="L10" s="170" t="s">
        <v>2</v>
      </c>
      <c r="M10" s="170" t="s">
        <v>92</v>
      </c>
      <c r="N10" s="188" t="s">
        <v>34</v>
      </c>
      <c r="O10" s="189" t="s">
        <v>3</v>
      </c>
      <c r="P10" s="170" t="s">
        <v>92</v>
      </c>
      <c r="Q10" s="188" t="s">
        <v>34</v>
      </c>
      <c r="R10" s="188" t="s">
        <v>34</v>
      </c>
      <c r="S10" s="198"/>
      <c r="T10" s="199" t="s">
        <v>36</v>
      </c>
      <c r="U10" s="199" t="s">
        <v>13</v>
      </c>
      <c r="V10" s="199" t="s">
        <v>9</v>
      </c>
      <c r="W10" s="199" t="s">
        <v>15</v>
      </c>
      <c r="X10" s="198"/>
      <c r="Y10" s="170" t="s">
        <v>4</v>
      </c>
      <c r="Z10" s="170" t="s">
        <v>5</v>
      </c>
      <c r="AA10" s="170" t="s">
        <v>6</v>
      </c>
      <c r="AB10" s="170" t="s">
        <v>7</v>
      </c>
      <c r="AC10" s="170" t="s">
        <v>33</v>
      </c>
      <c r="AD10" s="137" t="s">
        <v>21</v>
      </c>
      <c r="AE10" s="137" t="s">
        <v>15</v>
      </c>
      <c r="AF10" s="211"/>
      <c r="AG10" s="447" t="s">
        <v>67</v>
      </c>
      <c r="AH10" s="447" t="s">
        <v>68</v>
      </c>
      <c r="AI10" s="447" t="s">
        <v>69</v>
      </c>
      <c r="AJ10" s="284" t="s">
        <v>32</v>
      </c>
      <c r="AK10" s="214"/>
      <c r="AL10" s="188" t="s">
        <v>35</v>
      </c>
      <c r="AM10" s="135"/>
      <c r="AN10" s="135"/>
    </row>
    <row r="11" spans="1:40" ht="14.4" x14ac:dyDescent="0.3">
      <c r="A11" s="135"/>
      <c r="B11" s="135"/>
      <c r="C11" s="135"/>
      <c r="D11" s="135"/>
      <c r="E11" s="135"/>
      <c r="F11" s="194"/>
      <c r="G11" s="41"/>
      <c r="H11" s="41"/>
      <c r="I11" s="41"/>
      <c r="J11" s="41"/>
      <c r="K11" s="190"/>
      <c r="L11" s="190"/>
      <c r="M11" s="190"/>
      <c r="N11" s="190"/>
      <c r="O11" s="190"/>
      <c r="P11" s="190"/>
      <c r="Q11" s="190"/>
      <c r="R11" s="190"/>
      <c r="S11" s="198"/>
      <c r="T11" s="24"/>
      <c r="U11" s="24"/>
      <c r="V11" s="24"/>
      <c r="W11" s="24"/>
      <c r="X11" s="198"/>
      <c r="Y11" s="190"/>
      <c r="Z11" s="190"/>
      <c r="AA11" s="190"/>
      <c r="AB11" s="190"/>
      <c r="AC11" s="190"/>
      <c r="AD11" s="135"/>
      <c r="AE11" s="135"/>
      <c r="AF11" s="211"/>
      <c r="AG11" s="235"/>
      <c r="AH11" s="235"/>
      <c r="AI11" s="235"/>
      <c r="AJ11" s="210"/>
      <c r="AK11" s="213"/>
      <c r="AL11" s="222"/>
      <c r="AM11" s="105"/>
      <c r="AN11" s="105"/>
    </row>
    <row r="12" spans="1:40" ht="14.4" x14ac:dyDescent="0.3">
      <c r="A12">
        <v>42</v>
      </c>
      <c r="B12" t="s">
        <v>323</v>
      </c>
      <c r="C12" t="s">
        <v>181</v>
      </c>
      <c r="D12" t="s">
        <v>177</v>
      </c>
      <c r="E12" t="s">
        <v>165</v>
      </c>
      <c r="F12" s="43"/>
      <c r="G12" s="171">
        <v>6.8</v>
      </c>
      <c r="H12" s="171">
        <v>7.5</v>
      </c>
      <c r="I12" s="171">
        <v>6.5</v>
      </c>
      <c r="J12" s="171">
        <v>7</v>
      </c>
      <c r="K12" s="191">
        <f t="shared" ref="K12:K21" si="0">(G12+H12+I12+J12)/4</f>
        <v>6.95</v>
      </c>
      <c r="L12" s="171">
        <v>7.5</v>
      </c>
      <c r="M12" s="171"/>
      <c r="N12" s="191">
        <f t="shared" ref="N12:N21" si="1">L12-M12</f>
        <v>7.5</v>
      </c>
      <c r="O12" s="171">
        <v>7</v>
      </c>
      <c r="P12" s="171"/>
      <c r="Q12" s="191">
        <f t="shared" ref="Q12:Q21" si="2">O12-P12</f>
        <v>7</v>
      </c>
      <c r="R12" s="21">
        <f t="shared" ref="R12:R21" si="3">((K12*0.4)+(N12*0.4)+(Q12*0.2))</f>
        <v>7.1800000000000006</v>
      </c>
      <c r="S12" s="198"/>
      <c r="T12" s="201">
        <v>7.2729999999999997</v>
      </c>
      <c r="U12" s="24">
        <f t="shared" ref="U12:U21" si="4">T12</f>
        <v>7.2729999999999997</v>
      </c>
      <c r="V12" s="202"/>
      <c r="W12" s="24">
        <f t="shared" ref="W12:W21" si="5">SUM(U12-V12)</f>
        <v>7.2729999999999997</v>
      </c>
      <c r="X12" s="27"/>
      <c r="Y12" s="195">
        <v>6.8</v>
      </c>
      <c r="Z12" s="195">
        <v>4.8</v>
      </c>
      <c r="AA12" s="195">
        <v>5.6</v>
      </c>
      <c r="AB12" s="195">
        <v>6</v>
      </c>
      <c r="AC12" s="21">
        <f t="shared" ref="AC12:AC21" si="6">SUM((Y12*0.3),(Z12*0.25),(AA12*0.35),(AB12*0.1))</f>
        <v>5.8000000000000007</v>
      </c>
      <c r="AD12" s="200"/>
      <c r="AE12" s="21">
        <f t="shared" ref="AE12:AE21" si="7">AC12-AD12</f>
        <v>5.8000000000000007</v>
      </c>
      <c r="AF12" s="219"/>
      <c r="AG12" s="240">
        <f t="shared" ref="AG12:AG21" si="8">R12</f>
        <v>7.1800000000000006</v>
      </c>
      <c r="AH12" s="240">
        <f t="shared" ref="AH12:AH21" si="9">W12</f>
        <v>7.2729999999999997</v>
      </c>
      <c r="AI12" s="240">
        <f t="shared" ref="AI12:AI21" si="10">AE12</f>
        <v>5.8000000000000007</v>
      </c>
      <c r="AJ12" s="282">
        <f t="shared" ref="AJ12:AJ21" si="11">SUM((R12*0.25),(AE12*0.25),(W12*0.5))</f>
        <v>6.8815</v>
      </c>
      <c r="AK12" s="173"/>
      <c r="AL12" s="242">
        <f>RANK(AJ12,$AJ$12:$AJ$12)</f>
        <v>1</v>
      </c>
      <c r="AM12" s="105"/>
      <c r="AN12" s="105"/>
    </row>
    <row r="13" spans="1:40" ht="14.4" x14ac:dyDescent="0.3">
      <c r="A13">
        <v>20</v>
      </c>
      <c r="B13" t="s">
        <v>292</v>
      </c>
      <c r="C13" t="s">
        <v>238</v>
      </c>
      <c r="D13" t="s">
        <v>151</v>
      </c>
      <c r="E13" t="s">
        <v>239</v>
      </c>
      <c r="F13" s="43"/>
      <c r="G13" s="171">
        <v>6.8</v>
      </c>
      <c r="H13" s="171">
        <v>7</v>
      </c>
      <c r="I13" s="171">
        <v>6</v>
      </c>
      <c r="J13" s="171">
        <v>6.5</v>
      </c>
      <c r="K13" s="191">
        <f t="shared" si="0"/>
        <v>6.5750000000000002</v>
      </c>
      <c r="L13" s="171">
        <v>6.8</v>
      </c>
      <c r="M13" s="171"/>
      <c r="N13" s="191">
        <f t="shared" si="1"/>
        <v>6.8</v>
      </c>
      <c r="O13" s="171">
        <v>6.8</v>
      </c>
      <c r="P13" s="171"/>
      <c r="Q13" s="191">
        <f t="shared" si="2"/>
        <v>6.8</v>
      </c>
      <c r="R13" s="21">
        <f t="shared" si="3"/>
        <v>6.7100000000000009</v>
      </c>
      <c r="S13" s="198"/>
      <c r="T13" s="201">
        <v>7.4</v>
      </c>
      <c r="U13" s="24">
        <f t="shared" si="4"/>
        <v>7.4</v>
      </c>
      <c r="V13" s="202"/>
      <c r="W13" s="24">
        <f t="shared" si="5"/>
        <v>7.4</v>
      </c>
      <c r="X13" s="27"/>
      <c r="Y13" s="195">
        <v>5.5</v>
      </c>
      <c r="Z13" s="195">
        <v>6.5</v>
      </c>
      <c r="AA13" s="195">
        <v>5</v>
      </c>
      <c r="AB13" s="195">
        <v>4.8</v>
      </c>
      <c r="AC13" s="21">
        <f t="shared" si="6"/>
        <v>5.5050000000000008</v>
      </c>
      <c r="AD13" s="200"/>
      <c r="AE13" s="21">
        <f t="shared" si="7"/>
        <v>5.5050000000000008</v>
      </c>
      <c r="AF13" s="219"/>
      <c r="AG13" s="240">
        <f t="shared" si="8"/>
        <v>6.7100000000000009</v>
      </c>
      <c r="AH13" s="240">
        <f t="shared" si="9"/>
        <v>7.4</v>
      </c>
      <c r="AI13" s="240">
        <f t="shared" si="10"/>
        <v>5.5050000000000008</v>
      </c>
      <c r="AJ13" s="282">
        <f t="shared" si="11"/>
        <v>6.7537500000000001</v>
      </c>
      <c r="AK13" s="173"/>
      <c r="AL13" s="242">
        <v>2</v>
      </c>
      <c r="AM13" s="105"/>
      <c r="AN13" s="105"/>
    </row>
    <row r="14" spans="1:40" ht="14.4" x14ac:dyDescent="0.3">
      <c r="A14">
        <v>21</v>
      </c>
      <c r="B14" t="s">
        <v>293</v>
      </c>
      <c r="C14" t="s">
        <v>238</v>
      </c>
      <c r="D14" t="s">
        <v>151</v>
      </c>
      <c r="E14" t="s">
        <v>239</v>
      </c>
      <c r="F14" s="43"/>
      <c r="G14" s="171">
        <v>6.8</v>
      </c>
      <c r="H14" s="171">
        <v>7</v>
      </c>
      <c r="I14" s="171">
        <v>6</v>
      </c>
      <c r="J14" s="171">
        <v>6.5</v>
      </c>
      <c r="K14" s="191">
        <f t="shared" si="0"/>
        <v>6.5750000000000002</v>
      </c>
      <c r="L14" s="171">
        <v>6.8</v>
      </c>
      <c r="M14" s="171"/>
      <c r="N14" s="191">
        <f t="shared" si="1"/>
        <v>6.8</v>
      </c>
      <c r="O14" s="171">
        <v>6.8</v>
      </c>
      <c r="P14" s="171"/>
      <c r="Q14" s="191">
        <f t="shared" si="2"/>
        <v>6.8</v>
      </c>
      <c r="R14" s="21">
        <f t="shared" si="3"/>
        <v>6.7100000000000009</v>
      </c>
      <c r="S14" s="198"/>
      <c r="T14" s="201">
        <v>6.5460000000000003</v>
      </c>
      <c r="U14" s="24">
        <f t="shared" si="4"/>
        <v>6.5460000000000003</v>
      </c>
      <c r="V14" s="202"/>
      <c r="W14" s="24">
        <f t="shared" si="5"/>
        <v>6.5460000000000003</v>
      </c>
      <c r="X14" s="27"/>
      <c r="Y14" s="195">
        <v>6.5</v>
      </c>
      <c r="Z14" s="195">
        <v>5</v>
      </c>
      <c r="AA14" s="195">
        <v>4.8</v>
      </c>
      <c r="AB14" s="195">
        <v>4.8</v>
      </c>
      <c r="AC14" s="21">
        <f t="shared" si="6"/>
        <v>5.3599999999999994</v>
      </c>
      <c r="AD14" s="200"/>
      <c r="AE14" s="21">
        <f t="shared" si="7"/>
        <v>5.3599999999999994</v>
      </c>
      <c r="AF14" s="219"/>
      <c r="AG14" s="240">
        <f t="shared" si="8"/>
        <v>6.7100000000000009</v>
      </c>
      <c r="AH14" s="240">
        <f t="shared" si="9"/>
        <v>6.5460000000000003</v>
      </c>
      <c r="AI14" s="240">
        <f t="shared" si="10"/>
        <v>5.3599999999999994</v>
      </c>
      <c r="AJ14" s="282">
        <f t="shared" si="11"/>
        <v>6.2904999999999998</v>
      </c>
      <c r="AK14" s="173"/>
      <c r="AL14" s="242">
        <v>3</v>
      </c>
      <c r="AM14" s="105"/>
      <c r="AN14" s="105"/>
    </row>
    <row r="15" spans="1:40" ht="14.4" x14ac:dyDescent="0.3">
      <c r="A15">
        <v>86</v>
      </c>
      <c r="B15" t="s">
        <v>328</v>
      </c>
      <c r="C15" t="s">
        <v>217</v>
      </c>
      <c r="D15" t="s">
        <v>215</v>
      </c>
      <c r="E15" s="280" t="s">
        <v>193</v>
      </c>
      <c r="F15" s="43"/>
      <c r="G15" s="171">
        <v>5.5</v>
      </c>
      <c r="H15" s="171">
        <v>7</v>
      </c>
      <c r="I15" s="171">
        <v>5</v>
      </c>
      <c r="J15" s="171">
        <v>6.5</v>
      </c>
      <c r="K15" s="191">
        <f t="shared" si="0"/>
        <v>6</v>
      </c>
      <c r="L15" s="171">
        <v>6.5</v>
      </c>
      <c r="M15" s="171"/>
      <c r="N15" s="191">
        <f t="shared" si="1"/>
        <v>6.5</v>
      </c>
      <c r="O15" s="171">
        <v>6.5</v>
      </c>
      <c r="P15" s="171"/>
      <c r="Q15" s="191">
        <f t="shared" si="2"/>
        <v>6.5</v>
      </c>
      <c r="R15" s="21">
        <f t="shared" si="3"/>
        <v>6.3</v>
      </c>
      <c r="S15" s="198"/>
      <c r="T15" s="201">
        <v>7</v>
      </c>
      <c r="U15" s="24">
        <f t="shared" si="4"/>
        <v>7</v>
      </c>
      <c r="V15" s="202">
        <v>0.2</v>
      </c>
      <c r="W15" s="24">
        <f t="shared" si="5"/>
        <v>6.8</v>
      </c>
      <c r="X15" s="27"/>
      <c r="Y15" s="195">
        <v>3.5</v>
      </c>
      <c r="Z15" s="195">
        <v>5</v>
      </c>
      <c r="AA15" s="195">
        <v>4.2</v>
      </c>
      <c r="AB15" s="195">
        <v>3.8</v>
      </c>
      <c r="AC15" s="21">
        <f t="shared" si="6"/>
        <v>4.1499999999999995</v>
      </c>
      <c r="AD15" s="200"/>
      <c r="AE15" s="21">
        <f t="shared" si="7"/>
        <v>4.1499999999999995</v>
      </c>
      <c r="AF15" s="219"/>
      <c r="AG15" s="240">
        <f t="shared" si="8"/>
        <v>6.3</v>
      </c>
      <c r="AH15" s="240">
        <f t="shared" si="9"/>
        <v>6.8</v>
      </c>
      <c r="AI15" s="240">
        <f t="shared" si="10"/>
        <v>4.1499999999999995</v>
      </c>
      <c r="AJ15" s="282">
        <f t="shared" si="11"/>
        <v>6.0124999999999993</v>
      </c>
      <c r="AK15" s="173"/>
      <c r="AL15" s="242">
        <v>4</v>
      </c>
      <c r="AM15" s="105"/>
      <c r="AN15" s="105"/>
    </row>
    <row r="16" spans="1:40" ht="14.4" x14ac:dyDescent="0.3">
      <c r="A16">
        <v>84</v>
      </c>
      <c r="B16" t="s">
        <v>351</v>
      </c>
      <c r="C16" t="s">
        <v>217</v>
      </c>
      <c r="D16" t="s">
        <v>215</v>
      </c>
      <c r="E16" s="280" t="s">
        <v>193</v>
      </c>
      <c r="F16" s="43"/>
      <c r="G16" s="171">
        <v>5</v>
      </c>
      <c r="H16" s="171">
        <v>7</v>
      </c>
      <c r="I16" s="171">
        <v>4.8</v>
      </c>
      <c r="J16" s="171">
        <v>6.5</v>
      </c>
      <c r="K16" s="191">
        <f t="shared" si="0"/>
        <v>5.8250000000000002</v>
      </c>
      <c r="L16" s="171">
        <v>6</v>
      </c>
      <c r="M16" s="171"/>
      <c r="N16" s="191">
        <f t="shared" si="1"/>
        <v>6</v>
      </c>
      <c r="O16" s="171">
        <v>6.3</v>
      </c>
      <c r="P16" s="171"/>
      <c r="Q16" s="191">
        <f t="shared" si="2"/>
        <v>6.3</v>
      </c>
      <c r="R16" s="21">
        <f t="shared" si="3"/>
        <v>5.99</v>
      </c>
      <c r="S16" s="198"/>
      <c r="T16" s="201">
        <v>6</v>
      </c>
      <c r="U16" s="24">
        <f t="shared" si="4"/>
        <v>6</v>
      </c>
      <c r="V16" s="202"/>
      <c r="W16" s="24">
        <f t="shared" si="5"/>
        <v>6</v>
      </c>
      <c r="X16" s="27"/>
      <c r="Y16" s="195">
        <v>4</v>
      </c>
      <c r="Z16" s="195">
        <v>6.3</v>
      </c>
      <c r="AA16" s="195">
        <v>5.2</v>
      </c>
      <c r="AB16" s="195">
        <v>5.8</v>
      </c>
      <c r="AC16" s="21">
        <f t="shared" si="6"/>
        <v>5.1749999999999998</v>
      </c>
      <c r="AD16" s="200"/>
      <c r="AE16" s="21">
        <f t="shared" si="7"/>
        <v>5.1749999999999998</v>
      </c>
      <c r="AF16" s="219"/>
      <c r="AG16" s="240">
        <f t="shared" si="8"/>
        <v>5.99</v>
      </c>
      <c r="AH16" s="240">
        <f t="shared" si="9"/>
        <v>6</v>
      </c>
      <c r="AI16" s="240">
        <f t="shared" si="10"/>
        <v>5.1749999999999998</v>
      </c>
      <c r="AJ16" s="282">
        <f t="shared" si="11"/>
        <v>5.7912499999999998</v>
      </c>
      <c r="AK16" s="173"/>
      <c r="AL16" s="242">
        <v>5</v>
      </c>
      <c r="AM16" s="105"/>
      <c r="AN16" s="105"/>
    </row>
    <row r="17" spans="1:40" ht="14.4" x14ac:dyDescent="0.3">
      <c r="A17">
        <v>108</v>
      </c>
      <c r="B17" t="s">
        <v>361</v>
      </c>
      <c r="C17" t="s">
        <v>245</v>
      </c>
      <c r="D17" t="s">
        <v>246</v>
      </c>
      <c r="E17" s="280" t="s">
        <v>192</v>
      </c>
      <c r="F17" s="43"/>
      <c r="G17" s="171">
        <v>5.8</v>
      </c>
      <c r="H17" s="171">
        <v>7</v>
      </c>
      <c r="I17" s="171">
        <v>5.5</v>
      </c>
      <c r="J17" s="171">
        <v>6</v>
      </c>
      <c r="K17" s="191">
        <f t="shared" si="0"/>
        <v>6.0750000000000002</v>
      </c>
      <c r="L17" s="171">
        <v>6.5</v>
      </c>
      <c r="M17" s="171"/>
      <c r="N17" s="191">
        <f t="shared" si="1"/>
        <v>6.5</v>
      </c>
      <c r="O17" s="171">
        <v>6.5</v>
      </c>
      <c r="P17" s="171"/>
      <c r="Q17" s="191">
        <f t="shared" si="2"/>
        <v>6.5</v>
      </c>
      <c r="R17" s="21">
        <f t="shared" si="3"/>
        <v>6.33</v>
      </c>
      <c r="S17" s="198"/>
      <c r="T17" s="201">
        <v>5.4290000000000003</v>
      </c>
      <c r="U17" s="24">
        <f t="shared" si="4"/>
        <v>5.4290000000000003</v>
      </c>
      <c r="V17" s="202"/>
      <c r="W17" s="24">
        <f t="shared" si="5"/>
        <v>5.4290000000000003</v>
      </c>
      <c r="X17" s="27"/>
      <c r="Y17" s="195">
        <v>6</v>
      </c>
      <c r="Z17" s="195">
        <v>5</v>
      </c>
      <c r="AA17" s="195">
        <v>6.2</v>
      </c>
      <c r="AB17" s="195">
        <v>4</v>
      </c>
      <c r="AC17" s="21">
        <f t="shared" si="6"/>
        <v>5.62</v>
      </c>
      <c r="AD17" s="200"/>
      <c r="AE17" s="21">
        <f t="shared" si="7"/>
        <v>5.62</v>
      </c>
      <c r="AF17" s="219"/>
      <c r="AG17" s="240">
        <f t="shared" si="8"/>
        <v>6.33</v>
      </c>
      <c r="AH17" s="240">
        <f t="shared" si="9"/>
        <v>5.4290000000000003</v>
      </c>
      <c r="AI17" s="240">
        <f t="shared" si="10"/>
        <v>5.62</v>
      </c>
      <c r="AJ17" s="282">
        <f t="shared" si="11"/>
        <v>5.702</v>
      </c>
      <c r="AK17" s="173"/>
      <c r="AL17" s="242">
        <v>6</v>
      </c>
      <c r="AM17" s="105"/>
      <c r="AN17" s="105"/>
    </row>
    <row r="18" spans="1:40" ht="14.4" x14ac:dyDescent="0.3">
      <c r="A18">
        <v>109</v>
      </c>
      <c r="B18" t="s">
        <v>327</v>
      </c>
      <c r="C18" t="s">
        <v>245</v>
      </c>
      <c r="D18" t="s">
        <v>246</v>
      </c>
      <c r="E18" s="280" t="s">
        <v>192</v>
      </c>
      <c r="F18" s="43"/>
      <c r="G18" s="171">
        <v>5.8</v>
      </c>
      <c r="H18" s="171">
        <v>7</v>
      </c>
      <c r="I18" s="171">
        <v>5.5</v>
      </c>
      <c r="J18" s="171">
        <v>6</v>
      </c>
      <c r="K18" s="191">
        <f t="shared" si="0"/>
        <v>6.0750000000000002</v>
      </c>
      <c r="L18" s="171">
        <v>6.5</v>
      </c>
      <c r="M18" s="171">
        <v>2</v>
      </c>
      <c r="N18" s="191">
        <f t="shared" si="1"/>
        <v>4.5</v>
      </c>
      <c r="O18" s="171">
        <v>6.5</v>
      </c>
      <c r="P18" s="171"/>
      <c r="Q18" s="191">
        <f t="shared" si="2"/>
        <v>6.5</v>
      </c>
      <c r="R18" s="21">
        <f t="shared" si="3"/>
        <v>5.53</v>
      </c>
      <c r="S18" s="198"/>
      <c r="T18" s="201">
        <v>6.33</v>
      </c>
      <c r="U18" s="24">
        <f t="shared" si="4"/>
        <v>6.33</v>
      </c>
      <c r="V18" s="202"/>
      <c r="W18" s="24">
        <f t="shared" si="5"/>
        <v>6.33</v>
      </c>
      <c r="X18" s="27"/>
      <c r="Y18" s="195">
        <v>4</v>
      </c>
      <c r="Z18" s="195">
        <v>4</v>
      </c>
      <c r="AA18" s="195">
        <v>5</v>
      </c>
      <c r="AB18" s="195">
        <v>4</v>
      </c>
      <c r="AC18" s="21">
        <f t="shared" si="6"/>
        <v>4.3500000000000005</v>
      </c>
      <c r="AD18" s="200"/>
      <c r="AE18" s="21">
        <f t="shared" si="7"/>
        <v>4.3500000000000005</v>
      </c>
      <c r="AF18" s="219"/>
      <c r="AG18" s="240">
        <f t="shared" si="8"/>
        <v>5.53</v>
      </c>
      <c r="AH18" s="240">
        <f t="shared" si="9"/>
        <v>6.33</v>
      </c>
      <c r="AI18" s="240">
        <f t="shared" si="10"/>
        <v>4.3500000000000005</v>
      </c>
      <c r="AJ18" s="282">
        <f t="shared" si="11"/>
        <v>5.6349999999999998</v>
      </c>
      <c r="AK18" s="173"/>
      <c r="AL18" s="242">
        <v>7</v>
      </c>
      <c r="AM18" s="105"/>
      <c r="AN18" s="105"/>
    </row>
    <row r="19" spans="1:40" ht="14.4" x14ac:dyDescent="0.3">
      <c r="A19">
        <v>94</v>
      </c>
      <c r="B19" t="s">
        <v>364</v>
      </c>
      <c r="C19" t="s">
        <v>217</v>
      </c>
      <c r="D19" t="s">
        <v>215</v>
      </c>
      <c r="E19" s="280" t="s">
        <v>173</v>
      </c>
      <c r="F19" s="43"/>
      <c r="G19" s="171">
        <v>6.3</v>
      </c>
      <c r="H19" s="171">
        <v>7</v>
      </c>
      <c r="I19" s="171">
        <v>5.8</v>
      </c>
      <c r="J19" s="171">
        <v>6</v>
      </c>
      <c r="K19" s="191">
        <f t="shared" si="0"/>
        <v>6.2750000000000004</v>
      </c>
      <c r="L19" s="171">
        <v>4</v>
      </c>
      <c r="M19" s="171"/>
      <c r="N19" s="191">
        <f t="shared" si="1"/>
        <v>4</v>
      </c>
      <c r="O19" s="171">
        <v>6.5</v>
      </c>
      <c r="P19" s="171"/>
      <c r="Q19" s="191">
        <f t="shared" si="2"/>
        <v>6.5</v>
      </c>
      <c r="R19" s="21">
        <f t="shared" si="3"/>
        <v>5.41</v>
      </c>
      <c r="S19" s="198"/>
      <c r="T19" s="201">
        <v>5.6</v>
      </c>
      <c r="U19" s="24">
        <f t="shared" si="4"/>
        <v>5.6</v>
      </c>
      <c r="V19" s="202"/>
      <c r="W19" s="24">
        <f t="shared" si="5"/>
        <v>5.6</v>
      </c>
      <c r="X19" s="27"/>
      <c r="Y19" s="195">
        <v>5</v>
      </c>
      <c r="Z19" s="195">
        <v>7</v>
      </c>
      <c r="AA19" s="195">
        <v>4.5999999999999996</v>
      </c>
      <c r="AB19" s="195">
        <v>4</v>
      </c>
      <c r="AC19" s="21">
        <f t="shared" si="6"/>
        <v>5.26</v>
      </c>
      <c r="AD19" s="200"/>
      <c r="AE19" s="21">
        <f t="shared" si="7"/>
        <v>5.26</v>
      </c>
      <c r="AF19" s="219"/>
      <c r="AG19" s="240">
        <f t="shared" si="8"/>
        <v>5.41</v>
      </c>
      <c r="AH19" s="240">
        <f t="shared" si="9"/>
        <v>5.6</v>
      </c>
      <c r="AI19" s="240">
        <f t="shared" si="10"/>
        <v>5.26</v>
      </c>
      <c r="AJ19" s="282">
        <f t="shared" si="11"/>
        <v>5.4674999999999994</v>
      </c>
      <c r="AK19" s="173"/>
      <c r="AL19" s="242">
        <v>8</v>
      </c>
      <c r="AM19" s="105"/>
      <c r="AN19" s="105"/>
    </row>
    <row r="20" spans="1:40" ht="14.4" x14ac:dyDescent="0.3">
      <c r="A20">
        <v>95</v>
      </c>
      <c r="B20" t="s">
        <v>339</v>
      </c>
      <c r="C20" t="s">
        <v>217</v>
      </c>
      <c r="D20" t="s">
        <v>215</v>
      </c>
      <c r="E20" s="280" t="s">
        <v>173</v>
      </c>
      <c r="F20" s="43"/>
      <c r="G20" s="171">
        <v>5.8</v>
      </c>
      <c r="H20" s="171">
        <v>7</v>
      </c>
      <c r="I20" s="171">
        <v>5.5</v>
      </c>
      <c r="J20" s="171">
        <v>6</v>
      </c>
      <c r="K20" s="191">
        <f t="shared" si="0"/>
        <v>6.0750000000000002</v>
      </c>
      <c r="L20" s="171">
        <v>6</v>
      </c>
      <c r="M20" s="171"/>
      <c r="N20" s="191">
        <f t="shared" si="1"/>
        <v>6</v>
      </c>
      <c r="O20" s="171">
        <v>6.5</v>
      </c>
      <c r="P20" s="171"/>
      <c r="Q20" s="191">
        <f t="shared" si="2"/>
        <v>6.5</v>
      </c>
      <c r="R20" s="21">
        <f t="shared" si="3"/>
        <v>6.13</v>
      </c>
      <c r="S20" s="198"/>
      <c r="T20" s="201">
        <v>6.3630000000000004</v>
      </c>
      <c r="U20" s="24">
        <f t="shared" si="4"/>
        <v>6.3630000000000004</v>
      </c>
      <c r="V20" s="202"/>
      <c r="W20" s="24">
        <f t="shared" si="5"/>
        <v>6.3630000000000004</v>
      </c>
      <c r="X20" s="27"/>
      <c r="Y20" s="195">
        <v>3</v>
      </c>
      <c r="Z20" s="195">
        <v>3</v>
      </c>
      <c r="AA20" s="195">
        <v>4</v>
      </c>
      <c r="AB20" s="195">
        <v>4</v>
      </c>
      <c r="AC20" s="21">
        <f t="shared" si="6"/>
        <v>3.4499999999999997</v>
      </c>
      <c r="AD20" s="200">
        <v>1</v>
      </c>
      <c r="AE20" s="21">
        <f t="shared" si="7"/>
        <v>2.4499999999999997</v>
      </c>
      <c r="AF20" s="219"/>
      <c r="AG20" s="240">
        <f t="shared" si="8"/>
        <v>6.13</v>
      </c>
      <c r="AH20" s="240">
        <f t="shared" si="9"/>
        <v>6.3630000000000004</v>
      </c>
      <c r="AI20" s="240">
        <f t="shared" si="10"/>
        <v>2.4499999999999997</v>
      </c>
      <c r="AJ20" s="282">
        <f t="shared" si="11"/>
        <v>5.3265000000000002</v>
      </c>
      <c r="AK20" s="173"/>
      <c r="AL20" s="242">
        <v>9</v>
      </c>
      <c r="AM20" s="105"/>
      <c r="AN20" s="105"/>
    </row>
    <row r="21" spans="1:40" ht="14.4" x14ac:dyDescent="0.3">
      <c r="A21" s="460">
        <v>87</v>
      </c>
      <c r="B21" s="460" t="s">
        <v>360</v>
      </c>
      <c r="C21" s="460" t="s">
        <v>217</v>
      </c>
      <c r="D21" s="460" t="s">
        <v>215</v>
      </c>
      <c r="E21" s="460" t="s">
        <v>365</v>
      </c>
      <c r="F21" s="43"/>
      <c r="G21" s="171"/>
      <c r="H21" s="171"/>
      <c r="I21" s="171"/>
      <c r="J21" s="171"/>
      <c r="K21" s="191">
        <f t="shared" si="0"/>
        <v>0</v>
      </c>
      <c r="L21" s="171"/>
      <c r="M21" s="171"/>
      <c r="N21" s="191">
        <f t="shared" si="1"/>
        <v>0</v>
      </c>
      <c r="O21" s="171"/>
      <c r="P21" s="171"/>
      <c r="Q21" s="191">
        <f t="shared" si="2"/>
        <v>0</v>
      </c>
      <c r="R21" s="21">
        <f t="shared" si="3"/>
        <v>0</v>
      </c>
      <c r="S21" s="198"/>
      <c r="T21" s="201"/>
      <c r="U21" s="24">
        <f t="shared" si="4"/>
        <v>0</v>
      </c>
      <c r="V21" s="202"/>
      <c r="W21" s="24">
        <f t="shared" si="5"/>
        <v>0</v>
      </c>
      <c r="X21" s="27"/>
      <c r="Y21" s="195"/>
      <c r="Z21" s="195"/>
      <c r="AA21" s="195"/>
      <c r="AB21" s="195"/>
      <c r="AC21" s="21">
        <f t="shared" si="6"/>
        <v>0</v>
      </c>
      <c r="AD21" s="200"/>
      <c r="AE21" s="21">
        <f t="shared" si="7"/>
        <v>0</v>
      </c>
      <c r="AF21" s="219"/>
      <c r="AG21" s="469">
        <f t="shared" si="8"/>
        <v>0</v>
      </c>
      <c r="AH21" s="469">
        <f t="shared" si="9"/>
        <v>0</v>
      </c>
      <c r="AI21" s="469">
        <f t="shared" si="10"/>
        <v>0</v>
      </c>
      <c r="AJ21" s="535">
        <f t="shared" si="11"/>
        <v>0</v>
      </c>
      <c r="AK21" s="173"/>
      <c r="AL21" s="443" t="s">
        <v>403</v>
      </c>
      <c r="AM21" s="105"/>
      <c r="AN21" s="105"/>
    </row>
  </sheetData>
  <sortState xmlns:xlrd2="http://schemas.microsoft.com/office/spreadsheetml/2017/richdata2" ref="A12:AN20">
    <sortCondition descending="1" ref="AJ12:AJ20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7F7D-29CC-4E80-BC3A-2037F37E5A2B}">
  <sheetPr>
    <pageSetUpPr fitToPage="1"/>
  </sheetPr>
  <dimension ref="A1:AJ24"/>
  <sheetViews>
    <sheetView topLeftCell="A3" workbookViewId="0">
      <selection activeCell="E1" sqref="E1"/>
    </sheetView>
  </sheetViews>
  <sheetFormatPr defaultRowHeight="14.4" x14ac:dyDescent="0.3"/>
  <cols>
    <col min="1" max="1" width="5.6640625" customWidth="1"/>
    <col min="2" max="2" width="20.88671875" customWidth="1"/>
    <col min="3" max="3" width="27.33203125" customWidth="1"/>
    <col min="4" max="4" width="15.88671875" customWidth="1"/>
    <col min="5" max="5" width="22.10937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3.109375" style="4" customWidth="1"/>
    <col min="20" max="22" width="7.6640625" style="4" customWidth="1"/>
    <col min="23" max="23" width="3.33203125" style="4" customWidth="1"/>
    <col min="24" max="30" width="7.6640625" style="4" customWidth="1"/>
    <col min="31" max="31" width="2.88671875" style="4" customWidth="1"/>
    <col min="32" max="32" width="7.44140625" style="100" customWidth="1"/>
    <col min="33" max="34" width="7.6640625" style="100" customWidth="1"/>
    <col min="35" max="35" width="13.44140625" style="4" customWidth="1"/>
    <col min="36" max="36" width="12.44140625" style="4" customWidth="1"/>
  </cols>
  <sheetData>
    <row r="1" spans="1:36" ht="15.6" x14ac:dyDescent="0.3">
      <c r="A1" s="99" t="str">
        <f>'Comp Detail'!A1</f>
        <v>2023 Australian National Championships</v>
      </c>
      <c r="B1" s="3"/>
      <c r="C1" s="105"/>
      <c r="D1" s="173" t="s">
        <v>81</v>
      </c>
      <c r="E1" s="519" t="s">
        <v>134</v>
      </c>
      <c r="G1" s="1"/>
      <c r="H1" s="1"/>
      <c r="I1" s="1"/>
      <c r="J1" s="1"/>
      <c r="K1" s="105"/>
      <c r="L1" s="105"/>
      <c r="M1" s="105"/>
      <c r="N1" s="105"/>
      <c r="O1" s="105"/>
      <c r="P1" s="105"/>
      <c r="Q1" s="105"/>
      <c r="R1" s="105"/>
      <c r="AJ1" s="46">
        <f ca="1">NOW()</f>
        <v>45209.655963310186</v>
      </c>
    </row>
    <row r="2" spans="1:36" ht="15.6" x14ac:dyDescent="0.3">
      <c r="A2" s="28"/>
      <c r="B2" s="3"/>
      <c r="C2" s="105"/>
      <c r="D2" s="173" t="s">
        <v>82</v>
      </c>
      <c r="E2" s="440" t="s">
        <v>301</v>
      </c>
      <c r="G2" s="1"/>
      <c r="H2" s="1"/>
      <c r="I2" s="1"/>
      <c r="J2" s="1"/>
      <c r="K2" s="105"/>
      <c r="L2" s="105"/>
      <c r="M2" s="105"/>
      <c r="N2" s="105"/>
      <c r="O2" s="105"/>
      <c r="P2" s="105"/>
      <c r="Q2" s="105"/>
      <c r="R2" s="105"/>
      <c r="AJ2" s="47">
        <f ca="1">NOW()</f>
        <v>45209.655963310186</v>
      </c>
    </row>
    <row r="3" spans="1:36" ht="15.6" x14ac:dyDescent="0.3">
      <c r="A3" s="538" t="str">
        <f>'Comp Detail'!A3</f>
        <v>5th to 8th October 2023</v>
      </c>
      <c r="B3" s="539"/>
      <c r="C3" s="105"/>
      <c r="D3" s="173" t="s">
        <v>83</v>
      </c>
      <c r="E3" s="440" t="s">
        <v>113</v>
      </c>
    </row>
    <row r="4" spans="1:36" ht="15.6" x14ac:dyDescent="0.3">
      <c r="A4" s="107"/>
      <c r="B4" s="105"/>
      <c r="C4" s="173"/>
      <c r="D4" s="105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36" ht="15.6" x14ac:dyDescent="0.3">
      <c r="A5" s="107" t="s">
        <v>109</v>
      </c>
      <c r="B5" s="174"/>
      <c r="C5" s="105"/>
      <c r="D5" s="105"/>
      <c r="G5" s="174" t="s">
        <v>47</v>
      </c>
      <c r="H5" s="105" t="str">
        <f>E1</f>
        <v>Nina Fritzell</v>
      </c>
      <c r="I5" s="105"/>
      <c r="J5" s="105"/>
      <c r="L5" s="174"/>
      <c r="M5" s="174"/>
      <c r="N5" s="174"/>
      <c r="O5" s="105"/>
      <c r="P5" s="105"/>
      <c r="Q5" s="105"/>
      <c r="R5" s="105"/>
      <c r="S5" s="2"/>
      <c r="T5" s="2" t="s">
        <v>46</v>
      </c>
      <c r="U5" s="4" t="str">
        <f>E2</f>
        <v>Janet Leadbeater</v>
      </c>
      <c r="V5" s="2"/>
      <c r="W5" s="2"/>
      <c r="X5" s="2" t="s">
        <v>48</v>
      </c>
      <c r="Y5" s="4" t="str">
        <f>E3</f>
        <v>Angie Deeks</v>
      </c>
      <c r="AC5" s="2"/>
      <c r="AD5" s="2"/>
      <c r="AI5" s="2"/>
    </row>
    <row r="6" spans="1:36" ht="15.6" x14ac:dyDescent="0.3">
      <c r="A6" s="107" t="s">
        <v>84</v>
      </c>
      <c r="B6" s="175">
        <v>14</v>
      </c>
      <c r="C6" s="105"/>
      <c r="D6" s="105"/>
      <c r="G6" s="174" t="s">
        <v>26</v>
      </c>
      <c r="H6" s="105"/>
      <c r="I6" s="105"/>
      <c r="J6" s="105"/>
      <c r="L6" s="105"/>
      <c r="M6" s="105"/>
      <c r="N6" s="105"/>
      <c r="O6" s="105"/>
      <c r="P6" s="105"/>
      <c r="Q6" s="105"/>
      <c r="R6" s="105"/>
      <c r="AE6" s="315"/>
    </row>
    <row r="7" spans="1:36" ht="15" customHeight="1" x14ac:dyDescent="0.3">
      <c r="S7" s="30"/>
      <c r="T7" s="48" t="s">
        <v>13</v>
      </c>
      <c r="U7" s="31"/>
      <c r="V7" s="56" t="s">
        <v>55</v>
      </c>
      <c r="W7" s="30"/>
      <c r="X7" s="39" t="s">
        <v>14</v>
      </c>
      <c r="AD7" s="39" t="s">
        <v>45</v>
      </c>
      <c r="AE7" s="315"/>
      <c r="AF7" s="101"/>
      <c r="AG7" s="101"/>
      <c r="AH7" s="101"/>
      <c r="AI7" s="39" t="s">
        <v>23</v>
      </c>
    </row>
    <row r="8" spans="1:36" ht="15" customHeight="1" x14ac:dyDescent="0.3">
      <c r="A8" s="105"/>
      <c r="B8" s="105"/>
      <c r="C8" s="105"/>
      <c r="D8" s="105"/>
      <c r="E8" s="105"/>
      <c r="F8" s="105"/>
      <c r="G8" s="174" t="s">
        <v>1</v>
      </c>
      <c r="H8" s="105"/>
      <c r="I8" s="105"/>
      <c r="J8" s="105"/>
      <c r="K8" s="186" t="s">
        <v>1</v>
      </c>
      <c r="L8" s="187"/>
      <c r="M8" s="187"/>
      <c r="N8" s="187" t="s">
        <v>2</v>
      </c>
      <c r="P8" s="187"/>
      <c r="Q8" s="187" t="s">
        <v>3</v>
      </c>
      <c r="R8" s="187" t="s">
        <v>85</v>
      </c>
      <c r="S8" s="52"/>
      <c r="T8" s="12" t="s">
        <v>36</v>
      </c>
      <c r="U8" s="12" t="s">
        <v>59</v>
      </c>
      <c r="V8" s="172" t="s">
        <v>15</v>
      </c>
      <c r="W8" s="421"/>
      <c r="X8" s="31" t="s">
        <v>4</v>
      </c>
      <c r="Y8" s="31" t="s">
        <v>5</v>
      </c>
      <c r="Z8" s="31" t="s">
        <v>6</v>
      </c>
      <c r="AA8" s="31" t="s">
        <v>7</v>
      </c>
      <c r="AB8" s="31" t="s">
        <v>33</v>
      </c>
      <c r="AC8" s="30" t="s">
        <v>10</v>
      </c>
      <c r="AD8" s="39" t="s">
        <v>15</v>
      </c>
      <c r="AE8" s="316"/>
      <c r="AI8" s="39" t="s">
        <v>34</v>
      </c>
      <c r="AJ8" s="30" t="s">
        <v>35</v>
      </c>
    </row>
    <row r="9" spans="1:36" ht="15" customHeight="1" x14ac:dyDescent="0.3">
      <c r="A9" s="176" t="s">
        <v>24</v>
      </c>
      <c r="B9" s="176" t="s">
        <v>25</v>
      </c>
      <c r="C9" s="176" t="s">
        <v>26</v>
      </c>
      <c r="D9" s="176" t="s">
        <v>27</v>
      </c>
      <c r="E9" s="176" t="s">
        <v>28</v>
      </c>
      <c r="F9" s="177"/>
      <c r="G9" s="176" t="s">
        <v>86</v>
      </c>
      <c r="H9" s="176" t="s">
        <v>87</v>
      </c>
      <c r="I9" s="176" t="s">
        <v>89</v>
      </c>
      <c r="J9" s="176" t="s">
        <v>90</v>
      </c>
      <c r="K9" s="188" t="s">
        <v>34</v>
      </c>
      <c r="L9" s="170" t="s">
        <v>2</v>
      </c>
      <c r="M9" s="170" t="s">
        <v>92</v>
      </c>
      <c r="N9" s="188" t="s">
        <v>34</v>
      </c>
      <c r="O9" s="189" t="s">
        <v>3</v>
      </c>
      <c r="P9" s="170" t="s">
        <v>92</v>
      </c>
      <c r="Q9" s="188" t="s">
        <v>34</v>
      </c>
      <c r="R9" s="188" t="s">
        <v>34</v>
      </c>
      <c r="S9" s="178"/>
      <c r="T9" s="36"/>
      <c r="U9" s="36"/>
      <c r="V9" s="36"/>
      <c r="W9" s="49"/>
      <c r="X9" s="50"/>
      <c r="Y9" s="50"/>
      <c r="Z9" s="50"/>
      <c r="AA9" s="50"/>
      <c r="AB9" s="50"/>
      <c r="AC9" s="37"/>
      <c r="AD9" s="37"/>
      <c r="AE9" s="317"/>
      <c r="AF9" s="154" t="s">
        <v>67</v>
      </c>
      <c r="AG9" s="154" t="s">
        <v>68</v>
      </c>
      <c r="AH9" s="154" t="s">
        <v>69</v>
      </c>
      <c r="AI9" s="51"/>
      <c r="AJ9" s="37"/>
    </row>
    <row r="10" spans="1:36" ht="15" customHeight="1" x14ac:dyDescent="0.3">
      <c r="A10" s="41"/>
      <c r="B10" s="41"/>
      <c r="C10" s="41"/>
      <c r="D10" s="41"/>
      <c r="E10" s="41"/>
      <c r="F10" s="198"/>
      <c r="G10" s="41"/>
      <c r="H10" s="41"/>
      <c r="I10" s="41"/>
      <c r="J10" s="41"/>
      <c r="K10" s="222"/>
      <c r="L10" s="190"/>
      <c r="M10" s="190"/>
      <c r="N10" s="222"/>
      <c r="O10" s="127"/>
      <c r="P10" s="190"/>
      <c r="Q10" s="222"/>
      <c r="R10" s="222"/>
      <c r="S10" s="52"/>
      <c r="T10" s="12"/>
      <c r="U10" s="12"/>
      <c r="V10" s="12"/>
      <c r="W10" s="421"/>
      <c r="X10" s="31"/>
      <c r="Y10" s="31"/>
      <c r="Z10" s="31"/>
      <c r="AA10" s="31"/>
      <c r="AB10" s="31"/>
      <c r="AC10" s="30"/>
      <c r="AD10" s="30"/>
      <c r="AE10" s="316"/>
      <c r="AF10" s="101"/>
      <c r="AG10" s="101"/>
      <c r="AH10" s="101"/>
      <c r="AI10" s="39"/>
      <c r="AJ10" s="30"/>
    </row>
    <row r="11" spans="1:36" x14ac:dyDescent="0.3">
      <c r="A11">
        <v>19</v>
      </c>
      <c r="B11" t="s">
        <v>200</v>
      </c>
      <c r="C11" s="27"/>
      <c r="D11" s="27"/>
      <c r="E11" s="27" t="s">
        <v>239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55"/>
      <c r="T11" s="17"/>
      <c r="U11" s="17"/>
      <c r="V11" s="17"/>
      <c r="W11" s="54"/>
      <c r="X11" s="53"/>
      <c r="Y11" s="53"/>
      <c r="Z11" s="53"/>
      <c r="AA11" s="53"/>
      <c r="AB11" s="53"/>
      <c r="AC11" s="53"/>
      <c r="AD11" s="53"/>
      <c r="AE11" s="315"/>
      <c r="AF11" s="103"/>
      <c r="AG11" s="103"/>
      <c r="AH11" s="103"/>
      <c r="AI11" s="518"/>
      <c r="AJ11" s="53"/>
    </row>
    <row r="12" spans="1:36" s="179" customFormat="1" x14ac:dyDescent="0.3">
      <c r="A12" s="179">
        <v>13</v>
      </c>
      <c r="B12" s="179" t="s">
        <v>150</v>
      </c>
      <c r="C12" s="179" t="s">
        <v>238</v>
      </c>
      <c r="D12" s="179" t="s">
        <v>151</v>
      </c>
      <c r="E12" s="435" t="s">
        <v>152</v>
      </c>
      <c r="F12" s="180"/>
      <c r="G12" s="220">
        <v>7</v>
      </c>
      <c r="H12" s="220">
        <v>7.5</v>
      </c>
      <c r="I12" s="220">
        <v>6</v>
      </c>
      <c r="J12" s="220">
        <v>6</v>
      </c>
      <c r="K12" s="221">
        <f>(G12+H12+I12+J12)/4</f>
        <v>6.625</v>
      </c>
      <c r="L12" s="220">
        <v>8</v>
      </c>
      <c r="M12" s="220"/>
      <c r="N12" s="221">
        <f>L12-M12</f>
        <v>8</v>
      </c>
      <c r="O12" s="220">
        <v>8</v>
      </c>
      <c r="P12" s="220"/>
      <c r="Q12" s="221">
        <f>O12-P12</f>
        <v>8</v>
      </c>
      <c r="R12" s="166">
        <f>((K12*0.4)+(N12*0.4)+(Q12*0.2))</f>
        <v>7.4500000000000011</v>
      </c>
      <c r="S12" s="164"/>
      <c r="T12" s="181">
        <v>7</v>
      </c>
      <c r="U12" s="165"/>
      <c r="V12" s="166">
        <f t="shared" ref="V12" si="0">T12-U12</f>
        <v>7</v>
      </c>
      <c r="W12" s="167"/>
      <c r="X12" s="168">
        <v>7</v>
      </c>
      <c r="Y12" s="168">
        <v>9</v>
      </c>
      <c r="Z12" s="168">
        <v>6</v>
      </c>
      <c r="AA12" s="168">
        <v>5.8</v>
      </c>
      <c r="AB12" s="141">
        <f>SUM((X12*0.25),(Y12*0.25),(Z12*0.3),(AA12*0.2))</f>
        <v>6.96</v>
      </c>
      <c r="AC12" s="168"/>
      <c r="AD12" s="138">
        <f t="shared" ref="AD12" si="1">AB12-AC12</f>
        <v>6.96</v>
      </c>
      <c r="AE12" s="318"/>
      <c r="AF12" s="169">
        <f>R12</f>
        <v>7.4500000000000011</v>
      </c>
      <c r="AG12" s="169">
        <f>V12</f>
        <v>7</v>
      </c>
      <c r="AH12" s="169">
        <f t="shared" ref="AH12" si="2">AD12</f>
        <v>6.96</v>
      </c>
      <c r="AI12" s="517">
        <f>SUM((R12*0.25)+(V12*0.5)+(AD12*0.25))</f>
        <v>7.1025000000000009</v>
      </c>
      <c r="AJ12" s="182">
        <v>1</v>
      </c>
    </row>
    <row r="13" spans="1:36" x14ac:dyDescent="0.3">
      <c r="A13">
        <v>97</v>
      </c>
      <c r="B13" t="s">
        <v>206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55"/>
      <c r="T13" s="17"/>
      <c r="U13" s="17"/>
      <c r="V13" s="17"/>
      <c r="W13" s="54"/>
      <c r="X13" s="53"/>
      <c r="Y13" s="53"/>
      <c r="Z13" s="53"/>
      <c r="AA13" s="53"/>
      <c r="AB13" s="53"/>
      <c r="AC13" s="53"/>
      <c r="AD13" s="53"/>
      <c r="AE13" s="315"/>
      <c r="AF13" s="103"/>
      <c r="AG13" s="103"/>
      <c r="AH13" s="103"/>
      <c r="AI13" s="518"/>
      <c r="AJ13" s="53"/>
    </row>
    <row r="14" spans="1:36" s="179" customFormat="1" x14ac:dyDescent="0.3">
      <c r="A14" s="179">
        <v>96</v>
      </c>
      <c r="B14" s="179" t="s">
        <v>157</v>
      </c>
      <c r="C14" s="179" t="s">
        <v>242</v>
      </c>
      <c r="D14" s="179" t="s">
        <v>321</v>
      </c>
      <c r="E14" s="435" t="s">
        <v>192</v>
      </c>
      <c r="F14" s="180"/>
      <c r="G14" s="220">
        <v>4.5</v>
      </c>
      <c r="H14" s="220">
        <v>5</v>
      </c>
      <c r="I14" s="220">
        <v>4</v>
      </c>
      <c r="J14" s="220">
        <v>4</v>
      </c>
      <c r="K14" s="221">
        <f>(G14+H14+I14+J14)/4</f>
        <v>4.375</v>
      </c>
      <c r="L14" s="220">
        <v>5</v>
      </c>
      <c r="M14" s="220"/>
      <c r="N14" s="221">
        <f>L14-M14</f>
        <v>5</v>
      </c>
      <c r="O14" s="220">
        <v>6</v>
      </c>
      <c r="P14" s="220"/>
      <c r="Q14" s="221">
        <f>O14-P14</f>
        <v>6</v>
      </c>
      <c r="R14" s="166">
        <f>((K14*0.4)+(N14*0.4)+(Q14*0.2))</f>
        <v>4.95</v>
      </c>
      <c r="S14" s="164"/>
      <c r="T14" s="181">
        <v>7.62</v>
      </c>
      <c r="U14" s="165"/>
      <c r="V14" s="166">
        <f t="shared" ref="V14" si="3">T14-U14</f>
        <v>7.62</v>
      </c>
      <c r="W14" s="167"/>
      <c r="X14" s="168">
        <v>8</v>
      </c>
      <c r="Y14" s="168">
        <v>8</v>
      </c>
      <c r="Z14" s="168">
        <v>7</v>
      </c>
      <c r="AA14" s="168">
        <v>7</v>
      </c>
      <c r="AB14" s="141">
        <f>SUM((X14*0.25),(Y14*0.25),(Z14*0.3),(AA14*0.2))</f>
        <v>7.5</v>
      </c>
      <c r="AC14" s="168"/>
      <c r="AD14" s="138">
        <f t="shared" ref="AD14" si="4">AB14-AC14</f>
        <v>7.5</v>
      </c>
      <c r="AE14" s="318"/>
      <c r="AF14" s="169">
        <f>R14</f>
        <v>4.95</v>
      </c>
      <c r="AG14" s="169">
        <f>V14</f>
        <v>7.62</v>
      </c>
      <c r="AH14" s="169">
        <f t="shared" ref="AH14" si="5">AD14</f>
        <v>7.5</v>
      </c>
      <c r="AI14" s="517">
        <f>SUM((R14*0.25)+(V14*0.5)+(AD14*0.25))</f>
        <v>6.9225000000000003</v>
      </c>
      <c r="AJ14" s="182">
        <v>2</v>
      </c>
    </row>
    <row r="15" spans="1:36" x14ac:dyDescent="0.3">
      <c r="A15">
        <v>44</v>
      </c>
      <c r="B15" t="s">
        <v>253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55"/>
      <c r="T15" s="17"/>
      <c r="U15" s="17"/>
      <c r="V15" s="17"/>
      <c r="W15" s="54"/>
      <c r="X15" s="53"/>
      <c r="Y15" s="53"/>
      <c r="Z15" s="53"/>
      <c r="AA15" s="53"/>
      <c r="AB15" s="53"/>
      <c r="AC15" s="53"/>
      <c r="AD15" s="53"/>
      <c r="AE15" s="315"/>
      <c r="AF15" s="103"/>
      <c r="AG15" s="103"/>
      <c r="AH15" s="103"/>
      <c r="AI15" s="57"/>
      <c r="AJ15" s="53"/>
    </row>
    <row r="16" spans="1:36" s="179" customFormat="1" x14ac:dyDescent="0.3">
      <c r="A16" s="179">
        <v>45</v>
      </c>
      <c r="B16" s="179" t="s">
        <v>177</v>
      </c>
      <c r="C16" s="179" t="s">
        <v>255</v>
      </c>
      <c r="D16" s="179" t="s">
        <v>139</v>
      </c>
      <c r="E16" s="179" t="s">
        <v>165</v>
      </c>
      <c r="F16" s="180"/>
      <c r="G16" s="220">
        <v>5.5</v>
      </c>
      <c r="H16" s="220">
        <v>4.8</v>
      </c>
      <c r="I16" s="220">
        <v>5.5</v>
      </c>
      <c r="J16" s="220">
        <v>5.5</v>
      </c>
      <c r="K16" s="221">
        <f>(G16+H16+I16+J16)/4</f>
        <v>5.3250000000000002</v>
      </c>
      <c r="L16" s="220">
        <v>5</v>
      </c>
      <c r="M16" s="220"/>
      <c r="N16" s="221">
        <f>L16-M16</f>
        <v>5</v>
      </c>
      <c r="O16" s="220">
        <v>7</v>
      </c>
      <c r="P16" s="220">
        <v>0.4</v>
      </c>
      <c r="Q16" s="221">
        <f>O16-P16</f>
        <v>6.6</v>
      </c>
      <c r="R16" s="166">
        <f>((K16*0.4)+(N16*0.4)+(Q16*0.2))</f>
        <v>5.4500000000000011</v>
      </c>
      <c r="S16" s="164"/>
      <c r="T16" s="181">
        <v>7</v>
      </c>
      <c r="U16" s="165"/>
      <c r="V16" s="166">
        <f t="shared" ref="V16" si="6">T16-U16</f>
        <v>7</v>
      </c>
      <c r="W16" s="167"/>
      <c r="X16" s="168">
        <v>8</v>
      </c>
      <c r="Y16" s="168">
        <v>8</v>
      </c>
      <c r="Z16" s="168">
        <v>7</v>
      </c>
      <c r="AA16" s="168">
        <v>6</v>
      </c>
      <c r="AB16" s="141">
        <f>SUM((X16*0.25),(Y16*0.25),(Z16*0.3),(AA16*0.2))</f>
        <v>7.3</v>
      </c>
      <c r="AC16" s="168"/>
      <c r="AD16" s="138">
        <f t="shared" ref="AD16" si="7">AB16-AC16</f>
        <v>7.3</v>
      </c>
      <c r="AE16" s="318"/>
      <c r="AF16" s="169">
        <f>R16</f>
        <v>5.4500000000000011</v>
      </c>
      <c r="AG16" s="169">
        <f>V16</f>
        <v>7</v>
      </c>
      <c r="AH16" s="169">
        <f t="shared" ref="AH16" si="8">AD16</f>
        <v>7.3</v>
      </c>
      <c r="AI16" s="517">
        <f>SUM((R16*0.25)+(V16*0.5)+(AD16*0.25))</f>
        <v>6.6875000000000009</v>
      </c>
      <c r="AJ16" s="182">
        <v>3</v>
      </c>
    </row>
    <row r="17" spans="1:36" x14ac:dyDescent="0.3">
      <c r="A17">
        <v>47</v>
      </c>
      <c r="B17" t="s">
        <v>179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55"/>
      <c r="T17" s="17"/>
      <c r="U17" s="17"/>
      <c r="V17" s="17"/>
      <c r="W17" s="54"/>
      <c r="X17" s="53"/>
      <c r="Y17" s="53"/>
      <c r="Z17" s="53"/>
      <c r="AA17" s="53"/>
      <c r="AB17" s="53"/>
      <c r="AC17" s="53"/>
      <c r="AD17" s="53"/>
      <c r="AE17" s="315"/>
      <c r="AF17" s="103"/>
      <c r="AG17" s="103"/>
      <c r="AH17" s="103"/>
      <c r="AI17" s="518"/>
      <c r="AJ17" s="53"/>
    </row>
    <row r="18" spans="1:36" s="179" customFormat="1" x14ac:dyDescent="0.3">
      <c r="A18" s="179">
        <v>43</v>
      </c>
      <c r="B18" s="179" t="s">
        <v>166</v>
      </c>
      <c r="C18" s="444" t="s">
        <v>255</v>
      </c>
      <c r="D18" s="444" t="s">
        <v>139</v>
      </c>
      <c r="E18" s="179" t="s">
        <v>165</v>
      </c>
      <c r="F18" s="180"/>
      <c r="G18" s="220">
        <v>6</v>
      </c>
      <c r="H18" s="220">
        <v>5.8</v>
      </c>
      <c r="I18" s="220">
        <v>5.5</v>
      </c>
      <c r="J18" s="220">
        <v>5.5</v>
      </c>
      <c r="K18" s="221">
        <f>(G18+H18+I18+J18)/4</f>
        <v>5.7</v>
      </c>
      <c r="L18" s="220">
        <v>6.2</v>
      </c>
      <c r="M18" s="220"/>
      <c r="N18" s="221">
        <f>L18-M18</f>
        <v>6.2</v>
      </c>
      <c r="O18" s="220">
        <v>7</v>
      </c>
      <c r="P18" s="220">
        <v>0.4</v>
      </c>
      <c r="Q18" s="221">
        <f>O18-P18</f>
        <v>6.6</v>
      </c>
      <c r="R18" s="166">
        <f>((K18*0.4)+(N18*0.4)+(Q18*0.2))</f>
        <v>6.080000000000001</v>
      </c>
      <c r="S18" s="164"/>
      <c r="T18" s="181">
        <v>7</v>
      </c>
      <c r="U18" s="165"/>
      <c r="V18" s="166">
        <f t="shared" ref="V18" si="9">T18-U18</f>
        <v>7</v>
      </c>
      <c r="W18" s="167"/>
      <c r="X18" s="168">
        <v>6.8</v>
      </c>
      <c r="Y18" s="168">
        <v>7</v>
      </c>
      <c r="Z18" s="168">
        <v>6</v>
      </c>
      <c r="AA18" s="168">
        <v>6</v>
      </c>
      <c r="AB18" s="141">
        <f>SUM((X18*0.25),(Y18*0.25),(Z18*0.3),(AA18*0.2))</f>
        <v>6.45</v>
      </c>
      <c r="AC18" s="168"/>
      <c r="AD18" s="138">
        <f t="shared" ref="AD18" si="10">AB18-AC18</f>
        <v>6.45</v>
      </c>
      <c r="AE18" s="318"/>
      <c r="AF18" s="169">
        <f>R18</f>
        <v>6.080000000000001</v>
      </c>
      <c r="AG18" s="169">
        <f>V18</f>
        <v>7</v>
      </c>
      <c r="AH18" s="169">
        <f t="shared" ref="AH18" si="11">AD18</f>
        <v>6.45</v>
      </c>
      <c r="AI18" s="517">
        <f>SUM((R18*0.25)+(V18*0.5)+(AD18*0.25))</f>
        <v>6.6325000000000003</v>
      </c>
      <c r="AJ18" s="182">
        <v>4</v>
      </c>
    </row>
    <row r="19" spans="1:36" x14ac:dyDescent="0.3">
      <c r="A19">
        <v>22</v>
      </c>
      <c r="B19" t="s">
        <v>197</v>
      </c>
      <c r="C19" s="27"/>
      <c r="D19" s="27"/>
      <c r="E19" s="27" t="s">
        <v>156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55"/>
      <c r="T19" s="17"/>
      <c r="U19" s="17"/>
      <c r="V19" s="17"/>
      <c r="W19" s="54"/>
      <c r="X19" s="53"/>
      <c r="Y19" s="53"/>
      <c r="Z19" s="53"/>
      <c r="AA19" s="53"/>
      <c r="AB19" s="53"/>
      <c r="AC19" s="53"/>
      <c r="AD19" s="53"/>
      <c r="AE19" s="315"/>
      <c r="AF19" s="103"/>
      <c r="AG19" s="103"/>
      <c r="AH19" s="103"/>
      <c r="AI19" s="518"/>
      <c r="AJ19" s="53"/>
    </row>
    <row r="20" spans="1:36" s="179" customFormat="1" x14ac:dyDescent="0.3">
      <c r="A20" s="179">
        <v>14</v>
      </c>
      <c r="B20" s="179" t="s">
        <v>153</v>
      </c>
      <c r="C20" s="435" t="s">
        <v>383</v>
      </c>
      <c r="D20" s="435" t="s">
        <v>384</v>
      </c>
      <c r="E20" s="136" t="s">
        <v>247</v>
      </c>
      <c r="F20" s="180"/>
      <c r="G20" s="220">
        <v>5.5</v>
      </c>
      <c r="H20" s="220">
        <v>6</v>
      </c>
      <c r="I20" s="220">
        <v>5</v>
      </c>
      <c r="J20" s="220">
        <v>6</v>
      </c>
      <c r="K20" s="221">
        <f>(G20+H20+I20+J20)/4</f>
        <v>5.625</v>
      </c>
      <c r="L20" s="220">
        <v>6.5</v>
      </c>
      <c r="M20" s="220"/>
      <c r="N20" s="221">
        <f>L20-M20</f>
        <v>6.5</v>
      </c>
      <c r="O20" s="220">
        <v>7</v>
      </c>
      <c r="P20" s="220"/>
      <c r="Q20" s="221">
        <f>O20-P20</f>
        <v>7</v>
      </c>
      <c r="R20" s="166">
        <f>((K20*0.4)+(N20*0.4)+(Q20*0.2))</f>
        <v>6.25</v>
      </c>
      <c r="S20" s="164"/>
      <c r="T20" s="181">
        <v>7.08</v>
      </c>
      <c r="U20" s="165"/>
      <c r="V20" s="166">
        <f t="shared" ref="V20" si="12">T20-U20</f>
        <v>7.08</v>
      </c>
      <c r="W20" s="167"/>
      <c r="X20" s="168">
        <v>6.7</v>
      </c>
      <c r="Y20" s="168">
        <v>5.8</v>
      </c>
      <c r="Z20" s="168">
        <v>5.5</v>
      </c>
      <c r="AA20" s="168">
        <v>4</v>
      </c>
      <c r="AB20" s="141">
        <f>SUM((X20*0.25),(Y20*0.25),(Z20*0.3),(AA20*0.2))</f>
        <v>5.5750000000000002</v>
      </c>
      <c r="AC20" s="168"/>
      <c r="AD20" s="138">
        <f t="shared" ref="AD20" si="13">AB20-AC20</f>
        <v>5.5750000000000002</v>
      </c>
      <c r="AE20" s="318"/>
      <c r="AF20" s="169">
        <f>R20</f>
        <v>6.25</v>
      </c>
      <c r="AG20" s="169">
        <f>V20</f>
        <v>7.08</v>
      </c>
      <c r="AH20" s="169">
        <f t="shared" ref="AH20" si="14">AD20</f>
        <v>5.5750000000000002</v>
      </c>
      <c r="AI20" s="517">
        <f>SUM((R20*0.25)+(V20*0.5)+(AD20*0.25))</f>
        <v>6.4962499999999999</v>
      </c>
      <c r="AJ20" s="182">
        <v>5</v>
      </c>
    </row>
    <row r="21" spans="1:36" x14ac:dyDescent="0.3">
      <c r="A21">
        <v>46</v>
      </c>
      <c r="B21" t="s">
        <v>164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55"/>
      <c r="T21" s="17"/>
      <c r="U21" s="17"/>
      <c r="V21" s="17"/>
      <c r="W21" s="54"/>
      <c r="X21" s="53"/>
      <c r="Y21" s="53"/>
      <c r="Z21" s="53"/>
      <c r="AA21" s="53"/>
      <c r="AB21" s="53"/>
      <c r="AC21" s="53"/>
      <c r="AD21" s="53"/>
      <c r="AE21" s="315"/>
      <c r="AF21" s="103"/>
      <c r="AG21" s="103"/>
      <c r="AH21" s="103"/>
      <c r="AI21" s="518"/>
      <c r="AJ21" s="53"/>
    </row>
    <row r="22" spans="1:36" s="179" customFormat="1" x14ac:dyDescent="0.3">
      <c r="A22" s="179">
        <v>35</v>
      </c>
      <c r="B22" s="179" t="s">
        <v>178</v>
      </c>
      <c r="C22" s="179" t="s">
        <v>255</v>
      </c>
      <c r="D22" s="179" t="s">
        <v>139</v>
      </c>
      <c r="E22" s="179" t="s">
        <v>165</v>
      </c>
      <c r="F22" s="180"/>
      <c r="G22" s="220">
        <v>5.5</v>
      </c>
      <c r="H22" s="220">
        <v>5</v>
      </c>
      <c r="I22" s="220">
        <v>5.5</v>
      </c>
      <c r="J22" s="220">
        <v>5.5</v>
      </c>
      <c r="K22" s="221">
        <f>(G22+H22+I22+J22)/4</f>
        <v>5.375</v>
      </c>
      <c r="L22" s="220">
        <v>5</v>
      </c>
      <c r="M22" s="220"/>
      <c r="N22" s="221">
        <f>L22-M22</f>
        <v>5</v>
      </c>
      <c r="O22" s="220">
        <v>7</v>
      </c>
      <c r="P22" s="220">
        <v>0.4</v>
      </c>
      <c r="Q22" s="221">
        <f>O22-P22</f>
        <v>6.6</v>
      </c>
      <c r="R22" s="166">
        <f>((K22*0.4)+(N22*0.4)+(Q22*0.2))</f>
        <v>5.4700000000000006</v>
      </c>
      <c r="S22" s="164"/>
      <c r="T22" s="181">
        <v>6.67</v>
      </c>
      <c r="U22" s="165"/>
      <c r="V22" s="166">
        <f t="shared" ref="V22" si="15">T22-U22</f>
        <v>6.67</v>
      </c>
      <c r="W22" s="167"/>
      <c r="X22" s="168">
        <v>7</v>
      </c>
      <c r="Y22" s="168">
        <v>9</v>
      </c>
      <c r="Z22" s="168">
        <v>5.3</v>
      </c>
      <c r="AA22" s="168">
        <v>3.9</v>
      </c>
      <c r="AB22" s="141">
        <f>SUM((X22*0.25),(Y22*0.25),(Z22*0.3),(AA22*0.2))</f>
        <v>6.37</v>
      </c>
      <c r="AC22" s="168"/>
      <c r="AD22" s="138">
        <f t="shared" ref="AD22" si="16">AB22-AC22</f>
        <v>6.37</v>
      </c>
      <c r="AE22" s="318"/>
      <c r="AF22" s="169">
        <f>R22</f>
        <v>5.4700000000000006</v>
      </c>
      <c r="AG22" s="169">
        <f>V22</f>
        <v>6.67</v>
      </c>
      <c r="AH22" s="169">
        <f t="shared" ref="AH22" si="17">AD22</f>
        <v>6.37</v>
      </c>
      <c r="AI22" s="517">
        <f>SUM((R22*0.25)+(V22*0.5)+(AD22*0.25))</f>
        <v>6.2950000000000008</v>
      </c>
      <c r="AJ22" s="182">
        <v>6</v>
      </c>
    </row>
    <row r="23" spans="1:36" x14ac:dyDescent="0.3">
      <c r="A23">
        <v>98</v>
      </c>
      <c r="B23" t="s">
        <v>198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5"/>
      <c r="T23" s="17"/>
      <c r="U23" s="17"/>
      <c r="V23" s="17"/>
      <c r="W23" s="54"/>
      <c r="X23" s="53"/>
      <c r="Y23" s="53"/>
      <c r="Z23" s="53"/>
      <c r="AA23" s="53"/>
      <c r="AB23" s="53"/>
      <c r="AC23" s="53"/>
      <c r="AD23" s="53"/>
      <c r="AE23" s="315"/>
      <c r="AF23" s="103"/>
      <c r="AG23" s="103"/>
      <c r="AH23" s="103"/>
      <c r="AI23" s="518"/>
      <c r="AJ23" s="53"/>
    </row>
    <row r="24" spans="1:36" s="179" customFormat="1" x14ac:dyDescent="0.3">
      <c r="A24" s="179">
        <v>102</v>
      </c>
      <c r="B24" s="136" t="s">
        <v>214</v>
      </c>
      <c r="C24" s="179" t="s">
        <v>242</v>
      </c>
      <c r="D24" s="179" t="s">
        <v>321</v>
      </c>
      <c r="E24" s="435" t="s">
        <v>192</v>
      </c>
      <c r="F24" s="180"/>
      <c r="G24" s="220">
        <v>4</v>
      </c>
      <c r="H24" s="220">
        <v>4</v>
      </c>
      <c r="I24" s="220">
        <v>4</v>
      </c>
      <c r="J24" s="220">
        <v>4</v>
      </c>
      <c r="K24" s="221">
        <f>(G24+H24+I24+J24)/4</f>
        <v>4</v>
      </c>
      <c r="L24" s="220">
        <v>4.5</v>
      </c>
      <c r="M24" s="220"/>
      <c r="N24" s="221">
        <f>L24-M24</f>
        <v>4.5</v>
      </c>
      <c r="O24" s="220">
        <v>5.8</v>
      </c>
      <c r="P24" s="220"/>
      <c r="Q24" s="221">
        <f>O24-P24</f>
        <v>5.8</v>
      </c>
      <c r="R24" s="166">
        <f>((K24*0.4)+(N24*0.4)+(Q24*0.2))</f>
        <v>4.5600000000000005</v>
      </c>
      <c r="S24" s="164"/>
      <c r="T24" s="181">
        <v>2</v>
      </c>
      <c r="U24" s="165"/>
      <c r="V24" s="166">
        <f t="shared" ref="V24" si="18">T24-U24</f>
        <v>2</v>
      </c>
      <c r="W24" s="167"/>
      <c r="X24" s="168">
        <v>5</v>
      </c>
      <c r="Y24" s="168">
        <v>6.5</v>
      </c>
      <c r="Z24" s="168">
        <v>3</v>
      </c>
      <c r="AA24" s="168">
        <v>3</v>
      </c>
      <c r="AB24" s="141">
        <f>SUM((X24*0.25),(Y24*0.25),(Z24*0.3),(AA24*0.2))</f>
        <v>4.375</v>
      </c>
      <c r="AC24" s="168"/>
      <c r="AD24" s="138">
        <f t="shared" ref="AD24" si="19">AB24-AC24</f>
        <v>4.375</v>
      </c>
      <c r="AE24" s="318"/>
      <c r="AF24" s="169">
        <f>R24</f>
        <v>4.5600000000000005</v>
      </c>
      <c r="AG24" s="169">
        <f>V24</f>
        <v>2</v>
      </c>
      <c r="AH24" s="169">
        <f t="shared" ref="AH24" si="20">AD24</f>
        <v>4.375</v>
      </c>
      <c r="AI24" s="517">
        <f>SUM((R24*0.25)+(V24*0.5)+(AD24*0.25))</f>
        <v>3.2337500000000001</v>
      </c>
      <c r="AJ24" s="182">
        <v>7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E7396-D254-4509-A600-6E024AAA2099}">
  <sheetPr>
    <pageSetUpPr fitToPage="1"/>
  </sheetPr>
  <dimension ref="A1:AJ20"/>
  <sheetViews>
    <sheetView workbookViewId="0">
      <selection activeCell="AD23" sqref="AD23"/>
    </sheetView>
  </sheetViews>
  <sheetFormatPr defaultRowHeight="14.4" x14ac:dyDescent="0.3"/>
  <cols>
    <col min="1" max="1" width="5.6640625" customWidth="1"/>
    <col min="2" max="2" width="20.88671875" customWidth="1"/>
    <col min="3" max="3" width="26" customWidth="1"/>
    <col min="4" max="4" width="16.21875" customWidth="1"/>
    <col min="5" max="5" width="22.10937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3.109375" style="4" customWidth="1"/>
    <col min="20" max="22" width="7.6640625" style="4" customWidth="1"/>
    <col min="23" max="23" width="3.33203125" style="4" customWidth="1"/>
    <col min="24" max="30" width="7.6640625" style="4" customWidth="1"/>
    <col min="31" max="31" width="2.88671875" style="4" customWidth="1"/>
    <col min="32" max="32" width="7.44140625" style="100" customWidth="1"/>
    <col min="33" max="34" width="7.6640625" style="100" customWidth="1"/>
    <col min="35" max="35" width="13.44140625" style="4" customWidth="1"/>
    <col min="36" max="36" width="12.44140625" style="4" customWidth="1"/>
  </cols>
  <sheetData>
    <row r="1" spans="1:36" ht="15.6" x14ac:dyDescent="0.3">
      <c r="A1" s="99" t="str">
        <f>'Comp Detail'!A1</f>
        <v>2023 Australian National Championships</v>
      </c>
      <c r="B1" s="3"/>
      <c r="C1" s="105"/>
      <c r="D1" s="173" t="s">
        <v>81</v>
      </c>
      <c r="E1" s="437" t="s">
        <v>112</v>
      </c>
      <c r="G1" s="1"/>
      <c r="H1" s="1"/>
      <c r="I1" s="1"/>
      <c r="J1" s="1"/>
      <c r="K1" s="105"/>
      <c r="L1" s="105"/>
      <c r="M1" s="105"/>
      <c r="N1" s="105"/>
      <c r="O1" s="105"/>
      <c r="P1" s="105"/>
      <c r="Q1" s="105"/>
      <c r="R1" s="105"/>
      <c r="AJ1" s="46">
        <f ca="1">NOW()</f>
        <v>45209.655963310186</v>
      </c>
    </row>
    <row r="2" spans="1:36" ht="15.6" x14ac:dyDescent="0.3">
      <c r="A2" s="28"/>
      <c r="B2" s="3"/>
      <c r="C2" s="105"/>
      <c r="D2" s="173" t="s">
        <v>82</v>
      </c>
      <c r="E2" s="437" t="s">
        <v>113</v>
      </c>
      <c r="G2" s="1"/>
      <c r="H2" s="1"/>
      <c r="I2" s="1"/>
      <c r="J2" s="1"/>
      <c r="K2" s="105"/>
      <c r="L2" s="105"/>
      <c r="M2" s="105"/>
      <c r="N2" s="105"/>
      <c r="O2" s="105"/>
      <c r="P2" s="105"/>
      <c r="Q2" s="105"/>
      <c r="R2" s="105"/>
      <c r="AJ2" s="47">
        <f ca="1">NOW()</f>
        <v>45209.655963310186</v>
      </c>
    </row>
    <row r="3" spans="1:36" ht="15.6" x14ac:dyDescent="0.3">
      <c r="A3" s="538" t="str">
        <f>'Comp Detail'!A3</f>
        <v>5th to 8th October 2023</v>
      </c>
      <c r="B3" s="539"/>
      <c r="C3" s="105"/>
      <c r="D3" s="173" t="s">
        <v>83</v>
      </c>
      <c r="E3" s="437" t="s">
        <v>301</v>
      </c>
    </row>
    <row r="4" spans="1:36" ht="15.6" x14ac:dyDescent="0.3">
      <c r="A4" s="107"/>
      <c r="B4" s="105"/>
      <c r="C4" s="173"/>
      <c r="D4" s="105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36" ht="15.6" x14ac:dyDescent="0.3">
      <c r="A5" s="107" t="s">
        <v>108</v>
      </c>
      <c r="B5" s="174"/>
      <c r="C5" s="105"/>
      <c r="D5" s="105"/>
      <c r="G5" s="174" t="s">
        <v>47</v>
      </c>
      <c r="H5" s="105" t="str">
        <f>E1</f>
        <v>Tristyn Lowe</v>
      </c>
      <c r="I5" s="105"/>
      <c r="J5" s="105"/>
      <c r="L5" s="174"/>
      <c r="M5" s="174"/>
      <c r="N5" s="174"/>
      <c r="O5" s="105"/>
      <c r="P5" s="105"/>
      <c r="Q5" s="105"/>
      <c r="R5" s="105"/>
      <c r="S5" s="2"/>
      <c r="T5" s="2" t="s">
        <v>46</v>
      </c>
      <c r="U5" s="4" t="str">
        <f>E2</f>
        <v>Angie Deeks</v>
      </c>
      <c r="V5" s="2"/>
      <c r="W5" s="2"/>
      <c r="X5" s="2" t="s">
        <v>48</v>
      </c>
      <c r="Y5" s="4" t="str">
        <f>E3</f>
        <v>Janet Leadbeater</v>
      </c>
      <c r="AC5" s="2"/>
      <c r="AD5" s="2"/>
      <c r="AI5" s="2"/>
    </row>
    <row r="6" spans="1:36" ht="15.6" x14ac:dyDescent="0.3">
      <c r="A6" s="107" t="s">
        <v>84</v>
      </c>
      <c r="B6" s="175">
        <v>15</v>
      </c>
      <c r="C6" s="105"/>
      <c r="D6" s="105"/>
      <c r="G6" s="174" t="s">
        <v>26</v>
      </c>
      <c r="H6" s="105"/>
      <c r="I6" s="105"/>
      <c r="J6" s="105"/>
      <c r="L6" s="105"/>
      <c r="M6" s="105"/>
      <c r="N6" s="105"/>
      <c r="O6" s="105"/>
      <c r="P6" s="105"/>
      <c r="Q6" s="105"/>
      <c r="R6" s="105"/>
      <c r="AE6" s="315"/>
    </row>
    <row r="7" spans="1:36" ht="15" customHeight="1" x14ac:dyDescent="0.3">
      <c r="S7" s="30"/>
      <c r="T7" s="48" t="s">
        <v>13</v>
      </c>
      <c r="U7" s="31"/>
      <c r="V7" s="56" t="s">
        <v>55</v>
      </c>
      <c r="W7" s="30"/>
      <c r="X7" s="39" t="s">
        <v>14</v>
      </c>
      <c r="AD7" s="39" t="s">
        <v>45</v>
      </c>
      <c r="AE7" s="315"/>
      <c r="AF7" s="101"/>
      <c r="AG7" s="101"/>
      <c r="AH7" s="101"/>
      <c r="AI7" s="39" t="s">
        <v>23</v>
      </c>
    </row>
    <row r="8" spans="1:36" ht="15" customHeight="1" x14ac:dyDescent="0.3">
      <c r="A8" s="105"/>
      <c r="B8" s="105"/>
      <c r="C8" s="105"/>
      <c r="D8" s="105"/>
      <c r="E8" s="105"/>
      <c r="F8" s="105"/>
      <c r="G8" s="174" t="s">
        <v>1</v>
      </c>
      <c r="H8" s="105"/>
      <c r="I8" s="105"/>
      <c r="J8" s="105"/>
      <c r="K8" s="186" t="s">
        <v>1</v>
      </c>
      <c r="L8" s="187"/>
      <c r="M8" s="187"/>
      <c r="N8" s="187" t="s">
        <v>2</v>
      </c>
      <c r="P8" s="187"/>
      <c r="Q8" s="187" t="s">
        <v>3</v>
      </c>
      <c r="R8" s="187" t="s">
        <v>85</v>
      </c>
      <c r="S8" s="52"/>
      <c r="T8" s="12" t="s">
        <v>36</v>
      </c>
      <c r="U8" s="12" t="s">
        <v>59</v>
      </c>
      <c r="V8" s="172" t="s">
        <v>15</v>
      </c>
      <c r="W8" s="421"/>
      <c r="X8" s="31" t="s">
        <v>4</v>
      </c>
      <c r="Y8" s="31" t="s">
        <v>5</v>
      </c>
      <c r="Z8" s="31" t="s">
        <v>6</v>
      </c>
      <c r="AA8" s="31" t="s">
        <v>7</v>
      </c>
      <c r="AB8" s="31" t="s">
        <v>33</v>
      </c>
      <c r="AC8" s="30" t="s">
        <v>10</v>
      </c>
      <c r="AD8" s="39" t="s">
        <v>15</v>
      </c>
      <c r="AE8" s="316"/>
      <c r="AI8" s="39" t="s">
        <v>34</v>
      </c>
      <c r="AJ8" s="30" t="s">
        <v>35</v>
      </c>
    </row>
    <row r="9" spans="1:36" ht="15" customHeight="1" x14ac:dyDescent="0.3">
      <c r="A9" s="176" t="s">
        <v>24</v>
      </c>
      <c r="B9" s="176" t="s">
        <v>25</v>
      </c>
      <c r="C9" s="176" t="s">
        <v>26</v>
      </c>
      <c r="D9" s="176" t="s">
        <v>27</v>
      </c>
      <c r="E9" s="176" t="s">
        <v>28</v>
      </c>
      <c r="F9" s="177"/>
      <c r="G9" s="176" t="s">
        <v>86</v>
      </c>
      <c r="H9" s="176" t="s">
        <v>87</v>
      </c>
      <c r="I9" s="176" t="s">
        <v>89</v>
      </c>
      <c r="J9" s="176" t="s">
        <v>90</v>
      </c>
      <c r="K9" s="188" t="s">
        <v>34</v>
      </c>
      <c r="L9" s="170" t="s">
        <v>2</v>
      </c>
      <c r="M9" s="170" t="s">
        <v>92</v>
      </c>
      <c r="N9" s="188" t="s">
        <v>34</v>
      </c>
      <c r="O9" s="189" t="s">
        <v>3</v>
      </c>
      <c r="P9" s="170" t="s">
        <v>92</v>
      </c>
      <c r="Q9" s="188" t="s">
        <v>34</v>
      </c>
      <c r="R9" s="188" t="s">
        <v>34</v>
      </c>
      <c r="S9" s="178"/>
      <c r="T9" s="36"/>
      <c r="U9" s="36"/>
      <c r="V9" s="36"/>
      <c r="W9" s="49"/>
      <c r="X9" s="50"/>
      <c r="Y9" s="50"/>
      <c r="Z9" s="50"/>
      <c r="AA9" s="50"/>
      <c r="AB9" s="50"/>
      <c r="AC9" s="37"/>
      <c r="AD9" s="37"/>
      <c r="AE9" s="317"/>
      <c r="AF9" s="154" t="s">
        <v>67</v>
      </c>
      <c r="AG9" s="154" t="s">
        <v>68</v>
      </c>
      <c r="AH9" s="154" t="s">
        <v>69</v>
      </c>
      <c r="AI9" s="51"/>
      <c r="AJ9" s="37"/>
    </row>
    <row r="10" spans="1:36" ht="15" customHeight="1" x14ac:dyDescent="0.3">
      <c r="A10" s="41"/>
      <c r="B10" s="41"/>
      <c r="C10" s="41"/>
      <c r="D10" s="41"/>
      <c r="E10" s="41"/>
      <c r="F10" s="198"/>
      <c r="G10" s="41"/>
      <c r="H10" s="41"/>
      <c r="I10" s="41"/>
      <c r="J10" s="41"/>
      <c r="K10" s="222"/>
      <c r="L10" s="190"/>
      <c r="M10" s="190"/>
      <c r="N10" s="222"/>
      <c r="O10" s="127"/>
      <c r="P10" s="190"/>
      <c r="Q10" s="222"/>
      <c r="R10" s="222"/>
      <c r="S10" s="52"/>
      <c r="T10" s="12"/>
      <c r="U10" s="12"/>
      <c r="V10" s="12"/>
      <c r="W10" s="421"/>
      <c r="X10" s="31"/>
      <c r="Y10" s="31"/>
      <c r="Z10" s="31"/>
      <c r="AA10" s="31"/>
      <c r="AB10" s="31"/>
      <c r="AC10" s="30"/>
      <c r="AD10" s="30"/>
      <c r="AE10" s="316"/>
      <c r="AF10" s="101"/>
      <c r="AG10" s="101"/>
      <c r="AH10" s="101"/>
      <c r="AI10" s="39"/>
      <c r="AJ10" s="30"/>
    </row>
    <row r="11" spans="1:36" x14ac:dyDescent="0.3">
      <c r="A11">
        <v>114</v>
      </c>
      <c r="B11" t="s">
        <v>281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55"/>
      <c r="T11" s="17"/>
      <c r="U11" s="17"/>
      <c r="V11" s="17"/>
      <c r="W11" s="54"/>
      <c r="X11" s="53"/>
      <c r="Y11" s="53"/>
      <c r="Z11" s="53"/>
      <c r="AA11" s="53"/>
      <c r="AB11" s="53"/>
      <c r="AC11" s="53"/>
      <c r="AD11" s="53"/>
      <c r="AE11" s="315"/>
      <c r="AF11" s="103"/>
      <c r="AG11" s="103"/>
      <c r="AH11" s="103"/>
      <c r="AI11" s="57"/>
      <c r="AJ11" s="53"/>
    </row>
    <row r="12" spans="1:36" s="179" customFormat="1" x14ac:dyDescent="0.3">
      <c r="A12" s="179">
        <v>113</v>
      </c>
      <c r="B12" s="179" t="s">
        <v>277</v>
      </c>
      <c r="C12" s="179" t="s">
        <v>159</v>
      </c>
      <c r="D12" s="179" t="s">
        <v>160</v>
      </c>
      <c r="E12" s="179" t="s">
        <v>278</v>
      </c>
      <c r="F12" s="180"/>
      <c r="G12" s="220">
        <v>7</v>
      </c>
      <c r="H12" s="220">
        <v>8</v>
      </c>
      <c r="I12" s="220">
        <v>7</v>
      </c>
      <c r="J12" s="220">
        <v>8</v>
      </c>
      <c r="K12" s="221">
        <f>(G12+H12+I12+J12)/4</f>
        <v>7.5</v>
      </c>
      <c r="L12" s="220">
        <v>8</v>
      </c>
      <c r="M12" s="220"/>
      <c r="N12" s="221">
        <f>L12-M12</f>
        <v>8</v>
      </c>
      <c r="O12" s="220">
        <v>8</v>
      </c>
      <c r="P12" s="220"/>
      <c r="Q12" s="221">
        <f>O12-P12</f>
        <v>8</v>
      </c>
      <c r="R12" s="166">
        <f>((K12*0.4)+(N12*0.4)+(Q12*0.2))</f>
        <v>7.8000000000000007</v>
      </c>
      <c r="S12" s="164"/>
      <c r="T12" s="181">
        <v>7.867</v>
      </c>
      <c r="U12" s="165"/>
      <c r="V12" s="166">
        <f t="shared" ref="V12" si="0">T12-U12</f>
        <v>7.867</v>
      </c>
      <c r="W12" s="167"/>
      <c r="X12" s="168">
        <v>5.8</v>
      </c>
      <c r="Y12" s="168">
        <v>7</v>
      </c>
      <c r="Z12" s="168">
        <v>6.8</v>
      </c>
      <c r="AA12" s="168">
        <v>3</v>
      </c>
      <c r="AB12" s="141">
        <f>SUM((X12*0.25),(Y12*0.25),(Z12*0.3),(AA12*0.2))</f>
        <v>5.84</v>
      </c>
      <c r="AC12" s="168"/>
      <c r="AD12" s="489">
        <f t="shared" ref="AD12" si="1">AB12-AC12</f>
        <v>5.84</v>
      </c>
      <c r="AE12" s="318"/>
      <c r="AF12" s="169">
        <f>R12</f>
        <v>7.8000000000000007</v>
      </c>
      <c r="AG12" s="169">
        <f>V12</f>
        <v>7.867</v>
      </c>
      <c r="AH12" s="169">
        <f t="shared" ref="AH12" si="2">AD12</f>
        <v>5.84</v>
      </c>
      <c r="AI12" s="141">
        <f>SUM((R12*0.25)+(V12*0.5)+(AD12*0.25))</f>
        <v>7.3434999999999997</v>
      </c>
      <c r="AJ12" s="182">
        <v>1</v>
      </c>
    </row>
    <row r="13" spans="1:36" x14ac:dyDescent="0.3">
      <c r="A13">
        <v>3</v>
      </c>
      <c r="B13" t="s">
        <v>195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55"/>
      <c r="T13" s="17"/>
      <c r="U13" s="17"/>
      <c r="V13" s="17"/>
      <c r="W13" s="54"/>
      <c r="X13" s="53"/>
      <c r="Y13" s="53"/>
      <c r="Z13" s="53"/>
      <c r="AA13" s="53"/>
      <c r="AB13" s="53"/>
      <c r="AC13" s="53"/>
      <c r="AD13" s="490"/>
      <c r="AE13" s="315"/>
      <c r="AF13" s="103"/>
      <c r="AG13" s="103"/>
      <c r="AH13" s="103"/>
      <c r="AI13" s="57"/>
      <c r="AJ13" s="53"/>
    </row>
    <row r="14" spans="1:36" s="179" customFormat="1" x14ac:dyDescent="0.3">
      <c r="A14" s="179">
        <v>4</v>
      </c>
      <c r="B14" s="179" t="s">
        <v>169</v>
      </c>
      <c r="C14" s="179" t="s">
        <v>159</v>
      </c>
      <c r="D14" s="179" t="s">
        <v>160</v>
      </c>
      <c r="E14" s="179" t="s">
        <v>161</v>
      </c>
      <c r="F14" s="180"/>
      <c r="G14" s="220">
        <v>7.5</v>
      </c>
      <c r="H14" s="220">
        <v>8</v>
      </c>
      <c r="I14" s="220">
        <v>7.5</v>
      </c>
      <c r="J14" s="220">
        <v>8</v>
      </c>
      <c r="K14" s="221">
        <f>(G14+H14+I14+J14)/4</f>
        <v>7.75</v>
      </c>
      <c r="L14" s="220">
        <v>7.8</v>
      </c>
      <c r="M14" s="220"/>
      <c r="N14" s="221">
        <f>L14-M14</f>
        <v>7.8</v>
      </c>
      <c r="O14" s="220">
        <v>8</v>
      </c>
      <c r="P14" s="220"/>
      <c r="Q14" s="221">
        <f>O14-P14</f>
        <v>8</v>
      </c>
      <c r="R14" s="166">
        <f>((K14*0.4)+(N14*0.4)+(Q14*0.2))</f>
        <v>7.82</v>
      </c>
      <c r="S14" s="164"/>
      <c r="T14" s="181">
        <v>7.867</v>
      </c>
      <c r="U14" s="165">
        <v>0.6</v>
      </c>
      <c r="V14" s="166">
        <f t="shared" ref="V14" si="3">T14-U14</f>
        <v>7.2670000000000003</v>
      </c>
      <c r="W14" s="167"/>
      <c r="X14" s="168">
        <v>7</v>
      </c>
      <c r="Y14" s="168">
        <v>7.8</v>
      </c>
      <c r="Z14" s="168">
        <v>7</v>
      </c>
      <c r="AA14" s="168">
        <v>5.8</v>
      </c>
      <c r="AB14" s="141">
        <f>SUM((X14*0.25),(Y14*0.25),(Z14*0.3),(AA14*0.2))</f>
        <v>6.9600000000000009</v>
      </c>
      <c r="AC14" s="168"/>
      <c r="AD14" s="489">
        <f t="shared" ref="AD14" si="4">AB14-AC14</f>
        <v>6.9600000000000009</v>
      </c>
      <c r="AE14" s="318"/>
      <c r="AF14" s="169">
        <f>R14</f>
        <v>7.82</v>
      </c>
      <c r="AG14" s="169">
        <f>V14</f>
        <v>7.2670000000000003</v>
      </c>
      <c r="AH14" s="169">
        <f t="shared" ref="AH14" si="5">AD14</f>
        <v>6.9600000000000009</v>
      </c>
      <c r="AI14" s="141">
        <f>SUM((R14*0.25)+(V14*0.5)+(AD14*0.25))</f>
        <v>7.3285</v>
      </c>
      <c r="AJ14" s="182">
        <v>2</v>
      </c>
    </row>
    <row r="15" spans="1:36" x14ac:dyDescent="0.3">
      <c r="A15">
        <v>18</v>
      </c>
      <c r="B15" t="s">
        <v>288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55"/>
      <c r="T15" s="17"/>
      <c r="U15" s="17"/>
      <c r="V15" s="17"/>
      <c r="W15" s="54"/>
      <c r="X15" s="53"/>
      <c r="Y15" s="53"/>
      <c r="Z15" s="53"/>
      <c r="AA15" s="53"/>
      <c r="AB15" s="53"/>
      <c r="AC15" s="53"/>
      <c r="AD15" s="490"/>
      <c r="AE15" s="315"/>
      <c r="AF15" s="103"/>
      <c r="AG15" s="103"/>
      <c r="AH15" s="103"/>
      <c r="AI15" s="57"/>
      <c r="AJ15" s="53"/>
    </row>
    <row r="16" spans="1:36" s="179" customFormat="1" x14ac:dyDescent="0.3">
      <c r="A16" s="179">
        <v>15</v>
      </c>
      <c r="B16" s="179" t="s">
        <v>208</v>
      </c>
      <c r="C16" s="179" t="s">
        <v>314</v>
      </c>
      <c r="D16" s="179" t="s">
        <v>154</v>
      </c>
      <c r="E16" s="179" t="s">
        <v>247</v>
      </c>
      <c r="F16" s="180"/>
      <c r="G16" s="220">
        <v>7.5</v>
      </c>
      <c r="H16" s="220">
        <v>7</v>
      </c>
      <c r="I16" s="220">
        <v>7</v>
      </c>
      <c r="J16" s="220">
        <v>7.5</v>
      </c>
      <c r="K16" s="221">
        <f>(G16+H16+I16+J16)/4</f>
        <v>7.25</v>
      </c>
      <c r="L16" s="220">
        <v>7</v>
      </c>
      <c r="M16" s="220"/>
      <c r="N16" s="221">
        <f>L16-M16</f>
        <v>7</v>
      </c>
      <c r="O16" s="220">
        <v>6.5</v>
      </c>
      <c r="P16" s="220"/>
      <c r="Q16" s="221">
        <f>O16-P16</f>
        <v>6.5</v>
      </c>
      <c r="R16" s="166">
        <f>((K16*0.4)+(N16*0.4)+(Q16*0.2))</f>
        <v>7.0000000000000009</v>
      </c>
      <c r="S16" s="164"/>
      <c r="T16" s="181">
        <v>7.5709999999999997</v>
      </c>
      <c r="U16" s="165"/>
      <c r="V16" s="166">
        <f t="shared" ref="V16" si="6">T16-U16</f>
        <v>7.5709999999999997</v>
      </c>
      <c r="W16" s="167"/>
      <c r="X16" s="168">
        <v>6</v>
      </c>
      <c r="Y16" s="168">
        <v>6.5</v>
      </c>
      <c r="Z16" s="168">
        <v>5</v>
      </c>
      <c r="AA16" s="168">
        <v>3</v>
      </c>
      <c r="AB16" s="141">
        <f>SUM((X16*0.25),(Y16*0.25),(Z16*0.3),(AA16*0.2))</f>
        <v>5.2249999999999996</v>
      </c>
      <c r="AC16" s="168"/>
      <c r="AD16" s="489">
        <f t="shared" ref="AD16" si="7">AB16-AC16</f>
        <v>5.2249999999999996</v>
      </c>
      <c r="AE16" s="318"/>
      <c r="AF16" s="169">
        <f>R16</f>
        <v>7.0000000000000009</v>
      </c>
      <c r="AG16" s="169">
        <f>V16</f>
        <v>7.5709999999999997</v>
      </c>
      <c r="AH16" s="169">
        <f t="shared" ref="AH16" si="8">AD16</f>
        <v>5.2249999999999996</v>
      </c>
      <c r="AI16" s="141">
        <f>SUM((R16*0.25)+(V16*0.5)+(AD16*0.25))</f>
        <v>6.8417499999999993</v>
      </c>
      <c r="AJ16" s="182">
        <v>3</v>
      </c>
    </row>
    <row r="17" spans="1:36" x14ac:dyDescent="0.3">
      <c r="A17">
        <v>20</v>
      </c>
      <c r="B17" s="460" t="s">
        <v>292</v>
      </c>
      <c r="C17" s="486"/>
      <c r="D17" s="486"/>
      <c r="E17" s="48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55"/>
      <c r="T17" s="17"/>
      <c r="U17" s="17"/>
      <c r="V17" s="17"/>
      <c r="W17" s="54"/>
      <c r="X17" s="53"/>
      <c r="Y17" s="53"/>
      <c r="Z17" s="53"/>
      <c r="AA17" s="53"/>
      <c r="AB17" s="53"/>
      <c r="AC17" s="53"/>
      <c r="AD17" s="490"/>
      <c r="AE17" s="315"/>
      <c r="AF17" s="103"/>
      <c r="AG17" s="103"/>
      <c r="AH17" s="103"/>
      <c r="AI17" s="57"/>
      <c r="AJ17" s="53"/>
    </row>
    <row r="18" spans="1:36" s="179" customFormat="1" x14ac:dyDescent="0.3">
      <c r="A18" s="179">
        <v>21</v>
      </c>
      <c r="B18" s="487" t="s">
        <v>293</v>
      </c>
      <c r="C18" s="487" t="s">
        <v>238</v>
      </c>
      <c r="D18" s="487" t="s">
        <v>151</v>
      </c>
      <c r="E18" s="487" t="s">
        <v>239</v>
      </c>
      <c r="F18" s="180"/>
      <c r="G18" s="220"/>
      <c r="H18" s="220"/>
      <c r="I18" s="220"/>
      <c r="J18" s="220"/>
      <c r="K18" s="221">
        <f>(G18+H18+I18+J18)/4</f>
        <v>0</v>
      </c>
      <c r="L18" s="220"/>
      <c r="M18" s="220"/>
      <c r="N18" s="221">
        <f>L18-M18</f>
        <v>0</v>
      </c>
      <c r="O18" s="220"/>
      <c r="P18" s="220"/>
      <c r="Q18" s="221">
        <f>O18-P18</f>
        <v>0</v>
      </c>
      <c r="R18" s="166">
        <f>((K18*0.4)+(N18*0.4)+(Q18*0.2))</f>
        <v>0</v>
      </c>
      <c r="S18" s="164"/>
      <c r="T18" s="181"/>
      <c r="U18" s="165"/>
      <c r="V18" s="166">
        <f t="shared" ref="V18" si="9">T18-U18</f>
        <v>0</v>
      </c>
      <c r="W18" s="167"/>
      <c r="X18" s="168"/>
      <c r="Y18" s="168"/>
      <c r="Z18" s="168"/>
      <c r="AA18" s="168"/>
      <c r="AB18" s="141">
        <f>SUM((X18*0.25),(Y18*0.25),(Z18*0.3),(AA18*0.2))</f>
        <v>0</v>
      </c>
      <c r="AC18" s="168"/>
      <c r="AD18" s="489">
        <f t="shared" ref="AD18" si="10">AB18-AC18</f>
        <v>0</v>
      </c>
      <c r="AE18" s="318"/>
      <c r="AF18" s="169">
        <f>R18</f>
        <v>0</v>
      </c>
      <c r="AG18" s="169">
        <f>V18</f>
        <v>0</v>
      </c>
      <c r="AH18" s="169">
        <f t="shared" ref="AH18" si="11">AD18</f>
        <v>0</v>
      </c>
      <c r="AI18" s="141">
        <f>SUM((R18*0.25)+(V18*0.5)+(AD18*0.25))</f>
        <v>0</v>
      </c>
      <c r="AJ18" s="488" t="s">
        <v>403</v>
      </c>
    </row>
    <row r="19" spans="1:36" x14ac:dyDescent="0.3">
      <c r="A19">
        <v>16</v>
      </c>
      <c r="B19" s="460" t="s">
        <v>256</v>
      </c>
      <c r="C19" s="486"/>
      <c r="D19" s="486"/>
      <c r="E19" s="48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55"/>
      <c r="T19" s="17"/>
      <c r="U19" s="17"/>
      <c r="V19" s="17"/>
      <c r="W19" s="54"/>
      <c r="X19" s="53"/>
      <c r="Y19" s="53"/>
      <c r="Z19" s="53"/>
      <c r="AA19" s="53"/>
      <c r="AB19" s="53"/>
      <c r="AC19" s="53"/>
      <c r="AD19" s="490"/>
      <c r="AE19" s="315"/>
      <c r="AF19" s="103"/>
      <c r="AG19" s="103"/>
      <c r="AH19" s="103"/>
      <c r="AI19" s="57"/>
      <c r="AJ19" s="53"/>
    </row>
    <row r="20" spans="1:36" s="179" customFormat="1" x14ac:dyDescent="0.3">
      <c r="A20" s="179">
        <v>17</v>
      </c>
      <c r="B20" s="487" t="s">
        <v>202</v>
      </c>
      <c r="C20" s="487" t="s">
        <v>209</v>
      </c>
      <c r="D20" s="487" t="s">
        <v>154</v>
      </c>
      <c r="E20" s="487" t="s">
        <v>247</v>
      </c>
      <c r="F20" s="180"/>
      <c r="G20" s="220"/>
      <c r="H20" s="220"/>
      <c r="I20" s="220"/>
      <c r="J20" s="220"/>
      <c r="K20" s="221">
        <f>(G20+H20+I20+J20)/4</f>
        <v>0</v>
      </c>
      <c r="L20" s="220"/>
      <c r="M20" s="220"/>
      <c r="N20" s="221">
        <f>L20-M20</f>
        <v>0</v>
      </c>
      <c r="O20" s="220"/>
      <c r="P20" s="220"/>
      <c r="Q20" s="221">
        <f>O20-P20</f>
        <v>0</v>
      </c>
      <c r="R20" s="166">
        <f>((K20*0.4)+(N20*0.4)+(Q20*0.2))</f>
        <v>0</v>
      </c>
      <c r="S20" s="164"/>
      <c r="T20" s="181"/>
      <c r="U20" s="165"/>
      <c r="V20" s="166">
        <f t="shared" ref="V20" si="12">T20-U20</f>
        <v>0</v>
      </c>
      <c r="W20" s="167"/>
      <c r="X20" s="168"/>
      <c r="Y20" s="168"/>
      <c r="Z20" s="168"/>
      <c r="AA20" s="168"/>
      <c r="AB20" s="141">
        <f>SUM((X20*0.25),(Y20*0.25),(Z20*0.3),(AA20*0.2))</f>
        <v>0</v>
      </c>
      <c r="AC20" s="168"/>
      <c r="AD20" s="489">
        <f t="shared" ref="AD20" si="13">AB20-AC20</f>
        <v>0</v>
      </c>
      <c r="AE20" s="318"/>
      <c r="AF20" s="169">
        <f>R20</f>
        <v>0</v>
      </c>
      <c r="AG20" s="169">
        <f>V20</f>
        <v>0</v>
      </c>
      <c r="AH20" s="169">
        <f t="shared" ref="AH20" si="14">AD20</f>
        <v>0</v>
      </c>
      <c r="AI20" s="141">
        <f>SUM((R20*0.25)+(V20*0.5)+(AD20*0.25))</f>
        <v>0</v>
      </c>
      <c r="AJ20" s="488" t="s">
        <v>403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F7E91-05C7-4B24-BF33-AFB8C91CF13A}">
  <sheetPr>
    <pageSetUpPr fitToPage="1"/>
  </sheetPr>
  <dimension ref="A1:DH121"/>
  <sheetViews>
    <sheetView topLeftCell="A12" workbookViewId="0">
      <selection activeCell="CC25" sqref="CC25"/>
    </sheetView>
  </sheetViews>
  <sheetFormatPr defaultColWidth="8.88671875" defaultRowHeight="13.2" x14ac:dyDescent="0.25"/>
  <cols>
    <col min="1" max="1" width="5.44140625" customWidth="1"/>
    <col min="2" max="2" width="21.33203125" customWidth="1"/>
    <col min="3" max="3" width="21.44140625" customWidth="1"/>
    <col min="4" max="4" width="22.88671875" customWidth="1"/>
    <col min="5" max="5" width="17.6640625" customWidth="1"/>
    <col min="6" max="6" width="14.88671875" customWidth="1"/>
    <col min="7" max="7" width="3.33203125" customWidth="1"/>
    <col min="8" max="8" width="7.5546875" customWidth="1"/>
    <col min="9" max="9" width="10.6640625" customWidth="1"/>
    <col min="10" max="10" width="10.33203125" customWidth="1"/>
    <col min="11" max="11" width="9.33203125" customWidth="1"/>
    <col min="12" max="12" width="11" customWidth="1"/>
    <col min="13" max="13" width="9" customWidth="1"/>
    <col min="22" max="22" width="2.88671875" customWidth="1"/>
    <col min="32" max="32" width="2.88671875" customWidth="1"/>
    <col min="42" max="42" width="3.33203125" customWidth="1"/>
    <col min="43" max="43" width="7.5546875" customWidth="1"/>
    <col min="44" max="44" width="10.6640625" customWidth="1"/>
    <col min="45" max="45" width="9.33203125" customWidth="1"/>
    <col min="46" max="46" width="11" customWidth="1"/>
    <col min="55" max="55" width="3.44140625" customWidth="1"/>
    <col min="56" max="57" width="7.6640625" customWidth="1"/>
    <col min="58" max="58" width="9.33203125" customWidth="1"/>
    <col min="59" max="63" width="7.6640625" customWidth="1"/>
    <col min="64" max="64" width="8.6640625" customWidth="1"/>
    <col min="65" max="65" width="10.44140625" customWidth="1"/>
    <col min="66" max="66" width="8.6640625" customWidth="1"/>
    <col min="67" max="67" width="2.6640625" customWidth="1"/>
    <col min="68" max="68" width="9.88671875" customWidth="1"/>
    <col min="69" max="69" width="10.88671875" customWidth="1"/>
    <col min="70" max="70" width="8" customWidth="1"/>
    <col min="71" max="71" width="3.109375" customWidth="1"/>
    <col min="72" max="72" width="9.88671875" customWidth="1"/>
    <col min="73" max="73" width="3" customWidth="1"/>
    <col min="74" max="74" width="9.88671875" customWidth="1"/>
    <col min="75" max="75" width="10.88671875" customWidth="1"/>
    <col min="76" max="76" width="8" customWidth="1"/>
    <col min="77" max="77" width="3.109375" customWidth="1"/>
    <col min="78" max="78" width="9.88671875" customWidth="1"/>
    <col min="79" max="79" width="3" customWidth="1"/>
    <col min="80" max="80" width="11.33203125" customWidth="1"/>
    <col min="81" max="85" width="7.6640625" customWidth="1"/>
    <col min="86" max="86" width="3" customWidth="1"/>
    <col min="90" max="90" width="2.88671875" customWidth="1"/>
    <col min="91" max="96" width="7.6640625" customWidth="1"/>
    <col min="97" max="97" width="2.88671875" customWidth="1"/>
    <col min="99" max="99" width="2.88671875" customWidth="1"/>
    <col min="100" max="105" width="7.109375" style="128" customWidth="1"/>
    <col min="107" max="107" width="3" customWidth="1"/>
    <col min="109" max="109" width="3.109375" customWidth="1"/>
    <col min="111" max="111" width="2.6640625" customWidth="1"/>
  </cols>
  <sheetData>
    <row r="1" spans="1:112" s="105" customFormat="1" ht="15.6" x14ac:dyDescent="0.3">
      <c r="A1" s="99" t="str">
        <f>'Comp Detail'!A1</f>
        <v>2023 Australian National Championships</v>
      </c>
      <c r="B1" s="3"/>
      <c r="C1" s="104"/>
      <c r="D1" s="1" t="s">
        <v>70</v>
      </c>
      <c r="E1" s="1" t="s">
        <v>301</v>
      </c>
      <c r="F1" s="1"/>
      <c r="G1" s="1"/>
      <c r="H1" s="1"/>
      <c r="I1" s="1"/>
      <c r="J1" s="1"/>
      <c r="K1" s="1"/>
      <c r="L1" s="1"/>
      <c r="M1" s="1"/>
      <c r="AP1" s="1"/>
      <c r="AQ1" s="1"/>
      <c r="AR1" s="1"/>
      <c r="AS1" s="1"/>
      <c r="AT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00"/>
      <c r="CW1" s="100"/>
      <c r="CX1" s="100"/>
      <c r="CY1" s="100"/>
      <c r="CZ1" s="100"/>
      <c r="DA1" s="100"/>
      <c r="DB1" s="1"/>
      <c r="DC1" s="1"/>
      <c r="DD1" s="1"/>
      <c r="DE1" s="1"/>
      <c r="DF1" s="1"/>
      <c r="DG1" s="1"/>
      <c r="DH1" s="1"/>
    </row>
    <row r="2" spans="1:112" s="105" customFormat="1" ht="15.6" x14ac:dyDescent="0.3">
      <c r="A2" s="28"/>
      <c r="B2" s="3"/>
      <c r="C2" s="104"/>
      <c r="D2" s="1"/>
      <c r="E2" s="1" t="s">
        <v>134</v>
      </c>
      <c r="F2" s="1"/>
      <c r="G2" s="1"/>
      <c r="H2" s="1"/>
      <c r="I2" s="1"/>
      <c r="J2" s="1"/>
      <c r="K2" s="1"/>
      <c r="L2" s="1"/>
      <c r="M2" s="1"/>
      <c r="AP2" s="1"/>
      <c r="AQ2" s="1"/>
      <c r="AR2" s="1"/>
      <c r="AS2" s="1"/>
      <c r="AT2" s="1"/>
      <c r="BD2" s="1"/>
      <c r="BE2" s="1"/>
      <c r="BF2" s="1"/>
      <c r="BG2" s="1"/>
      <c r="BH2" s="1"/>
      <c r="BI2" s="1"/>
      <c r="BJ2" s="1"/>
      <c r="BK2" s="106"/>
      <c r="BL2" s="1"/>
      <c r="BM2" s="1"/>
      <c r="BN2" s="1"/>
      <c r="BO2" s="1"/>
      <c r="BP2" s="1"/>
      <c r="BQ2" s="1"/>
      <c r="BR2" s="1"/>
      <c r="BS2" s="106"/>
      <c r="BT2" s="1"/>
      <c r="BU2" s="1"/>
      <c r="BV2" s="1"/>
      <c r="BW2" s="1"/>
      <c r="BX2" s="1"/>
      <c r="BY2" s="106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00"/>
      <c r="CW2" s="100"/>
      <c r="CX2" s="100"/>
      <c r="CY2" s="100"/>
      <c r="CZ2" s="100"/>
      <c r="DA2" s="100"/>
      <c r="DB2" s="1"/>
      <c r="DC2" s="1"/>
      <c r="DD2" s="1"/>
      <c r="DE2" s="1"/>
      <c r="DF2" s="1"/>
      <c r="DG2" s="1"/>
      <c r="DH2" s="1"/>
    </row>
    <row r="3" spans="1:112" s="105" customFormat="1" ht="15.6" x14ac:dyDescent="0.3">
      <c r="A3" s="538" t="str">
        <f>'Comp Detail'!A3</f>
        <v>5th to 8th October 2023</v>
      </c>
      <c r="B3" s="539"/>
      <c r="C3" s="104"/>
      <c r="D3" s="1"/>
      <c r="E3" s="1" t="s">
        <v>112</v>
      </c>
      <c r="F3" s="1"/>
      <c r="G3" s="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 s="1"/>
      <c r="AQ3"/>
      <c r="AR3"/>
      <c r="AS3"/>
      <c r="AT3"/>
      <c r="AU3"/>
      <c r="AV3"/>
      <c r="AW3"/>
      <c r="AX3"/>
      <c r="AY3"/>
      <c r="AZ3"/>
      <c r="BA3"/>
      <c r="BB3"/>
      <c r="BC3"/>
      <c r="BD3" s="1"/>
      <c r="BE3" s="1"/>
      <c r="BF3" s="1"/>
      <c r="BG3" s="1"/>
      <c r="BH3" s="1"/>
      <c r="BI3" s="1"/>
      <c r="BJ3" s="1"/>
      <c r="BK3" s="106"/>
      <c r="BL3" s="1"/>
      <c r="BM3" s="1"/>
      <c r="BN3" s="1"/>
      <c r="BO3" s="1"/>
      <c r="BP3" s="1"/>
      <c r="BQ3" s="1"/>
      <c r="BR3" s="1"/>
      <c r="BS3" s="106"/>
      <c r="BT3" s="1"/>
      <c r="BU3" s="1"/>
      <c r="BV3" s="1"/>
      <c r="BW3" s="1"/>
      <c r="BX3" s="1"/>
      <c r="BY3" s="106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00"/>
      <c r="CW3" s="100"/>
      <c r="CX3" s="100"/>
      <c r="CY3" s="100"/>
      <c r="CZ3" s="100"/>
      <c r="DA3" s="100"/>
      <c r="DB3" s="1"/>
      <c r="DC3" s="1"/>
      <c r="DD3" s="1"/>
      <c r="DE3" s="1"/>
      <c r="DF3" s="1"/>
      <c r="DG3" s="1"/>
      <c r="DH3" s="1"/>
    </row>
    <row r="4" spans="1:112" s="105" customFormat="1" ht="15.6" x14ac:dyDescent="0.3">
      <c r="A4" s="62"/>
      <c r="B4" s="59"/>
      <c r="C4" s="104"/>
      <c r="D4" s="1"/>
      <c r="E4" s="1"/>
      <c r="F4" s="1"/>
      <c r="G4" s="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1"/>
      <c r="AQ4"/>
      <c r="AR4"/>
      <c r="AS4"/>
      <c r="AT4"/>
      <c r="AU4"/>
      <c r="AV4"/>
      <c r="AW4"/>
      <c r="AX4"/>
      <c r="AY4"/>
      <c r="AZ4"/>
      <c r="BA4"/>
      <c r="BB4"/>
      <c r="BC4"/>
      <c r="BD4" s="1"/>
      <c r="BE4" s="1"/>
      <c r="BF4" s="1"/>
      <c r="BG4" s="1"/>
      <c r="BH4" s="1"/>
      <c r="BI4" s="1"/>
      <c r="BJ4" s="1"/>
      <c r="BK4" s="106"/>
      <c r="BL4" s="1"/>
      <c r="BM4" s="1"/>
      <c r="BN4" s="1"/>
      <c r="BO4" s="1"/>
      <c r="BP4" s="1"/>
      <c r="BQ4" s="1"/>
      <c r="BR4" s="1"/>
      <c r="BS4" s="106"/>
      <c r="BT4" s="1"/>
      <c r="BU4" s="1"/>
      <c r="BV4" s="1"/>
      <c r="BW4" s="1"/>
      <c r="BX4" s="1"/>
      <c r="BY4" s="106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00"/>
      <c r="CW4" s="100"/>
      <c r="CX4" s="100"/>
      <c r="CY4" s="100"/>
      <c r="CZ4" s="100"/>
      <c r="DA4" s="100"/>
      <c r="DB4" s="1"/>
      <c r="DC4" s="1"/>
      <c r="DD4" s="1"/>
      <c r="DE4" s="1"/>
      <c r="DF4" s="1"/>
      <c r="DG4" s="1"/>
      <c r="DH4" s="1"/>
    </row>
    <row r="5" spans="1:112" s="105" customFormat="1" ht="21" x14ac:dyDescent="0.4">
      <c r="A5" s="99" t="s">
        <v>144</v>
      </c>
      <c r="B5" s="99"/>
      <c r="D5" s="223"/>
      <c r="E5" s="1"/>
      <c r="F5" s="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48"/>
      <c r="AQ5"/>
      <c r="AR5"/>
      <c r="AS5"/>
      <c r="AT5"/>
      <c r="AU5"/>
      <c r="AV5"/>
      <c r="AW5"/>
      <c r="AX5"/>
      <c r="AY5"/>
      <c r="AZ5"/>
      <c r="BA5"/>
      <c r="BB5"/>
      <c r="BC5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98"/>
      <c r="BP5" s="98"/>
      <c r="BQ5" s="98"/>
      <c r="BR5" s="98"/>
      <c r="BS5" s="148"/>
      <c r="BT5" s="148"/>
      <c r="BU5" s="1"/>
      <c r="BV5" s="98"/>
      <c r="BW5" s="98"/>
      <c r="BX5" s="98"/>
      <c r="BY5" s="148"/>
      <c r="BZ5" s="148"/>
      <c r="CA5" s="1"/>
      <c r="CB5" s="1"/>
      <c r="CC5" s="1"/>
    </row>
    <row r="6" spans="1:112" s="105" customFormat="1" ht="15.6" x14ac:dyDescent="0.3">
      <c r="A6" s="99" t="s">
        <v>53</v>
      </c>
      <c r="B6" s="99">
        <v>18</v>
      </c>
      <c r="C6" s="1"/>
      <c r="D6" s="1"/>
      <c r="E6" s="1"/>
      <c r="F6" s="1"/>
      <c r="H6" s="185" t="s">
        <v>78</v>
      </c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 t="s">
        <v>78</v>
      </c>
      <c r="X6" s="193"/>
      <c r="Y6" s="193"/>
      <c r="Z6" s="193"/>
      <c r="AA6" s="193"/>
      <c r="AB6" s="193"/>
      <c r="AC6" s="193"/>
      <c r="AD6" s="193"/>
      <c r="AE6" s="193"/>
      <c r="AF6" s="185"/>
      <c r="AG6" s="185" t="s">
        <v>78</v>
      </c>
      <c r="AH6" s="193"/>
      <c r="AI6" s="193"/>
      <c r="AJ6" s="193"/>
      <c r="AK6" s="193"/>
      <c r="AL6" s="193"/>
      <c r="AM6" s="193"/>
      <c r="AN6" s="193"/>
      <c r="AO6" s="193"/>
      <c r="AP6" s="1"/>
      <c r="AQ6" s="192" t="s">
        <v>51</v>
      </c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544"/>
      <c r="BE6" s="544"/>
      <c r="BF6" s="544"/>
      <c r="BG6" s="544"/>
      <c r="BH6" s="544"/>
      <c r="BI6" s="544"/>
      <c r="BJ6" s="544"/>
      <c r="BK6" s="544"/>
      <c r="BL6" s="411"/>
      <c r="BM6" s="411"/>
      <c r="BN6" s="411"/>
      <c r="BO6" s="1"/>
      <c r="BP6" s="106" t="s">
        <v>78</v>
      </c>
      <c r="BQ6" s="1"/>
      <c r="BR6" s="1"/>
      <c r="BS6" s="1"/>
      <c r="BT6" s="1"/>
      <c r="BU6" s="1"/>
      <c r="BV6" s="106" t="s">
        <v>51</v>
      </c>
      <c r="BW6" s="1"/>
      <c r="BX6" s="1"/>
      <c r="BY6" s="1"/>
      <c r="BZ6" s="1"/>
      <c r="CA6" s="1"/>
      <c r="CB6" s="1"/>
      <c r="CC6" s="1"/>
    </row>
    <row r="7" spans="1:112" s="105" customFormat="1" ht="14.4" x14ac:dyDescent="0.3">
      <c r="C7" s="1"/>
      <c r="D7" s="1"/>
      <c r="E7" s="1"/>
      <c r="F7" s="1"/>
      <c r="G7" s="1"/>
      <c r="H7" s="174" t="s">
        <v>47</v>
      </c>
      <c r="I7" s="105" t="str">
        <f>E1</f>
        <v>Janet Leadbeater</v>
      </c>
      <c r="N7"/>
      <c r="O7" s="174"/>
      <c r="P7" s="174"/>
      <c r="Q7" s="174"/>
      <c r="W7" s="174" t="s">
        <v>46</v>
      </c>
      <c r="X7" s="105" t="str">
        <f>E2</f>
        <v>Nina Fritzell</v>
      </c>
      <c r="AG7" s="174" t="s">
        <v>48</v>
      </c>
      <c r="AH7" s="105" t="str">
        <f>E3</f>
        <v>Tristyn Lowe</v>
      </c>
      <c r="AP7" s="106"/>
      <c r="AQ7" s="174" t="s">
        <v>47</v>
      </c>
      <c r="AR7" s="105" t="str">
        <f>E3</f>
        <v>Tristyn Lowe</v>
      </c>
      <c r="AU7"/>
      <c r="AV7" s="174"/>
      <c r="AW7" s="174"/>
      <c r="AX7" s="174"/>
      <c r="BD7" s="106" t="s">
        <v>46</v>
      </c>
      <c r="BE7" s="1" t="str">
        <f>E2</f>
        <v>Nina Fritzell</v>
      </c>
      <c r="BF7" s="1"/>
      <c r="BG7" s="1"/>
      <c r="BH7" s="106" t="s">
        <v>48</v>
      </c>
      <c r="BI7" s="1" t="str">
        <f>E1</f>
        <v>Janet Leadbeater</v>
      </c>
      <c r="BJ7" s="1"/>
      <c r="BK7" s="1"/>
      <c r="BL7" s="1"/>
      <c r="BM7" s="1"/>
      <c r="BN7" s="1"/>
      <c r="BO7" s="106"/>
      <c r="BP7" s="106"/>
      <c r="BQ7" s="106"/>
      <c r="BR7" s="106"/>
      <c r="BS7" s="1"/>
      <c r="BT7" s="1"/>
      <c r="BU7" s="1"/>
      <c r="BV7" s="106"/>
      <c r="BW7" s="106"/>
      <c r="BX7" s="106"/>
      <c r="BY7" s="1"/>
      <c r="BZ7" s="1"/>
      <c r="CA7" s="1"/>
      <c r="CB7" s="1"/>
      <c r="CC7" s="1"/>
    </row>
    <row r="8" spans="1:112" s="105" customFormat="1" ht="14.4" x14ac:dyDescent="0.3">
      <c r="C8" s="1"/>
      <c r="D8" s="1"/>
      <c r="E8" s="1"/>
      <c r="F8" s="1"/>
      <c r="G8" s="1"/>
      <c r="H8" s="174" t="s">
        <v>26</v>
      </c>
      <c r="N8"/>
      <c r="AP8" s="1"/>
      <c r="AQ8" s="174" t="s">
        <v>26</v>
      </c>
      <c r="AU8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112" s="105" customFormat="1" ht="14.4" x14ac:dyDescent="0.3">
      <c r="A9" s="1"/>
      <c r="B9" s="1"/>
      <c r="C9" s="1"/>
      <c r="D9" s="1"/>
      <c r="E9" s="1"/>
      <c r="F9" s="1"/>
      <c r="G9" s="1"/>
      <c r="H9" s="174" t="s">
        <v>1</v>
      </c>
      <c r="N9" s="186" t="s">
        <v>1</v>
      </c>
      <c r="O9" s="187"/>
      <c r="P9" s="187"/>
      <c r="Q9" s="187" t="s">
        <v>2</v>
      </c>
      <c r="R9"/>
      <c r="S9" s="187"/>
      <c r="T9" s="187" t="s">
        <v>3</v>
      </c>
      <c r="U9" s="187" t="s">
        <v>85</v>
      </c>
      <c r="V9" s="409"/>
      <c r="AF9" s="135"/>
      <c r="AP9" s="1"/>
      <c r="AQ9" s="174" t="s">
        <v>1</v>
      </c>
      <c r="AU9" s="186" t="s">
        <v>1</v>
      </c>
      <c r="AV9" s="187"/>
      <c r="AW9" s="187"/>
      <c r="AX9" s="187" t="s">
        <v>2</v>
      </c>
      <c r="AY9"/>
      <c r="AZ9" s="187"/>
      <c r="BA9" s="187" t="s">
        <v>3</v>
      </c>
      <c r="BB9" s="187" t="s">
        <v>85</v>
      </c>
      <c r="BC9" s="412"/>
      <c r="BD9" s="106" t="s">
        <v>13</v>
      </c>
      <c r="BE9" s="1"/>
      <c r="BF9" s="115" t="s">
        <v>13</v>
      </c>
      <c r="BG9" s="114"/>
      <c r="BH9" s="1"/>
      <c r="BI9" s="1"/>
      <c r="BJ9" s="1"/>
      <c r="BK9" s="1"/>
      <c r="BL9" s="1"/>
      <c r="BM9" s="1"/>
      <c r="BN9" s="1"/>
      <c r="BO9" s="114"/>
      <c r="BP9" s="150" t="s">
        <v>47</v>
      </c>
      <c r="BQ9" s="1" t="s">
        <v>46</v>
      </c>
      <c r="BR9" s="1" t="s">
        <v>48</v>
      </c>
      <c r="BS9" s="118"/>
      <c r="BT9" s="113" t="s">
        <v>8</v>
      </c>
      <c r="BU9" s="145"/>
      <c r="BV9" s="150" t="s">
        <v>47</v>
      </c>
      <c r="BW9" s="1" t="s">
        <v>46</v>
      </c>
      <c r="BX9" s="1" t="s">
        <v>48</v>
      </c>
      <c r="BY9" s="118"/>
      <c r="BZ9" s="113" t="s">
        <v>51</v>
      </c>
      <c r="CA9" s="145"/>
      <c r="CB9" s="113" t="s">
        <v>145</v>
      </c>
      <c r="CC9" s="1"/>
    </row>
    <row r="10" spans="1:112" s="105" customFormat="1" ht="14.4" x14ac:dyDescent="0.3">
      <c r="A10" s="111" t="s">
        <v>24</v>
      </c>
      <c r="B10" s="111" t="s">
        <v>25</v>
      </c>
      <c r="C10" s="111" t="s">
        <v>26</v>
      </c>
      <c r="D10" s="111" t="s">
        <v>27</v>
      </c>
      <c r="E10" s="111" t="s">
        <v>28</v>
      </c>
      <c r="F10" s="111" t="s">
        <v>259</v>
      </c>
      <c r="G10" s="112"/>
      <c r="H10" s="176" t="s">
        <v>86</v>
      </c>
      <c r="I10" s="176" t="s">
        <v>87</v>
      </c>
      <c r="J10" s="176" t="s">
        <v>88</v>
      </c>
      <c r="K10" s="176" t="s">
        <v>89</v>
      </c>
      <c r="L10" s="176" t="s">
        <v>90</v>
      </c>
      <c r="M10" s="176" t="s">
        <v>91</v>
      </c>
      <c r="N10" s="188" t="s">
        <v>34</v>
      </c>
      <c r="O10" s="170" t="s">
        <v>2</v>
      </c>
      <c r="P10" s="170" t="s">
        <v>92</v>
      </c>
      <c r="Q10" s="188" t="s">
        <v>34</v>
      </c>
      <c r="R10" s="189" t="s">
        <v>3</v>
      </c>
      <c r="S10" s="170" t="s">
        <v>92</v>
      </c>
      <c r="T10" s="188" t="s">
        <v>34</v>
      </c>
      <c r="U10" s="188" t="s">
        <v>34</v>
      </c>
      <c r="V10" s="409"/>
      <c r="W10" s="137" t="s">
        <v>29</v>
      </c>
      <c r="X10" s="137" t="s">
        <v>30</v>
      </c>
      <c r="Y10" s="137" t="s">
        <v>42</v>
      </c>
      <c r="Z10" s="137" t="s">
        <v>39</v>
      </c>
      <c r="AA10" s="137" t="s">
        <v>99</v>
      </c>
      <c r="AB10" s="137" t="s">
        <v>43</v>
      </c>
      <c r="AC10" s="137" t="s">
        <v>100</v>
      </c>
      <c r="AD10" s="137" t="s">
        <v>49</v>
      </c>
      <c r="AE10" s="137"/>
      <c r="AF10" s="409"/>
      <c r="AG10" s="137" t="s">
        <v>29</v>
      </c>
      <c r="AH10" s="137" t="s">
        <v>30</v>
      </c>
      <c r="AI10" s="137" t="s">
        <v>42</v>
      </c>
      <c r="AJ10" s="137" t="s">
        <v>39</v>
      </c>
      <c r="AK10" s="137" t="s">
        <v>99</v>
      </c>
      <c r="AL10" s="137" t="s">
        <v>43</v>
      </c>
      <c r="AM10" s="137" t="s">
        <v>100</v>
      </c>
      <c r="AN10" s="137" t="s">
        <v>49</v>
      </c>
      <c r="AO10" s="137"/>
      <c r="AP10" s="129"/>
      <c r="AQ10" s="176" t="s">
        <v>86</v>
      </c>
      <c r="AR10" s="176" t="s">
        <v>89</v>
      </c>
      <c r="AS10" s="176" t="s">
        <v>87</v>
      </c>
      <c r="AT10" s="176" t="s">
        <v>90</v>
      </c>
      <c r="AU10" s="188" t="s">
        <v>34</v>
      </c>
      <c r="AV10" s="170" t="s">
        <v>2</v>
      </c>
      <c r="AW10" s="170" t="s">
        <v>92</v>
      </c>
      <c r="AX10" s="188" t="s">
        <v>34</v>
      </c>
      <c r="AY10" s="189" t="s">
        <v>3</v>
      </c>
      <c r="AZ10" s="170" t="s">
        <v>92</v>
      </c>
      <c r="BA10" s="188" t="s">
        <v>34</v>
      </c>
      <c r="BB10" s="188" t="s">
        <v>34</v>
      </c>
      <c r="BC10" s="413"/>
      <c r="BD10" s="116" t="s">
        <v>36</v>
      </c>
      <c r="BE10" s="117" t="s">
        <v>10</v>
      </c>
      <c r="BF10" s="115" t="s">
        <v>15</v>
      </c>
      <c r="BG10" s="112"/>
      <c r="BH10" s="545" t="s">
        <v>14</v>
      </c>
      <c r="BI10" s="545"/>
      <c r="BJ10" s="1"/>
      <c r="BK10" s="1"/>
      <c r="BL10" s="1"/>
      <c r="BM10" s="1"/>
      <c r="BN10" s="1"/>
      <c r="BO10" s="112"/>
      <c r="BP10" s="151"/>
      <c r="BQ10" s="111"/>
      <c r="BR10" s="111"/>
      <c r="BS10" s="118"/>
      <c r="BT10" s="115" t="s">
        <v>32</v>
      </c>
      <c r="BU10" s="145"/>
      <c r="BV10" s="151"/>
      <c r="BW10" s="111"/>
      <c r="BX10" s="111"/>
      <c r="BY10" s="118"/>
      <c r="BZ10" s="115" t="s">
        <v>32</v>
      </c>
      <c r="CA10" s="145"/>
      <c r="CB10" s="113" t="s">
        <v>32</v>
      </c>
      <c r="CC10" s="113" t="s">
        <v>35</v>
      </c>
    </row>
    <row r="11" spans="1:112" s="105" customFormat="1" ht="14.4" x14ac:dyDescent="0.3">
      <c r="A11" s="1"/>
      <c r="B11" s="1"/>
      <c r="C11" s="1"/>
      <c r="D11" s="1"/>
      <c r="E11" s="1"/>
      <c r="F11" s="1"/>
      <c r="G11" s="114"/>
      <c r="H11" s="41"/>
      <c r="I11" s="41"/>
      <c r="J11" s="41"/>
      <c r="K11" s="41"/>
      <c r="L11" s="41"/>
      <c r="M11" s="41"/>
      <c r="N11" s="190"/>
      <c r="O11" s="190"/>
      <c r="P11" s="190"/>
      <c r="Q11" s="190"/>
      <c r="R11" s="190"/>
      <c r="S11" s="190"/>
      <c r="T11" s="190"/>
      <c r="U11" s="190"/>
      <c r="V11" s="409"/>
      <c r="W11" s="135"/>
      <c r="X11" s="135"/>
      <c r="Y11" s="135"/>
      <c r="Z11" s="135"/>
      <c r="AA11" s="135"/>
      <c r="AB11" s="135"/>
      <c r="AC11" s="135"/>
      <c r="AD11" s="135"/>
      <c r="AE11" s="135"/>
      <c r="AF11" s="409"/>
      <c r="AG11" s="135"/>
      <c r="AH11" s="135"/>
      <c r="AI11" s="135"/>
      <c r="AJ11" s="135"/>
      <c r="AK11" s="135"/>
      <c r="AL11" s="135"/>
      <c r="AM11" s="135"/>
      <c r="AN11" s="135"/>
      <c r="AO11" s="135"/>
      <c r="AP11" s="130"/>
      <c r="AQ11" s="41"/>
      <c r="AR11" s="41"/>
      <c r="AS11" s="41"/>
      <c r="AT11" s="41"/>
      <c r="AU11" s="190"/>
      <c r="AV11" s="190"/>
      <c r="AW11" s="190"/>
      <c r="AX11" s="190"/>
      <c r="AY11" s="190"/>
      <c r="AZ11" s="190"/>
      <c r="BA11" s="190"/>
      <c r="BB11" s="190"/>
      <c r="BC11" s="414"/>
      <c r="BD11" s="120"/>
      <c r="BE11" s="119" t="s">
        <v>9</v>
      </c>
      <c r="BF11" s="136"/>
      <c r="BG11" s="114"/>
      <c r="BH11" s="119" t="s">
        <v>4</v>
      </c>
      <c r="BI11" s="119" t="s">
        <v>5</v>
      </c>
      <c r="BJ11" s="119" t="s">
        <v>6</v>
      </c>
      <c r="BK11" s="119" t="s">
        <v>7</v>
      </c>
      <c r="BL11" s="119" t="s">
        <v>33</v>
      </c>
      <c r="BM11" s="119" t="s">
        <v>21</v>
      </c>
      <c r="BN11" s="119"/>
      <c r="BO11" s="114"/>
      <c r="BP11" s="150"/>
      <c r="BQ11" s="1"/>
      <c r="BR11" s="1"/>
      <c r="BS11" s="131"/>
      <c r="BT11" s="115"/>
      <c r="BU11" s="114"/>
      <c r="BV11" s="150"/>
      <c r="BW11" s="1"/>
      <c r="BX11" s="1"/>
      <c r="BY11" s="131"/>
      <c r="BZ11" s="115"/>
      <c r="CA11" s="114"/>
      <c r="CB11" s="1"/>
      <c r="CC11" s="1"/>
    </row>
    <row r="12" spans="1:112" s="105" customFormat="1" ht="14.4" x14ac:dyDescent="0.3">
      <c r="A12" s="127">
        <v>1</v>
      </c>
      <c r="B12" s="433" t="s">
        <v>261</v>
      </c>
      <c r="C12" s="43"/>
      <c r="D12" s="43"/>
      <c r="E12" s="43" t="s">
        <v>199</v>
      </c>
      <c r="F12" s="43"/>
      <c r="G12" s="114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10"/>
      <c r="W12" s="195">
        <v>7</v>
      </c>
      <c r="X12" s="195">
        <v>7.2</v>
      </c>
      <c r="Y12" s="195">
        <v>6.5</v>
      </c>
      <c r="Z12" s="195">
        <v>8.5</v>
      </c>
      <c r="AA12" s="195">
        <v>8</v>
      </c>
      <c r="AB12" s="195">
        <v>6.5</v>
      </c>
      <c r="AC12" s="195">
        <v>6.5</v>
      </c>
      <c r="AD12" s="407">
        <f>SUM(W12:AC12)</f>
        <v>50.2</v>
      </c>
      <c r="AE12" s="134"/>
      <c r="AF12" s="410"/>
      <c r="AG12" s="195">
        <v>6.2</v>
      </c>
      <c r="AH12" s="195">
        <v>8</v>
      </c>
      <c r="AI12" s="195">
        <v>7.2</v>
      </c>
      <c r="AJ12" s="195">
        <v>8.5</v>
      </c>
      <c r="AK12" s="195">
        <v>7.5</v>
      </c>
      <c r="AL12" s="195">
        <v>6</v>
      </c>
      <c r="AM12" s="195">
        <v>7.5</v>
      </c>
      <c r="AN12" s="407">
        <f>SUM(AG12:AM12)</f>
        <v>50.9</v>
      </c>
      <c r="AO12" s="134"/>
      <c r="AP12" s="130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410"/>
      <c r="BD12" s="123"/>
      <c r="BE12" s="123"/>
      <c r="BF12" s="123"/>
      <c r="BG12" s="124"/>
      <c r="BH12" s="123"/>
      <c r="BI12" s="123"/>
      <c r="BJ12" s="123"/>
      <c r="BK12" s="123"/>
      <c r="BL12" s="122"/>
      <c r="BM12" s="122"/>
      <c r="BN12" s="122"/>
      <c r="BO12" s="114"/>
      <c r="BP12" s="153"/>
      <c r="BQ12" s="55"/>
      <c r="BR12" s="55"/>
      <c r="BS12" s="124"/>
      <c r="BT12" s="123"/>
      <c r="BU12" s="125"/>
      <c r="BV12" s="153"/>
      <c r="BW12" s="55"/>
      <c r="BX12" s="55"/>
      <c r="BY12" s="124"/>
      <c r="BZ12" s="123"/>
      <c r="CA12" s="125"/>
      <c r="CB12" s="123"/>
      <c r="CC12" s="134"/>
    </row>
    <row r="13" spans="1:112" s="105" customFormat="1" ht="14.4" x14ac:dyDescent="0.3">
      <c r="A13" s="127">
        <v>2</v>
      </c>
      <c r="B13" s="463" t="s">
        <v>240</v>
      </c>
      <c r="C13" s="43"/>
      <c r="D13" s="43"/>
      <c r="E13" s="43" t="s">
        <v>199</v>
      </c>
      <c r="F13" s="43"/>
      <c r="G13" s="114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09"/>
      <c r="W13" s="195">
        <v>6</v>
      </c>
      <c r="X13" s="195">
        <v>6.5</v>
      </c>
      <c r="Y13" s="195">
        <v>6</v>
      </c>
      <c r="Z13" s="195">
        <v>7</v>
      </c>
      <c r="AA13" s="195">
        <v>7</v>
      </c>
      <c r="AB13" s="195">
        <v>6</v>
      </c>
      <c r="AC13" s="195">
        <v>6.5</v>
      </c>
      <c r="AD13" s="407">
        <f>SUM(W13:AC13)</f>
        <v>45</v>
      </c>
      <c r="AE13" s="134"/>
      <c r="AF13" s="409"/>
      <c r="AG13" s="195">
        <v>5</v>
      </c>
      <c r="AH13" s="195">
        <v>8.5</v>
      </c>
      <c r="AI13" s="195">
        <v>6.5</v>
      </c>
      <c r="AJ13" s="195">
        <v>8.5</v>
      </c>
      <c r="AK13" s="195">
        <v>6</v>
      </c>
      <c r="AL13" s="195">
        <v>6</v>
      </c>
      <c r="AM13" s="195">
        <v>6.2</v>
      </c>
      <c r="AN13" s="407">
        <f>SUM(AG13:AM13)</f>
        <v>46.7</v>
      </c>
      <c r="AO13" s="134"/>
      <c r="AP13" s="130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415"/>
      <c r="BD13" s="134"/>
      <c r="BE13" s="134"/>
      <c r="BF13" s="134"/>
      <c r="BG13" s="114"/>
      <c r="BH13" s="134"/>
      <c r="BI13" s="134"/>
      <c r="BJ13" s="134"/>
      <c r="BK13" s="134"/>
      <c r="BL13" s="134"/>
      <c r="BM13" s="134"/>
      <c r="BN13" s="134"/>
      <c r="BO13" s="114"/>
      <c r="BP13" s="153"/>
      <c r="BQ13" s="55"/>
      <c r="BR13" s="55"/>
      <c r="BS13" s="114"/>
      <c r="BT13" s="134"/>
      <c r="BU13" s="114"/>
      <c r="BV13" s="153"/>
      <c r="BW13" s="55"/>
      <c r="BX13" s="55"/>
      <c r="BY13" s="114"/>
      <c r="BZ13" s="134"/>
      <c r="CA13" s="114"/>
      <c r="CB13" s="123"/>
      <c r="CC13" s="134"/>
    </row>
    <row r="14" spans="1:112" s="105" customFormat="1" ht="14.4" x14ac:dyDescent="0.3">
      <c r="A14" s="127">
        <v>3</v>
      </c>
      <c r="B14" s="433" t="s">
        <v>203</v>
      </c>
      <c r="C14" s="43"/>
      <c r="D14" s="43"/>
      <c r="E14" s="43" t="s">
        <v>199</v>
      </c>
      <c r="F14" s="43"/>
      <c r="G14" s="114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09"/>
      <c r="W14" s="195">
        <v>5.5</v>
      </c>
      <c r="X14" s="195">
        <v>5.8</v>
      </c>
      <c r="Y14" s="195">
        <v>4.5</v>
      </c>
      <c r="Z14" s="195">
        <v>2</v>
      </c>
      <c r="AA14" s="195">
        <v>4.5</v>
      </c>
      <c r="AB14" s="195">
        <v>4</v>
      </c>
      <c r="AC14" s="195">
        <v>4</v>
      </c>
      <c r="AD14" s="407">
        <f t="shared" ref="AD14:AD17" si="0">SUM(W14:AC14)</f>
        <v>30.3</v>
      </c>
      <c r="AE14" s="134"/>
      <c r="AF14" s="409"/>
      <c r="AG14" s="195">
        <v>5</v>
      </c>
      <c r="AH14" s="195">
        <v>6</v>
      </c>
      <c r="AI14" s="195">
        <v>4.5</v>
      </c>
      <c r="AJ14" s="195">
        <v>3</v>
      </c>
      <c r="AK14" s="195">
        <v>4.5</v>
      </c>
      <c r="AL14" s="195">
        <v>4.8</v>
      </c>
      <c r="AM14" s="195">
        <v>5</v>
      </c>
      <c r="AN14" s="407">
        <f t="shared" ref="AN14:AN17" si="1">SUM(AG14:AM14)</f>
        <v>32.799999999999997</v>
      </c>
      <c r="AO14" s="134"/>
      <c r="AP14" s="130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415"/>
      <c r="BD14" s="134"/>
      <c r="BE14" s="134"/>
      <c r="BF14" s="134"/>
      <c r="BG14" s="114"/>
      <c r="BH14" s="134"/>
      <c r="BI14" s="134"/>
      <c r="BJ14" s="134"/>
      <c r="BK14" s="134"/>
      <c r="BL14" s="134"/>
      <c r="BM14" s="134"/>
      <c r="BN14" s="134"/>
      <c r="BO14" s="114"/>
      <c r="BP14" s="153"/>
      <c r="BQ14" s="55"/>
      <c r="BR14" s="55"/>
      <c r="BS14" s="114"/>
      <c r="BT14" s="134"/>
      <c r="BU14" s="114"/>
      <c r="BV14" s="153"/>
      <c r="BW14" s="55"/>
      <c r="BX14" s="55"/>
      <c r="BY14" s="114"/>
      <c r="BZ14" s="134"/>
      <c r="CA14" s="114"/>
      <c r="CB14" s="123"/>
      <c r="CC14" s="134"/>
    </row>
    <row r="15" spans="1:112" s="105" customFormat="1" ht="14.4" x14ac:dyDescent="0.3">
      <c r="A15" s="127">
        <v>4</v>
      </c>
      <c r="B15" s="433" t="s">
        <v>262</v>
      </c>
      <c r="C15" s="43"/>
      <c r="D15" s="43"/>
      <c r="E15" s="43" t="s">
        <v>199</v>
      </c>
      <c r="F15" s="43"/>
      <c r="G15" s="114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09"/>
      <c r="W15" s="195">
        <v>5</v>
      </c>
      <c r="X15" s="195">
        <v>5</v>
      </c>
      <c r="Y15" s="195">
        <v>5</v>
      </c>
      <c r="Z15" s="195">
        <v>5</v>
      </c>
      <c r="AA15" s="195">
        <v>5</v>
      </c>
      <c r="AB15" s="195">
        <v>4</v>
      </c>
      <c r="AC15" s="195">
        <v>5.2</v>
      </c>
      <c r="AD15" s="407">
        <f t="shared" si="0"/>
        <v>34.200000000000003</v>
      </c>
      <c r="AE15" s="134"/>
      <c r="AF15" s="409"/>
      <c r="AG15" s="195">
        <v>5</v>
      </c>
      <c r="AH15" s="195">
        <v>6.2</v>
      </c>
      <c r="AI15" s="195">
        <v>5.8</v>
      </c>
      <c r="AJ15" s="195">
        <v>6.8</v>
      </c>
      <c r="AK15" s="195">
        <v>5.8</v>
      </c>
      <c r="AL15" s="195">
        <v>6</v>
      </c>
      <c r="AM15" s="195">
        <v>6.5</v>
      </c>
      <c r="AN15" s="407">
        <f t="shared" si="1"/>
        <v>42.1</v>
      </c>
      <c r="AO15" s="134"/>
      <c r="AP15" s="130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415"/>
      <c r="BD15" s="134"/>
      <c r="BE15" s="134"/>
      <c r="BF15" s="134"/>
      <c r="BG15" s="114"/>
      <c r="BH15" s="134"/>
      <c r="BI15" s="134"/>
      <c r="BJ15" s="134"/>
      <c r="BK15" s="134"/>
      <c r="BL15" s="134"/>
      <c r="BM15" s="134"/>
      <c r="BN15" s="134"/>
      <c r="BO15" s="114"/>
      <c r="BP15" s="153"/>
      <c r="BQ15" s="55"/>
      <c r="BR15" s="55"/>
      <c r="BS15" s="114"/>
      <c r="BT15" s="134"/>
      <c r="BU15" s="114"/>
      <c r="BV15" s="153"/>
      <c r="BW15" s="55"/>
      <c r="BX15" s="55"/>
      <c r="BY15" s="114"/>
      <c r="BZ15" s="134"/>
      <c r="CA15" s="114"/>
      <c r="CB15" s="123"/>
      <c r="CC15" s="134"/>
    </row>
    <row r="16" spans="1:112" s="105" customFormat="1" ht="14.4" x14ac:dyDescent="0.3">
      <c r="A16" s="127">
        <v>5</v>
      </c>
      <c r="B16" s="433" t="s">
        <v>221</v>
      </c>
      <c r="C16" s="43"/>
      <c r="D16" s="43"/>
      <c r="E16" s="43" t="s">
        <v>199</v>
      </c>
      <c r="F16" s="43"/>
      <c r="G16" s="114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09"/>
      <c r="W16" s="195">
        <v>4.8</v>
      </c>
      <c r="X16" s="195">
        <v>5</v>
      </c>
      <c r="Y16" s="195">
        <v>5.2</v>
      </c>
      <c r="Z16" s="195">
        <v>5</v>
      </c>
      <c r="AA16" s="195">
        <v>4.8</v>
      </c>
      <c r="AB16" s="195">
        <v>5.5</v>
      </c>
      <c r="AC16" s="195">
        <v>5.5</v>
      </c>
      <c r="AD16" s="407">
        <f t="shared" si="0"/>
        <v>35.799999999999997</v>
      </c>
      <c r="AE16" s="134"/>
      <c r="AF16" s="409"/>
      <c r="AG16" s="195">
        <v>4.8</v>
      </c>
      <c r="AH16" s="195">
        <v>5.5</v>
      </c>
      <c r="AI16" s="195">
        <v>6</v>
      </c>
      <c r="AJ16" s="195">
        <v>5.5</v>
      </c>
      <c r="AK16" s="195">
        <v>5.5</v>
      </c>
      <c r="AL16" s="195">
        <v>5</v>
      </c>
      <c r="AM16" s="195">
        <v>5.5</v>
      </c>
      <c r="AN16" s="407">
        <f t="shared" si="1"/>
        <v>37.799999999999997</v>
      </c>
      <c r="AO16" s="134"/>
      <c r="AP16" s="130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415"/>
      <c r="BD16" s="134"/>
      <c r="BE16" s="134"/>
      <c r="BF16" s="134"/>
      <c r="BG16" s="114"/>
      <c r="BH16" s="134"/>
      <c r="BI16" s="134"/>
      <c r="BJ16" s="134"/>
      <c r="BK16" s="134"/>
      <c r="BL16" s="134"/>
      <c r="BM16" s="134"/>
      <c r="BN16" s="134"/>
      <c r="BO16" s="114"/>
      <c r="BP16" s="153"/>
      <c r="BQ16" s="55"/>
      <c r="BR16" s="55"/>
      <c r="BS16" s="114"/>
      <c r="BT16" s="134"/>
      <c r="BU16" s="114"/>
      <c r="BV16" s="153"/>
      <c r="BW16" s="55"/>
      <c r="BX16" s="55"/>
      <c r="BY16" s="114"/>
      <c r="BZ16" s="134"/>
      <c r="CA16" s="114"/>
      <c r="CB16" s="123"/>
      <c r="CC16" s="134"/>
    </row>
    <row r="17" spans="1:81" s="105" customFormat="1" ht="14.4" x14ac:dyDescent="0.3">
      <c r="A17" s="127">
        <v>6</v>
      </c>
      <c r="B17" s="433" t="s">
        <v>183</v>
      </c>
      <c r="C17" s="43"/>
      <c r="D17" s="43"/>
      <c r="E17" s="43" t="s">
        <v>263</v>
      </c>
      <c r="F17" s="43"/>
      <c r="G17" s="114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09"/>
      <c r="W17" s="195">
        <v>4.8</v>
      </c>
      <c r="X17" s="195">
        <v>6</v>
      </c>
      <c r="Y17" s="195">
        <v>5.5</v>
      </c>
      <c r="Z17" s="195">
        <v>6</v>
      </c>
      <c r="AA17" s="195">
        <v>6.5</v>
      </c>
      <c r="AB17" s="195">
        <v>5.8</v>
      </c>
      <c r="AC17" s="195">
        <v>5.5</v>
      </c>
      <c r="AD17" s="407">
        <f t="shared" si="0"/>
        <v>40.1</v>
      </c>
      <c r="AE17" s="134"/>
      <c r="AF17" s="409"/>
      <c r="AG17" s="195">
        <v>4.8</v>
      </c>
      <c r="AH17" s="195">
        <v>4.5999999999999996</v>
      </c>
      <c r="AI17" s="195">
        <v>5</v>
      </c>
      <c r="AJ17" s="195">
        <v>7</v>
      </c>
      <c r="AK17" s="195">
        <v>6.8</v>
      </c>
      <c r="AL17" s="195">
        <v>6</v>
      </c>
      <c r="AM17" s="195">
        <v>7</v>
      </c>
      <c r="AN17" s="407">
        <f t="shared" si="1"/>
        <v>41.2</v>
      </c>
      <c r="AO17" s="134"/>
      <c r="AP17" s="130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415"/>
      <c r="BD17" s="134"/>
      <c r="BE17" s="134"/>
      <c r="BF17" s="134"/>
      <c r="BG17" s="114"/>
      <c r="BH17" s="134"/>
      <c r="BI17" s="134"/>
      <c r="BJ17" s="134"/>
      <c r="BK17" s="134"/>
      <c r="BL17" s="134"/>
      <c r="BM17" s="134"/>
      <c r="BN17" s="134"/>
      <c r="BO17" s="114"/>
      <c r="BP17" s="153"/>
      <c r="BQ17" s="55"/>
      <c r="BR17" s="55"/>
      <c r="BS17" s="114"/>
      <c r="BT17" s="134"/>
      <c r="BU17" s="114"/>
      <c r="BV17" s="153"/>
      <c r="BW17" s="55"/>
      <c r="BX17" s="55"/>
      <c r="BY17" s="114"/>
      <c r="BZ17" s="134"/>
      <c r="CA17" s="114"/>
      <c r="CB17" s="123"/>
      <c r="CC17" s="134"/>
    </row>
    <row r="18" spans="1:81" s="105" customFormat="1" ht="14.4" x14ac:dyDescent="0.3">
      <c r="A18" s="419" t="s">
        <v>180</v>
      </c>
      <c r="B18" s="483" t="s">
        <v>196</v>
      </c>
      <c r="C18" s="434" t="s">
        <v>212</v>
      </c>
      <c r="D18" s="434" t="s">
        <v>213</v>
      </c>
      <c r="E18" s="434" t="s">
        <v>199</v>
      </c>
      <c r="F18" s="434" t="s">
        <v>264</v>
      </c>
      <c r="G18" s="143"/>
      <c r="H18" s="220">
        <v>6</v>
      </c>
      <c r="I18" s="220">
        <v>6.8</v>
      </c>
      <c r="J18" s="220">
        <v>6</v>
      </c>
      <c r="K18" s="220">
        <v>5</v>
      </c>
      <c r="L18" s="220">
        <v>6</v>
      </c>
      <c r="M18" s="220">
        <v>6</v>
      </c>
      <c r="N18" s="221">
        <f>SUM(H18:M18)/6</f>
        <v>5.9666666666666659</v>
      </c>
      <c r="O18" s="220">
        <v>6.8</v>
      </c>
      <c r="P18" s="220"/>
      <c r="Q18" s="221">
        <f>O18-P18</f>
        <v>6.8</v>
      </c>
      <c r="R18" s="220">
        <v>7</v>
      </c>
      <c r="S18" s="220"/>
      <c r="T18" s="221">
        <f>R18-S18</f>
        <v>7</v>
      </c>
      <c r="U18" s="166">
        <f>SUM((N18*0.6),(Q18*0.25),(T18*0.15))</f>
        <v>6.3299999999999992</v>
      </c>
      <c r="V18" s="409"/>
      <c r="W18" s="43"/>
      <c r="X18" s="43"/>
      <c r="Y18" s="43"/>
      <c r="Z18" s="43"/>
      <c r="AA18" s="43"/>
      <c r="AB18" s="43"/>
      <c r="AC18" s="43"/>
      <c r="AD18" s="408">
        <f>SUM(AD12:AD17)</f>
        <v>235.6</v>
      </c>
      <c r="AE18" s="408">
        <f>(AD18/7)/6</f>
        <v>5.60952380952381</v>
      </c>
      <c r="AF18" s="409"/>
      <c r="AG18" s="43"/>
      <c r="AH18" s="43"/>
      <c r="AI18" s="43"/>
      <c r="AJ18" s="43"/>
      <c r="AK18" s="43"/>
      <c r="AL18" s="43"/>
      <c r="AM18" s="43"/>
      <c r="AN18" s="408">
        <f>SUM(AN12:AN17)</f>
        <v>251.49999999999994</v>
      </c>
      <c r="AO18" s="408">
        <f>(AN18/7)/6</f>
        <v>5.9880952380952372</v>
      </c>
      <c r="AP18" s="133"/>
      <c r="AQ18" s="171">
        <v>6</v>
      </c>
      <c r="AR18" s="171">
        <v>6.5</v>
      </c>
      <c r="AS18" s="171">
        <v>6</v>
      </c>
      <c r="AT18" s="171">
        <v>6.5</v>
      </c>
      <c r="AU18" s="191">
        <f>(AQ18+AR18+AS18+AT18)/4</f>
        <v>6.25</v>
      </c>
      <c r="AV18" s="171">
        <v>6.5</v>
      </c>
      <c r="AW18" s="171"/>
      <c r="AX18" s="191">
        <f>AV18-AW18</f>
        <v>6.5</v>
      </c>
      <c r="AY18" s="171">
        <v>6.5</v>
      </c>
      <c r="AZ18" s="171"/>
      <c r="BA18" s="191">
        <f>AY18-AZ18</f>
        <v>6.5</v>
      </c>
      <c r="BB18" s="21">
        <f>((AU18*0.4)+(AX18*0.4)+(BA18*0.2))</f>
        <v>6.3999999999999995</v>
      </c>
      <c r="BC18" s="416"/>
      <c r="BD18" s="336">
        <v>6.6920000000000002</v>
      </c>
      <c r="BE18" s="140"/>
      <c r="BF18" s="141">
        <f>BD18-BE18</f>
        <v>6.6920000000000002</v>
      </c>
      <c r="BG18" s="142"/>
      <c r="BH18" s="140">
        <v>7.8</v>
      </c>
      <c r="BI18" s="140">
        <v>8</v>
      </c>
      <c r="BJ18" s="140">
        <v>7</v>
      </c>
      <c r="BK18" s="140">
        <v>7</v>
      </c>
      <c r="BL18" s="141">
        <f>SUM((BH18*0.25),(BI18*0.25),(BJ18*0.3),(BK18*0.2))</f>
        <v>7.4500000000000011</v>
      </c>
      <c r="BM18" s="140">
        <v>1</v>
      </c>
      <c r="BN18" s="141">
        <f>BL18-BM18</f>
        <v>6.4500000000000011</v>
      </c>
      <c r="BO18" s="139"/>
      <c r="BP18" s="152">
        <f>U18</f>
        <v>6.3299999999999992</v>
      </c>
      <c r="BQ18" s="149">
        <f>AE18</f>
        <v>5.60952380952381</v>
      </c>
      <c r="BR18" s="149">
        <f>AO18</f>
        <v>5.9880952380952372</v>
      </c>
      <c r="BS18" s="125"/>
      <c r="BT18" s="141">
        <f>SUM((BP18*0.25)+(BQ18*0.375)+BR18*0.375)</f>
        <v>5.9316071428571426</v>
      </c>
      <c r="BU18" s="147"/>
      <c r="BV18" s="152">
        <f>BB18</f>
        <v>6.3999999999999995</v>
      </c>
      <c r="BW18" s="149">
        <f>BF18</f>
        <v>6.6920000000000002</v>
      </c>
      <c r="BX18" s="149">
        <f>BL18</f>
        <v>7.4500000000000011</v>
      </c>
      <c r="BY18" s="125"/>
      <c r="BZ18" s="141">
        <f>SUM((BV18*0.25)+(BW18*0.5)+(BX18*0.25))</f>
        <v>6.8085000000000004</v>
      </c>
      <c r="CA18" s="147"/>
      <c r="CB18" s="141">
        <f>(BT18+BX18)/2</f>
        <v>6.6908035714285718</v>
      </c>
      <c r="CC18" s="144">
        <v>1</v>
      </c>
    </row>
    <row r="19" spans="1:81" s="105" customFormat="1" ht="14.4" x14ac:dyDescent="0.3">
      <c r="A19" s="127">
        <v>1</v>
      </c>
      <c r="B19" s="433" t="s">
        <v>179</v>
      </c>
      <c r="C19" s="43"/>
      <c r="D19" s="43"/>
      <c r="E19" s="43"/>
      <c r="F19" s="43"/>
      <c r="G19" s="114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10"/>
      <c r="W19" s="195">
        <v>6</v>
      </c>
      <c r="X19" s="195">
        <v>5.5</v>
      </c>
      <c r="Y19" s="195">
        <v>5.5</v>
      </c>
      <c r="Z19" s="195">
        <v>6.5</v>
      </c>
      <c r="AA19" s="195">
        <v>6</v>
      </c>
      <c r="AB19" s="195">
        <v>5.8</v>
      </c>
      <c r="AC19" s="195">
        <v>6.2</v>
      </c>
      <c r="AD19" s="407">
        <f>SUM(W19:AC19)</f>
        <v>41.5</v>
      </c>
      <c r="AE19" s="134"/>
      <c r="AF19" s="410"/>
      <c r="AG19" s="195">
        <v>4.8</v>
      </c>
      <c r="AH19" s="195">
        <v>5.6</v>
      </c>
      <c r="AI19" s="195">
        <v>6.5</v>
      </c>
      <c r="AJ19" s="195">
        <v>8.1999999999999993</v>
      </c>
      <c r="AK19" s="195">
        <v>5</v>
      </c>
      <c r="AL19" s="195">
        <v>6</v>
      </c>
      <c r="AM19" s="195">
        <v>6</v>
      </c>
      <c r="AN19" s="407">
        <f>SUM(AG19:AM19)</f>
        <v>42.099999999999994</v>
      </c>
      <c r="AO19" s="134"/>
      <c r="AP19" s="130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410"/>
      <c r="BD19" s="123"/>
      <c r="BE19" s="123"/>
      <c r="BF19" s="123"/>
      <c r="BG19" s="124"/>
      <c r="BH19" s="123"/>
      <c r="BI19" s="123"/>
      <c r="BJ19" s="123"/>
      <c r="BK19" s="123"/>
      <c r="BL19" s="122"/>
      <c r="BM19" s="122"/>
      <c r="BN19" s="122"/>
      <c r="BO19" s="114"/>
      <c r="BP19" s="153"/>
      <c r="BQ19" s="55"/>
      <c r="BR19" s="55"/>
      <c r="BS19" s="124"/>
      <c r="BT19" s="123"/>
      <c r="BU19" s="125"/>
      <c r="BV19" s="153"/>
      <c r="BW19" s="55"/>
      <c r="BX19" s="55"/>
      <c r="BY19" s="124"/>
      <c r="BZ19" s="123"/>
      <c r="CA19" s="125"/>
      <c r="CB19" s="123"/>
      <c r="CC19" s="134"/>
    </row>
    <row r="20" spans="1:81" s="105" customFormat="1" ht="14.4" x14ac:dyDescent="0.3">
      <c r="A20" s="127">
        <v>2</v>
      </c>
      <c r="B20" s="433" t="s">
        <v>164</v>
      </c>
      <c r="C20" s="43"/>
      <c r="D20" s="43"/>
      <c r="E20" s="43"/>
      <c r="F20" s="43"/>
      <c r="G20" s="114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09"/>
      <c r="W20" s="195">
        <v>6</v>
      </c>
      <c r="X20" s="195">
        <v>6.2</v>
      </c>
      <c r="Y20" s="195">
        <v>5</v>
      </c>
      <c r="Z20" s="195">
        <v>2</v>
      </c>
      <c r="AA20" s="195">
        <v>6</v>
      </c>
      <c r="AB20" s="195">
        <v>5</v>
      </c>
      <c r="AC20" s="195">
        <v>6.5</v>
      </c>
      <c r="AD20" s="407">
        <f>SUM(W20:AC20)</f>
        <v>36.700000000000003</v>
      </c>
      <c r="AE20" s="134"/>
      <c r="AF20" s="409"/>
      <c r="AG20" s="195">
        <v>5</v>
      </c>
      <c r="AH20" s="195">
        <v>6.2</v>
      </c>
      <c r="AI20" s="195">
        <v>4</v>
      </c>
      <c r="AJ20" s="195">
        <v>4.5</v>
      </c>
      <c r="AK20" s="195">
        <v>4.8</v>
      </c>
      <c r="AL20" s="195">
        <v>5.5</v>
      </c>
      <c r="AM20" s="195">
        <v>6</v>
      </c>
      <c r="AN20" s="407">
        <f>SUM(AG20:AM20)</f>
        <v>36</v>
      </c>
      <c r="AO20" s="134"/>
      <c r="AP20" s="130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415"/>
      <c r="BD20" s="134"/>
      <c r="BE20" s="134"/>
      <c r="BF20" s="134"/>
      <c r="BG20" s="114"/>
      <c r="BH20" s="134"/>
      <c r="BI20" s="134"/>
      <c r="BJ20" s="134"/>
      <c r="BK20" s="134"/>
      <c r="BL20" s="134"/>
      <c r="BM20" s="134"/>
      <c r="BN20" s="134"/>
      <c r="BO20" s="114"/>
      <c r="BP20" s="153"/>
      <c r="BQ20" s="55"/>
      <c r="BR20" s="55"/>
      <c r="BS20" s="114"/>
      <c r="BT20" s="134"/>
      <c r="BU20" s="114"/>
      <c r="BV20" s="153"/>
      <c r="BW20" s="55"/>
      <c r="BX20" s="55"/>
      <c r="BY20" s="114"/>
      <c r="BZ20" s="134"/>
      <c r="CA20" s="114"/>
      <c r="CB20" s="123"/>
      <c r="CC20" s="134"/>
    </row>
    <row r="21" spans="1:81" s="105" customFormat="1" ht="14.4" x14ac:dyDescent="0.3">
      <c r="A21" s="127">
        <v>3</v>
      </c>
      <c r="B21" s="433" t="s">
        <v>253</v>
      </c>
      <c r="C21" s="43"/>
      <c r="D21" s="43"/>
      <c r="E21" s="43"/>
      <c r="F21" s="43"/>
      <c r="G21" s="114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09"/>
      <c r="W21" s="195">
        <v>5.5</v>
      </c>
      <c r="X21" s="195">
        <v>5.5</v>
      </c>
      <c r="Y21" s="195">
        <v>4.5</v>
      </c>
      <c r="Z21" s="195">
        <v>6.8</v>
      </c>
      <c r="AA21" s="195">
        <v>5.8</v>
      </c>
      <c r="AB21" s="195">
        <v>6</v>
      </c>
      <c r="AC21" s="195">
        <v>6.5</v>
      </c>
      <c r="AD21" s="407">
        <f t="shared" ref="AD21:AD24" si="2">SUM(W21:AC21)</f>
        <v>40.6</v>
      </c>
      <c r="AE21" s="134"/>
      <c r="AF21" s="409"/>
      <c r="AG21" s="195">
        <v>4.5</v>
      </c>
      <c r="AH21" s="195">
        <v>6.5</v>
      </c>
      <c r="AI21" s="195">
        <v>4.8</v>
      </c>
      <c r="AJ21" s="195">
        <v>6.5</v>
      </c>
      <c r="AK21" s="195">
        <v>5.2</v>
      </c>
      <c r="AL21" s="195">
        <v>6.8</v>
      </c>
      <c r="AM21" s="195">
        <v>6.5</v>
      </c>
      <c r="AN21" s="407">
        <f t="shared" ref="AN21:AN24" si="3">SUM(AG21:AM21)</f>
        <v>40.799999999999997</v>
      </c>
      <c r="AO21" s="134"/>
      <c r="AP21" s="130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415"/>
      <c r="BD21" s="134"/>
      <c r="BE21" s="134"/>
      <c r="BF21" s="134"/>
      <c r="BG21" s="114"/>
      <c r="BH21" s="134"/>
      <c r="BI21" s="134"/>
      <c r="BJ21" s="134"/>
      <c r="BK21" s="134"/>
      <c r="BL21" s="134"/>
      <c r="BM21" s="134"/>
      <c r="BN21" s="134"/>
      <c r="BO21" s="114"/>
      <c r="BP21" s="153"/>
      <c r="BQ21" s="55"/>
      <c r="BR21" s="55"/>
      <c r="BS21" s="114"/>
      <c r="BT21" s="134"/>
      <c r="BU21" s="114"/>
      <c r="BV21" s="153"/>
      <c r="BW21" s="55"/>
      <c r="BX21" s="55"/>
      <c r="BY21" s="114"/>
      <c r="BZ21" s="134"/>
      <c r="CA21" s="114"/>
      <c r="CB21" s="123"/>
      <c r="CC21" s="134"/>
    </row>
    <row r="22" spans="1:81" s="105" customFormat="1" ht="14.4" x14ac:dyDescent="0.3">
      <c r="A22" s="127">
        <v>4</v>
      </c>
      <c r="B22" s="433" t="s">
        <v>177</v>
      </c>
      <c r="C22" s="43"/>
      <c r="D22" s="43"/>
      <c r="E22" s="43"/>
      <c r="F22" s="43"/>
      <c r="G22" s="114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09"/>
      <c r="W22" s="195">
        <v>5.8</v>
      </c>
      <c r="X22" s="195">
        <v>6</v>
      </c>
      <c r="Y22" s="195">
        <v>5</v>
      </c>
      <c r="Z22" s="195">
        <v>5</v>
      </c>
      <c r="AA22" s="195">
        <v>6</v>
      </c>
      <c r="AB22" s="195">
        <v>5.5</v>
      </c>
      <c r="AC22" s="195">
        <v>6.5</v>
      </c>
      <c r="AD22" s="407">
        <f t="shared" si="2"/>
        <v>39.799999999999997</v>
      </c>
      <c r="AE22" s="134"/>
      <c r="AF22" s="409"/>
      <c r="AG22" s="195">
        <v>5.5</v>
      </c>
      <c r="AH22" s="195">
        <v>7</v>
      </c>
      <c r="AI22" s="195">
        <v>4.5</v>
      </c>
      <c r="AJ22" s="195">
        <v>6.5</v>
      </c>
      <c r="AK22" s="195">
        <v>6</v>
      </c>
      <c r="AL22" s="195">
        <v>5.8</v>
      </c>
      <c r="AM22" s="195">
        <v>6.5</v>
      </c>
      <c r="AN22" s="407">
        <f t="shared" si="3"/>
        <v>41.8</v>
      </c>
      <c r="AO22" s="134"/>
      <c r="AP22" s="130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415"/>
      <c r="BD22" s="134"/>
      <c r="BE22" s="134"/>
      <c r="BF22" s="134"/>
      <c r="BG22" s="114"/>
      <c r="BH22" s="134"/>
      <c r="BI22" s="134"/>
      <c r="BJ22" s="134"/>
      <c r="BK22" s="134"/>
      <c r="BL22" s="134"/>
      <c r="BM22" s="134"/>
      <c r="BN22" s="134"/>
      <c r="BO22" s="114"/>
      <c r="BP22" s="153"/>
      <c r="BQ22" s="55"/>
      <c r="BR22" s="55"/>
      <c r="BS22" s="114"/>
      <c r="BT22" s="134"/>
      <c r="BU22" s="114"/>
      <c r="BV22" s="153"/>
      <c r="BW22" s="55"/>
      <c r="BX22" s="55"/>
      <c r="BY22" s="114"/>
      <c r="BZ22" s="134"/>
      <c r="CA22" s="114"/>
      <c r="CB22" s="123"/>
      <c r="CC22" s="134"/>
    </row>
    <row r="23" spans="1:81" s="105" customFormat="1" ht="14.4" x14ac:dyDescent="0.3">
      <c r="A23" s="127">
        <v>5</v>
      </c>
      <c r="B23" s="433" t="s">
        <v>166</v>
      </c>
      <c r="C23" s="43"/>
      <c r="D23" s="43"/>
      <c r="E23" s="43"/>
      <c r="F23" s="43"/>
      <c r="G23" s="114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09"/>
      <c r="W23" s="195">
        <v>6</v>
      </c>
      <c r="X23" s="195">
        <v>5.5</v>
      </c>
      <c r="Y23" s="195">
        <v>5</v>
      </c>
      <c r="Z23" s="195">
        <v>5.8</v>
      </c>
      <c r="AA23" s="195">
        <v>6</v>
      </c>
      <c r="AB23" s="195">
        <v>5</v>
      </c>
      <c r="AC23" s="195">
        <v>5.5</v>
      </c>
      <c r="AD23" s="407">
        <f t="shared" si="2"/>
        <v>38.799999999999997</v>
      </c>
      <c r="AE23" s="134"/>
      <c r="AF23" s="409"/>
      <c r="AG23" s="195">
        <v>4</v>
      </c>
      <c r="AH23" s="195">
        <v>5</v>
      </c>
      <c r="AI23" s="195">
        <v>5.4</v>
      </c>
      <c r="AJ23" s="195">
        <v>6.5</v>
      </c>
      <c r="AK23" s="195">
        <v>6</v>
      </c>
      <c r="AL23" s="195">
        <v>5</v>
      </c>
      <c r="AM23" s="195">
        <v>5.5</v>
      </c>
      <c r="AN23" s="407">
        <f t="shared" si="3"/>
        <v>37.4</v>
      </c>
      <c r="AO23" s="134"/>
      <c r="AP23" s="130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415"/>
      <c r="BD23" s="134"/>
      <c r="BE23" s="134"/>
      <c r="BF23" s="134"/>
      <c r="BG23" s="114"/>
      <c r="BH23" s="134"/>
      <c r="BI23" s="134"/>
      <c r="BJ23" s="134"/>
      <c r="BK23" s="134"/>
      <c r="BL23" s="134"/>
      <c r="BM23" s="134"/>
      <c r="BN23" s="134"/>
      <c r="BO23" s="114"/>
      <c r="BP23" s="153"/>
      <c r="BQ23" s="55"/>
      <c r="BR23" s="55"/>
      <c r="BS23" s="114"/>
      <c r="BT23" s="134"/>
      <c r="BU23" s="114"/>
      <c r="BV23" s="153"/>
      <c r="BW23" s="55"/>
      <c r="BX23" s="55"/>
      <c r="BY23" s="114"/>
      <c r="BZ23" s="134"/>
      <c r="CA23" s="114"/>
      <c r="CB23" s="123"/>
      <c r="CC23" s="134"/>
    </row>
    <row r="24" spans="1:81" s="105" customFormat="1" ht="14.4" x14ac:dyDescent="0.3">
      <c r="A24" s="127">
        <v>6</v>
      </c>
      <c r="B24" s="433" t="s">
        <v>167</v>
      </c>
      <c r="C24" s="43"/>
      <c r="D24" s="43"/>
      <c r="E24" s="43"/>
      <c r="F24" s="43"/>
      <c r="G24" s="114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09"/>
      <c r="W24" s="195">
        <v>6.2</v>
      </c>
      <c r="X24" s="195">
        <v>7</v>
      </c>
      <c r="Y24" s="195">
        <v>5.8</v>
      </c>
      <c r="Z24" s="195">
        <v>6.5</v>
      </c>
      <c r="AA24" s="195">
        <v>7</v>
      </c>
      <c r="AB24" s="195">
        <v>6.5</v>
      </c>
      <c r="AC24" s="195">
        <v>0</v>
      </c>
      <c r="AD24" s="407">
        <f t="shared" si="2"/>
        <v>39</v>
      </c>
      <c r="AE24" s="134"/>
      <c r="AF24" s="409"/>
      <c r="AG24" s="195">
        <v>6</v>
      </c>
      <c r="AH24" s="195">
        <v>6.8</v>
      </c>
      <c r="AI24" s="195">
        <v>6</v>
      </c>
      <c r="AJ24" s="195">
        <v>7</v>
      </c>
      <c r="AK24" s="195">
        <v>6</v>
      </c>
      <c r="AL24" s="195">
        <v>5.5</v>
      </c>
      <c r="AM24" s="195">
        <v>0</v>
      </c>
      <c r="AN24" s="407">
        <f t="shared" si="3"/>
        <v>37.299999999999997</v>
      </c>
      <c r="AO24" s="134"/>
      <c r="AP24" s="130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415"/>
      <c r="BD24" s="134"/>
      <c r="BE24" s="134"/>
      <c r="BF24" s="134"/>
      <c r="BG24" s="114"/>
      <c r="BH24" s="134"/>
      <c r="BI24" s="134"/>
      <c r="BJ24" s="134"/>
      <c r="BK24" s="134"/>
      <c r="BL24" s="134"/>
      <c r="BM24" s="134"/>
      <c r="BN24" s="134"/>
      <c r="BO24" s="114"/>
      <c r="BP24" s="153"/>
      <c r="BQ24" s="55"/>
      <c r="BR24" s="55"/>
      <c r="BS24" s="114"/>
      <c r="BT24" s="134"/>
      <c r="BU24" s="114"/>
      <c r="BV24" s="153"/>
      <c r="BW24" s="55"/>
      <c r="BX24" s="55"/>
      <c r="BY24" s="114"/>
      <c r="BZ24" s="134"/>
      <c r="CA24" s="114"/>
      <c r="CB24" s="123"/>
      <c r="CC24" s="134"/>
    </row>
    <row r="25" spans="1:81" s="105" customFormat="1" ht="14.4" x14ac:dyDescent="0.3">
      <c r="A25" s="419" t="s">
        <v>180</v>
      </c>
      <c r="B25" s="434" t="s">
        <v>254</v>
      </c>
      <c r="C25" s="444" t="s">
        <v>255</v>
      </c>
      <c r="D25" s="434" t="s">
        <v>139</v>
      </c>
      <c r="E25" s="434" t="s">
        <v>165</v>
      </c>
      <c r="F25" s="434" t="s">
        <v>258</v>
      </c>
      <c r="G25" s="143"/>
      <c r="H25" s="220">
        <v>4.5</v>
      </c>
      <c r="I25" s="220">
        <v>5</v>
      </c>
      <c r="J25" s="220">
        <v>4</v>
      </c>
      <c r="K25" s="220">
        <v>6.5</v>
      </c>
      <c r="L25" s="220">
        <v>5</v>
      </c>
      <c r="M25" s="220">
        <v>5</v>
      </c>
      <c r="N25" s="221">
        <f>SUM(H25:M25)/6</f>
        <v>5</v>
      </c>
      <c r="O25" s="220">
        <v>4.8</v>
      </c>
      <c r="P25" s="220">
        <v>2.5</v>
      </c>
      <c r="Q25" s="221">
        <f>O25-P25</f>
        <v>2.2999999999999998</v>
      </c>
      <c r="R25" s="220">
        <v>6.8</v>
      </c>
      <c r="S25" s="220"/>
      <c r="T25" s="221">
        <f>R25-S25</f>
        <v>6.8</v>
      </c>
      <c r="U25" s="166">
        <f>SUM((N25*0.6),(Q25*0.25),(T25*0.15))</f>
        <v>4.5950000000000006</v>
      </c>
      <c r="V25" s="409"/>
      <c r="W25" s="43"/>
      <c r="X25" s="43"/>
      <c r="Y25" s="43"/>
      <c r="Z25" s="43"/>
      <c r="AA25" s="43"/>
      <c r="AB25" s="43"/>
      <c r="AC25" s="43"/>
      <c r="AD25" s="408">
        <f>SUM(AD19:AD24)</f>
        <v>236.40000000000003</v>
      </c>
      <c r="AE25" s="408">
        <f>(AD25/7)/6</f>
        <v>5.6285714285714299</v>
      </c>
      <c r="AF25" s="409"/>
      <c r="AG25" s="43"/>
      <c r="AH25" s="43"/>
      <c r="AI25" s="43"/>
      <c r="AJ25" s="43"/>
      <c r="AK25" s="43"/>
      <c r="AL25" s="43"/>
      <c r="AM25" s="43"/>
      <c r="AN25" s="408">
        <f>SUM(AN19:AN24)</f>
        <v>235.39999999999998</v>
      </c>
      <c r="AO25" s="408">
        <f>(AN25/7)/6</f>
        <v>5.6047619047619044</v>
      </c>
      <c r="AP25" s="133"/>
      <c r="AQ25" s="171">
        <v>6.5</v>
      </c>
      <c r="AR25" s="171">
        <v>6.5</v>
      </c>
      <c r="AS25" s="171">
        <v>6</v>
      </c>
      <c r="AT25" s="171">
        <v>7</v>
      </c>
      <c r="AU25" s="191">
        <f>(AQ25+AR25+AS25+AT25)/4</f>
        <v>6.5</v>
      </c>
      <c r="AV25" s="171">
        <v>7</v>
      </c>
      <c r="AW25" s="171"/>
      <c r="AX25" s="191">
        <f>AV25-AW25</f>
        <v>7</v>
      </c>
      <c r="AY25" s="171">
        <v>6.5</v>
      </c>
      <c r="AZ25" s="171"/>
      <c r="BA25" s="191">
        <f>AY25-AZ25</f>
        <v>6.5</v>
      </c>
      <c r="BB25" s="21">
        <f>((AU25*0.4)+(AX25*0.4)+(BA25*0.2))</f>
        <v>6.7</v>
      </c>
      <c r="BC25" s="416"/>
      <c r="BD25" s="336">
        <v>7.5679999999999996</v>
      </c>
      <c r="BE25" s="140"/>
      <c r="BF25" s="141">
        <f>BD25-BE25</f>
        <v>7.5679999999999996</v>
      </c>
      <c r="BG25" s="142"/>
      <c r="BH25" s="140">
        <v>8.5</v>
      </c>
      <c r="BI25" s="140">
        <v>8.5</v>
      </c>
      <c r="BJ25" s="140">
        <v>8</v>
      </c>
      <c r="BK25" s="140">
        <v>5.5</v>
      </c>
      <c r="BL25" s="141">
        <f>SUM((BH25*0.25),(BI25*0.25),(BJ25*0.3),(BK25*0.2))</f>
        <v>7.75</v>
      </c>
      <c r="BM25" s="140"/>
      <c r="BN25" s="141"/>
      <c r="BO25" s="139"/>
      <c r="BP25" s="152">
        <f>U25</f>
        <v>4.5950000000000006</v>
      </c>
      <c r="BQ25" s="149">
        <f>AE25</f>
        <v>5.6285714285714299</v>
      </c>
      <c r="BR25" s="149">
        <f>AO25</f>
        <v>5.6047619047619044</v>
      </c>
      <c r="BS25" s="125"/>
      <c r="BT25" s="141">
        <f>SUM((BP25*0.25)+(BQ25*0.375)+BR25*0.375)</f>
        <v>5.3612500000000001</v>
      </c>
      <c r="BU25" s="147"/>
      <c r="BV25" s="152">
        <f>BB25</f>
        <v>6.7</v>
      </c>
      <c r="BW25" s="149">
        <f>BF25</f>
        <v>7.5679999999999996</v>
      </c>
      <c r="BX25" s="149">
        <f>BL25</f>
        <v>7.75</v>
      </c>
      <c r="BY25" s="125"/>
      <c r="BZ25" s="141">
        <f>SUM((BV25*0.25)+(BW25*0.5)+(BX25*0.25))</f>
        <v>7.3964999999999996</v>
      </c>
      <c r="CA25" s="147"/>
      <c r="CB25" s="141">
        <f>(BT25+BX25)/2</f>
        <v>6.555625</v>
      </c>
      <c r="CC25" s="144">
        <v>2</v>
      </c>
    </row>
    <row r="26" spans="1:81" s="105" customFormat="1" ht="14.4" x14ac:dyDescent="0.3">
      <c r="A26" s="127">
        <v>1</v>
      </c>
      <c r="B26" s="463" t="s">
        <v>256</v>
      </c>
      <c r="C26" s="43"/>
      <c r="D26" s="43"/>
      <c r="E26" s="43" t="s">
        <v>247</v>
      </c>
      <c r="F26" s="43"/>
      <c r="G26" s="114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10"/>
      <c r="W26" s="195"/>
      <c r="X26" s="195"/>
      <c r="Y26" s="195"/>
      <c r="Z26" s="195"/>
      <c r="AA26" s="195"/>
      <c r="AB26" s="195"/>
      <c r="AC26" s="195"/>
      <c r="AD26" s="407">
        <f t="shared" ref="AD26:AD31" si="4">SUM(W26:AC26)</f>
        <v>0</v>
      </c>
      <c r="AE26" s="134"/>
      <c r="AF26" s="410"/>
      <c r="AG26" s="195"/>
      <c r="AH26" s="195"/>
      <c r="AI26" s="195"/>
      <c r="AJ26" s="195"/>
      <c r="AK26" s="195"/>
      <c r="AL26" s="195"/>
      <c r="AM26" s="195"/>
      <c r="AN26" s="407">
        <f t="shared" ref="AN26:AN31" si="5">SUM(AG26:AM26)</f>
        <v>0</v>
      </c>
      <c r="AO26" s="134"/>
      <c r="AP26" s="130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410"/>
      <c r="BD26" s="123"/>
      <c r="BE26" s="123"/>
      <c r="BF26" s="123"/>
      <c r="BG26" s="124"/>
      <c r="BH26" s="123"/>
      <c r="BI26" s="123"/>
      <c r="BJ26" s="123"/>
      <c r="BK26" s="123"/>
      <c r="BL26" s="122"/>
      <c r="BM26" s="122"/>
      <c r="BN26" s="122"/>
      <c r="BO26" s="114"/>
      <c r="BP26" s="153"/>
      <c r="BQ26" s="55"/>
      <c r="BR26" s="55"/>
      <c r="BS26" s="124"/>
      <c r="BT26" s="123"/>
      <c r="BU26" s="125"/>
      <c r="BV26" s="153"/>
      <c r="BW26" s="55"/>
      <c r="BX26" s="55"/>
      <c r="BY26" s="124"/>
      <c r="BZ26" s="123"/>
      <c r="CA26" s="125"/>
      <c r="CB26" s="123"/>
      <c r="CC26" s="134"/>
    </row>
    <row r="27" spans="1:81" s="105" customFormat="1" ht="14.4" x14ac:dyDescent="0.3">
      <c r="A27" s="127">
        <v>2</v>
      </c>
      <c r="B27" s="463" t="s">
        <v>153</v>
      </c>
      <c r="C27" s="43"/>
      <c r="D27" s="43"/>
      <c r="E27" s="43" t="s">
        <v>247</v>
      </c>
      <c r="F27" s="43"/>
      <c r="G27" s="114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09"/>
      <c r="W27" s="195"/>
      <c r="X27" s="195"/>
      <c r="Y27" s="195"/>
      <c r="Z27" s="195"/>
      <c r="AA27" s="195"/>
      <c r="AB27" s="195"/>
      <c r="AC27" s="195"/>
      <c r="AD27" s="407">
        <f t="shared" si="4"/>
        <v>0</v>
      </c>
      <c r="AE27" s="134"/>
      <c r="AF27" s="409"/>
      <c r="AG27" s="195"/>
      <c r="AH27" s="195"/>
      <c r="AI27" s="195"/>
      <c r="AJ27" s="195"/>
      <c r="AK27" s="195"/>
      <c r="AL27" s="195"/>
      <c r="AM27" s="195"/>
      <c r="AN27" s="407">
        <f t="shared" si="5"/>
        <v>0</v>
      </c>
      <c r="AO27" s="134"/>
      <c r="AP27" s="130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415"/>
      <c r="BD27" s="134"/>
      <c r="BE27" s="134"/>
      <c r="BF27" s="134"/>
      <c r="BG27" s="114"/>
      <c r="BH27" s="134"/>
      <c r="BI27" s="134"/>
      <c r="BJ27" s="134"/>
      <c r="BK27" s="134"/>
      <c r="BL27" s="134"/>
      <c r="BM27" s="134"/>
      <c r="BN27" s="134"/>
      <c r="BO27" s="114"/>
      <c r="BP27" s="153"/>
      <c r="BQ27" s="55"/>
      <c r="BR27" s="55"/>
      <c r="BS27" s="114"/>
      <c r="BT27" s="134"/>
      <c r="BU27" s="114"/>
      <c r="BV27" s="153"/>
      <c r="BW27" s="55"/>
      <c r="BX27" s="55"/>
      <c r="BY27" s="114"/>
      <c r="BZ27" s="134"/>
      <c r="CA27" s="114"/>
      <c r="CB27" s="123"/>
      <c r="CC27" s="134"/>
    </row>
    <row r="28" spans="1:81" s="105" customFormat="1" ht="14.4" x14ac:dyDescent="0.3">
      <c r="A28" s="127">
        <v>3</v>
      </c>
      <c r="B28" s="463" t="s">
        <v>150</v>
      </c>
      <c r="C28" s="43"/>
      <c r="D28" s="43"/>
      <c r="E28" s="43" t="s">
        <v>152</v>
      </c>
      <c r="F28" s="43"/>
      <c r="G28" s="114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09"/>
      <c r="W28" s="195"/>
      <c r="X28" s="195"/>
      <c r="Y28" s="195"/>
      <c r="Z28" s="195"/>
      <c r="AA28" s="195"/>
      <c r="AB28" s="195"/>
      <c r="AC28" s="195"/>
      <c r="AD28" s="407">
        <f t="shared" si="4"/>
        <v>0</v>
      </c>
      <c r="AE28" s="134"/>
      <c r="AF28" s="409"/>
      <c r="AG28" s="195"/>
      <c r="AH28" s="195"/>
      <c r="AI28" s="195"/>
      <c r="AJ28" s="195"/>
      <c r="AK28" s="195"/>
      <c r="AL28" s="195"/>
      <c r="AM28" s="195"/>
      <c r="AN28" s="407">
        <f t="shared" si="5"/>
        <v>0</v>
      </c>
      <c r="AO28" s="134"/>
      <c r="AP28" s="130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415"/>
      <c r="BD28" s="134"/>
      <c r="BE28" s="134"/>
      <c r="BF28" s="134"/>
      <c r="BG28" s="114"/>
      <c r="BH28" s="134"/>
      <c r="BI28" s="134"/>
      <c r="BJ28" s="134"/>
      <c r="BK28" s="134"/>
      <c r="BL28" s="134"/>
      <c r="BM28" s="134"/>
      <c r="BN28" s="134"/>
      <c r="BO28" s="114"/>
      <c r="BP28" s="153"/>
      <c r="BQ28" s="55"/>
      <c r="BR28" s="55"/>
      <c r="BS28" s="114"/>
      <c r="BT28" s="134"/>
      <c r="BU28" s="114"/>
      <c r="BV28" s="153"/>
      <c r="BW28" s="55"/>
      <c r="BX28" s="55"/>
      <c r="BY28" s="114"/>
      <c r="BZ28" s="134"/>
      <c r="CA28" s="114"/>
      <c r="CB28" s="123"/>
      <c r="CC28" s="134"/>
    </row>
    <row r="29" spans="1:81" s="105" customFormat="1" ht="14.4" x14ac:dyDescent="0.3">
      <c r="A29" s="127">
        <v>4</v>
      </c>
      <c r="B29" s="463" t="s">
        <v>208</v>
      </c>
      <c r="C29" s="43"/>
      <c r="D29" s="43"/>
      <c r="E29" s="43" t="s">
        <v>247</v>
      </c>
      <c r="F29" s="43"/>
      <c r="G29" s="114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09"/>
      <c r="W29" s="195"/>
      <c r="X29" s="195"/>
      <c r="Y29" s="195"/>
      <c r="Z29" s="195"/>
      <c r="AA29" s="195"/>
      <c r="AB29" s="195"/>
      <c r="AC29" s="195"/>
      <c r="AD29" s="407">
        <f t="shared" si="4"/>
        <v>0</v>
      </c>
      <c r="AE29" s="134"/>
      <c r="AF29" s="409"/>
      <c r="AG29" s="195"/>
      <c r="AH29" s="195"/>
      <c r="AI29" s="195"/>
      <c r="AJ29" s="195"/>
      <c r="AK29" s="195"/>
      <c r="AL29" s="195"/>
      <c r="AM29" s="195"/>
      <c r="AN29" s="407">
        <f t="shared" si="5"/>
        <v>0</v>
      </c>
      <c r="AO29" s="134"/>
      <c r="AP29" s="130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415"/>
      <c r="BD29" s="134"/>
      <c r="BE29" s="134"/>
      <c r="BF29" s="134"/>
      <c r="BG29" s="114"/>
      <c r="BH29" s="134"/>
      <c r="BI29" s="134"/>
      <c r="BJ29" s="134"/>
      <c r="BK29" s="134"/>
      <c r="BL29" s="134"/>
      <c r="BM29" s="134"/>
      <c r="BN29" s="134"/>
      <c r="BO29" s="114"/>
      <c r="BP29" s="153"/>
      <c r="BQ29" s="55"/>
      <c r="BR29" s="55"/>
      <c r="BS29" s="114"/>
      <c r="BT29" s="134"/>
      <c r="BU29" s="114"/>
      <c r="BV29" s="153"/>
      <c r="BW29" s="55"/>
      <c r="BX29" s="55"/>
      <c r="BY29" s="114"/>
      <c r="BZ29" s="134"/>
      <c r="CA29" s="114"/>
      <c r="CB29" s="123"/>
      <c r="CC29" s="134"/>
    </row>
    <row r="30" spans="1:81" s="105" customFormat="1" ht="14.4" x14ac:dyDescent="0.3">
      <c r="A30" s="127">
        <v>5</v>
      </c>
      <c r="B30" s="463" t="s">
        <v>197</v>
      </c>
      <c r="C30" s="43"/>
      <c r="D30" s="43"/>
      <c r="E30" s="43" t="s">
        <v>156</v>
      </c>
      <c r="F30" s="43"/>
      <c r="G30" s="114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09"/>
      <c r="W30" s="195"/>
      <c r="X30" s="195"/>
      <c r="Y30" s="195"/>
      <c r="Z30" s="195"/>
      <c r="AA30" s="195"/>
      <c r="AB30" s="195"/>
      <c r="AC30" s="195"/>
      <c r="AD30" s="407">
        <f t="shared" si="4"/>
        <v>0</v>
      </c>
      <c r="AE30" s="134"/>
      <c r="AF30" s="409"/>
      <c r="AG30" s="195"/>
      <c r="AH30" s="195"/>
      <c r="AI30" s="195"/>
      <c r="AJ30" s="195"/>
      <c r="AK30" s="195"/>
      <c r="AL30" s="195"/>
      <c r="AM30" s="195"/>
      <c r="AN30" s="407">
        <f t="shared" si="5"/>
        <v>0</v>
      </c>
      <c r="AO30" s="134"/>
      <c r="AP30" s="130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415"/>
      <c r="BD30" s="134"/>
      <c r="BE30" s="134"/>
      <c r="BF30" s="134"/>
      <c r="BG30" s="114"/>
      <c r="BH30" s="134"/>
      <c r="BI30" s="134"/>
      <c r="BJ30" s="134"/>
      <c r="BK30" s="134"/>
      <c r="BL30" s="134"/>
      <c r="BM30" s="134"/>
      <c r="BN30" s="134"/>
      <c r="BO30" s="114"/>
      <c r="BP30" s="153"/>
      <c r="BQ30" s="55"/>
      <c r="BR30" s="55"/>
      <c r="BS30" s="114"/>
      <c r="BT30" s="134"/>
      <c r="BU30" s="114"/>
      <c r="BV30" s="153"/>
      <c r="BW30" s="55"/>
      <c r="BX30" s="55"/>
      <c r="BY30" s="114"/>
      <c r="BZ30" s="134"/>
      <c r="CA30" s="114"/>
      <c r="CB30" s="123"/>
      <c r="CC30" s="134"/>
    </row>
    <row r="31" spans="1:81" s="105" customFormat="1" ht="14.4" x14ac:dyDescent="0.3">
      <c r="A31" s="127">
        <v>6</v>
      </c>
      <c r="B31" s="463" t="s">
        <v>200</v>
      </c>
      <c r="C31" s="43"/>
      <c r="D31" s="43"/>
      <c r="E31" s="43" t="s">
        <v>239</v>
      </c>
      <c r="F31" s="43"/>
      <c r="G31" s="114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09"/>
      <c r="W31" s="195"/>
      <c r="X31" s="195"/>
      <c r="Y31" s="195"/>
      <c r="Z31" s="195"/>
      <c r="AA31" s="195"/>
      <c r="AB31" s="195"/>
      <c r="AC31" s="195"/>
      <c r="AD31" s="407">
        <f t="shared" si="4"/>
        <v>0</v>
      </c>
      <c r="AE31" s="134"/>
      <c r="AF31" s="409"/>
      <c r="AG31" s="195"/>
      <c r="AH31" s="195"/>
      <c r="AI31" s="195"/>
      <c r="AJ31" s="195"/>
      <c r="AK31" s="195"/>
      <c r="AL31" s="195"/>
      <c r="AM31" s="195"/>
      <c r="AN31" s="407">
        <f t="shared" si="5"/>
        <v>0</v>
      </c>
      <c r="AO31" s="134"/>
      <c r="AP31" s="130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415"/>
      <c r="BD31" s="134"/>
      <c r="BE31" s="134"/>
      <c r="BF31" s="134"/>
      <c r="BG31" s="114"/>
      <c r="BH31" s="134"/>
      <c r="BI31" s="134"/>
      <c r="BJ31" s="134"/>
      <c r="BK31" s="134"/>
      <c r="BL31" s="134"/>
      <c r="BM31" s="134"/>
      <c r="BN31" s="134"/>
      <c r="BO31" s="114"/>
      <c r="BP31" s="153"/>
      <c r="BQ31" s="55"/>
      <c r="BR31" s="55"/>
      <c r="BS31" s="114"/>
      <c r="BT31" s="134"/>
      <c r="BU31" s="114"/>
      <c r="BV31" s="153"/>
      <c r="BW31" s="55"/>
      <c r="BX31" s="55"/>
      <c r="BY31" s="114"/>
      <c r="BZ31" s="134"/>
      <c r="CA31" s="114"/>
      <c r="CB31" s="123"/>
      <c r="CC31" s="134"/>
    </row>
    <row r="32" spans="1:81" s="105" customFormat="1" ht="14.4" x14ac:dyDescent="0.3">
      <c r="A32" s="419" t="s">
        <v>180</v>
      </c>
      <c r="B32" s="474" t="s">
        <v>257</v>
      </c>
      <c r="C32" s="474" t="s">
        <v>209</v>
      </c>
      <c r="D32" s="474" t="s">
        <v>154</v>
      </c>
      <c r="E32" s="474" t="s">
        <v>247</v>
      </c>
      <c r="F32" s="474" t="s">
        <v>260</v>
      </c>
      <c r="G32" s="143"/>
      <c r="H32" s="220"/>
      <c r="I32" s="220"/>
      <c r="J32" s="220"/>
      <c r="K32" s="220"/>
      <c r="L32" s="220"/>
      <c r="M32" s="220"/>
      <c r="N32" s="221">
        <f>SUM(H32:M32)/6</f>
        <v>0</v>
      </c>
      <c r="O32" s="220"/>
      <c r="P32" s="220"/>
      <c r="Q32" s="221">
        <f>O32-P32</f>
        <v>0</v>
      </c>
      <c r="R32" s="220"/>
      <c r="S32" s="220"/>
      <c r="T32" s="221">
        <f>R32-S32</f>
        <v>0</v>
      </c>
      <c r="U32" s="166">
        <f>SUM((N32*0.6),(Q32*0.25),(T32*0.15))</f>
        <v>0</v>
      </c>
      <c r="V32" s="409"/>
      <c r="W32" s="43"/>
      <c r="X32" s="43"/>
      <c r="Y32" s="43"/>
      <c r="Z32" s="43"/>
      <c r="AA32" s="43"/>
      <c r="AB32" s="43"/>
      <c r="AC32" s="43"/>
      <c r="AD32" s="408">
        <f>SUM(AD26:AD31)</f>
        <v>0</v>
      </c>
      <c r="AE32" s="408">
        <f>(AD32/7)/6</f>
        <v>0</v>
      </c>
      <c r="AF32" s="409"/>
      <c r="AG32" s="43"/>
      <c r="AH32" s="43"/>
      <c r="AI32" s="43"/>
      <c r="AJ32" s="43"/>
      <c r="AK32" s="43"/>
      <c r="AL32" s="43"/>
      <c r="AM32" s="43"/>
      <c r="AN32" s="408">
        <f>SUM(AN26:AN31)</f>
        <v>0</v>
      </c>
      <c r="AO32" s="408">
        <f>(AN32/7)/6</f>
        <v>0</v>
      </c>
      <c r="AP32" s="133"/>
      <c r="AQ32" s="171"/>
      <c r="AR32" s="171"/>
      <c r="AS32" s="171"/>
      <c r="AT32" s="171"/>
      <c r="AU32" s="191">
        <f>(AQ32+AR32+AS32+AT32)/4</f>
        <v>0</v>
      </c>
      <c r="AV32" s="171"/>
      <c r="AW32" s="171"/>
      <c r="AX32" s="191">
        <f>AV32-AW32</f>
        <v>0</v>
      </c>
      <c r="AY32" s="171"/>
      <c r="AZ32" s="171"/>
      <c r="BA32" s="191">
        <f>AY32-AZ32</f>
        <v>0</v>
      </c>
      <c r="BB32" s="21">
        <f>((AU32*0.4)+(AX32*0.4)+(BA32*0.2))</f>
        <v>0</v>
      </c>
      <c r="BC32" s="416"/>
      <c r="BD32" s="336"/>
      <c r="BE32" s="140"/>
      <c r="BF32" s="141">
        <f>BD32-BE32</f>
        <v>0</v>
      </c>
      <c r="BG32" s="142"/>
      <c r="BH32" s="140"/>
      <c r="BI32" s="140"/>
      <c r="BJ32" s="140"/>
      <c r="BK32" s="140"/>
      <c r="BL32" s="141">
        <f>SUM((BH32*0.25),(BI32*0.25),(BJ32*0.3),(BK32*0.2))</f>
        <v>0</v>
      </c>
      <c r="BM32" s="140"/>
      <c r="BN32" s="141"/>
      <c r="BO32" s="139"/>
      <c r="BP32" s="475">
        <f>U32</f>
        <v>0</v>
      </c>
      <c r="BQ32" s="476">
        <f>AE32</f>
        <v>0</v>
      </c>
      <c r="BR32" s="476">
        <f>AO32</f>
        <v>0</v>
      </c>
      <c r="BS32" s="477"/>
      <c r="BT32" s="478">
        <f>SUM((BP32*0.25)+(BQ32*0.375)+BR32*0.375)</f>
        <v>0</v>
      </c>
      <c r="BU32" s="479"/>
      <c r="BV32" s="475">
        <f>BB32</f>
        <v>0</v>
      </c>
      <c r="BW32" s="476">
        <f>BF32</f>
        <v>0</v>
      </c>
      <c r="BX32" s="476">
        <f>BL32</f>
        <v>0</v>
      </c>
      <c r="BY32" s="477"/>
      <c r="BZ32" s="478">
        <f>SUM((BV32*0.25)+(BW32*0.5)+(BX32*0.25))</f>
        <v>0</v>
      </c>
      <c r="CA32" s="479"/>
      <c r="CB32" s="478">
        <f>(BT32+BX32)/2</f>
        <v>0</v>
      </c>
      <c r="CC32" s="144" t="s">
        <v>403</v>
      </c>
    </row>
    <row r="33" spans="1:112" s="105" customFormat="1" ht="14.4" x14ac:dyDescent="0.3">
      <c r="A33" s="1"/>
      <c r="B33" s="1"/>
      <c r="C33" s="1"/>
      <c r="D33" s="1"/>
      <c r="E33" s="1"/>
      <c r="F33" s="1"/>
      <c r="G33" s="1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/>
      <c r="BP33"/>
      <c r="BQ33"/>
      <c r="BR33"/>
      <c r="BS33" s="1"/>
      <c r="BT33" s="1"/>
      <c r="BU33" s="1"/>
      <c r="BV33"/>
      <c r="BW33"/>
      <c r="BX33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00"/>
      <c r="CW33" s="100"/>
      <c r="CX33" s="100"/>
      <c r="CY33" s="100"/>
      <c r="CZ33" s="100"/>
      <c r="DA33" s="100"/>
      <c r="DB33" s="1"/>
      <c r="DC33" s="1"/>
      <c r="DD33" s="1"/>
      <c r="DE33" s="1"/>
      <c r="DF33" s="1"/>
      <c r="DG33" s="1"/>
      <c r="DH33" s="1"/>
    </row>
    <row r="34" spans="1:112" s="105" customFormat="1" ht="14.4" x14ac:dyDescent="0.3">
      <c r="A34" s="1"/>
      <c r="B34" s="1"/>
      <c r="C34" s="1"/>
      <c r="D34" s="1"/>
      <c r="E34" s="1"/>
      <c r="F34" s="1"/>
      <c r="G34" s="1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 s="1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/>
      <c r="BP34"/>
      <c r="BQ34"/>
      <c r="BR34"/>
      <c r="BS34" s="1"/>
      <c r="BT34" s="1"/>
      <c r="BU34" s="1"/>
      <c r="BV34"/>
      <c r="BW34"/>
      <c r="BX34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00"/>
      <c r="CW34" s="100"/>
      <c r="CX34" s="100"/>
      <c r="CY34" s="100"/>
      <c r="CZ34" s="100"/>
      <c r="DA34" s="100"/>
      <c r="DB34" s="1"/>
      <c r="DC34" s="1"/>
      <c r="DD34" s="1"/>
      <c r="DE34" s="1"/>
      <c r="DF34" s="1"/>
      <c r="DG34" s="1"/>
      <c r="DH34" s="1"/>
    </row>
    <row r="35" spans="1:112" s="105" customFormat="1" ht="14.4" x14ac:dyDescent="0.3">
      <c r="A35" s="1"/>
      <c r="B35" s="1"/>
      <c r="C35" s="1"/>
      <c r="D35" s="1"/>
      <c r="E35" s="1"/>
      <c r="F35" s="1"/>
      <c r="G35" s="1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 s="1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/>
      <c r="BP35"/>
      <c r="BQ35"/>
      <c r="BR35"/>
      <c r="BS35" s="1"/>
      <c r="BT35" s="1"/>
      <c r="BU35" s="1"/>
      <c r="BV35"/>
      <c r="BW35"/>
      <c r="BX35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00"/>
      <c r="CW35" s="100"/>
      <c r="CX35" s="100"/>
      <c r="CY35" s="100"/>
      <c r="CZ35" s="100"/>
      <c r="DA35" s="100"/>
      <c r="DB35" s="1"/>
      <c r="DC35" s="1"/>
      <c r="DD35" s="1"/>
      <c r="DE35" s="1"/>
      <c r="DF35" s="1"/>
      <c r="DG35" s="1"/>
      <c r="DH35" s="1"/>
    </row>
    <row r="36" spans="1:112" s="105" customFormat="1" ht="14.4" x14ac:dyDescent="0.3">
      <c r="A36" s="1"/>
      <c r="B36" s="1"/>
      <c r="C36" s="1"/>
      <c r="D36" s="1"/>
      <c r="E36" s="1"/>
      <c r="F36" s="1"/>
      <c r="G36" s="1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 s="1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/>
      <c r="BP36"/>
      <c r="BQ36"/>
      <c r="BR36"/>
      <c r="BS36" s="1"/>
      <c r="BT36" s="1"/>
      <c r="BU36" s="1"/>
      <c r="BV36"/>
      <c r="BW36"/>
      <c r="BX36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00"/>
      <c r="CW36" s="100"/>
      <c r="CX36" s="100"/>
      <c r="CY36" s="100"/>
      <c r="CZ36" s="100"/>
      <c r="DA36" s="100"/>
      <c r="DB36" s="1"/>
      <c r="DC36" s="1"/>
      <c r="DD36" s="1"/>
      <c r="DE36" s="1"/>
      <c r="DF36" s="1"/>
      <c r="DG36" s="1"/>
      <c r="DH36" s="1"/>
    </row>
    <row r="37" spans="1:112" s="105" customFormat="1" ht="14.4" x14ac:dyDescent="0.3">
      <c r="A37" s="1"/>
      <c r="B37" s="1"/>
      <c r="C37" s="1"/>
      <c r="D37" s="1"/>
      <c r="E37" s="1"/>
      <c r="F37" s="1"/>
      <c r="G37" s="1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 s="1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/>
      <c r="BP37"/>
      <c r="BQ37"/>
      <c r="BR37"/>
      <c r="BS37" s="1"/>
      <c r="BT37" s="1"/>
      <c r="BU37" s="1"/>
      <c r="BV37"/>
      <c r="BW37"/>
      <c r="BX37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26"/>
      <c r="CW37" s="126"/>
      <c r="CX37" s="126"/>
      <c r="CY37" s="126"/>
      <c r="CZ37" s="126"/>
      <c r="DA37" s="126"/>
      <c r="DB37" s="1"/>
      <c r="DC37" s="1"/>
      <c r="DD37" s="1"/>
      <c r="DE37" s="1"/>
      <c r="DF37" s="1"/>
      <c r="DG37" s="1"/>
      <c r="DH37" s="1"/>
    </row>
    <row r="38" spans="1:112" s="105" customFormat="1" ht="14.4" x14ac:dyDescent="0.3">
      <c r="A38" s="1"/>
      <c r="B38" s="1"/>
      <c r="C38" s="1"/>
      <c r="D38" s="1"/>
      <c r="E38" s="1"/>
      <c r="F38" s="1"/>
      <c r="G38" s="1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 s="1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/>
      <c r="BP38"/>
      <c r="BQ38"/>
      <c r="BR38"/>
      <c r="BS38" s="1"/>
      <c r="BT38" s="1"/>
      <c r="BU38" s="1"/>
      <c r="BV38"/>
      <c r="BW38"/>
      <c r="BX38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00"/>
      <c r="CW38" s="100"/>
      <c r="CX38" s="100"/>
      <c r="CY38" s="100"/>
      <c r="CZ38" s="100"/>
      <c r="DA38" s="100"/>
      <c r="DB38" s="1"/>
      <c r="DC38" s="1"/>
      <c r="DD38" s="1"/>
      <c r="DE38" s="1"/>
      <c r="DF38" s="1"/>
      <c r="DG38" s="1"/>
      <c r="DH38" s="1"/>
    </row>
    <row r="39" spans="1:112" s="105" customFormat="1" ht="14.4" x14ac:dyDescent="0.3">
      <c r="A39" s="1"/>
      <c r="B39" s="1"/>
      <c r="C39" s="1"/>
      <c r="D39" s="1"/>
      <c r="E39" s="1"/>
      <c r="F39" s="1"/>
      <c r="G39" s="1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 s="1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/>
      <c r="BP39"/>
      <c r="BQ39"/>
      <c r="BR39"/>
      <c r="BS39" s="1"/>
      <c r="BT39" s="1"/>
      <c r="BU39" s="1"/>
      <c r="BV39"/>
      <c r="BW39"/>
      <c r="BX39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00"/>
      <c r="CW39" s="100"/>
      <c r="CX39" s="100"/>
      <c r="CY39" s="100"/>
      <c r="CZ39" s="100"/>
      <c r="DA39" s="100"/>
      <c r="DB39" s="1"/>
      <c r="DC39" s="1"/>
      <c r="DD39" s="1"/>
      <c r="DE39" s="1"/>
      <c r="DF39" s="1"/>
      <c r="DG39" s="1"/>
      <c r="DH39" s="1"/>
    </row>
    <row r="40" spans="1:112" s="105" customFormat="1" ht="14.4" x14ac:dyDescent="0.3">
      <c r="A40" s="1"/>
      <c r="B40" s="1"/>
      <c r="C40" s="1"/>
      <c r="D40" s="1"/>
      <c r="E40" s="1"/>
      <c r="F40" s="1"/>
      <c r="G40" s="1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 s="1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/>
      <c r="BP40"/>
      <c r="BQ40"/>
      <c r="BR40"/>
      <c r="BS40" s="1"/>
      <c r="BT40" s="1"/>
      <c r="BU40" s="1"/>
      <c r="BV40"/>
      <c r="BW40"/>
      <c r="BX40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00"/>
      <c r="CW40" s="100"/>
      <c r="CX40" s="100"/>
      <c r="CY40" s="100"/>
      <c r="CZ40" s="100"/>
      <c r="DA40" s="100"/>
      <c r="DB40" s="1"/>
      <c r="DC40" s="1"/>
      <c r="DD40" s="1"/>
      <c r="DE40" s="1"/>
      <c r="DF40" s="1"/>
      <c r="DG40" s="1"/>
      <c r="DH40" s="1"/>
    </row>
    <row r="41" spans="1:112" s="105" customFormat="1" ht="14.4" x14ac:dyDescent="0.3">
      <c r="A41" s="1"/>
      <c r="B41" s="1"/>
      <c r="C41" s="1"/>
      <c r="D41" s="1"/>
      <c r="E41" s="1"/>
      <c r="F41" s="1"/>
      <c r="G41" s="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 s="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/>
      <c r="BP41"/>
      <c r="BQ41"/>
      <c r="BR41"/>
      <c r="BS41" s="1"/>
      <c r="BT41" s="1"/>
      <c r="BU41" s="1"/>
      <c r="BV41"/>
      <c r="BW41"/>
      <c r="BX4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00"/>
      <c r="CW41" s="100"/>
      <c r="CX41" s="100"/>
      <c r="CY41" s="100"/>
      <c r="CZ41" s="100"/>
      <c r="DA41" s="100"/>
      <c r="DB41" s="1"/>
      <c r="DC41" s="1"/>
      <c r="DD41" s="1"/>
      <c r="DE41" s="1"/>
      <c r="DF41" s="1"/>
      <c r="DG41" s="1"/>
      <c r="DH41" s="1"/>
    </row>
    <row r="42" spans="1:112" s="105" customFormat="1" ht="14.4" x14ac:dyDescent="0.3">
      <c r="A42" s="1"/>
      <c r="B42" s="1"/>
      <c r="C42" s="1"/>
      <c r="D42" s="1"/>
      <c r="E42" s="1"/>
      <c r="F42" s="1"/>
      <c r="G42" s="1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 s="1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/>
      <c r="BP42"/>
      <c r="BQ42"/>
      <c r="BR42"/>
      <c r="BS42" s="1"/>
      <c r="BT42" s="1"/>
      <c r="BU42" s="1"/>
      <c r="BV42"/>
      <c r="BW42"/>
      <c r="BX42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00"/>
      <c r="CW42" s="100"/>
      <c r="CX42" s="100"/>
      <c r="CY42" s="100"/>
      <c r="CZ42" s="100"/>
      <c r="DA42" s="100"/>
      <c r="DB42" s="1"/>
      <c r="DC42" s="1"/>
      <c r="DD42" s="1"/>
      <c r="DE42" s="1"/>
      <c r="DF42" s="1"/>
      <c r="DG42" s="1"/>
      <c r="DH42" s="1"/>
    </row>
    <row r="43" spans="1:112" s="105" customFormat="1" ht="14.4" x14ac:dyDescent="0.3">
      <c r="A43" s="1"/>
      <c r="B43" s="1"/>
      <c r="C43" s="1"/>
      <c r="D43" s="1"/>
      <c r="E43" s="1"/>
      <c r="F43" s="1"/>
      <c r="G43" s="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 s="1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/>
      <c r="BP43"/>
      <c r="BQ43"/>
      <c r="BR43"/>
      <c r="BS43" s="1"/>
      <c r="BT43" s="1"/>
      <c r="BU43" s="1"/>
      <c r="BV43"/>
      <c r="BW43"/>
      <c r="BX43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00"/>
      <c r="CW43" s="100"/>
      <c r="CX43" s="100"/>
      <c r="CY43" s="100"/>
      <c r="CZ43" s="100"/>
      <c r="DA43" s="100"/>
      <c r="DB43" s="1"/>
      <c r="DC43" s="1"/>
      <c r="DD43" s="1"/>
      <c r="DE43" s="1"/>
      <c r="DF43" s="1"/>
      <c r="DG43" s="1"/>
      <c r="DH43" s="1"/>
    </row>
    <row r="44" spans="1:112" s="105" customFormat="1" ht="14.4" x14ac:dyDescent="0.3">
      <c r="A44" s="1"/>
      <c r="B44" s="1"/>
      <c r="C44" s="1"/>
      <c r="D44" s="1"/>
      <c r="E44" s="1"/>
      <c r="F44" s="1"/>
      <c r="G44" s="1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 s="1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/>
      <c r="BP44"/>
      <c r="BQ44"/>
      <c r="BR44"/>
      <c r="BS44" s="1"/>
      <c r="BT44" s="1"/>
      <c r="BU44" s="1"/>
      <c r="BV44"/>
      <c r="BW44"/>
      <c r="BX44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00"/>
      <c r="CW44" s="100"/>
      <c r="CX44" s="100"/>
      <c r="CY44" s="100"/>
      <c r="CZ44" s="100"/>
      <c r="DA44" s="100"/>
      <c r="DB44" s="1"/>
      <c r="DC44" s="1"/>
      <c r="DD44" s="1"/>
      <c r="DE44" s="1"/>
      <c r="DF44" s="1"/>
      <c r="DG44" s="1"/>
      <c r="DH44" s="1"/>
    </row>
    <row r="45" spans="1:112" s="105" customFormat="1" ht="14.4" x14ac:dyDescent="0.3">
      <c r="A45" s="1"/>
      <c r="B45" s="1"/>
      <c r="C45" s="1"/>
      <c r="D45" s="1"/>
      <c r="E45" s="1"/>
      <c r="F45" s="1"/>
      <c r="G45" s="1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 s="1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/>
      <c r="BP45"/>
      <c r="BQ45"/>
      <c r="BR45"/>
      <c r="BS45" s="1"/>
      <c r="BT45" s="1"/>
      <c r="BU45" s="1"/>
      <c r="BV45"/>
      <c r="BW45"/>
      <c r="BX45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00"/>
      <c r="CW45" s="100"/>
      <c r="CX45" s="100"/>
      <c r="CY45" s="100"/>
      <c r="CZ45" s="100"/>
      <c r="DA45" s="100"/>
      <c r="DB45" s="1"/>
      <c r="DC45" s="1"/>
      <c r="DD45" s="1"/>
      <c r="DE45" s="1"/>
      <c r="DF45" s="1"/>
      <c r="DG45" s="1"/>
      <c r="DH45" s="1"/>
    </row>
    <row r="46" spans="1:112" s="105" customFormat="1" ht="14.4" x14ac:dyDescent="0.3">
      <c r="A46" s="1"/>
      <c r="B46" s="1"/>
      <c r="C46" s="1"/>
      <c r="D46" s="1"/>
      <c r="E46" s="1"/>
      <c r="F46" s="1"/>
      <c r="G46" s="1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 s="1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/>
      <c r="BP46"/>
      <c r="BQ46"/>
      <c r="BR46"/>
      <c r="BS46" s="1"/>
      <c r="BT46" s="1"/>
      <c r="BU46" s="1"/>
      <c r="BV46"/>
      <c r="BW46"/>
      <c r="BX46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00"/>
      <c r="CW46" s="100"/>
      <c r="CX46" s="100"/>
      <c r="CY46" s="100"/>
      <c r="CZ46" s="100"/>
      <c r="DA46" s="100"/>
      <c r="DB46" s="1"/>
      <c r="DC46" s="1"/>
      <c r="DD46" s="1"/>
      <c r="DE46" s="1"/>
      <c r="DF46" s="1"/>
      <c r="DG46" s="1"/>
      <c r="DH46" s="1"/>
    </row>
    <row r="47" spans="1:112" s="105" customFormat="1" ht="14.4" x14ac:dyDescent="0.3">
      <c r="A47" s="1"/>
      <c r="B47" s="1"/>
      <c r="C47" s="1"/>
      <c r="D47" s="1"/>
      <c r="E47" s="1"/>
      <c r="F47" s="1"/>
      <c r="G47" s="1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 s="1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/>
      <c r="BP47"/>
      <c r="BQ47"/>
      <c r="BR47"/>
      <c r="BS47" s="1"/>
      <c r="BT47" s="1"/>
      <c r="BU47" s="1"/>
      <c r="BV47"/>
      <c r="BW47"/>
      <c r="BX47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00"/>
      <c r="CW47" s="100"/>
      <c r="CX47" s="100"/>
      <c r="CY47" s="100"/>
      <c r="CZ47" s="100"/>
      <c r="DA47" s="100"/>
      <c r="DB47" s="1"/>
      <c r="DC47" s="1"/>
      <c r="DD47" s="1"/>
      <c r="DE47" s="1"/>
      <c r="DF47" s="1"/>
      <c r="DG47" s="1"/>
      <c r="DH47" s="1"/>
    </row>
    <row r="48" spans="1:112" s="105" customFormat="1" ht="14.4" x14ac:dyDescent="0.3">
      <c r="A48" s="1"/>
      <c r="B48" s="1"/>
      <c r="C48" s="1"/>
      <c r="D48" s="1"/>
      <c r="E48" s="1"/>
      <c r="F48" s="1"/>
      <c r="G48" s="1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 s="1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/>
      <c r="BP48"/>
      <c r="BQ48"/>
      <c r="BR48"/>
      <c r="BS48" s="1"/>
      <c r="BT48" s="1"/>
      <c r="BU48" s="1"/>
      <c r="BV48"/>
      <c r="BW48"/>
      <c r="BX48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00"/>
      <c r="CW48" s="100"/>
      <c r="CX48" s="100"/>
      <c r="CY48" s="100"/>
      <c r="CZ48" s="100"/>
      <c r="DA48" s="100"/>
      <c r="DB48" s="1"/>
      <c r="DC48" s="1"/>
      <c r="DD48" s="1"/>
      <c r="DE48" s="1"/>
      <c r="DF48" s="1"/>
      <c r="DG48" s="1"/>
      <c r="DH48" s="1"/>
    </row>
    <row r="49" spans="1:112" s="105" customFormat="1" ht="14.4" x14ac:dyDescent="0.3">
      <c r="A49" s="1"/>
      <c r="B49" s="1"/>
      <c r="C49" s="1"/>
      <c r="D49" s="1"/>
      <c r="E49" s="1"/>
      <c r="F49" s="1"/>
      <c r="G49" s="1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 s="1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/>
      <c r="BP49"/>
      <c r="BQ49"/>
      <c r="BR49"/>
      <c r="BS49" s="1"/>
      <c r="BT49" s="1"/>
      <c r="BU49" s="1"/>
      <c r="BV49"/>
      <c r="BW49"/>
      <c r="BX49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00"/>
      <c r="CW49" s="100"/>
      <c r="CX49" s="100"/>
      <c r="CY49" s="100"/>
      <c r="CZ49" s="100"/>
      <c r="DA49" s="100"/>
      <c r="DB49" s="1"/>
      <c r="DC49" s="1"/>
      <c r="DD49" s="1"/>
      <c r="DE49" s="1"/>
      <c r="DF49" s="1"/>
      <c r="DG49" s="1"/>
      <c r="DH49" s="1"/>
    </row>
    <row r="50" spans="1:112" s="105" customFormat="1" ht="14.4" x14ac:dyDescent="0.3">
      <c r="A50" s="1"/>
      <c r="B50" s="1"/>
      <c r="C50" s="1"/>
      <c r="D50" s="1"/>
      <c r="E50" s="1"/>
      <c r="F50" s="1"/>
      <c r="G50" s="1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 s="1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/>
      <c r="BP50"/>
      <c r="BQ50"/>
      <c r="BR50"/>
      <c r="BS50" s="1"/>
      <c r="BT50" s="1"/>
      <c r="BU50" s="1"/>
      <c r="BV50"/>
      <c r="BW50"/>
      <c r="BX50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00"/>
      <c r="CW50" s="100"/>
      <c r="CX50" s="100"/>
      <c r="CY50" s="100"/>
      <c r="CZ50" s="100"/>
      <c r="DA50" s="100"/>
      <c r="DB50" s="1"/>
      <c r="DC50" s="1"/>
      <c r="DD50" s="1"/>
      <c r="DE50" s="1"/>
      <c r="DF50" s="1"/>
      <c r="DG50" s="1"/>
      <c r="DH50" s="1"/>
    </row>
    <row r="51" spans="1:112" s="105" customFormat="1" ht="14.4" x14ac:dyDescent="0.3">
      <c r="A51" s="1"/>
      <c r="B51" s="1"/>
      <c r="C51" s="1"/>
      <c r="D51" s="1"/>
      <c r="E51" s="1"/>
      <c r="F51" s="1"/>
      <c r="G51" s="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 s="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/>
      <c r="BP51"/>
      <c r="BQ51"/>
      <c r="BR51"/>
      <c r="BS51" s="1"/>
      <c r="BT51" s="1"/>
      <c r="BU51" s="1"/>
      <c r="BV51"/>
      <c r="BW51"/>
      <c r="BX5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00"/>
      <c r="CW51" s="100"/>
      <c r="CX51" s="100"/>
      <c r="CY51" s="100"/>
      <c r="CZ51" s="100"/>
      <c r="DA51" s="100"/>
      <c r="DB51" s="1"/>
      <c r="DC51" s="1"/>
      <c r="DD51" s="1"/>
      <c r="DE51" s="1"/>
      <c r="DF51" s="1"/>
      <c r="DG51" s="1"/>
      <c r="DH51" s="1"/>
    </row>
    <row r="52" spans="1:112" s="105" customFormat="1" ht="14.4" x14ac:dyDescent="0.3">
      <c r="A52" s="1"/>
      <c r="B52" s="1"/>
      <c r="C52" s="1"/>
      <c r="D52" s="1"/>
      <c r="E52" s="1"/>
      <c r="F52" s="1"/>
      <c r="G52" s="1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 s="1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/>
      <c r="BP52"/>
      <c r="BQ52"/>
      <c r="BR52"/>
      <c r="BS52" s="1"/>
      <c r="BT52" s="1"/>
      <c r="BU52" s="1"/>
      <c r="BV52"/>
      <c r="BW52"/>
      <c r="BX5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00"/>
      <c r="CW52" s="100"/>
      <c r="CX52" s="100"/>
      <c r="CY52" s="100"/>
      <c r="CZ52" s="100"/>
      <c r="DA52" s="100"/>
      <c r="DB52" s="1"/>
      <c r="DC52" s="1"/>
      <c r="DD52" s="1"/>
      <c r="DE52" s="1"/>
      <c r="DF52" s="1"/>
      <c r="DG52" s="1"/>
      <c r="DH52" s="1"/>
    </row>
    <row r="53" spans="1:112" s="105" customFormat="1" ht="14.4" x14ac:dyDescent="0.3">
      <c r="A53" s="1"/>
      <c r="B53" s="1"/>
      <c r="C53" s="1"/>
      <c r="D53" s="1"/>
      <c r="E53" s="1"/>
      <c r="F53" s="1"/>
      <c r="G53" s="1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 s="1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/>
      <c r="BP53"/>
      <c r="BQ53"/>
      <c r="BR53"/>
      <c r="BS53" s="1"/>
      <c r="BT53" s="1"/>
      <c r="BU53" s="1"/>
      <c r="BV53"/>
      <c r="BW53"/>
      <c r="BX53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00"/>
      <c r="CW53" s="100"/>
      <c r="CX53" s="100"/>
      <c r="CY53" s="100"/>
      <c r="CZ53" s="100"/>
      <c r="DA53" s="100"/>
      <c r="DB53" s="1"/>
      <c r="DC53" s="1"/>
      <c r="DD53" s="1"/>
      <c r="DE53" s="1"/>
      <c r="DF53" s="1"/>
      <c r="DG53" s="1"/>
      <c r="DH53" s="1"/>
    </row>
    <row r="54" spans="1:112" s="105" customFormat="1" ht="14.4" x14ac:dyDescent="0.3">
      <c r="A54" s="1"/>
      <c r="B54" s="1"/>
      <c r="C54" s="1"/>
      <c r="D54" s="1"/>
      <c r="E54" s="1"/>
      <c r="F54" s="1"/>
      <c r="G54" s="1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 s="1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/>
      <c r="BP54"/>
      <c r="BQ54"/>
      <c r="BR54"/>
      <c r="BS54" s="1"/>
      <c r="BT54" s="1"/>
      <c r="BU54" s="1"/>
      <c r="BV54"/>
      <c r="BW54"/>
      <c r="BX54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00"/>
      <c r="CW54" s="100"/>
      <c r="CX54" s="100"/>
      <c r="CY54" s="100"/>
      <c r="CZ54" s="100"/>
      <c r="DA54" s="100"/>
      <c r="DB54" s="1"/>
      <c r="DC54" s="1"/>
      <c r="DD54" s="1"/>
      <c r="DE54" s="1"/>
      <c r="DF54" s="1"/>
      <c r="DG54" s="1"/>
      <c r="DH54" s="1"/>
    </row>
    <row r="55" spans="1:112" s="105" customFormat="1" ht="14.4" x14ac:dyDescent="0.3">
      <c r="A55" s="1"/>
      <c r="B55" s="1"/>
      <c r="C55" s="1"/>
      <c r="D55" s="1"/>
      <c r="E55" s="1"/>
      <c r="F55" s="1"/>
      <c r="G55" s="1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 s="1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/>
      <c r="BP55"/>
      <c r="BQ55"/>
      <c r="BR55"/>
      <c r="BS55" s="1"/>
      <c r="BT55" s="1"/>
      <c r="BU55" s="1"/>
      <c r="BV55"/>
      <c r="BW55"/>
      <c r="BX55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00"/>
      <c r="CW55" s="100"/>
      <c r="CX55" s="100"/>
      <c r="CY55" s="100"/>
      <c r="CZ55" s="100"/>
      <c r="DA55" s="100"/>
      <c r="DB55" s="1"/>
      <c r="DC55" s="1"/>
      <c r="DD55" s="1"/>
      <c r="DE55" s="1"/>
      <c r="DF55" s="1"/>
      <c r="DG55" s="1"/>
      <c r="DH55" s="1"/>
    </row>
    <row r="56" spans="1:112" s="105" customFormat="1" ht="14.4" x14ac:dyDescent="0.3">
      <c r="A56" s="1"/>
      <c r="B56" s="1"/>
      <c r="C56" s="1"/>
      <c r="D56" s="1"/>
      <c r="E56" s="1"/>
      <c r="F56" s="1"/>
      <c r="G56" s="1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 s="1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/>
      <c r="BP56"/>
      <c r="BQ56"/>
      <c r="BR56"/>
      <c r="BS56" s="1"/>
      <c r="BT56" s="1"/>
      <c r="BU56" s="1"/>
      <c r="BV56"/>
      <c r="BW56"/>
      <c r="BX56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00"/>
      <c r="CW56" s="100"/>
      <c r="CX56" s="100"/>
      <c r="CY56" s="100"/>
      <c r="CZ56" s="100"/>
      <c r="DA56" s="100"/>
      <c r="DB56" s="1"/>
      <c r="DC56" s="1"/>
      <c r="DD56" s="1"/>
      <c r="DE56" s="1"/>
      <c r="DF56" s="1"/>
      <c r="DG56" s="1"/>
      <c r="DH56" s="1"/>
    </row>
    <row r="57" spans="1:112" s="105" customFormat="1" ht="14.4" x14ac:dyDescent="0.3">
      <c r="A57" s="1"/>
      <c r="B57" s="1"/>
      <c r="C57" s="1"/>
      <c r="D57" s="1"/>
      <c r="E57" s="1"/>
      <c r="F57" s="1"/>
      <c r="G57" s="1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 s="1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/>
      <c r="BP57"/>
      <c r="BQ57"/>
      <c r="BR57"/>
      <c r="BS57" s="1"/>
      <c r="BT57" s="1"/>
      <c r="BU57" s="1"/>
      <c r="BV57"/>
      <c r="BW57"/>
      <c r="BX57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00"/>
      <c r="CW57" s="100"/>
      <c r="CX57" s="100"/>
      <c r="CY57" s="100"/>
      <c r="CZ57" s="100"/>
      <c r="DA57" s="100"/>
      <c r="DB57" s="1"/>
      <c r="DC57" s="1"/>
      <c r="DD57" s="1"/>
      <c r="DE57" s="1"/>
      <c r="DF57" s="1"/>
      <c r="DG57" s="1"/>
      <c r="DH57" s="1"/>
    </row>
    <row r="58" spans="1:112" s="105" customFormat="1" ht="14.4" x14ac:dyDescent="0.3">
      <c r="A58" s="1"/>
      <c r="B58" s="1"/>
      <c r="C58" s="1"/>
      <c r="D58" s="1"/>
      <c r="E58" s="1"/>
      <c r="F58" s="1"/>
      <c r="G58" s="1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 s="1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/>
      <c r="BP58"/>
      <c r="BQ58"/>
      <c r="BR58"/>
      <c r="BS58" s="1"/>
      <c r="BT58" s="1"/>
      <c r="BU58" s="1"/>
      <c r="BV58"/>
      <c r="BW58"/>
      <c r="BX58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00"/>
      <c r="CW58" s="100"/>
      <c r="CX58" s="100"/>
      <c r="CY58" s="100"/>
      <c r="CZ58" s="100"/>
      <c r="DA58" s="100"/>
      <c r="DB58" s="1"/>
      <c r="DC58" s="1"/>
      <c r="DD58" s="1"/>
      <c r="DE58" s="1"/>
      <c r="DF58" s="1"/>
      <c r="DG58" s="1"/>
      <c r="DH58" s="1"/>
    </row>
    <row r="59" spans="1:112" s="105" customFormat="1" ht="14.4" x14ac:dyDescent="0.3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 s="1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/>
      <c r="BP59"/>
      <c r="BQ59"/>
      <c r="BR59"/>
      <c r="BS59" s="1"/>
      <c r="BT59" s="1"/>
      <c r="BU59" s="1"/>
      <c r="BV59"/>
      <c r="BW59"/>
      <c r="BX59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00"/>
      <c r="CW59" s="100"/>
      <c r="CX59" s="100"/>
      <c r="CY59" s="100"/>
      <c r="CZ59" s="100"/>
      <c r="DA59" s="100"/>
      <c r="DB59" s="1"/>
      <c r="DC59" s="1"/>
      <c r="DD59" s="1"/>
      <c r="DE59" s="1"/>
      <c r="DF59" s="1"/>
      <c r="DG59" s="1"/>
      <c r="DH59" s="1"/>
    </row>
    <row r="60" spans="1:112" s="105" customFormat="1" ht="14.4" x14ac:dyDescent="0.3">
      <c r="A60" s="1"/>
      <c r="B60" s="1"/>
      <c r="C60" s="1"/>
      <c r="D60" s="1"/>
      <c r="E60" s="1"/>
      <c r="F60" s="1"/>
      <c r="G60" s="1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 s="1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/>
      <c r="BP60"/>
      <c r="BQ60"/>
      <c r="BR60"/>
      <c r="BS60" s="1"/>
      <c r="BT60" s="1"/>
      <c r="BU60" s="1"/>
      <c r="BV60"/>
      <c r="BW60"/>
      <c r="BX60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00"/>
      <c r="CW60" s="100"/>
      <c r="CX60" s="100"/>
      <c r="CY60" s="100"/>
      <c r="CZ60" s="100"/>
      <c r="DA60" s="100"/>
      <c r="DB60" s="1"/>
      <c r="DC60" s="1"/>
      <c r="DD60" s="1"/>
      <c r="DE60" s="1"/>
      <c r="DF60" s="1"/>
      <c r="DG60" s="1"/>
      <c r="DH60" s="1"/>
    </row>
    <row r="61" spans="1:112" s="105" customFormat="1" ht="14.4" x14ac:dyDescent="0.3">
      <c r="A61" s="1"/>
      <c r="B61" s="1"/>
      <c r="C61" s="1"/>
      <c r="D61" s="1"/>
      <c r="E61" s="1"/>
      <c r="F61" s="1"/>
      <c r="G61" s="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 s="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/>
      <c r="BP61"/>
      <c r="BQ61"/>
      <c r="BR61"/>
      <c r="BS61" s="1"/>
      <c r="BT61" s="1"/>
      <c r="BU61" s="1"/>
      <c r="BV61"/>
      <c r="BW61"/>
      <c r="BX6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00"/>
      <c r="CW61" s="100"/>
      <c r="CX61" s="100"/>
      <c r="CY61" s="100"/>
      <c r="CZ61" s="100"/>
      <c r="DA61" s="100"/>
      <c r="DB61" s="1"/>
      <c r="DC61" s="1"/>
      <c r="DD61" s="1"/>
      <c r="DE61" s="1"/>
      <c r="DF61" s="1"/>
      <c r="DG61" s="1"/>
      <c r="DH61" s="1"/>
    </row>
    <row r="62" spans="1:112" s="105" customFormat="1" ht="14.4" x14ac:dyDescent="0.3">
      <c r="A62" s="1"/>
      <c r="B62" s="1"/>
      <c r="C62" s="1"/>
      <c r="D62" s="1"/>
      <c r="E62" s="1"/>
      <c r="F62" s="1"/>
      <c r="G62" s="1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 s="1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/>
      <c r="BP62"/>
      <c r="BQ62"/>
      <c r="BR62"/>
      <c r="BS62" s="1"/>
      <c r="BT62" s="1"/>
      <c r="BU62" s="1"/>
      <c r="BV62"/>
      <c r="BW62"/>
      <c r="BX62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00"/>
      <c r="CW62" s="100"/>
      <c r="CX62" s="100"/>
      <c r="CY62" s="100"/>
      <c r="CZ62" s="100"/>
      <c r="DA62" s="100"/>
      <c r="DB62" s="1"/>
      <c r="DC62" s="1"/>
      <c r="DD62" s="1"/>
      <c r="DE62" s="1"/>
      <c r="DF62" s="1"/>
      <c r="DG62" s="1"/>
      <c r="DH62" s="1"/>
    </row>
    <row r="63" spans="1:112" s="105" customFormat="1" ht="14.4" x14ac:dyDescent="0.3">
      <c r="A63" s="1"/>
      <c r="B63" s="1"/>
      <c r="C63" s="1"/>
      <c r="D63" s="1"/>
      <c r="E63" s="1"/>
      <c r="F63" s="1"/>
      <c r="G63" s="1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 s="1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/>
      <c r="BP63"/>
      <c r="BQ63"/>
      <c r="BR63"/>
      <c r="BS63" s="1"/>
      <c r="BT63" s="1"/>
      <c r="BU63" s="1"/>
      <c r="BV63"/>
      <c r="BW63"/>
      <c r="BX63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00"/>
      <c r="CW63" s="100"/>
      <c r="CX63" s="100"/>
      <c r="CY63" s="100"/>
      <c r="CZ63" s="100"/>
      <c r="DA63" s="100"/>
      <c r="DB63" s="1"/>
      <c r="DC63" s="1"/>
      <c r="DD63" s="1"/>
      <c r="DE63" s="1"/>
      <c r="DF63" s="1"/>
      <c r="DG63" s="1"/>
      <c r="DH63" s="1"/>
    </row>
    <row r="64" spans="1:112" s="105" customFormat="1" ht="14.4" x14ac:dyDescent="0.3">
      <c r="A64" s="1"/>
      <c r="B64" s="1"/>
      <c r="C64" s="1"/>
      <c r="D64" s="1"/>
      <c r="E64" s="1"/>
      <c r="F64" s="1"/>
      <c r="G64" s="1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 s="1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/>
      <c r="BP64"/>
      <c r="BQ64"/>
      <c r="BR64"/>
      <c r="BS64" s="1"/>
      <c r="BT64" s="1"/>
      <c r="BU64" s="1"/>
      <c r="BV64"/>
      <c r="BW64"/>
      <c r="BX6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00"/>
      <c r="CW64" s="100"/>
      <c r="CX64" s="100"/>
      <c r="CY64" s="100"/>
      <c r="CZ64" s="100"/>
      <c r="DA64" s="100"/>
      <c r="DB64" s="1"/>
      <c r="DC64" s="1"/>
      <c r="DD64" s="1"/>
      <c r="DE64" s="1"/>
      <c r="DF64" s="1"/>
      <c r="DG64" s="1"/>
      <c r="DH64" s="1"/>
    </row>
    <row r="65" spans="1:112" s="105" customFormat="1" ht="14.4" x14ac:dyDescent="0.3">
      <c r="A65" s="1"/>
      <c r="B65" s="1"/>
      <c r="C65" s="1"/>
      <c r="D65" s="1"/>
      <c r="E65" s="1"/>
      <c r="F65" s="1"/>
      <c r="G65" s="1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 s="1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/>
      <c r="BP65"/>
      <c r="BQ65"/>
      <c r="BR65"/>
      <c r="BS65" s="1"/>
      <c r="BT65" s="1"/>
      <c r="BU65" s="1"/>
      <c r="BV65"/>
      <c r="BW65"/>
      <c r="BX65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00"/>
      <c r="CW65" s="100"/>
      <c r="CX65" s="100"/>
      <c r="CY65" s="100"/>
      <c r="CZ65" s="100"/>
      <c r="DA65" s="100"/>
      <c r="DB65" s="1"/>
      <c r="DC65" s="1"/>
      <c r="DD65" s="1"/>
      <c r="DE65" s="1"/>
      <c r="DF65" s="1"/>
      <c r="DG65" s="1"/>
      <c r="DH65" s="1"/>
    </row>
    <row r="66" spans="1:112" s="105" customFormat="1" ht="14.4" x14ac:dyDescent="0.3">
      <c r="A66" s="1"/>
      <c r="B66" s="1"/>
      <c r="C66" s="1"/>
      <c r="D66" s="1"/>
      <c r="E66" s="1"/>
      <c r="F66" s="1"/>
      <c r="G66" s="1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 s="1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/>
      <c r="BP66"/>
      <c r="BQ66"/>
      <c r="BR66"/>
      <c r="BS66" s="1"/>
      <c r="BT66" s="1"/>
      <c r="BU66" s="1"/>
      <c r="BV66"/>
      <c r="BW66"/>
      <c r="BX66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00"/>
      <c r="CW66" s="100"/>
      <c r="CX66" s="100"/>
      <c r="CY66" s="100"/>
      <c r="CZ66" s="100"/>
      <c r="DA66" s="100"/>
      <c r="DB66" s="1"/>
      <c r="DC66" s="1"/>
      <c r="DD66" s="1"/>
      <c r="DE66" s="1"/>
      <c r="DF66" s="1"/>
      <c r="DG66" s="1"/>
      <c r="DH66" s="1"/>
    </row>
    <row r="67" spans="1:112" s="105" customFormat="1" ht="14.4" x14ac:dyDescent="0.3">
      <c r="A67" s="1"/>
      <c r="B67" s="1"/>
      <c r="C67" s="1"/>
      <c r="D67" s="1"/>
      <c r="E67" s="1"/>
      <c r="F67" s="1"/>
      <c r="G67" s="1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 s="1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/>
      <c r="BP67"/>
      <c r="BQ67"/>
      <c r="BR67"/>
      <c r="BS67" s="1"/>
      <c r="BT67" s="1"/>
      <c r="BU67" s="1"/>
      <c r="BV67"/>
      <c r="BW67"/>
      <c r="BX67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00"/>
      <c r="CW67" s="100"/>
      <c r="CX67" s="100"/>
      <c r="CY67" s="100"/>
      <c r="CZ67" s="100"/>
      <c r="DA67" s="100"/>
      <c r="DB67" s="1"/>
      <c r="DC67" s="1"/>
      <c r="DD67" s="1"/>
      <c r="DE67" s="1"/>
      <c r="DF67" s="1"/>
      <c r="DG67" s="1"/>
      <c r="DH67" s="1"/>
    </row>
    <row r="68" spans="1:112" s="105" customFormat="1" ht="14.4" x14ac:dyDescent="0.3">
      <c r="A68" s="1"/>
      <c r="B68" s="1"/>
      <c r="C68" s="1"/>
      <c r="D68" s="1"/>
      <c r="E68" s="1"/>
      <c r="F68" s="1"/>
      <c r="G68" s="1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 s="1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/>
      <c r="BP68"/>
      <c r="BQ68"/>
      <c r="BR68"/>
      <c r="BS68" s="1"/>
      <c r="BT68" s="1"/>
      <c r="BU68" s="1"/>
      <c r="BV68"/>
      <c r="BW68"/>
      <c r="BX68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00"/>
      <c r="CW68" s="100"/>
      <c r="CX68" s="100"/>
      <c r="CY68" s="100"/>
      <c r="CZ68" s="100"/>
      <c r="DA68" s="100"/>
      <c r="DB68" s="1"/>
      <c r="DC68" s="1"/>
      <c r="DD68" s="1"/>
      <c r="DE68" s="1"/>
      <c r="DF68" s="1"/>
      <c r="DG68" s="1"/>
      <c r="DH68" s="1"/>
    </row>
    <row r="69" spans="1:112" s="105" customFormat="1" ht="14.4" x14ac:dyDescent="0.3">
      <c r="A69" s="1"/>
      <c r="B69" s="1"/>
      <c r="C69" s="1"/>
      <c r="D69" s="1"/>
      <c r="E69" s="1"/>
      <c r="F69" s="1"/>
      <c r="G69" s="1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 s="1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/>
      <c r="BP69"/>
      <c r="BQ69"/>
      <c r="BR69"/>
      <c r="BS69" s="1"/>
      <c r="BT69" s="1"/>
      <c r="BU69" s="1"/>
      <c r="BV69"/>
      <c r="BW69"/>
      <c r="BX69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00"/>
      <c r="CW69" s="100"/>
      <c r="CX69" s="100"/>
      <c r="CY69" s="100"/>
      <c r="CZ69" s="100"/>
      <c r="DA69" s="100"/>
      <c r="DB69" s="1"/>
      <c r="DC69" s="1"/>
      <c r="DD69" s="1"/>
      <c r="DE69" s="1"/>
      <c r="DF69" s="1"/>
      <c r="DG69" s="1"/>
      <c r="DH69" s="1"/>
    </row>
    <row r="70" spans="1:112" s="105" customFormat="1" ht="14.4" x14ac:dyDescent="0.3">
      <c r="A70" s="1"/>
      <c r="B70" s="1"/>
      <c r="C70" s="1"/>
      <c r="D70" s="1"/>
      <c r="E70" s="1"/>
      <c r="F70" s="1"/>
      <c r="G70" s="1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 s="1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/>
      <c r="BP70"/>
      <c r="BQ70"/>
      <c r="BR70"/>
      <c r="BS70" s="1"/>
      <c r="BT70" s="1"/>
      <c r="BU70" s="1"/>
      <c r="BV70"/>
      <c r="BW70"/>
      <c r="BX70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00"/>
      <c r="CW70" s="100"/>
      <c r="CX70" s="100"/>
      <c r="CY70" s="100"/>
      <c r="CZ70" s="100"/>
      <c r="DA70" s="100"/>
      <c r="DB70" s="1"/>
      <c r="DC70" s="1"/>
      <c r="DD70" s="1"/>
      <c r="DE70" s="1"/>
      <c r="DF70" s="1"/>
      <c r="DG70" s="1"/>
      <c r="DH70" s="1"/>
    </row>
    <row r="71" spans="1:112" s="105" customFormat="1" ht="14.4" x14ac:dyDescent="0.3">
      <c r="A71" s="1"/>
      <c r="B71" s="1"/>
      <c r="C71" s="1"/>
      <c r="D71" s="1"/>
      <c r="E71" s="1"/>
      <c r="F71" s="1"/>
      <c r="G71" s="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 s="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/>
      <c r="BP71"/>
      <c r="BQ71"/>
      <c r="BR71"/>
      <c r="BS71" s="1"/>
      <c r="BT71" s="1"/>
      <c r="BU71" s="1"/>
      <c r="BV71"/>
      <c r="BW71"/>
      <c r="BX7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00"/>
      <c r="CW71" s="100"/>
      <c r="CX71" s="100"/>
      <c r="CY71" s="100"/>
      <c r="CZ71" s="100"/>
      <c r="DA71" s="100"/>
      <c r="DB71" s="1"/>
      <c r="DC71" s="1"/>
      <c r="DD71" s="1"/>
      <c r="DE71" s="1"/>
      <c r="DF71" s="1"/>
      <c r="DG71" s="1"/>
      <c r="DH71" s="1"/>
    </row>
    <row r="72" spans="1:112" s="105" customFormat="1" ht="14.4" x14ac:dyDescent="0.3">
      <c r="A72" s="1"/>
      <c r="B72" s="1"/>
      <c r="C72" s="1"/>
      <c r="D72" s="1"/>
      <c r="E72" s="1"/>
      <c r="F72" s="1"/>
      <c r="G72" s="1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 s="1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/>
      <c r="BP72"/>
      <c r="BQ72"/>
      <c r="BR72"/>
      <c r="BS72" s="1"/>
      <c r="BT72" s="1"/>
      <c r="BU72" s="1"/>
      <c r="BV72"/>
      <c r="BW72"/>
      <c r="BX72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00"/>
      <c r="CW72" s="100"/>
      <c r="CX72" s="100"/>
      <c r="CY72" s="100"/>
      <c r="CZ72" s="100"/>
      <c r="DA72" s="100"/>
      <c r="DB72" s="1"/>
      <c r="DC72" s="1"/>
      <c r="DD72" s="1"/>
      <c r="DE72" s="1"/>
      <c r="DF72" s="1"/>
      <c r="DG72" s="1"/>
      <c r="DH72" s="1"/>
    </row>
    <row r="73" spans="1:112" s="105" customFormat="1" ht="14.4" x14ac:dyDescent="0.3">
      <c r="A73" s="1"/>
      <c r="B73" s="1"/>
      <c r="C73" s="1"/>
      <c r="D73" s="1"/>
      <c r="E73" s="1"/>
      <c r="F73" s="1"/>
      <c r="G73" s="1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 s="1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/>
      <c r="BP73"/>
      <c r="BQ73"/>
      <c r="BR73"/>
      <c r="BS73" s="1"/>
      <c r="BT73" s="1"/>
      <c r="BU73" s="1"/>
      <c r="BV73"/>
      <c r="BW73"/>
      <c r="BX73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00"/>
      <c r="CW73" s="100"/>
      <c r="CX73" s="100"/>
      <c r="CY73" s="100"/>
      <c r="CZ73" s="100"/>
      <c r="DA73" s="100"/>
      <c r="DB73" s="1"/>
      <c r="DC73" s="1"/>
      <c r="DD73" s="1"/>
      <c r="DE73" s="1"/>
      <c r="DF73" s="1"/>
      <c r="DG73" s="1"/>
      <c r="DH73" s="1"/>
    </row>
    <row r="74" spans="1:112" s="105" customFormat="1" ht="14.4" x14ac:dyDescent="0.3">
      <c r="A74" s="1"/>
      <c r="B74" s="1"/>
      <c r="C74" s="1"/>
      <c r="D74" s="1"/>
      <c r="E74" s="1"/>
      <c r="F74" s="1"/>
      <c r="G74" s="1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 s="1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/>
      <c r="BP74"/>
      <c r="BQ74"/>
      <c r="BR74"/>
      <c r="BS74" s="1"/>
      <c r="BT74" s="1"/>
      <c r="BU74" s="1"/>
      <c r="BV74"/>
      <c r="BW74"/>
      <c r="BX74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00"/>
      <c r="CW74" s="100"/>
      <c r="CX74" s="100"/>
      <c r="CY74" s="100"/>
      <c r="CZ74" s="100"/>
      <c r="DA74" s="100"/>
      <c r="DB74" s="1"/>
      <c r="DC74" s="1"/>
      <c r="DD74" s="1"/>
      <c r="DE74" s="1"/>
      <c r="DF74" s="1"/>
      <c r="DG74" s="1"/>
      <c r="DH74" s="1"/>
    </row>
    <row r="75" spans="1:112" s="105" customFormat="1" ht="14.4" x14ac:dyDescent="0.3">
      <c r="A75" s="1"/>
      <c r="B75" s="1"/>
      <c r="C75" s="1"/>
      <c r="D75" s="1"/>
      <c r="E75" s="1"/>
      <c r="F75" s="1"/>
      <c r="G75" s="1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 s="1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/>
      <c r="BP75"/>
      <c r="BQ75"/>
      <c r="BR75"/>
      <c r="BS75" s="1"/>
      <c r="BT75" s="1"/>
      <c r="BU75" s="1"/>
      <c r="BV75"/>
      <c r="BW75"/>
      <c r="BX75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00"/>
      <c r="CW75" s="100"/>
      <c r="CX75" s="100"/>
      <c r="CY75" s="100"/>
      <c r="CZ75" s="100"/>
      <c r="DA75" s="100"/>
      <c r="DB75" s="1"/>
      <c r="DC75" s="1"/>
      <c r="DD75" s="1"/>
      <c r="DE75" s="1"/>
      <c r="DF75" s="1"/>
      <c r="DG75" s="1"/>
      <c r="DH75" s="1"/>
    </row>
    <row r="76" spans="1:112" s="105" customFormat="1" ht="14.4" x14ac:dyDescent="0.3">
      <c r="A76" s="1"/>
      <c r="B76" s="1"/>
      <c r="C76" s="1"/>
      <c r="D76" s="1"/>
      <c r="E76" s="1"/>
      <c r="F76" s="1"/>
      <c r="G76" s="1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 s="1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/>
      <c r="BP76"/>
      <c r="BQ76"/>
      <c r="BR76"/>
      <c r="BS76" s="1"/>
      <c r="BT76" s="1"/>
      <c r="BU76" s="1"/>
      <c r="BV76"/>
      <c r="BW76"/>
      <c r="BX76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00"/>
      <c r="CW76" s="100"/>
      <c r="CX76" s="100"/>
      <c r="CY76" s="100"/>
      <c r="CZ76" s="100"/>
      <c r="DA76" s="100"/>
      <c r="DB76" s="1"/>
      <c r="DC76" s="1"/>
      <c r="DD76" s="1"/>
      <c r="DE76" s="1"/>
      <c r="DF76" s="1"/>
      <c r="DG76" s="1"/>
      <c r="DH76" s="1"/>
    </row>
    <row r="77" spans="1:112" s="105" customFormat="1" ht="14.4" x14ac:dyDescent="0.3">
      <c r="A77" s="1"/>
      <c r="B77" s="1"/>
      <c r="C77" s="1"/>
      <c r="D77" s="1"/>
      <c r="E77" s="1"/>
      <c r="F77" s="1"/>
      <c r="G77" s="1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 s="1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/>
      <c r="BP77"/>
      <c r="BQ77"/>
      <c r="BR77"/>
      <c r="BS77" s="1"/>
      <c r="BT77" s="1"/>
      <c r="BU77" s="1"/>
      <c r="BV77"/>
      <c r="BW77"/>
      <c r="BX77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00"/>
      <c r="CW77" s="100"/>
      <c r="CX77" s="100"/>
      <c r="CY77" s="100"/>
      <c r="CZ77" s="100"/>
      <c r="DA77" s="100"/>
      <c r="DB77" s="1"/>
      <c r="DC77" s="1"/>
      <c r="DD77" s="1"/>
      <c r="DE77" s="1"/>
      <c r="DF77" s="1"/>
      <c r="DG77" s="1"/>
      <c r="DH77" s="1"/>
    </row>
    <row r="78" spans="1:112" s="105" customFormat="1" ht="14.4" x14ac:dyDescent="0.3">
      <c r="A78" s="1"/>
      <c r="B78" s="1"/>
      <c r="C78" s="1"/>
      <c r="D78" s="1"/>
      <c r="E78" s="1"/>
      <c r="F78" s="1"/>
      <c r="G78" s="1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 s="1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/>
      <c r="BP78"/>
      <c r="BQ78"/>
      <c r="BR78"/>
      <c r="BS78" s="1"/>
      <c r="BT78" s="1"/>
      <c r="BU78" s="1"/>
      <c r="BV78"/>
      <c r="BW78"/>
      <c r="BX78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00"/>
      <c r="CW78" s="100"/>
      <c r="CX78" s="100"/>
      <c r="CY78" s="100"/>
      <c r="CZ78" s="100"/>
      <c r="DA78" s="100"/>
      <c r="DB78" s="1"/>
      <c r="DC78" s="1"/>
      <c r="DD78" s="1"/>
      <c r="DE78" s="1"/>
      <c r="DF78" s="1"/>
      <c r="DG78" s="1"/>
      <c r="DH78" s="1"/>
    </row>
    <row r="79" spans="1:112" s="105" customFormat="1" ht="14.4" x14ac:dyDescent="0.3">
      <c r="A79" s="1"/>
      <c r="B79" s="1"/>
      <c r="C79" s="1"/>
      <c r="D79" s="1"/>
      <c r="E79" s="1"/>
      <c r="F79" s="1"/>
      <c r="G79" s="1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 s="1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/>
      <c r="BP79"/>
      <c r="BQ79"/>
      <c r="BR79"/>
      <c r="BS79" s="1"/>
      <c r="BT79" s="1"/>
      <c r="BU79" s="1"/>
      <c r="BV79"/>
      <c r="BW79"/>
      <c r="BX79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00"/>
      <c r="CW79" s="100"/>
      <c r="CX79" s="100"/>
      <c r="CY79" s="100"/>
      <c r="CZ79" s="100"/>
      <c r="DA79" s="100"/>
      <c r="DB79" s="1"/>
      <c r="DC79" s="1"/>
      <c r="DD79" s="1"/>
      <c r="DE79" s="1"/>
      <c r="DF79" s="1"/>
      <c r="DG79" s="1"/>
      <c r="DH79" s="1"/>
    </row>
    <row r="80" spans="1:112" s="105" customFormat="1" ht="14.4" x14ac:dyDescent="0.3">
      <c r="A80" s="1"/>
      <c r="B80" s="1"/>
      <c r="C80" s="1"/>
      <c r="D80" s="1"/>
      <c r="E80" s="1"/>
      <c r="F80" s="1"/>
      <c r="G80" s="1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 s="1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/>
      <c r="BP80"/>
      <c r="BQ80"/>
      <c r="BR80"/>
      <c r="BS80" s="1"/>
      <c r="BT80" s="1"/>
      <c r="BU80" s="1"/>
      <c r="BV80"/>
      <c r="BW80"/>
      <c r="BX80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00"/>
      <c r="CW80" s="100"/>
      <c r="CX80" s="100"/>
      <c r="CY80" s="100"/>
      <c r="CZ80" s="100"/>
      <c r="DA80" s="100"/>
      <c r="DB80" s="1"/>
      <c r="DC80" s="1"/>
      <c r="DD80" s="1"/>
      <c r="DE80" s="1"/>
      <c r="DF80" s="1"/>
      <c r="DG80" s="1"/>
      <c r="DH80" s="1"/>
    </row>
    <row r="81" spans="1:112" s="105" customFormat="1" ht="14.4" x14ac:dyDescent="0.3">
      <c r="A81" s="1"/>
      <c r="B81" s="1"/>
      <c r="C81" s="1"/>
      <c r="D81" s="1"/>
      <c r="E81" s="1"/>
      <c r="F81" s="1"/>
      <c r="G81" s="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 s="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/>
      <c r="BP81"/>
      <c r="BQ81"/>
      <c r="BR81"/>
      <c r="BS81" s="1"/>
      <c r="BT81" s="1"/>
      <c r="BU81" s="1"/>
      <c r="BV81"/>
      <c r="BW81"/>
      <c r="BX8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00"/>
      <c r="CW81" s="100"/>
      <c r="CX81" s="100"/>
      <c r="CY81" s="100"/>
      <c r="CZ81" s="100"/>
      <c r="DA81" s="100"/>
      <c r="DB81" s="1"/>
      <c r="DC81" s="1"/>
      <c r="DD81" s="1"/>
      <c r="DE81" s="1"/>
      <c r="DF81" s="1"/>
      <c r="DG81" s="1"/>
      <c r="DH81" s="1"/>
    </row>
    <row r="82" spans="1:112" s="105" customFormat="1" ht="14.4" x14ac:dyDescent="0.3">
      <c r="A82" s="1"/>
      <c r="B82" s="1"/>
      <c r="C82" s="1"/>
      <c r="D82" s="1"/>
      <c r="E82" s="1"/>
      <c r="F82" s="1"/>
      <c r="G82" s="1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 s="1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/>
      <c r="BP82"/>
      <c r="BQ82"/>
      <c r="BR82"/>
      <c r="BS82" s="1"/>
      <c r="BT82" s="1"/>
      <c r="BU82" s="1"/>
      <c r="BV82"/>
      <c r="BW82"/>
      <c r="BX82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00"/>
      <c r="CW82" s="100"/>
      <c r="CX82" s="100"/>
      <c r="CY82" s="100"/>
      <c r="CZ82" s="100"/>
      <c r="DA82" s="100"/>
      <c r="DB82" s="1"/>
      <c r="DC82" s="1"/>
      <c r="DD82" s="1"/>
      <c r="DE82" s="1"/>
      <c r="DF82" s="1"/>
      <c r="DG82" s="1"/>
      <c r="DH82" s="1"/>
    </row>
    <row r="83" spans="1:112" s="105" customFormat="1" ht="14.4" x14ac:dyDescent="0.3">
      <c r="A83" s="1"/>
      <c r="B83" s="1"/>
      <c r="C83" s="1"/>
      <c r="D83" s="1"/>
      <c r="E83" s="1"/>
      <c r="F83" s="1"/>
      <c r="G83" s="1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 s="1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/>
      <c r="BP83"/>
      <c r="BQ83"/>
      <c r="BR83"/>
      <c r="BS83" s="1"/>
      <c r="BT83" s="1"/>
      <c r="BU83" s="1"/>
      <c r="BV83"/>
      <c r="BW83"/>
      <c r="BX83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00"/>
      <c r="CW83" s="100"/>
      <c r="CX83" s="100"/>
      <c r="CY83" s="100"/>
      <c r="CZ83" s="100"/>
      <c r="DA83" s="100"/>
      <c r="DB83" s="1"/>
      <c r="DC83" s="1"/>
      <c r="DD83" s="1"/>
      <c r="DE83" s="1"/>
      <c r="DF83" s="1"/>
      <c r="DG83" s="1"/>
      <c r="DH83" s="1"/>
    </row>
    <row r="84" spans="1:112" s="105" customFormat="1" ht="14.4" x14ac:dyDescent="0.3">
      <c r="A84" s="1"/>
      <c r="B84" s="1"/>
      <c r="C84" s="1"/>
      <c r="D84" s="1"/>
      <c r="E84" s="1"/>
      <c r="F84" s="1"/>
      <c r="G84" s="1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 s="1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/>
      <c r="BP84"/>
      <c r="BQ84"/>
      <c r="BR84"/>
      <c r="BS84" s="1"/>
      <c r="BT84" s="1"/>
      <c r="BU84" s="1"/>
      <c r="BV84"/>
      <c r="BW84"/>
      <c r="BX84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00"/>
      <c r="CW84" s="100"/>
      <c r="CX84" s="100"/>
      <c r="CY84" s="100"/>
      <c r="CZ84" s="100"/>
      <c r="DA84" s="100"/>
      <c r="DB84" s="1"/>
      <c r="DC84" s="1"/>
      <c r="DD84" s="1"/>
      <c r="DE84" s="1"/>
      <c r="DF84" s="1"/>
      <c r="DG84" s="1"/>
      <c r="DH84" s="1"/>
    </row>
    <row r="85" spans="1:112" s="105" customFormat="1" ht="14.4" x14ac:dyDescent="0.3">
      <c r="A85" s="1"/>
      <c r="B85" s="1"/>
      <c r="C85" s="1"/>
      <c r="D85" s="1"/>
      <c r="E85" s="1"/>
      <c r="F85" s="1"/>
      <c r="G85" s="1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 s="1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/>
      <c r="BP85"/>
      <c r="BQ85"/>
      <c r="BR85"/>
      <c r="BS85" s="1"/>
      <c r="BT85" s="1"/>
      <c r="BU85" s="1"/>
      <c r="BV85"/>
      <c r="BW85"/>
      <c r="BX85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00"/>
      <c r="CW85" s="100"/>
      <c r="CX85" s="100"/>
      <c r="CY85" s="100"/>
      <c r="CZ85" s="100"/>
      <c r="DA85" s="100"/>
      <c r="DB85" s="1"/>
      <c r="DC85" s="1"/>
      <c r="DD85" s="1"/>
      <c r="DE85" s="1"/>
      <c r="DF85" s="1"/>
      <c r="DG85" s="1"/>
      <c r="DH85" s="1"/>
    </row>
    <row r="86" spans="1:112" s="105" customFormat="1" ht="14.4" x14ac:dyDescent="0.3">
      <c r="A86" s="1"/>
      <c r="B86" s="1"/>
      <c r="C86" s="1"/>
      <c r="D86" s="1"/>
      <c r="E86" s="1"/>
      <c r="F86" s="1"/>
      <c r="G86" s="1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 s="1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/>
      <c r="BP86"/>
      <c r="BQ86"/>
      <c r="BR86"/>
      <c r="BS86" s="1"/>
      <c r="BT86" s="1"/>
      <c r="BU86" s="1"/>
      <c r="BV86"/>
      <c r="BW86"/>
      <c r="BX86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00"/>
      <c r="CW86" s="100"/>
      <c r="CX86" s="100"/>
      <c r="CY86" s="100"/>
      <c r="CZ86" s="100"/>
      <c r="DA86" s="100"/>
      <c r="DB86" s="1"/>
      <c r="DC86" s="1"/>
      <c r="DD86" s="1"/>
      <c r="DE86" s="1"/>
      <c r="DF86" s="1"/>
      <c r="DG86" s="1"/>
      <c r="DH86" s="1"/>
    </row>
    <row r="87" spans="1:112" s="105" customFormat="1" ht="14.4" x14ac:dyDescent="0.3">
      <c r="A87" s="1"/>
      <c r="B87" s="1"/>
      <c r="C87" s="1"/>
      <c r="D87" s="1"/>
      <c r="E87" s="1"/>
      <c r="F87" s="1"/>
      <c r="G87" s="1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 s="1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/>
      <c r="BP87"/>
      <c r="BQ87"/>
      <c r="BR87"/>
      <c r="BS87" s="1"/>
      <c r="BT87" s="1"/>
      <c r="BU87" s="1"/>
      <c r="BV87"/>
      <c r="BW87"/>
      <c r="BX87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00"/>
      <c r="CW87" s="100"/>
      <c r="CX87" s="100"/>
      <c r="CY87" s="100"/>
      <c r="CZ87" s="100"/>
      <c r="DA87" s="100"/>
      <c r="DB87" s="1"/>
      <c r="DC87" s="1"/>
      <c r="DD87" s="1"/>
      <c r="DE87" s="1"/>
      <c r="DF87" s="1"/>
      <c r="DG87" s="1"/>
      <c r="DH87" s="1"/>
    </row>
    <row r="88" spans="1:112" s="105" customFormat="1" ht="14.4" x14ac:dyDescent="0.3">
      <c r="A88" s="1"/>
      <c r="B88" s="1"/>
      <c r="C88" s="1"/>
      <c r="D88" s="1"/>
      <c r="E88" s="1"/>
      <c r="F88" s="1"/>
      <c r="G88" s="1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 s="1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/>
      <c r="BP88"/>
      <c r="BQ88"/>
      <c r="BR88"/>
      <c r="BS88" s="1"/>
      <c r="BT88" s="1"/>
      <c r="BU88" s="1"/>
      <c r="BV88"/>
      <c r="BW88"/>
      <c r="BX88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00"/>
      <c r="CW88" s="100"/>
      <c r="CX88" s="100"/>
      <c r="CY88" s="100"/>
      <c r="CZ88" s="100"/>
      <c r="DA88" s="100"/>
      <c r="DB88" s="1"/>
      <c r="DC88" s="1"/>
      <c r="DD88" s="1"/>
      <c r="DE88" s="1"/>
      <c r="DF88" s="1"/>
      <c r="DG88" s="1"/>
      <c r="DH88" s="1"/>
    </row>
    <row r="89" spans="1:112" s="105" customFormat="1" ht="14.4" x14ac:dyDescent="0.3">
      <c r="A89" s="1"/>
      <c r="B89" s="1"/>
      <c r="C89" s="1"/>
      <c r="D89" s="1"/>
      <c r="E89" s="1"/>
      <c r="F89" s="1"/>
      <c r="G89" s="1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 s="1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/>
      <c r="BP89"/>
      <c r="BQ89"/>
      <c r="BR89"/>
      <c r="BS89" s="1"/>
      <c r="BT89" s="1"/>
      <c r="BU89" s="1"/>
      <c r="BV89"/>
      <c r="BW89"/>
      <c r="BX89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00"/>
      <c r="CW89" s="100"/>
      <c r="CX89" s="100"/>
      <c r="CY89" s="100"/>
      <c r="CZ89" s="100"/>
      <c r="DA89" s="100"/>
      <c r="DB89" s="1"/>
      <c r="DC89" s="1"/>
      <c r="DD89" s="1"/>
      <c r="DE89" s="1"/>
      <c r="DF89" s="1"/>
      <c r="DG89" s="1"/>
      <c r="DH89" s="1"/>
    </row>
    <row r="90" spans="1:112" s="105" customFormat="1" ht="14.4" x14ac:dyDescent="0.3">
      <c r="A90" s="1"/>
      <c r="B90" s="1"/>
      <c r="C90" s="1"/>
      <c r="D90" s="1"/>
      <c r="E90" s="1"/>
      <c r="F90" s="1"/>
      <c r="G90" s="1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 s="1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/>
      <c r="BP90"/>
      <c r="BQ90"/>
      <c r="BR90"/>
      <c r="BS90" s="1"/>
      <c r="BT90" s="1"/>
      <c r="BU90" s="1"/>
      <c r="BV90"/>
      <c r="BW90"/>
      <c r="BX90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00"/>
      <c r="CW90" s="100"/>
      <c r="CX90" s="100"/>
      <c r="CY90" s="100"/>
      <c r="CZ90" s="100"/>
      <c r="DA90" s="100"/>
      <c r="DB90" s="1"/>
      <c r="DC90" s="1"/>
      <c r="DD90" s="1"/>
      <c r="DE90" s="1"/>
      <c r="DF90" s="1"/>
      <c r="DG90" s="1"/>
      <c r="DH90" s="1"/>
    </row>
    <row r="91" spans="1:112" s="105" customFormat="1" ht="14.4" x14ac:dyDescent="0.3">
      <c r="A91" s="1"/>
      <c r="B91" s="1"/>
      <c r="C91" s="1"/>
      <c r="D91" s="1"/>
      <c r="E91" s="1"/>
      <c r="F91" s="1"/>
      <c r="G91" s="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 s="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/>
      <c r="BP91"/>
      <c r="BQ91"/>
      <c r="BR91"/>
      <c r="BS91" s="1"/>
      <c r="BT91" s="1"/>
      <c r="BU91" s="1"/>
      <c r="BV91"/>
      <c r="BW91"/>
      <c r="BX9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00"/>
      <c r="CW91" s="100"/>
      <c r="CX91" s="100"/>
      <c r="CY91" s="100"/>
      <c r="CZ91" s="100"/>
      <c r="DA91" s="100"/>
      <c r="DB91" s="1"/>
      <c r="DC91" s="1"/>
      <c r="DD91" s="1"/>
      <c r="DE91" s="1"/>
      <c r="DF91" s="1"/>
      <c r="DG91" s="1"/>
      <c r="DH91" s="1"/>
    </row>
    <row r="92" spans="1:112" s="105" customFormat="1" ht="14.4" x14ac:dyDescent="0.3">
      <c r="A92" s="1"/>
      <c r="B92" s="1"/>
      <c r="C92" s="1"/>
      <c r="D92" s="1"/>
      <c r="E92" s="1"/>
      <c r="F92" s="1"/>
      <c r="G92" s="1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 s="1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/>
      <c r="BP92"/>
      <c r="BQ92"/>
      <c r="BR92"/>
      <c r="BS92" s="1"/>
      <c r="BT92" s="1"/>
      <c r="BU92" s="1"/>
      <c r="BV92"/>
      <c r="BW92"/>
      <c r="BX92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00"/>
      <c r="CW92" s="100"/>
      <c r="CX92" s="100"/>
      <c r="CY92" s="100"/>
      <c r="CZ92" s="100"/>
      <c r="DA92" s="100"/>
      <c r="DB92" s="1"/>
      <c r="DC92" s="1"/>
      <c r="DD92" s="1"/>
      <c r="DE92" s="1"/>
      <c r="DF92" s="1"/>
      <c r="DG92" s="1"/>
      <c r="DH92" s="1"/>
    </row>
    <row r="93" spans="1:112" s="105" customFormat="1" ht="14.4" x14ac:dyDescent="0.3">
      <c r="A93" s="1"/>
      <c r="B93" s="1"/>
      <c r="C93" s="1"/>
      <c r="D93" s="1"/>
      <c r="E93" s="1"/>
      <c r="F93" s="1"/>
      <c r="G93" s="1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 s="1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/>
      <c r="BP93"/>
      <c r="BQ93"/>
      <c r="BR93"/>
      <c r="BS93" s="1"/>
      <c r="BT93" s="1"/>
      <c r="BU93" s="1"/>
      <c r="BV93"/>
      <c r="BW93"/>
      <c r="BX93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00"/>
      <c r="CW93" s="100"/>
      <c r="CX93" s="100"/>
      <c r="CY93" s="100"/>
      <c r="CZ93" s="100"/>
      <c r="DA93" s="100"/>
      <c r="DB93" s="1"/>
      <c r="DC93" s="1"/>
      <c r="DD93" s="1"/>
      <c r="DE93" s="1"/>
      <c r="DF93" s="1"/>
      <c r="DG93" s="1"/>
      <c r="DH93" s="1"/>
    </row>
    <row r="94" spans="1:112" s="105" customFormat="1" ht="14.4" x14ac:dyDescent="0.3">
      <c r="A94" s="1"/>
      <c r="B94" s="1"/>
      <c r="C94" s="1"/>
      <c r="D94" s="1"/>
      <c r="E94" s="1"/>
      <c r="F94" s="1"/>
      <c r="G94" s="1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 s="1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/>
      <c r="BP94"/>
      <c r="BQ94"/>
      <c r="BR94"/>
      <c r="BS94" s="1"/>
      <c r="BT94" s="1"/>
      <c r="BU94" s="1"/>
      <c r="BV94"/>
      <c r="BW94"/>
      <c r="BX94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00"/>
      <c r="CW94" s="100"/>
      <c r="CX94" s="100"/>
      <c r="CY94" s="100"/>
      <c r="CZ94" s="100"/>
      <c r="DA94" s="100"/>
      <c r="DB94" s="1"/>
      <c r="DC94" s="1"/>
      <c r="DD94" s="1"/>
      <c r="DE94" s="1"/>
      <c r="DF94" s="1"/>
      <c r="DG94" s="1"/>
      <c r="DH94" s="1"/>
    </row>
    <row r="95" spans="1:112" s="105" customFormat="1" ht="14.4" x14ac:dyDescent="0.3">
      <c r="A95" s="1"/>
      <c r="B95" s="1"/>
      <c r="C95" s="1"/>
      <c r="D95" s="1"/>
      <c r="E95" s="1"/>
      <c r="F95" s="1"/>
      <c r="G95" s="1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 s="1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/>
      <c r="BP95"/>
      <c r="BQ95"/>
      <c r="BR95"/>
      <c r="BS95" s="1"/>
      <c r="BT95" s="1"/>
      <c r="BU95" s="1"/>
      <c r="BV95"/>
      <c r="BW95"/>
      <c r="BX95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00"/>
      <c r="CW95" s="100"/>
      <c r="CX95" s="100"/>
      <c r="CY95" s="100"/>
      <c r="CZ95" s="100"/>
      <c r="DA95" s="100"/>
      <c r="DB95" s="1"/>
      <c r="DC95" s="1"/>
      <c r="DD95" s="1"/>
      <c r="DE95" s="1"/>
      <c r="DF95" s="1"/>
      <c r="DG95" s="1"/>
      <c r="DH95" s="1"/>
    </row>
    <row r="96" spans="1:112" s="105" customFormat="1" ht="14.4" x14ac:dyDescent="0.3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Q96"/>
      <c r="AR96"/>
      <c r="AS96"/>
      <c r="AT96"/>
      <c r="AU96"/>
      <c r="AV96"/>
      <c r="AW96"/>
      <c r="AX96"/>
      <c r="AY96"/>
      <c r="AZ96"/>
      <c r="BA96"/>
      <c r="BB96"/>
      <c r="BC96"/>
      <c r="BO96"/>
      <c r="BP96"/>
      <c r="BQ96"/>
      <c r="BR96"/>
      <c r="BV96"/>
      <c r="BW96"/>
      <c r="BX96"/>
      <c r="CT96" s="1"/>
      <c r="CU96" s="1"/>
      <c r="CV96" s="100"/>
      <c r="CW96" s="100"/>
      <c r="CX96" s="100"/>
      <c r="CY96" s="100"/>
      <c r="CZ96" s="100"/>
      <c r="DA96" s="100"/>
      <c r="DB96" s="1"/>
      <c r="DC96" s="1"/>
      <c r="DD96" s="1"/>
      <c r="DE96" s="1"/>
      <c r="DF96" s="1"/>
      <c r="DG96" s="1"/>
      <c r="DH96" s="1"/>
    </row>
    <row r="97" spans="8:112" s="105" customFormat="1" ht="14.4" x14ac:dyDescent="0.3"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Q97"/>
      <c r="AR97"/>
      <c r="AS97"/>
      <c r="AT97"/>
      <c r="AU97"/>
      <c r="AV97"/>
      <c r="AW97"/>
      <c r="AX97"/>
      <c r="AY97"/>
      <c r="AZ97"/>
      <c r="BA97"/>
      <c r="BB97"/>
      <c r="BC97"/>
      <c r="BO97"/>
      <c r="BP97"/>
      <c r="BQ97"/>
      <c r="BR97"/>
      <c r="BV97"/>
      <c r="BW97"/>
      <c r="BX97"/>
      <c r="CT97" s="1"/>
      <c r="CU97" s="1"/>
      <c r="CV97" s="100"/>
      <c r="CW97" s="100"/>
      <c r="CX97" s="100"/>
      <c r="CY97" s="100"/>
      <c r="CZ97" s="100"/>
      <c r="DA97" s="100"/>
      <c r="DB97" s="1"/>
      <c r="DC97" s="1"/>
      <c r="DD97" s="1"/>
      <c r="DE97" s="1"/>
      <c r="DF97" s="1"/>
      <c r="DG97" s="1"/>
      <c r="DH97" s="1"/>
    </row>
    <row r="98" spans="8:112" s="105" customFormat="1" ht="14.4" x14ac:dyDescent="0.3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Q98"/>
      <c r="AR98"/>
      <c r="AS98"/>
      <c r="AT98"/>
      <c r="AU98"/>
      <c r="AV98"/>
      <c r="AW98"/>
      <c r="AX98"/>
      <c r="AY98"/>
      <c r="AZ98"/>
      <c r="BA98"/>
      <c r="BB98"/>
      <c r="BC98"/>
      <c r="BO98"/>
      <c r="BP98"/>
      <c r="BQ98"/>
      <c r="BR98"/>
      <c r="BV98"/>
      <c r="BW98"/>
      <c r="BX98"/>
      <c r="CT98" s="1"/>
      <c r="CU98" s="1"/>
      <c r="CV98" s="100"/>
      <c r="CW98" s="100"/>
      <c r="CX98" s="100"/>
      <c r="CY98" s="100"/>
      <c r="CZ98" s="100"/>
      <c r="DA98" s="100"/>
      <c r="DB98" s="1"/>
      <c r="DC98" s="1"/>
      <c r="DD98" s="1"/>
      <c r="DE98" s="1"/>
      <c r="DF98" s="1"/>
      <c r="DG98" s="1"/>
      <c r="DH98" s="1"/>
    </row>
    <row r="99" spans="8:112" s="105" customFormat="1" ht="14.4" x14ac:dyDescent="0.3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Q99"/>
      <c r="AR99"/>
      <c r="AS99"/>
      <c r="AT99"/>
      <c r="AU99"/>
      <c r="AV99"/>
      <c r="AW99"/>
      <c r="AX99"/>
      <c r="AY99"/>
      <c r="AZ99"/>
      <c r="BA99"/>
      <c r="BB99"/>
      <c r="BC99"/>
      <c r="BO99"/>
      <c r="BP99"/>
      <c r="BQ99"/>
      <c r="BR99"/>
      <c r="BV99"/>
      <c r="BW99"/>
      <c r="BX99"/>
      <c r="CT99" s="1"/>
      <c r="CU99" s="1"/>
      <c r="CV99" s="100"/>
      <c r="CW99" s="100"/>
      <c r="CX99" s="100"/>
      <c r="CY99" s="100"/>
      <c r="CZ99" s="100"/>
      <c r="DA99" s="100"/>
      <c r="DB99" s="1"/>
      <c r="DC99" s="1"/>
      <c r="DD99" s="1"/>
      <c r="DE99" s="1"/>
      <c r="DF99" s="1"/>
      <c r="DG99" s="1"/>
      <c r="DH99" s="1"/>
    </row>
    <row r="100" spans="8:112" s="105" customFormat="1" ht="14.4" x14ac:dyDescent="0.3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O100"/>
      <c r="BP100"/>
      <c r="BQ100"/>
      <c r="BR100"/>
      <c r="BV100"/>
      <c r="BW100"/>
      <c r="BX100"/>
      <c r="CT100" s="1"/>
      <c r="CU100" s="1"/>
      <c r="CV100" s="100"/>
      <c r="CW100" s="100"/>
      <c r="CX100" s="100"/>
      <c r="CY100" s="100"/>
      <c r="CZ100" s="100"/>
      <c r="DA100" s="100"/>
      <c r="DB100" s="1"/>
      <c r="DC100" s="1"/>
      <c r="DD100" s="1"/>
      <c r="DE100" s="1"/>
      <c r="DF100" s="1"/>
      <c r="DG100" s="1"/>
      <c r="DH100" s="1"/>
    </row>
    <row r="101" spans="8:112" s="105" customFormat="1" ht="14.4" x14ac:dyDescent="0.3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O101"/>
      <c r="BP101"/>
      <c r="BQ101"/>
      <c r="BR101"/>
      <c r="BV101"/>
      <c r="BW101"/>
      <c r="BX101"/>
      <c r="CT101" s="1"/>
      <c r="CU101" s="1"/>
      <c r="CV101" s="128"/>
      <c r="CW101" s="128"/>
      <c r="CX101" s="128"/>
      <c r="CY101" s="128"/>
      <c r="CZ101" s="128"/>
      <c r="DA101" s="128"/>
      <c r="DB101" s="1"/>
      <c r="DC101" s="1"/>
      <c r="DD101" s="1"/>
      <c r="DE101" s="1"/>
      <c r="DF101" s="1"/>
      <c r="DG101" s="1"/>
      <c r="DH101" s="1"/>
    </row>
    <row r="102" spans="8:112" s="105" customFormat="1" ht="14.4" x14ac:dyDescent="0.3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O102"/>
      <c r="BP102"/>
      <c r="BQ102"/>
      <c r="BR102"/>
      <c r="BV102"/>
      <c r="BW102"/>
      <c r="BX102"/>
      <c r="CT102" s="1"/>
      <c r="CU102" s="1"/>
      <c r="CV102" s="128"/>
      <c r="CW102" s="128"/>
      <c r="CX102" s="128"/>
      <c r="CY102" s="128"/>
      <c r="CZ102" s="128"/>
      <c r="DA102" s="128"/>
      <c r="DB102" s="1"/>
      <c r="DC102" s="1"/>
      <c r="DD102" s="1"/>
      <c r="DE102" s="1"/>
      <c r="DF102" s="1"/>
      <c r="DG102" s="1"/>
      <c r="DH102" s="1"/>
    </row>
    <row r="103" spans="8:112" s="105" customFormat="1" ht="14.4" x14ac:dyDescent="0.3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O103"/>
      <c r="BP103"/>
      <c r="BQ103"/>
      <c r="BR103"/>
      <c r="BV103"/>
      <c r="BW103"/>
      <c r="BX103"/>
      <c r="CT103" s="1"/>
      <c r="CU103" s="1"/>
      <c r="CV103" s="128"/>
      <c r="CW103" s="128"/>
      <c r="CX103" s="128"/>
      <c r="CY103" s="128"/>
      <c r="CZ103" s="128"/>
      <c r="DA103" s="128"/>
      <c r="DB103" s="1"/>
      <c r="DC103" s="1"/>
      <c r="DD103" s="1"/>
      <c r="DE103" s="1"/>
      <c r="DF103" s="1"/>
      <c r="DG103" s="1"/>
      <c r="DH103" s="1"/>
    </row>
    <row r="104" spans="8:112" s="105" customFormat="1" ht="14.4" x14ac:dyDescent="0.3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O104"/>
      <c r="BP104"/>
      <c r="BQ104"/>
      <c r="BR104"/>
      <c r="BV104"/>
      <c r="BW104"/>
      <c r="BX104"/>
      <c r="CT104" s="1"/>
      <c r="CU104" s="1"/>
      <c r="CV104" s="128"/>
      <c r="CW104" s="128"/>
      <c r="CX104" s="128"/>
      <c r="CY104" s="128"/>
      <c r="CZ104" s="128"/>
      <c r="DA104" s="128"/>
      <c r="DB104" s="1"/>
      <c r="DC104" s="1"/>
      <c r="DD104" s="1"/>
      <c r="DE104" s="1"/>
      <c r="DF104" s="1"/>
      <c r="DG104" s="1"/>
      <c r="DH104" s="1"/>
    </row>
    <row r="105" spans="8:112" s="105" customFormat="1" ht="14.4" x14ac:dyDescent="0.3"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O105"/>
      <c r="BP105"/>
      <c r="BQ105"/>
      <c r="BR105"/>
      <c r="BV105"/>
      <c r="BW105"/>
      <c r="BX105"/>
      <c r="CT105" s="1"/>
      <c r="CU105" s="1"/>
      <c r="CV105" s="128"/>
      <c r="CW105" s="128"/>
      <c r="CX105" s="128"/>
      <c r="CY105" s="128"/>
      <c r="CZ105" s="128"/>
      <c r="DA105" s="128"/>
      <c r="DB105" s="1"/>
      <c r="DC105" s="1"/>
      <c r="DD105" s="1"/>
      <c r="DE105" s="1"/>
      <c r="DF105" s="1"/>
      <c r="DG105" s="1"/>
      <c r="DH105" s="1"/>
    </row>
    <row r="106" spans="8:112" s="105" customFormat="1" ht="14.4" x14ac:dyDescent="0.3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O106"/>
      <c r="BP106"/>
      <c r="BQ106"/>
      <c r="BR106"/>
      <c r="BV106"/>
      <c r="BW106"/>
      <c r="BX106"/>
      <c r="CT106" s="1"/>
      <c r="CU106" s="1"/>
      <c r="CV106" s="128"/>
      <c r="CW106" s="128"/>
      <c r="CX106" s="128"/>
      <c r="CY106" s="128"/>
      <c r="CZ106" s="128"/>
      <c r="DA106" s="128"/>
      <c r="DB106" s="1"/>
      <c r="DC106" s="1"/>
      <c r="DD106" s="1"/>
      <c r="DE106" s="1"/>
      <c r="DF106" s="1"/>
      <c r="DG106" s="1"/>
      <c r="DH106" s="1"/>
    </row>
    <row r="107" spans="8:112" s="105" customFormat="1" ht="14.4" x14ac:dyDescent="0.3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O107"/>
      <c r="BP107"/>
      <c r="BQ107"/>
      <c r="BR107"/>
      <c r="BV107"/>
      <c r="BW107"/>
      <c r="BX107"/>
      <c r="CT107" s="1"/>
      <c r="CU107" s="1"/>
      <c r="CV107" s="128"/>
      <c r="CW107" s="128"/>
      <c r="CX107" s="128"/>
      <c r="CY107" s="128"/>
      <c r="CZ107" s="128"/>
      <c r="DA107" s="128"/>
      <c r="DB107" s="1"/>
      <c r="DC107" s="1"/>
      <c r="DD107" s="1"/>
      <c r="DE107" s="1"/>
      <c r="DF107" s="1"/>
      <c r="DG107" s="1"/>
      <c r="DH107" s="1"/>
    </row>
    <row r="108" spans="8:112" ht="14.4" x14ac:dyDescent="0.3">
      <c r="CT108" s="1"/>
      <c r="CU108" s="1"/>
      <c r="DB108" s="1"/>
      <c r="DC108" s="1"/>
      <c r="DD108" s="1"/>
      <c r="DE108" s="1"/>
      <c r="DF108" s="1"/>
      <c r="DG108" s="1"/>
      <c r="DH108" s="1"/>
    </row>
    <row r="109" spans="8:112" ht="14.4" x14ac:dyDescent="0.3">
      <c r="CT109" s="1"/>
      <c r="CU109" s="1"/>
      <c r="DB109" s="1"/>
      <c r="DC109" s="1"/>
      <c r="DD109" s="1"/>
      <c r="DE109" s="1"/>
      <c r="DF109" s="1"/>
      <c r="DG109" s="1"/>
      <c r="DH109" s="1"/>
    </row>
    <row r="110" spans="8:112" ht="14.4" x14ac:dyDescent="0.3">
      <c r="CT110" s="105"/>
      <c r="CU110" s="105"/>
      <c r="DB110" s="105"/>
      <c r="DC110" s="105"/>
      <c r="DD110" s="105"/>
      <c r="DE110" s="105"/>
      <c r="DF110" s="105"/>
      <c r="DG110" s="105"/>
      <c r="DH110" s="105"/>
    </row>
    <row r="111" spans="8:112" ht="14.4" x14ac:dyDescent="0.3">
      <c r="CT111" s="105"/>
      <c r="CU111" s="105"/>
      <c r="DB111" s="105"/>
      <c r="DC111" s="105"/>
      <c r="DD111" s="105"/>
      <c r="DE111" s="105"/>
      <c r="DF111" s="105"/>
      <c r="DG111" s="105"/>
      <c r="DH111" s="105"/>
    </row>
    <row r="112" spans="8:112" ht="14.4" x14ac:dyDescent="0.3">
      <c r="CT112" s="105"/>
      <c r="CU112" s="105"/>
      <c r="DB112" s="105"/>
      <c r="DC112" s="105"/>
      <c r="DD112" s="105"/>
      <c r="DE112" s="105"/>
      <c r="DF112" s="105"/>
      <c r="DG112" s="105"/>
      <c r="DH112" s="105"/>
    </row>
    <row r="113" spans="98:112" ht="14.4" x14ac:dyDescent="0.3">
      <c r="CT113" s="105"/>
      <c r="CU113" s="105"/>
      <c r="DB113" s="105"/>
      <c r="DC113" s="105"/>
      <c r="DD113" s="105"/>
      <c r="DE113" s="105"/>
      <c r="DF113" s="105"/>
      <c r="DG113" s="105"/>
      <c r="DH113" s="105"/>
    </row>
    <row r="114" spans="98:112" ht="14.4" x14ac:dyDescent="0.3">
      <c r="CT114" s="105"/>
      <c r="CU114" s="105"/>
      <c r="DB114" s="105"/>
      <c r="DC114" s="105"/>
      <c r="DD114" s="105"/>
      <c r="DE114" s="105"/>
      <c r="DF114" s="105"/>
      <c r="DG114" s="105"/>
      <c r="DH114" s="105"/>
    </row>
    <row r="115" spans="98:112" ht="14.4" x14ac:dyDescent="0.3">
      <c r="CT115" s="105"/>
      <c r="CU115" s="105"/>
      <c r="DB115" s="105"/>
      <c r="DC115" s="105"/>
      <c r="DD115" s="105"/>
      <c r="DE115" s="105"/>
      <c r="DF115" s="105"/>
      <c r="DG115" s="105"/>
      <c r="DH115" s="105"/>
    </row>
    <row r="116" spans="98:112" ht="14.4" x14ac:dyDescent="0.3">
      <c r="CT116" s="105"/>
      <c r="CU116" s="105"/>
      <c r="DB116" s="105"/>
      <c r="DC116" s="105"/>
      <c r="DD116" s="105"/>
      <c r="DE116" s="105"/>
      <c r="DF116" s="105"/>
      <c r="DG116" s="105"/>
      <c r="DH116" s="105"/>
    </row>
    <row r="117" spans="98:112" ht="14.4" x14ac:dyDescent="0.3">
      <c r="CT117" s="105"/>
      <c r="CU117" s="105"/>
      <c r="DB117" s="105"/>
      <c r="DC117" s="105"/>
      <c r="DD117" s="105"/>
      <c r="DE117" s="105"/>
      <c r="DF117" s="105"/>
      <c r="DG117" s="105"/>
      <c r="DH117" s="105"/>
    </row>
    <row r="118" spans="98:112" ht="14.4" x14ac:dyDescent="0.3">
      <c r="CT118" s="105"/>
      <c r="CU118" s="105"/>
      <c r="DB118" s="105"/>
      <c r="DC118" s="105"/>
      <c r="DD118" s="105"/>
      <c r="DE118" s="105"/>
      <c r="DF118" s="105"/>
      <c r="DG118" s="105"/>
      <c r="DH118" s="105"/>
    </row>
    <row r="119" spans="98:112" ht="14.4" x14ac:dyDescent="0.3">
      <c r="CT119" s="105"/>
      <c r="CU119" s="105"/>
      <c r="DB119" s="105"/>
      <c r="DC119" s="105"/>
      <c r="DD119" s="105"/>
      <c r="DE119" s="105"/>
      <c r="DF119" s="105"/>
      <c r="DG119" s="105"/>
      <c r="DH119" s="105"/>
    </row>
    <row r="120" spans="98:112" ht="14.4" x14ac:dyDescent="0.3">
      <c r="CT120" s="105"/>
      <c r="CU120" s="105"/>
      <c r="DB120" s="105"/>
      <c r="DC120" s="105"/>
      <c r="DD120" s="105"/>
      <c r="DE120" s="105"/>
      <c r="DF120" s="105"/>
      <c r="DG120" s="105"/>
      <c r="DH120" s="105"/>
    </row>
    <row r="121" spans="98:112" ht="14.4" x14ac:dyDescent="0.3">
      <c r="CT121" s="105"/>
      <c r="CU121" s="105"/>
      <c r="DB121" s="105"/>
      <c r="DC121" s="105"/>
      <c r="DD121" s="105"/>
      <c r="DE121" s="105"/>
      <c r="DF121" s="105"/>
      <c r="DG121" s="105"/>
      <c r="DH121" s="105"/>
    </row>
  </sheetData>
  <mergeCells count="6">
    <mergeCell ref="BJ6:BK6"/>
    <mergeCell ref="A3:B3"/>
    <mergeCell ref="BH10:BI10"/>
    <mergeCell ref="BD6:BE6"/>
    <mergeCell ref="BF6:BG6"/>
    <mergeCell ref="BH6:BI6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A78"/>
  <sheetViews>
    <sheetView topLeftCell="A13" zoomScalePageLayoutView="80" workbookViewId="0">
      <selection activeCell="B26" sqref="B26"/>
    </sheetView>
  </sheetViews>
  <sheetFormatPr defaultColWidth="8.88671875" defaultRowHeight="13.2" x14ac:dyDescent="0.25"/>
  <cols>
    <col min="2" max="2" width="23" customWidth="1"/>
    <col min="3" max="3" width="21.5546875" customWidth="1"/>
    <col min="4" max="4" width="15.44140625" customWidth="1"/>
    <col min="5" max="5" width="19.44140625" customWidth="1"/>
    <col min="6" max="6" width="3.5546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6640625" customWidth="1"/>
    <col min="30" max="30" width="3" customWidth="1"/>
    <col min="41" max="41" width="3.33203125" customWidth="1"/>
    <col min="42" max="42" width="7.5546875" customWidth="1"/>
    <col min="43" max="43" width="10.6640625" customWidth="1"/>
    <col min="44" max="44" width="9.33203125" customWidth="1"/>
    <col min="45" max="45" width="11" customWidth="1"/>
    <col min="54" max="54" width="3.33203125" customWidth="1"/>
    <col min="55" max="62" width="7.6640625" customWidth="1"/>
    <col min="63" max="63" width="8.6640625" customWidth="1"/>
    <col min="65" max="65" width="3" customWidth="1"/>
    <col min="66" max="66" width="9.88671875" customWidth="1"/>
    <col min="67" max="67" width="10.88671875" customWidth="1"/>
    <col min="68" max="68" width="8" customWidth="1"/>
    <col min="69" max="69" width="2.44140625" customWidth="1"/>
    <col min="70" max="70" width="8" customWidth="1"/>
    <col min="71" max="71" width="2.88671875" customWidth="1"/>
    <col min="72" max="72" width="9.88671875" customWidth="1"/>
    <col min="73" max="73" width="10.88671875" customWidth="1"/>
    <col min="74" max="74" width="8" customWidth="1"/>
    <col min="75" max="75" width="3.6640625" customWidth="1"/>
    <col min="76" max="76" width="8" customWidth="1"/>
    <col min="77" max="77" width="2.88671875" customWidth="1"/>
    <col min="78" max="78" width="11.6640625" customWidth="1"/>
    <col min="79" max="79" width="12.33203125" customWidth="1"/>
  </cols>
  <sheetData>
    <row r="1" spans="1:79" ht="15.6" x14ac:dyDescent="0.3">
      <c r="A1" s="99" t="str">
        <f>'Comp Detail'!A1</f>
        <v>2023 Australian National Championships</v>
      </c>
      <c r="B1" s="3"/>
      <c r="C1" s="104"/>
      <c r="D1" s="1" t="s">
        <v>47</v>
      </c>
      <c r="E1" s="436" t="s">
        <v>302</v>
      </c>
      <c r="F1" s="1"/>
      <c r="G1" s="1"/>
      <c r="H1" s="1"/>
      <c r="I1" s="1"/>
      <c r="J1" s="1"/>
      <c r="K1" s="105"/>
      <c r="L1" s="105"/>
      <c r="M1" s="105"/>
      <c r="N1" s="105"/>
      <c r="O1" s="105"/>
      <c r="P1" s="105"/>
      <c r="Q1" s="105"/>
      <c r="R1" s="10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05"/>
      <c r="AU1" s="105"/>
      <c r="AV1" s="105"/>
      <c r="AW1" s="105"/>
      <c r="AX1" s="105"/>
      <c r="AY1" s="105"/>
      <c r="AZ1" s="105"/>
      <c r="BA1" s="105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5.6" x14ac:dyDescent="0.3">
      <c r="A2" s="28"/>
      <c r="B2" s="3"/>
      <c r="C2" s="104"/>
      <c r="D2" s="1" t="s">
        <v>46</v>
      </c>
      <c r="E2" s="1" t="s">
        <v>303</v>
      </c>
      <c r="F2" s="1"/>
      <c r="G2" s="1"/>
      <c r="H2" s="1"/>
      <c r="I2" s="1"/>
      <c r="J2" s="1"/>
      <c r="K2" s="105"/>
      <c r="L2" s="105"/>
      <c r="M2" s="105"/>
      <c r="N2" s="105"/>
      <c r="O2" s="105"/>
      <c r="P2" s="105"/>
      <c r="Q2" s="105"/>
      <c r="R2" s="105"/>
      <c r="S2" s="1"/>
      <c r="T2" s="1"/>
      <c r="U2" s="1"/>
      <c r="V2" s="1"/>
      <c r="W2" s="1"/>
      <c r="X2" s="1"/>
      <c r="Y2" s="1"/>
      <c r="Z2" s="1"/>
      <c r="AA2" s="106"/>
      <c r="AB2" s="1"/>
      <c r="AC2" s="1"/>
      <c r="AD2" s="106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05"/>
      <c r="AU2" s="105"/>
      <c r="AV2" s="105"/>
      <c r="AW2" s="105"/>
      <c r="AX2" s="105"/>
      <c r="AY2" s="105"/>
      <c r="AZ2" s="105"/>
      <c r="BA2" s="105"/>
      <c r="BB2" s="1"/>
      <c r="BC2" s="1"/>
      <c r="BD2" s="1"/>
      <c r="BE2" s="1"/>
      <c r="BF2" s="1"/>
      <c r="BG2" s="1"/>
      <c r="BH2" s="1"/>
      <c r="BI2" s="1"/>
      <c r="BJ2" s="106"/>
      <c r="BK2" s="1"/>
      <c r="BL2" s="1"/>
      <c r="BM2" s="106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46">
        <f ca="1">NOW()</f>
        <v>45209.655963310186</v>
      </c>
    </row>
    <row r="3" spans="1:79" ht="15.6" x14ac:dyDescent="0.3">
      <c r="A3" s="538" t="str">
        <f>'Comp Detail'!A3</f>
        <v>5th to 8th October 2023</v>
      </c>
      <c r="B3" s="539"/>
      <c r="C3" s="104"/>
      <c r="D3" s="1" t="s">
        <v>48</v>
      </c>
      <c r="E3" s="519" t="s">
        <v>134</v>
      </c>
      <c r="F3" s="1"/>
      <c r="S3" s="1"/>
      <c r="T3" s="1"/>
      <c r="U3" s="1"/>
      <c r="V3" s="1"/>
      <c r="W3" s="1"/>
      <c r="X3" s="1"/>
      <c r="Y3" s="1"/>
      <c r="Z3" s="1"/>
      <c r="AA3" s="106"/>
      <c r="AB3" s="1"/>
      <c r="AC3" s="1"/>
      <c r="AD3" s="106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BB3" s="1"/>
      <c r="BC3" s="1"/>
      <c r="BD3" s="1"/>
      <c r="BE3" s="1"/>
      <c r="BF3" s="1"/>
      <c r="BG3" s="1"/>
      <c r="BH3" s="1"/>
      <c r="BI3" s="1"/>
      <c r="BJ3" s="106"/>
      <c r="BK3" s="1"/>
      <c r="BL3" s="1"/>
      <c r="BM3" s="106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47">
        <f ca="1">NOW()</f>
        <v>45209.655963310186</v>
      </c>
    </row>
    <row r="4" spans="1:79" ht="15.6" x14ac:dyDescent="0.3">
      <c r="A4" s="62"/>
      <c r="B4" s="59"/>
      <c r="C4" s="104"/>
      <c r="D4" s="1"/>
      <c r="E4" s="1"/>
      <c r="F4" s="1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"/>
      <c r="T4" s="1"/>
      <c r="U4" s="1"/>
      <c r="V4" s="1"/>
      <c r="W4" s="1"/>
      <c r="X4" s="1"/>
      <c r="Y4" s="1"/>
      <c r="Z4" s="1"/>
      <c r="AA4" s="106"/>
      <c r="AB4" s="1"/>
      <c r="AC4" s="1"/>
      <c r="AD4" s="106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"/>
      <c r="BC4" s="1"/>
      <c r="BD4" s="1"/>
      <c r="BE4" s="1"/>
      <c r="BF4" s="1"/>
      <c r="BG4" s="1"/>
      <c r="BH4" s="1"/>
      <c r="BI4" s="1"/>
      <c r="BJ4" s="106"/>
      <c r="BK4" s="1"/>
      <c r="BL4" s="1"/>
      <c r="BM4" s="106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5.6" x14ac:dyDescent="0.3">
      <c r="A5" s="99" t="s">
        <v>140</v>
      </c>
      <c r="B5" s="99"/>
      <c r="C5" s="105"/>
      <c r="D5" s="1"/>
      <c r="E5" s="1"/>
      <c r="F5" s="98"/>
      <c r="G5" s="185" t="s">
        <v>78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05"/>
      <c r="AP5" s="192" t="s">
        <v>51</v>
      </c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98"/>
      <c r="BN5" s="98"/>
      <c r="BO5" s="98"/>
      <c r="BP5" s="98"/>
      <c r="BQ5" s="98"/>
      <c r="BR5" s="98"/>
      <c r="BS5" s="1"/>
      <c r="BT5" s="98"/>
      <c r="BU5" s="98"/>
      <c r="BV5" s="98"/>
      <c r="BW5" s="98"/>
      <c r="BX5" s="98"/>
      <c r="BY5" s="1"/>
      <c r="BZ5" s="1"/>
      <c r="CA5" s="1"/>
    </row>
    <row r="6" spans="1:79" ht="15.6" x14ac:dyDescent="0.3">
      <c r="A6" s="99" t="s">
        <v>53</v>
      </c>
      <c r="B6" s="99">
        <v>19</v>
      </c>
      <c r="C6" s="1"/>
      <c r="D6" s="1"/>
      <c r="E6" s="1"/>
      <c r="F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09"/>
      <c r="AO6" s="105"/>
      <c r="AP6" s="105"/>
      <c r="AQ6" s="105"/>
      <c r="AR6" s="105"/>
      <c r="AS6" s="105"/>
      <c r="AU6" s="105"/>
      <c r="AV6" s="105"/>
      <c r="AW6" s="105"/>
      <c r="AX6" s="105"/>
      <c r="AY6" s="105"/>
      <c r="AZ6" s="105"/>
      <c r="BA6" s="105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4.4" x14ac:dyDescent="0.3">
      <c r="A7" s="105"/>
      <c r="B7" s="105"/>
      <c r="C7" s="1"/>
      <c r="D7" s="1"/>
      <c r="E7" s="1"/>
      <c r="F7" s="1"/>
      <c r="G7" s="174" t="s">
        <v>47</v>
      </c>
      <c r="H7" s="105" t="str">
        <f>E1</f>
        <v>Julie Kirpichnikov</v>
      </c>
      <c r="I7" s="105"/>
      <c r="J7" s="105"/>
      <c r="L7" s="174"/>
      <c r="M7" s="174"/>
      <c r="N7" s="174"/>
      <c r="O7" s="105"/>
      <c r="P7" s="105"/>
      <c r="Q7" s="105"/>
      <c r="R7" s="105"/>
      <c r="S7" s="106"/>
      <c r="T7" s="106" t="s">
        <v>46</v>
      </c>
      <c r="U7" s="1" t="str">
        <f>E2</f>
        <v>Abbie White</v>
      </c>
      <c r="V7" s="1"/>
      <c r="W7" s="1"/>
      <c r="X7" s="106"/>
      <c r="Y7" s="1"/>
      <c r="Z7" s="106"/>
      <c r="AA7" s="1"/>
      <c r="AB7" s="1"/>
      <c r="AC7" s="1"/>
      <c r="AD7" s="1"/>
      <c r="AE7" s="106" t="s">
        <v>48</v>
      </c>
      <c r="AF7" s="1" t="str">
        <f>E3</f>
        <v>Nina Fritzell</v>
      </c>
      <c r="AG7" s="1"/>
      <c r="AH7" s="1"/>
      <c r="AI7" s="1"/>
      <c r="AJ7" s="1"/>
      <c r="AK7" s="1"/>
      <c r="AL7" s="1"/>
      <c r="AM7" s="1"/>
      <c r="AN7" s="1"/>
      <c r="AO7" s="1"/>
      <c r="AP7" s="174" t="s">
        <v>47</v>
      </c>
      <c r="AQ7" s="105" t="str">
        <f>E2</f>
        <v>Abbie White</v>
      </c>
      <c r="BB7" s="106"/>
      <c r="BC7" s="106" t="s">
        <v>46</v>
      </c>
      <c r="BD7" s="1" t="str">
        <f>E3</f>
        <v>Nina Fritzell</v>
      </c>
      <c r="BE7" s="1"/>
      <c r="BF7" s="1"/>
      <c r="BG7" s="106" t="s">
        <v>48</v>
      </c>
      <c r="BH7" s="1" t="str">
        <f>E1</f>
        <v>Julie Kirpichnikov</v>
      </c>
      <c r="BI7" s="1"/>
      <c r="BJ7" s="1"/>
      <c r="BK7" s="1"/>
      <c r="BL7" s="1"/>
      <c r="BM7" s="1"/>
      <c r="BN7" s="106" t="s">
        <v>78</v>
      </c>
      <c r="BO7" s="106"/>
      <c r="BP7" s="106"/>
      <c r="BQ7" s="106"/>
      <c r="BR7" s="106"/>
      <c r="BS7" s="1"/>
      <c r="BT7" s="106" t="s">
        <v>51</v>
      </c>
      <c r="BU7" s="106"/>
      <c r="BV7" s="106"/>
      <c r="BW7" s="106"/>
      <c r="BX7" s="106"/>
      <c r="BY7" s="1"/>
      <c r="BZ7" s="1"/>
      <c r="CA7" s="1"/>
    </row>
    <row r="8" spans="1:79" ht="14.4" x14ac:dyDescent="0.3">
      <c r="A8" s="105"/>
      <c r="B8" s="105"/>
      <c r="C8" s="1"/>
      <c r="D8" s="1"/>
      <c r="E8" s="1"/>
      <c r="F8" s="1"/>
      <c r="G8" s="174" t="s">
        <v>26</v>
      </c>
      <c r="H8" s="105"/>
      <c r="I8" s="105"/>
      <c r="J8" s="105"/>
      <c r="L8" s="105"/>
      <c r="M8" s="105"/>
      <c r="N8" s="105"/>
      <c r="O8" s="105"/>
      <c r="P8" s="105"/>
      <c r="Q8" s="105"/>
      <c r="R8" s="10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74" t="s">
        <v>26</v>
      </c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4.4" x14ac:dyDescent="0.3">
      <c r="A9" s="1"/>
      <c r="B9" s="1"/>
      <c r="C9" s="1"/>
      <c r="D9" s="1"/>
      <c r="E9" s="1"/>
      <c r="F9" s="1"/>
      <c r="S9" s="1"/>
      <c r="T9" s="1"/>
      <c r="U9" s="1"/>
      <c r="V9" s="1"/>
      <c r="W9" s="1"/>
      <c r="X9" s="1"/>
      <c r="Y9" s="1"/>
      <c r="Z9" s="1"/>
      <c r="AA9" s="1"/>
      <c r="AB9" s="1"/>
      <c r="AC9" s="111" t="s">
        <v>16</v>
      </c>
      <c r="AD9" s="112"/>
      <c r="AE9" s="1"/>
      <c r="AF9" s="1"/>
      <c r="AG9" s="1"/>
      <c r="AH9" s="1"/>
      <c r="AI9" s="1"/>
      <c r="AJ9" s="1"/>
      <c r="AK9" s="1"/>
      <c r="AL9" s="1"/>
      <c r="AM9" s="1"/>
      <c r="AN9" s="111" t="s">
        <v>16</v>
      </c>
      <c r="AO9" s="1"/>
      <c r="AP9" s="1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"/>
      <c r="BC9" s="106" t="s">
        <v>13</v>
      </c>
      <c r="BD9" s="1"/>
      <c r="BE9" s="115" t="s">
        <v>13</v>
      </c>
      <c r="BF9" s="114"/>
      <c r="BG9" s="1"/>
      <c r="BH9" s="1"/>
      <c r="BI9" s="1"/>
      <c r="BJ9" s="1"/>
      <c r="BK9" s="1"/>
      <c r="BL9" s="113" t="s">
        <v>15</v>
      </c>
      <c r="BM9" s="112"/>
      <c r="BR9" s="174" t="s">
        <v>141</v>
      </c>
      <c r="BX9" s="174" t="s">
        <v>142</v>
      </c>
      <c r="BY9" s="145"/>
      <c r="BZ9" s="113" t="s">
        <v>143</v>
      </c>
      <c r="CA9" s="1"/>
    </row>
    <row r="10" spans="1:79" ht="14.4" x14ac:dyDescent="0.3">
      <c r="A10" s="111" t="s">
        <v>24</v>
      </c>
      <c r="B10" s="111" t="s">
        <v>25</v>
      </c>
      <c r="C10" s="111" t="s">
        <v>26</v>
      </c>
      <c r="D10" s="111" t="s">
        <v>27</v>
      </c>
      <c r="E10" s="111" t="s">
        <v>54</v>
      </c>
      <c r="F10" s="112"/>
      <c r="G10" s="174" t="s">
        <v>1</v>
      </c>
      <c r="H10" s="105"/>
      <c r="I10" s="105"/>
      <c r="J10" s="105"/>
      <c r="K10" s="186" t="s">
        <v>1</v>
      </c>
      <c r="L10" s="187"/>
      <c r="M10" s="187"/>
      <c r="N10" s="187" t="s">
        <v>2</v>
      </c>
      <c r="P10" s="187"/>
      <c r="Q10" s="187" t="s">
        <v>3</v>
      </c>
      <c r="R10" s="187" t="s">
        <v>85</v>
      </c>
      <c r="S10" s="112"/>
      <c r="T10" s="111" t="s">
        <v>29</v>
      </c>
      <c r="U10" s="111" t="s">
        <v>30</v>
      </c>
      <c r="V10" s="111" t="s">
        <v>17</v>
      </c>
      <c r="W10" s="111" t="s">
        <v>56</v>
      </c>
      <c r="X10" s="111" t="s">
        <v>60</v>
      </c>
      <c r="Y10" s="111" t="s">
        <v>62</v>
      </c>
      <c r="Z10" s="111" t="s">
        <v>31</v>
      </c>
      <c r="AA10" s="111" t="s">
        <v>18</v>
      </c>
      <c r="AB10" s="111" t="s">
        <v>49</v>
      </c>
      <c r="AC10" s="111" t="s">
        <v>19</v>
      </c>
      <c r="AD10" s="112"/>
      <c r="AE10" s="111" t="s">
        <v>29</v>
      </c>
      <c r="AF10" s="111" t="s">
        <v>30</v>
      </c>
      <c r="AG10" s="111" t="s">
        <v>17</v>
      </c>
      <c r="AH10" s="111" t="s">
        <v>56</v>
      </c>
      <c r="AI10" s="111" t="s">
        <v>60</v>
      </c>
      <c r="AJ10" s="111" t="s">
        <v>61</v>
      </c>
      <c r="AK10" s="111" t="s">
        <v>31</v>
      </c>
      <c r="AL10" s="111" t="s">
        <v>18</v>
      </c>
      <c r="AM10" s="111" t="s">
        <v>49</v>
      </c>
      <c r="AN10" s="111" t="s">
        <v>19</v>
      </c>
      <c r="AO10" s="112"/>
      <c r="AP10" s="174" t="s">
        <v>1</v>
      </c>
      <c r="AR10" s="105"/>
      <c r="AS10" s="105"/>
      <c r="AT10" s="186" t="s">
        <v>1</v>
      </c>
      <c r="AU10" s="187"/>
      <c r="AV10" s="187"/>
      <c r="AW10" s="187" t="s">
        <v>2</v>
      </c>
      <c r="AY10" s="187"/>
      <c r="AZ10" s="187" t="s">
        <v>3</v>
      </c>
      <c r="BA10" s="187" t="s">
        <v>85</v>
      </c>
      <c r="BB10" s="129"/>
      <c r="BC10" s="116" t="s">
        <v>36</v>
      </c>
      <c r="BD10" s="117" t="s">
        <v>10</v>
      </c>
      <c r="BE10" s="115" t="s">
        <v>15</v>
      </c>
      <c r="BF10" s="112"/>
      <c r="BG10" s="545" t="s">
        <v>14</v>
      </c>
      <c r="BH10" s="545"/>
      <c r="BI10" s="1"/>
      <c r="BJ10" s="1"/>
      <c r="BK10" s="1" t="s">
        <v>10</v>
      </c>
      <c r="BL10" s="113" t="s">
        <v>32</v>
      </c>
      <c r="BM10" s="112"/>
      <c r="BN10" s="405" t="s">
        <v>47</v>
      </c>
      <c r="BO10" s="106" t="s">
        <v>46</v>
      </c>
      <c r="BP10" s="106" t="s">
        <v>48</v>
      </c>
      <c r="BQ10" s="113"/>
      <c r="BR10" s="174" t="s">
        <v>34</v>
      </c>
      <c r="BS10" s="145"/>
      <c r="BT10" s="405" t="s">
        <v>47</v>
      </c>
      <c r="BU10" s="106" t="s">
        <v>46</v>
      </c>
      <c r="BV10" s="106" t="s">
        <v>48</v>
      </c>
      <c r="BW10" s="106"/>
      <c r="BX10" s="174" t="s">
        <v>34</v>
      </c>
      <c r="BY10" s="145"/>
      <c r="BZ10" s="113" t="s">
        <v>34</v>
      </c>
      <c r="CA10" s="113" t="s">
        <v>35</v>
      </c>
    </row>
    <row r="11" spans="1:79" ht="14.4" x14ac:dyDescent="0.3">
      <c r="A11" s="1"/>
      <c r="B11" s="1"/>
      <c r="C11" s="1"/>
      <c r="D11" s="1"/>
      <c r="E11" s="1"/>
      <c r="F11" s="114"/>
      <c r="G11" s="176" t="s">
        <v>86</v>
      </c>
      <c r="H11" s="176" t="s">
        <v>89</v>
      </c>
      <c r="I11" s="176" t="s">
        <v>87</v>
      </c>
      <c r="J11" s="176" t="s">
        <v>90</v>
      </c>
      <c r="K11" s="188" t="s">
        <v>34</v>
      </c>
      <c r="L11" s="170" t="s">
        <v>2</v>
      </c>
      <c r="M11" s="170" t="s">
        <v>92</v>
      </c>
      <c r="N11" s="188" t="s">
        <v>34</v>
      </c>
      <c r="O11" s="189" t="s">
        <v>3</v>
      </c>
      <c r="P11" s="170" t="s">
        <v>92</v>
      </c>
      <c r="Q11" s="188" t="s">
        <v>34</v>
      </c>
      <c r="R11" s="188" t="s">
        <v>34</v>
      </c>
      <c r="S11" s="11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1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14"/>
      <c r="AP11" s="176" t="s">
        <v>86</v>
      </c>
      <c r="AQ11" s="176" t="s">
        <v>87</v>
      </c>
      <c r="AR11" s="176" t="s">
        <v>89</v>
      </c>
      <c r="AS11" s="176" t="s">
        <v>90</v>
      </c>
      <c r="AT11" s="188" t="s">
        <v>34</v>
      </c>
      <c r="AU11" s="170" t="s">
        <v>2</v>
      </c>
      <c r="AV11" s="170" t="s">
        <v>92</v>
      </c>
      <c r="AW11" s="188" t="s">
        <v>34</v>
      </c>
      <c r="AX11" s="189" t="s">
        <v>3</v>
      </c>
      <c r="AY11" s="170" t="s">
        <v>92</v>
      </c>
      <c r="AZ11" s="188" t="s">
        <v>34</v>
      </c>
      <c r="BA11" s="188" t="s">
        <v>34</v>
      </c>
      <c r="BB11" s="130"/>
      <c r="BC11" s="120"/>
      <c r="BD11" s="119" t="s">
        <v>9</v>
      </c>
      <c r="BE11" s="105"/>
      <c r="BF11" s="114"/>
      <c r="BG11" s="119" t="s">
        <v>4</v>
      </c>
      <c r="BH11" s="119" t="s">
        <v>5</v>
      </c>
      <c r="BI11" s="119" t="s">
        <v>6</v>
      </c>
      <c r="BJ11" s="119" t="s">
        <v>7</v>
      </c>
      <c r="BK11" s="119"/>
      <c r="BL11" s="144"/>
      <c r="BM11" s="143"/>
      <c r="BN11" s="319"/>
      <c r="BO11" s="144"/>
      <c r="BP11" s="144"/>
      <c r="BQ11" s="404"/>
      <c r="BR11" s="144"/>
      <c r="BS11" s="143"/>
      <c r="BT11" s="319"/>
      <c r="BU11" s="144"/>
      <c r="BV11" s="144"/>
      <c r="BW11" s="144"/>
      <c r="BX11" s="144"/>
      <c r="BY11" s="143"/>
      <c r="BZ11" s="144"/>
      <c r="CA11" s="144"/>
    </row>
    <row r="12" spans="1:79" ht="15.6" x14ac:dyDescent="0.3">
      <c r="A12" s="135">
        <v>1</v>
      </c>
      <c r="B12" t="s">
        <v>299</v>
      </c>
      <c r="C12" s="43"/>
      <c r="D12" s="43"/>
      <c r="E12" s="43"/>
      <c r="F12" s="114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114"/>
      <c r="T12" s="121">
        <v>7</v>
      </c>
      <c r="U12" s="121">
        <v>7</v>
      </c>
      <c r="V12" s="121">
        <v>5.8</v>
      </c>
      <c r="W12" s="121">
        <v>6.5</v>
      </c>
      <c r="X12" s="121">
        <v>6.8</v>
      </c>
      <c r="Y12" s="132">
        <v>6.8</v>
      </c>
      <c r="Z12" s="121">
        <v>6</v>
      </c>
      <c r="AA12" s="121">
        <v>6.5</v>
      </c>
      <c r="AB12" s="33">
        <f t="shared" ref="AB12:AB17" si="0">SUM(T12:AA12)</f>
        <v>52.4</v>
      </c>
      <c r="AC12" s="122"/>
      <c r="AD12" s="114"/>
      <c r="AE12" s="121">
        <v>6.5</v>
      </c>
      <c r="AF12" s="121">
        <v>5.8</v>
      </c>
      <c r="AG12" s="121">
        <v>7</v>
      </c>
      <c r="AH12" s="121">
        <v>7</v>
      </c>
      <c r="AI12" s="121">
        <v>5.5</v>
      </c>
      <c r="AJ12" s="121">
        <v>6.5</v>
      </c>
      <c r="AK12" s="121">
        <v>6.5</v>
      </c>
      <c r="AL12" s="121">
        <v>6.5</v>
      </c>
      <c r="AM12" s="33">
        <f>SUM(AE12:AL12)</f>
        <v>51.3</v>
      </c>
      <c r="AN12" s="122"/>
      <c r="AO12" s="114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130"/>
      <c r="BC12" s="123"/>
      <c r="BD12" s="123"/>
      <c r="BE12" s="123"/>
      <c r="BF12" s="124"/>
      <c r="BG12" s="123"/>
      <c r="BH12" s="123"/>
      <c r="BI12" s="123"/>
      <c r="BJ12" s="123"/>
      <c r="BK12" s="122"/>
      <c r="BL12" s="55"/>
      <c r="BM12" s="114"/>
      <c r="BN12" s="153"/>
      <c r="BO12" s="55"/>
      <c r="BP12" s="55"/>
      <c r="BQ12" s="55"/>
      <c r="BR12" s="55"/>
      <c r="BS12" s="125"/>
      <c r="BT12" s="153"/>
      <c r="BU12" s="55"/>
      <c r="BV12" s="55"/>
      <c r="BW12" s="55"/>
      <c r="BX12" s="55"/>
      <c r="BY12" s="125"/>
      <c r="BZ12" s="55"/>
      <c r="CA12" s="134"/>
    </row>
    <row r="13" spans="1:79" ht="15.6" x14ac:dyDescent="0.3">
      <c r="A13" s="135">
        <v>2</v>
      </c>
      <c r="B13" t="s">
        <v>275</v>
      </c>
      <c r="C13" s="43"/>
      <c r="D13" s="43"/>
      <c r="E13" s="43"/>
      <c r="F13" s="114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114"/>
      <c r="T13" s="121">
        <v>6.5</v>
      </c>
      <c r="U13" s="121">
        <v>6.8</v>
      </c>
      <c r="V13" s="121">
        <v>6</v>
      </c>
      <c r="W13" s="121">
        <v>6</v>
      </c>
      <c r="X13" s="121">
        <v>6.5</v>
      </c>
      <c r="Y13" s="121">
        <v>6.5</v>
      </c>
      <c r="Z13" s="121">
        <v>6.5</v>
      </c>
      <c r="AA13" s="121">
        <v>6.8</v>
      </c>
      <c r="AB13" s="33">
        <f t="shared" si="0"/>
        <v>51.599999999999994</v>
      </c>
      <c r="AC13" s="122"/>
      <c r="AD13" s="114"/>
      <c r="AE13" s="121">
        <v>5.5</v>
      </c>
      <c r="AF13" s="121">
        <v>5</v>
      </c>
      <c r="AG13" s="121">
        <v>6</v>
      </c>
      <c r="AH13" s="121">
        <v>7</v>
      </c>
      <c r="AI13" s="121">
        <v>6.5</v>
      </c>
      <c r="AJ13" s="121">
        <v>6.5</v>
      </c>
      <c r="AK13" s="121">
        <v>6</v>
      </c>
      <c r="AL13" s="121">
        <v>4.8</v>
      </c>
      <c r="AM13" s="33">
        <f t="shared" ref="AM13:AM17" si="1">SUM(AE13:AL13)</f>
        <v>47.3</v>
      </c>
      <c r="AN13" s="122"/>
      <c r="AO13" s="114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130"/>
      <c r="BC13" s="134"/>
      <c r="BD13" s="134"/>
      <c r="BE13" s="134"/>
      <c r="BF13" s="114"/>
      <c r="BG13" s="134"/>
      <c r="BH13" s="134"/>
      <c r="BI13" s="134"/>
      <c r="BJ13" s="134"/>
      <c r="BK13" s="134"/>
      <c r="BL13" s="55"/>
      <c r="BM13" s="114"/>
      <c r="BN13" s="153"/>
      <c r="BO13" s="55"/>
      <c r="BP13" s="55"/>
      <c r="BQ13" s="55"/>
      <c r="BR13" s="55"/>
      <c r="BS13" s="114"/>
      <c r="BT13" s="153"/>
      <c r="BU13" s="55"/>
      <c r="BV13" s="55"/>
      <c r="BW13" s="55"/>
      <c r="BX13" s="55"/>
      <c r="BY13" s="114"/>
      <c r="BZ13" s="55"/>
      <c r="CA13" s="134"/>
    </row>
    <row r="14" spans="1:79" ht="15.6" x14ac:dyDescent="0.3">
      <c r="A14" s="135">
        <v>3</v>
      </c>
      <c r="B14" t="s">
        <v>295</v>
      </c>
      <c r="C14" s="43"/>
      <c r="D14" s="43"/>
      <c r="E14" s="43"/>
      <c r="F14" s="114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114"/>
      <c r="T14" s="121">
        <v>6.5</v>
      </c>
      <c r="U14" s="121">
        <v>5.5</v>
      </c>
      <c r="V14" s="121">
        <v>6.5</v>
      </c>
      <c r="W14" s="121">
        <v>6</v>
      </c>
      <c r="X14" s="121">
        <v>7</v>
      </c>
      <c r="Y14" s="121">
        <v>7</v>
      </c>
      <c r="Z14" s="121">
        <v>6.5</v>
      </c>
      <c r="AA14" s="121">
        <v>6</v>
      </c>
      <c r="AB14" s="33">
        <f t="shared" si="0"/>
        <v>51</v>
      </c>
      <c r="AC14" s="122"/>
      <c r="AD14" s="114"/>
      <c r="AE14" s="121">
        <v>6</v>
      </c>
      <c r="AF14" s="121">
        <v>5</v>
      </c>
      <c r="AG14" s="121">
        <v>5</v>
      </c>
      <c r="AH14" s="121">
        <v>5</v>
      </c>
      <c r="AI14" s="121">
        <v>6</v>
      </c>
      <c r="AJ14" s="121">
        <v>6</v>
      </c>
      <c r="AK14" s="121">
        <v>6.8</v>
      </c>
      <c r="AL14" s="121">
        <v>6</v>
      </c>
      <c r="AM14" s="33">
        <f t="shared" si="1"/>
        <v>45.8</v>
      </c>
      <c r="AN14" s="122"/>
      <c r="AO14" s="114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130"/>
      <c r="BC14" s="134"/>
      <c r="BD14" s="134"/>
      <c r="BE14" s="134"/>
      <c r="BF14" s="114"/>
      <c r="BG14" s="134"/>
      <c r="BH14" s="134"/>
      <c r="BI14" s="134"/>
      <c r="BJ14" s="134"/>
      <c r="BK14" s="134"/>
      <c r="BL14" s="55"/>
      <c r="BM14" s="114"/>
      <c r="BN14" s="153"/>
      <c r="BO14" s="55"/>
      <c r="BP14" s="55"/>
      <c r="BQ14" s="55"/>
      <c r="BR14" s="55"/>
      <c r="BS14" s="114"/>
      <c r="BT14" s="153"/>
      <c r="BU14" s="55"/>
      <c r="BV14" s="55"/>
      <c r="BW14" s="55"/>
      <c r="BX14" s="55"/>
      <c r="BY14" s="114"/>
      <c r="BZ14" s="55"/>
      <c r="CA14" s="134"/>
    </row>
    <row r="15" spans="1:79" ht="15.6" x14ac:dyDescent="0.3">
      <c r="A15" s="135">
        <v>4</v>
      </c>
      <c r="B15" t="s">
        <v>322</v>
      </c>
      <c r="C15" s="43"/>
      <c r="D15" s="43"/>
      <c r="E15" s="43"/>
      <c r="F15" s="114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114"/>
      <c r="T15" s="121">
        <v>6.5</v>
      </c>
      <c r="U15" s="121">
        <v>6.8</v>
      </c>
      <c r="V15" s="121">
        <v>6.5</v>
      </c>
      <c r="W15" s="121">
        <v>6</v>
      </c>
      <c r="X15" s="121">
        <v>6</v>
      </c>
      <c r="Y15" s="121">
        <v>6</v>
      </c>
      <c r="Z15" s="121">
        <v>5.8</v>
      </c>
      <c r="AA15" s="121">
        <v>6</v>
      </c>
      <c r="AB15" s="33">
        <f t="shared" si="0"/>
        <v>49.599999999999994</v>
      </c>
      <c r="AC15" s="122"/>
      <c r="AD15" s="114"/>
      <c r="AE15" s="121">
        <v>5.5</v>
      </c>
      <c r="AF15" s="121">
        <v>5.5</v>
      </c>
      <c r="AG15" s="121">
        <v>5</v>
      </c>
      <c r="AH15" s="121">
        <v>5</v>
      </c>
      <c r="AI15" s="121">
        <v>4.5</v>
      </c>
      <c r="AJ15" s="121">
        <v>4.5</v>
      </c>
      <c r="AK15" s="121">
        <v>4.5</v>
      </c>
      <c r="AL15" s="121">
        <v>4.8</v>
      </c>
      <c r="AM15" s="33">
        <f t="shared" si="1"/>
        <v>39.299999999999997</v>
      </c>
      <c r="AN15" s="122"/>
      <c r="AO15" s="114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130"/>
      <c r="BC15" s="134"/>
      <c r="BD15" s="134"/>
      <c r="BE15" s="134"/>
      <c r="BF15" s="114"/>
      <c r="BG15" s="134"/>
      <c r="BH15" s="134"/>
      <c r="BI15" s="134"/>
      <c r="BJ15" s="134"/>
      <c r="BK15" s="134"/>
      <c r="BL15" s="55"/>
      <c r="BM15" s="114"/>
      <c r="BN15" s="153"/>
      <c r="BO15" s="55"/>
      <c r="BP15" s="55"/>
      <c r="BQ15" s="55"/>
      <c r="BR15" s="55"/>
      <c r="BS15" s="114"/>
      <c r="BT15" s="153"/>
      <c r="BU15" s="55"/>
      <c r="BV15" s="55"/>
      <c r="BW15" s="55"/>
      <c r="BX15" s="55"/>
      <c r="BY15" s="114"/>
      <c r="BZ15" s="55"/>
      <c r="CA15" s="134"/>
    </row>
    <row r="16" spans="1:79" ht="15.6" x14ac:dyDescent="0.3">
      <c r="A16" s="135">
        <v>5</v>
      </c>
      <c r="B16" t="s">
        <v>323</v>
      </c>
      <c r="C16" s="43"/>
      <c r="D16" s="43"/>
      <c r="E16" s="43"/>
      <c r="F16" s="114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114"/>
      <c r="T16" s="121">
        <v>5.3</v>
      </c>
      <c r="U16" s="121">
        <v>6.3</v>
      </c>
      <c r="V16" s="121">
        <v>6</v>
      </c>
      <c r="W16" s="121">
        <v>6</v>
      </c>
      <c r="X16" s="121">
        <v>6.3</v>
      </c>
      <c r="Y16" s="121">
        <v>6.3</v>
      </c>
      <c r="Z16" s="121">
        <v>6.5</v>
      </c>
      <c r="AA16" s="121">
        <v>6</v>
      </c>
      <c r="AB16" s="33">
        <f t="shared" si="0"/>
        <v>48.7</v>
      </c>
      <c r="AC16" s="122"/>
      <c r="AD16" s="114"/>
      <c r="AE16" s="121">
        <v>5</v>
      </c>
      <c r="AF16" s="121">
        <v>5</v>
      </c>
      <c r="AG16" s="121">
        <v>6</v>
      </c>
      <c r="AH16" s="121">
        <v>6</v>
      </c>
      <c r="AI16" s="121">
        <v>6.5</v>
      </c>
      <c r="AJ16" s="121">
        <v>7</v>
      </c>
      <c r="AK16" s="121">
        <v>8</v>
      </c>
      <c r="AL16" s="121">
        <v>6.5</v>
      </c>
      <c r="AM16" s="33">
        <f t="shared" si="1"/>
        <v>50</v>
      </c>
      <c r="AN16" s="122"/>
      <c r="AO16" s="114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130"/>
      <c r="BC16" s="134"/>
      <c r="BD16" s="134"/>
      <c r="BE16" s="134"/>
      <c r="BF16" s="114"/>
      <c r="BG16" s="134"/>
      <c r="BH16" s="134"/>
      <c r="BI16" s="134"/>
      <c r="BJ16" s="134"/>
      <c r="BK16" s="134"/>
      <c r="BL16" s="55"/>
      <c r="BM16" s="114"/>
      <c r="BN16" s="153"/>
      <c r="BO16" s="55"/>
      <c r="BP16" s="55"/>
      <c r="BQ16" s="55"/>
      <c r="BR16" s="55"/>
      <c r="BS16" s="114"/>
      <c r="BT16" s="153"/>
      <c r="BU16" s="55"/>
      <c r="BV16" s="55"/>
      <c r="BW16" s="55"/>
      <c r="BX16" s="55"/>
      <c r="BY16" s="114"/>
      <c r="BZ16" s="55"/>
      <c r="CA16" s="134"/>
    </row>
    <row r="17" spans="1:79" ht="15.6" x14ac:dyDescent="0.3">
      <c r="A17" s="135">
        <v>6</v>
      </c>
      <c r="B17" t="s">
        <v>324</v>
      </c>
      <c r="C17" s="43"/>
      <c r="D17" s="43"/>
      <c r="E17" s="43"/>
      <c r="F17" s="114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114"/>
      <c r="T17" s="121">
        <v>5.8</v>
      </c>
      <c r="U17" s="121">
        <v>6</v>
      </c>
      <c r="V17" s="121">
        <v>6</v>
      </c>
      <c r="W17" s="121">
        <v>5.5</v>
      </c>
      <c r="X17" s="121">
        <v>5.5</v>
      </c>
      <c r="Y17" s="121">
        <v>5.5</v>
      </c>
      <c r="Z17" s="121">
        <v>6</v>
      </c>
      <c r="AA17" s="121">
        <v>5.8</v>
      </c>
      <c r="AB17" s="33">
        <f t="shared" si="0"/>
        <v>46.099999999999994</v>
      </c>
      <c r="AC17" s="122"/>
      <c r="AD17" s="114"/>
      <c r="AE17" s="121">
        <v>6</v>
      </c>
      <c r="AF17" s="121">
        <v>6</v>
      </c>
      <c r="AG17" s="121">
        <v>7</v>
      </c>
      <c r="AH17" s="121">
        <v>7</v>
      </c>
      <c r="AI17" s="121">
        <v>6</v>
      </c>
      <c r="AJ17" s="121">
        <v>6</v>
      </c>
      <c r="AK17" s="121">
        <v>6</v>
      </c>
      <c r="AL17" s="121">
        <v>6.5</v>
      </c>
      <c r="AM17" s="33">
        <f t="shared" si="1"/>
        <v>50.5</v>
      </c>
      <c r="AN17" s="122"/>
      <c r="AO17" s="114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130"/>
      <c r="BC17" s="134"/>
      <c r="BD17" s="134"/>
      <c r="BE17" s="134"/>
      <c r="BF17" s="114"/>
      <c r="BG17" s="134"/>
      <c r="BH17" s="134"/>
      <c r="BI17" s="134"/>
      <c r="BJ17" s="134"/>
      <c r="BK17" s="134"/>
      <c r="BL17" s="55"/>
      <c r="BM17" s="114"/>
      <c r="BN17" s="153"/>
      <c r="BO17" s="55"/>
      <c r="BP17" s="55"/>
      <c r="BQ17" s="55"/>
      <c r="BR17" s="55"/>
      <c r="BS17" s="114"/>
      <c r="BT17" s="153"/>
      <c r="BU17" s="55"/>
      <c r="BV17" s="55"/>
      <c r="BW17" s="55"/>
      <c r="BX17" s="55"/>
      <c r="BY17" s="114"/>
      <c r="BZ17" s="55"/>
      <c r="CA17" s="134"/>
    </row>
    <row r="18" spans="1:79" ht="14.4" x14ac:dyDescent="0.3">
      <c r="A18" s="137" t="s">
        <v>180</v>
      </c>
      <c r="B18" s="179" t="s">
        <v>325</v>
      </c>
      <c r="C18" s="179" t="s">
        <v>181</v>
      </c>
      <c r="D18" s="179" t="s">
        <v>177</v>
      </c>
      <c r="E18" s="179" t="s">
        <v>326</v>
      </c>
      <c r="F18" s="143"/>
      <c r="G18" s="220">
        <v>7.8</v>
      </c>
      <c r="H18" s="220">
        <v>7</v>
      </c>
      <c r="I18" s="220">
        <v>7</v>
      </c>
      <c r="J18" s="220">
        <v>6</v>
      </c>
      <c r="K18" s="221">
        <f>(G18+H18+I18+J18)/4</f>
        <v>6.95</v>
      </c>
      <c r="L18" s="220">
        <v>4.5</v>
      </c>
      <c r="M18" s="220"/>
      <c r="N18" s="221">
        <f>L18-M18</f>
        <v>4.5</v>
      </c>
      <c r="O18" s="220">
        <v>6</v>
      </c>
      <c r="P18" s="220">
        <v>0.2</v>
      </c>
      <c r="Q18" s="221">
        <f>O18-P18</f>
        <v>5.8</v>
      </c>
      <c r="R18" s="166">
        <f>((K18*0.4)+(N18*0.4)+(Q18*0.2))</f>
        <v>5.74</v>
      </c>
      <c r="S18" s="139"/>
      <c r="T18" s="146"/>
      <c r="U18" s="146"/>
      <c r="V18" s="146"/>
      <c r="W18" s="146"/>
      <c r="X18" s="146"/>
      <c r="Y18" s="146"/>
      <c r="Z18" s="546" t="s">
        <v>20</v>
      </c>
      <c r="AA18" s="546"/>
      <c r="AB18" s="141">
        <f>SUM(AB12:AB17)</f>
        <v>299.39999999999998</v>
      </c>
      <c r="AC18" s="141">
        <f>(AB18/6)/8</f>
        <v>6.2374999999999998</v>
      </c>
      <c r="AD18" s="143"/>
      <c r="AE18" s="146"/>
      <c r="AF18" s="146"/>
      <c r="AG18" s="146"/>
      <c r="AH18" s="146"/>
      <c r="AI18" s="146"/>
      <c r="AJ18" s="146"/>
      <c r="AK18" s="546" t="s">
        <v>20</v>
      </c>
      <c r="AL18" s="546"/>
      <c r="AM18" s="141">
        <f>SUM(AM12:AM17)</f>
        <v>284.2</v>
      </c>
      <c r="AN18" s="141">
        <f>(AM18/6)/8</f>
        <v>5.9208333333333334</v>
      </c>
      <c r="AO18" s="143"/>
      <c r="AP18" s="220">
        <v>6.8</v>
      </c>
      <c r="AQ18" s="220">
        <v>7.5</v>
      </c>
      <c r="AR18" s="220">
        <v>6</v>
      </c>
      <c r="AS18" s="220">
        <v>6.5</v>
      </c>
      <c r="AT18" s="221">
        <f>(AP18+AQ18+AR18+AS18)/4</f>
        <v>6.7</v>
      </c>
      <c r="AU18" s="220">
        <v>7.5</v>
      </c>
      <c r="AV18" s="220"/>
      <c r="AW18" s="221">
        <f>AU18-AV18</f>
        <v>7.5</v>
      </c>
      <c r="AX18" s="220">
        <v>7.3</v>
      </c>
      <c r="AY18" s="220"/>
      <c r="AZ18" s="221">
        <f>AX18-AY18</f>
        <v>7.3</v>
      </c>
      <c r="BA18" s="166">
        <f>((AT18*0.4)+(AW18*0.4)+(AZ18*0.2))</f>
        <v>7.14</v>
      </c>
      <c r="BB18" s="133"/>
      <c r="BC18" s="336">
        <v>7.3330000000000002</v>
      </c>
      <c r="BD18" s="140"/>
      <c r="BE18" s="141">
        <f>BC18-BD18</f>
        <v>7.3330000000000002</v>
      </c>
      <c r="BF18" s="142"/>
      <c r="BG18" s="140">
        <v>9</v>
      </c>
      <c r="BH18" s="140">
        <v>6.8</v>
      </c>
      <c r="BI18" s="140">
        <v>7</v>
      </c>
      <c r="BJ18" s="140">
        <v>3</v>
      </c>
      <c r="BK18" s="141">
        <v>0</v>
      </c>
      <c r="BL18" s="141">
        <f>SUM((BG18*0.25),(BH18*0.25),(BI18*0.3),(BJ18*0.2))-BK18</f>
        <v>6.65</v>
      </c>
      <c r="BM18" s="143"/>
      <c r="BN18" s="152">
        <f>R18</f>
        <v>5.74</v>
      </c>
      <c r="BO18" s="149">
        <f>AC18</f>
        <v>6.2374999999999998</v>
      </c>
      <c r="BP18" s="149">
        <f>AN18</f>
        <v>5.9208333333333334</v>
      </c>
      <c r="BQ18" s="404"/>
      <c r="BR18" s="406">
        <f>SUM((BN18*0.25)+(BO18*0.375)+(BP18*0.375))</f>
        <v>5.9943749999999998</v>
      </c>
      <c r="BS18" s="147"/>
      <c r="BT18" s="152">
        <f>BA18</f>
        <v>7.14</v>
      </c>
      <c r="BU18" s="149">
        <f>BE18</f>
        <v>7.3330000000000002</v>
      </c>
      <c r="BV18" s="149">
        <f>BL18</f>
        <v>6.65</v>
      </c>
      <c r="BW18" s="149"/>
      <c r="BX18" s="406">
        <f>SUM((BT18*0.25)+(BU18*0.5)+(BV18*0.25))</f>
        <v>7.1140000000000008</v>
      </c>
      <c r="BY18" s="147"/>
      <c r="BZ18" s="517">
        <f>(BR18+BX18)/2</f>
        <v>6.5541875000000003</v>
      </c>
      <c r="CA18" s="144">
        <v>1</v>
      </c>
    </row>
    <row r="19" spans="1:79" ht="15.6" x14ac:dyDescent="0.3">
      <c r="A19" s="135">
        <v>1</v>
      </c>
      <c r="B19" t="s">
        <v>287</v>
      </c>
      <c r="C19" s="43"/>
      <c r="D19" s="43"/>
      <c r="E19" s="43"/>
      <c r="F19" s="114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114"/>
      <c r="T19" s="121">
        <v>6.5</v>
      </c>
      <c r="U19" s="121">
        <v>6.5</v>
      </c>
      <c r="V19" s="121">
        <v>6.8</v>
      </c>
      <c r="W19" s="121">
        <v>5.3</v>
      </c>
      <c r="X19" s="121">
        <v>6</v>
      </c>
      <c r="Y19" s="132">
        <v>6</v>
      </c>
      <c r="Z19" s="121">
        <v>6</v>
      </c>
      <c r="AA19" s="121">
        <v>6.5</v>
      </c>
      <c r="AB19" s="33">
        <f t="shared" ref="AB19:AB24" si="2">SUM(T19:AA19)</f>
        <v>49.6</v>
      </c>
      <c r="AC19" s="122"/>
      <c r="AD19" s="114"/>
      <c r="AE19" s="121">
        <v>6</v>
      </c>
      <c r="AF19" s="121">
        <v>6.5</v>
      </c>
      <c r="AG19" s="121">
        <v>6</v>
      </c>
      <c r="AH19" s="121">
        <v>5</v>
      </c>
      <c r="AI19" s="121">
        <v>6</v>
      </c>
      <c r="AJ19" s="121">
        <v>6.5</v>
      </c>
      <c r="AK19" s="121">
        <v>6</v>
      </c>
      <c r="AL19" s="121">
        <v>6.5</v>
      </c>
      <c r="AM19" s="33">
        <f>SUM(AE19:AL19)</f>
        <v>48.5</v>
      </c>
      <c r="AN19" s="122"/>
      <c r="AO19" s="114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130"/>
      <c r="BC19" s="123"/>
      <c r="BD19" s="123"/>
      <c r="BE19" s="123"/>
      <c r="BF19" s="124"/>
      <c r="BG19" s="123"/>
      <c r="BH19" s="123"/>
      <c r="BI19" s="123"/>
      <c r="BJ19" s="123"/>
      <c r="BK19" s="122"/>
      <c r="BL19" s="55"/>
      <c r="BM19" s="114"/>
      <c r="BN19" s="153"/>
      <c r="BO19" s="55"/>
      <c r="BP19" s="55"/>
      <c r="BQ19" s="55"/>
      <c r="BR19" s="55"/>
      <c r="BS19" s="125"/>
      <c r="BT19" s="153"/>
      <c r="BU19" s="55"/>
      <c r="BV19" s="55"/>
      <c r="BW19" s="55"/>
      <c r="BX19" s="55"/>
      <c r="BY19" s="125"/>
      <c r="BZ19" s="55"/>
      <c r="CA19" s="134"/>
    </row>
    <row r="20" spans="1:79" ht="15.6" x14ac:dyDescent="0.3">
      <c r="A20" s="135">
        <v>2</v>
      </c>
      <c r="B20" t="s">
        <v>227</v>
      </c>
      <c r="C20" s="43"/>
      <c r="D20" s="43"/>
      <c r="E20" s="43"/>
      <c r="F20" s="114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114"/>
      <c r="T20" s="121">
        <v>6</v>
      </c>
      <c r="U20" s="121">
        <v>5</v>
      </c>
      <c r="V20" s="121">
        <v>4.8</v>
      </c>
      <c r="W20" s="121">
        <v>4.5</v>
      </c>
      <c r="X20" s="121">
        <v>5.5</v>
      </c>
      <c r="Y20" s="121">
        <v>5.5</v>
      </c>
      <c r="Z20" s="121">
        <v>5</v>
      </c>
      <c r="AA20" s="121">
        <v>5.5</v>
      </c>
      <c r="AB20" s="33">
        <f t="shared" si="2"/>
        <v>41.8</v>
      </c>
      <c r="AC20" s="122"/>
      <c r="AD20" s="114"/>
      <c r="AE20" s="121">
        <v>6.5</v>
      </c>
      <c r="AF20" s="121">
        <v>5</v>
      </c>
      <c r="AG20" s="121">
        <v>5.5</v>
      </c>
      <c r="AH20" s="121">
        <v>6</v>
      </c>
      <c r="AI20" s="121">
        <v>5</v>
      </c>
      <c r="AJ20" s="121">
        <v>5</v>
      </c>
      <c r="AK20" s="121">
        <v>4.5</v>
      </c>
      <c r="AL20" s="121">
        <v>5</v>
      </c>
      <c r="AM20" s="33">
        <f t="shared" ref="AM20:AM24" si="3">SUM(AE20:AL20)</f>
        <v>42.5</v>
      </c>
      <c r="AN20" s="122"/>
      <c r="AO20" s="114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130"/>
      <c r="BC20" s="134"/>
      <c r="BD20" s="134"/>
      <c r="BE20" s="134"/>
      <c r="BF20" s="114"/>
      <c r="BG20" s="134"/>
      <c r="BH20" s="134"/>
      <c r="BI20" s="134"/>
      <c r="BJ20" s="134"/>
      <c r="BK20" s="134"/>
      <c r="BL20" s="55"/>
      <c r="BM20" s="114"/>
      <c r="BN20" s="153"/>
      <c r="BO20" s="55"/>
      <c r="BP20" s="55"/>
      <c r="BQ20" s="55"/>
      <c r="BR20" s="55"/>
      <c r="BS20" s="114"/>
      <c r="BT20" s="153"/>
      <c r="BU20" s="55"/>
      <c r="BV20" s="55"/>
      <c r="BW20" s="55"/>
      <c r="BX20" s="55"/>
      <c r="BY20" s="114"/>
      <c r="BZ20" s="55"/>
      <c r="CA20" s="134"/>
    </row>
    <row r="21" spans="1:79" ht="15.6" x14ac:dyDescent="0.3">
      <c r="A21" s="135">
        <v>3</v>
      </c>
      <c r="B21" t="s">
        <v>185</v>
      </c>
      <c r="C21" s="43"/>
      <c r="D21" s="43"/>
      <c r="E21" s="43"/>
      <c r="F21" s="114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114"/>
      <c r="T21" s="121">
        <v>5.8</v>
      </c>
      <c r="U21" s="121">
        <v>4.8</v>
      </c>
      <c r="V21" s="121">
        <v>5</v>
      </c>
      <c r="W21" s="121">
        <v>5.5</v>
      </c>
      <c r="X21" s="121">
        <v>5</v>
      </c>
      <c r="Y21" s="121">
        <v>5</v>
      </c>
      <c r="Z21" s="121">
        <v>4.5</v>
      </c>
      <c r="AA21" s="121">
        <v>5</v>
      </c>
      <c r="AB21" s="33">
        <f t="shared" si="2"/>
        <v>40.6</v>
      </c>
      <c r="AC21" s="122"/>
      <c r="AD21" s="114"/>
      <c r="AE21" s="121">
        <v>5</v>
      </c>
      <c r="AF21" s="121">
        <v>4.5</v>
      </c>
      <c r="AG21" s="121">
        <v>5.5</v>
      </c>
      <c r="AH21" s="121">
        <v>5</v>
      </c>
      <c r="AI21" s="121">
        <v>4.8</v>
      </c>
      <c r="AJ21" s="121">
        <v>5</v>
      </c>
      <c r="AK21" s="121">
        <v>4.5</v>
      </c>
      <c r="AL21" s="121">
        <v>5.5</v>
      </c>
      <c r="AM21" s="33">
        <f t="shared" si="3"/>
        <v>39.799999999999997</v>
      </c>
      <c r="AN21" s="122"/>
      <c r="AO21" s="114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130"/>
      <c r="BC21" s="134"/>
      <c r="BD21" s="134"/>
      <c r="BE21" s="134"/>
      <c r="BF21" s="114"/>
      <c r="BG21" s="134"/>
      <c r="BH21" s="134"/>
      <c r="BI21" s="134"/>
      <c r="BJ21" s="134"/>
      <c r="BK21" s="134"/>
      <c r="BL21" s="55"/>
      <c r="BM21" s="114"/>
      <c r="BN21" s="153"/>
      <c r="BO21" s="55"/>
      <c r="BP21" s="55"/>
      <c r="BQ21" s="55"/>
      <c r="BR21" s="55"/>
      <c r="BS21" s="114"/>
      <c r="BT21" s="153"/>
      <c r="BU21" s="55"/>
      <c r="BV21" s="55"/>
      <c r="BW21" s="55"/>
      <c r="BX21" s="55"/>
      <c r="BY21" s="114"/>
      <c r="BZ21" s="55"/>
      <c r="CA21" s="134"/>
    </row>
    <row r="22" spans="1:79" ht="15.6" x14ac:dyDescent="0.3">
      <c r="A22" s="135">
        <v>4</v>
      </c>
      <c r="B22" t="s">
        <v>190</v>
      </c>
      <c r="C22" s="43"/>
      <c r="D22" s="43"/>
      <c r="E22" s="43"/>
      <c r="F22" s="114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114"/>
      <c r="T22" s="121">
        <v>4.8</v>
      </c>
      <c r="U22" s="121">
        <v>5</v>
      </c>
      <c r="V22" s="121">
        <v>4.5</v>
      </c>
      <c r="W22" s="121">
        <v>3.3</v>
      </c>
      <c r="X22" s="121">
        <v>5.3</v>
      </c>
      <c r="Y22" s="121">
        <v>5.3</v>
      </c>
      <c r="Z22" s="121">
        <v>5.5</v>
      </c>
      <c r="AA22" s="121">
        <v>5</v>
      </c>
      <c r="AB22" s="33">
        <f t="shared" si="2"/>
        <v>38.700000000000003</v>
      </c>
      <c r="AC22" s="122"/>
      <c r="AD22" s="114"/>
      <c r="AE22" s="121">
        <v>4.8</v>
      </c>
      <c r="AF22" s="121">
        <v>4</v>
      </c>
      <c r="AG22" s="121">
        <v>4.5</v>
      </c>
      <c r="AH22" s="121">
        <v>4.5</v>
      </c>
      <c r="AI22" s="121">
        <v>5</v>
      </c>
      <c r="AJ22" s="121">
        <v>5.5</v>
      </c>
      <c r="AK22" s="121">
        <v>4.5</v>
      </c>
      <c r="AL22" s="121">
        <v>4</v>
      </c>
      <c r="AM22" s="33">
        <f t="shared" si="3"/>
        <v>36.799999999999997</v>
      </c>
      <c r="AN22" s="122"/>
      <c r="AO22" s="114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130"/>
      <c r="BC22" s="134"/>
      <c r="BD22" s="134"/>
      <c r="BE22" s="134"/>
      <c r="BF22" s="114"/>
      <c r="BG22" s="134"/>
      <c r="BH22" s="134"/>
      <c r="BI22" s="134"/>
      <c r="BJ22" s="134"/>
      <c r="BK22" s="134"/>
      <c r="BL22" s="55"/>
      <c r="BM22" s="114"/>
      <c r="BN22" s="153"/>
      <c r="BO22" s="55"/>
      <c r="BP22" s="55"/>
      <c r="BQ22" s="55"/>
      <c r="BR22" s="55"/>
      <c r="BS22" s="114"/>
      <c r="BT22" s="153"/>
      <c r="BU22" s="55"/>
      <c r="BV22" s="55"/>
      <c r="BW22" s="55"/>
      <c r="BX22" s="55"/>
      <c r="BY22" s="114"/>
      <c r="BZ22" s="55"/>
      <c r="CA22" s="134"/>
    </row>
    <row r="23" spans="1:79" ht="15.6" x14ac:dyDescent="0.3">
      <c r="A23" s="135">
        <v>5</v>
      </c>
      <c r="B23" t="s">
        <v>327</v>
      </c>
      <c r="C23" s="43"/>
      <c r="D23" s="43"/>
      <c r="E23" s="43"/>
      <c r="F23" s="114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114"/>
      <c r="T23" s="121">
        <v>5.3</v>
      </c>
      <c r="U23" s="121">
        <v>3</v>
      </c>
      <c r="V23" s="121">
        <v>3</v>
      </c>
      <c r="W23" s="121">
        <v>3.5</v>
      </c>
      <c r="X23" s="121">
        <v>4.5</v>
      </c>
      <c r="Y23" s="121">
        <v>4.5</v>
      </c>
      <c r="Z23" s="121">
        <v>4</v>
      </c>
      <c r="AA23" s="121">
        <v>5</v>
      </c>
      <c r="AB23" s="33">
        <f t="shared" si="2"/>
        <v>32.799999999999997</v>
      </c>
      <c r="AC23" s="122"/>
      <c r="AD23" s="114"/>
      <c r="AE23" s="121">
        <v>5</v>
      </c>
      <c r="AF23" s="121">
        <v>4</v>
      </c>
      <c r="AG23" s="121">
        <v>4</v>
      </c>
      <c r="AH23" s="121">
        <v>4</v>
      </c>
      <c r="AI23" s="121">
        <v>4.5</v>
      </c>
      <c r="AJ23" s="121">
        <v>5</v>
      </c>
      <c r="AK23" s="121">
        <v>2.5</v>
      </c>
      <c r="AL23" s="121">
        <v>4</v>
      </c>
      <c r="AM23" s="33">
        <f t="shared" si="3"/>
        <v>33</v>
      </c>
      <c r="AN23" s="122"/>
      <c r="AO23" s="114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130"/>
      <c r="BC23" s="134"/>
      <c r="BD23" s="134"/>
      <c r="BE23" s="134"/>
      <c r="BF23" s="114"/>
      <c r="BG23" s="134"/>
      <c r="BH23" s="134"/>
      <c r="BI23" s="134"/>
      <c r="BJ23" s="134"/>
      <c r="BK23" s="134"/>
      <c r="BL23" s="55"/>
      <c r="BM23" s="114"/>
      <c r="BN23" s="153"/>
      <c r="BO23" s="55"/>
      <c r="BP23" s="55"/>
      <c r="BQ23" s="55"/>
      <c r="BR23" s="55"/>
      <c r="BS23" s="114"/>
      <c r="BT23" s="153"/>
      <c r="BU23" s="55"/>
      <c r="BV23" s="55"/>
      <c r="BW23" s="55"/>
      <c r="BX23" s="55"/>
      <c r="BY23" s="114"/>
      <c r="BZ23" s="55"/>
      <c r="CA23" s="134"/>
    </row>
    <row r="24" spans="1:79" ht="15.6" x14ac:dyDescent="0.3">
      <c r="A24" s="135">
        <v>6</v>
      </c>
      <c r="B24" t="s">
        <v>184</v>
      </c>
      <c r="C24" s="43"/>
      <c r="D24" s="43"/>
      <c r="E24" s="43"/>
      <c r="F24" s="114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114"/>
      <c r="T24" s="121">
        <v>4.8</v>
      </c>
      <c r="U24" s="121">
        <v>4</v>
      </c>
      <c r="V24" s="121">
        <v>4.5</v>
      </c>
      <c r="W24" s="121">
        <v>4.5</v>
      </c>
      <c r="X24" s="121">
        <v>3.5</v>
      </c>
      <c r="Y24" s="121">
        <v>3.5</v>
      </c>
      <c r="Z24" s="121">
        <v>4</v>
      </c>
      <c r="AA24" s="121">
        <v>5</v>
      </c>
      <c r="AB24" s="33">
        <f t="shared" si="2"/>
        <v>33.799999999999997</v>
      </c>
      <c r="AC24" s="122"/>
      <c r="AD24" s="114"/>
      <c r="AE24" s="121">
        <v>6</v>
      </c>
      <c r="AF24" s="121">
        <v>4</v>
      </c>
      <c r="AG24" s="121">
        <v>4.5</v>
      </c>
      <c r="AH24" s="121">
        <v>5</v>
      </c>
      <c r="AI24" s="121">
        <v>5</v>
      </c>
      <c r="AJ24" s="121">
        <v>4</v>
      </c>
      <c r="AK24" s="121">
        <v>5</v>
      </c>
      <c r="AL24" s="121">
        <v>5</v>
      </c>
      <c r="AM24" s="33">
        <f t="shared" si="3"/>
        <v>38.5</v>
      </c>
      <c r="AN24" s="122"/>
      <c r="AO24" s="114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130"/>
      <c r="BC24" s="134"/>
      <c r="BD24" s="134"/>
      <c r="BE24" s="134"/>
      <c r="BF24" s="114"/>
      <c r="BG24" s="134"/>
      <c r="BH24" s="134"/>
      <c r="BI24" s="134"/>
      <c r="BJ24" s="134"/>
      <c r="BK24" s="134"/>
      <c r="BL24" s="55"/>
      <c r="BM24" s="114"/>
      <c r="BN24" s="153"/>
      <c r="BO24" s="55"/>
      <c r="BP24" s="55"/>
      <c r="BQ24" s="55"/>
      <c r="BR24" s="55"/>
      <c r="BS24" s="114"/>
      <c r="BT24" s="153"/>
      <c r="BU24" s="55"/>
      <c r="BV24" s="55"/>
      <c r="BW24" s="55"/>
      <c r="BX24" s="55"/>
      <c r="BY24" s="114"/>
      <c r="BZ24" s="55"/>
      <c r="CA24" s="134"/>
    </row>
    <row r="25" spans="1:79" ht="15.6" x14ac:dyDescent="0.3">
      <c r="A25" s="135" t="s">
        <v>180</v>
      </c>
      <c r="B25" s="280" t="s">
        <v>414</v>
      </c>
      <c r="C25" s="43"/>
      <c r="D25" s="43"/>
      <c r="E25" s="43"/>
      <c r="F25" s="114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114"/>
      <c r="T25" s="146"/>
      <c r="U25" s="146"/>
      <c r="V25" s="146"/>
      <c r="W25" s="146"/>
      <c r="X25" s="146"/>
      <c r="Y25" s="146"/>
      <c r="Z25" s="146"/>
      <c r="AA25" s="146"/>
      <c r="AB25" s="33"/>
      <c r="AC25" s="122"/>
      <c r="AD25" s="114"/>
      <c r="AE25" s="121"/>
      <c r="AF25" s="121"/>
      <c r="AG25" s="121"/>
      <c r="AH25" s="121"/>
      <c r="AI25" s="121"/>
      <c r="AJ25" s="121"/>
      <c r="AK25" s="121"/>
      <c r="AL25" s="121"/>
      <c r="AM25" s="33"/>
      <c r="AN25" s="122"/>
      <c r="AO25" s="114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130"/>
      <c r="BC25" s="134"/>
      <c r="BD25" s="134"/>
      <c r="BE25" s="134"/>
      <c r="BF25" s="114"/>
      <c r="BG25" s="134"/>
      <c r="BH25" s="134"/>
      <c r="BI25" s="134"/>
      <c r="BJ25" s="134"/>
      <c r="BK25" s="134"/>
      <c r="BL25" s="55"/>
      <c r="BM25" s="114"/>
      <c r="BN25" s="153"/>
      <c r="BO25" s="55"/>
      <c r="BP25" s="55"/>
      <c r="BQ25" s="55"/>
      <c r="BR25" s="55"/>
      <c r="BS25" s="114"/>
      <c r="BT25" s="153"/>
      <c r="BU25" s="55"/>
      <c r="BV25" s="55"/>
      <c r="BW25" s="55"/>
      <c r="BX25" s="55"/>
      <c r="BY25" s="114"/>
      <c r="BZ25" s="55"/>
      <c r="CA25" s="134"/>
    </row>
    <row r="26" spans="1:79" ht="14.4" x14ac:dyDescent="0.3">
      <c r="A26" s="137" t="s">
        <v>180</v>
      </c>
      <c r="B26" s="435" t="s">
        <v>415</v>
      </c>
      <c r="C26" s="179" t="s">
        <v>242</v>
      </c>
      <c r="D26" s="136" t="s">
        <v>321</v>
      </c>
      <c r="E26" s="179" t="s">
        <v>192</v>
      </c>
      <c r="F26" s="143"/>
      <c r="G26" s="220">
        <v>5</v>
      </c>
      <c r="H26" s="220">
        <v>6</v>
      </c>
      <c r="I26" s="220">
        <v>5.8</v>
      </c>
      <c r="J26" s="220">
        <v>5</v>
      </c>
      <c r="K26" s="221">
        <f>(G26+H26+I26+J26)/4</f>
        <v>5.45</v>
      </c>
      <c r="L26" s="220">
        <v>4</v>
      </c>
      <c r="M26" s="220"/>
      <c r="N26" s="221">
        <f>L26-M26</f>
        <v>4</v>
      </c>
      <c r="O26" s="220">
        <v>4.5</v>
      </c>
      <c r="P26" s="220">
        <v>0.1</v>
      </c>
      <c r="Q26" s="221">
        <f>O26-P26</f>
        <v>4.4000000000000004</v>
      </c>
      <c r="R26" s="166">
        <f>((K26*0.4)+(N26*0.4)+(Q26*0.2))</f>
        <v>4.66</v>
      </c>
      <c r="S26" s="139"/>
      <c r="T26" s="146"/>
      <c r="U26" s="146"/>
      <c r="V26" s="146"/>
      <c r="W26" s="146"/>
      <c r="X26" s="146"/>
      <c r="Y26" s="146"/>
      <c r="Z26" s="546" t="s">
        <v>20</v>
      </c>
      <c r="AA26" s="546"/>
      <c r="AB26" s="141">
        <f>SUM(AB19:AB24)</f>
        <v>237.3</v>
      </c>
      <c r="AC26" s="141">
        <f>(AB26/6)/8</f>
        <v>4.9437500000000005</v>
      </c>
      <c r="AD26" s="143"/>
      <c r="AE26" s="146"/>
      <c r="AF26" s="146"/>
      <c r="AG26" s="146"/>
      <c r="AH26" s="146"/>
      <c r="AI26" s="146"/>
      <c r="AJ26" s="146"/>
      <c r="AK26" s="546" t="s">
        <v>20</v>
      </c>
      <c r="AL26" s="546"/>
      <c r="AM26" s="141">
        <f>SUM(AM19:AM24)</f>
        <v>239.10000000000002</v>
      </c>
      <c r="AN26" s="141">
        <f>(AM26/6)/8</f>
        <v>4.9812500000000002</v>
      </c>
      <c r="AO26" s="143"/>
      <c r="AP26" s="220">
        <v>5.8</v>
      </c>
      <c r="AQ26" s="220">
        <v>7.5</v>
      </c>
      <c r="AR26" s="220">
        <v>5</v>
      </c>
      <c r="AS26" s="220">
        <v>5.8</v>
      </c>
      <c r="AT26" s="221">
        <f>(AP26+AQ26+AR26+AS26)/4</f>
        <v>6.0250000000000004</v>
      </c>
      <c r="AU26" s="220">
        <v>6.5</v>
      </c>
      <c r="AV26" s="220"/>
      <c r="AW26" s="221">
        <f>AU26-AV26</f>
        <v>6.5</v>
      </c>
      <c r="AX26" s="220">
        <v>6</v>
      </c>
      <c r="AY26" s="220"/>
      <c r="AZ26" s="221">
        <f>AX26-AY26</f>
        <v>6</v>
      </c>
      <c r="BA26" s="166">
        <f>((AT26*0.4)+(AW26*0.4)+(AZ26*0.2))</f>
        <v>6.21</v>
      </c>
      <c r="BB26" s="133"/>
      <c r="BC26" s="336">
        <v>5.9089999999999998</v>
      </c>
      <c r="BD26" s="140"/>
      <c r="BE26" s="141">
        <f>BC26-BD26</f>
        <v>5.9089999999999998</v>
      </c>
      <c r="BF26" s="142"/>
      <c r="BG26" s="140">
        <v>5</v>
      </c>
      <c r="BH26" s="140">
        <v>6</v>
      </c>
      <c r="BI26" s="140">
        <v>5.6</v>
      </c>
      <c r="BJ26" s="140">
        <v>4</v>
      </c>
      <c r="BK26" s="141">
        <v>0</v>
      </c>
      <c r="BL26" s="141">
        <f>SUM((BG26*0.25),(BH26*0.25),(BI26*0.3),(BJ26*0.2))-BK26</f>
        <v>5.2299999999999995</v>
      </c>
      <c r="BM26" s="143"/>
      <c r="BN26" s="152">
        <f>R26</f>
        <v>4.66</v>
      </c>
      <c r="BO26" s="149">
        <f>AC26</f>
        <v>4.9437500000000005</v>
      </c>
      <c r="BP26" s="149">
        <f>AN26</f>
        <v>4.9812500000000002</v>
      </c>
      <c r="BQ26" s="404"/>
      <c r="BR26" s="406">
        <f>SUM((BN26*0.25)+(BO26*0.375)+(BP26*0.375))</f>
        <v>4.8868749999999999</v>
      </c>
      <c r="BS26" s="147"/>
      <c r="BT26" s="152">
        <f>BA26</f>
        <v>6.21</v>
      </c>
      <c r="BU26" s="149">
        <f>BE26</f>
        <v>5.9089999999999998</v>
      </c>
      <c r="BV26" s="149">
        <f>BL26</f>
        <v>5.2299999999999995</v>
      </c>
      <c r="BW26" s="149"/>
      <c r="BX26" s="406">
        <f>SUM((BT26*0.25)+(BU26*0.5)+(BV26*0.25))</f>
        <v>5.8144999999999998</v>
      </c>
      <c r="BY26" s="147"/>
      <c r="BZ26" s="517">
        <f>(BR26+BX26)/2</f>
        <v>5.3506874999999994</v>
      </c>
      <c r="CA26" s="144">
        <v>2</v>
      </c>
    </row>
    <row r="27" spans="1:79" ht="15.6" x14ac:dyDescent="0.3">
      <c r="A27" s="127">
        <v>1</v>
      </c>
      <c r="B27" s="491" t="s">
        <v>256</v>
      </c>
      <c r="C27" s="43"/>
      <c r="D27" s="43"/>
      <c r="E27" s="43" t="s">
        <v>247</v>
      </c>
      <c r="F27" s="114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114"/>
      <c r="T27" s="121">
        <v>6.8</v>
      </c>
      <c r="U27" s="121">
        <v>7</v>
      </c>
      <c r="V27" s="121">
        <v>7</v>
      </c>
      <c r="W27" s="121">
        <v>7.3</v>
      </c>
      <c r="X27" s="121">
        <v>7</v>
      </c>
      <c r="Y27" s="132">
        <v>6.8</v>
      </c>
      <c r="Z27" s="121">
        <v>7</v>
      </c>
      <c r="AA27" s="121">
        <v>6</v>
      </c>
      <c r="AB27" s="33">
        <f t="shared" ref="AB27:AB32" si="4">SUM(T27:AA27)</f>
        <v>54.9</v>
      </c>
      <c r="AC27" s="122"/>
      <c r="AD27" s="114"/>
      <c r="AE27" s="121">
        <v>6.5</v>
      </c>
      <c r="AF27" s="121">
        <v>7.5</v>
      </c>
      <c r="AG27" s="121">
        <v>7</v>
      </c>
      <c r="AH27" s="121">
        <v>8</v>
      </c>
      <c r="AI27" s="121">
        <v>7</v>
      </c>
      <c r="AJ27" s="121">
        <v>7.5</v>
      </c>
      <c r="AK27" s="121">
        <v>8</v>
      </c>
      <c r="AL27" s="121">
        <v>6.5</v>
      </c>
      <c r="AM27" s="33">
        <f>SUM(AE27:AL27)</f>
        <v>58</v>
      </c>
      <c r="AN27" s="122"/>
      <c r="AO27" s="114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130"/>
      <c r="BC27" s="123"/>
      <c r="BD27" s="123"/>
      <c r="BE27" s="123"/>
      <c r="BF27" s="124"/>
      <c r="BG27" s="123"/>
      <c r="BH27" s="123"/>
      <c r="BI27" s="123"/>
      <c r="BJ27" s="123"/>
      <c r="BK27" s="122"/>
      <c r="BL27" s="55"/>
      <c r="BM27" s="114"/>
      <c r="BN27" s="153"/>
      <c r="BO27" s="55"/>
      <c r="BP27" s="55"/>
      <c r="BQ27" s="55"/>
      <c r="BR27" s="55"/>
      <c r="BS27" s="125"/>
      <c r="BT27" s="153"/>
      <c r="BU27" s="55"/>
      <c r="BV27" s="55"/>
      <c r="BW27" s="55"/>
      <c r="BX27" s="55"/>
      <c r="BY27" s="125"/>
      <c r="BZ27" s="55"/>
      <c r="CA27" s="134"/>
    </row>
    <row r="28" spans="1:79" ht="15.6" x14ac:dyDescent="0.3">
      <c r="A28" s="127">
        <v>2</v>
      </c>
      <c r="B28" s="491" t="s">
        <v>153</v>
      </c>
      <c r="C28" s="43"/>
      <c r="D28" s="43"/>
      <c r="E28" s="43" t="s">
        <v>247</v>
      </c>
      <c r="F28" s="114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114"/>
      <c r="T28" s="121">
        <v>6.8</v>
      </c>
      <c r="U28" s="121">
        <v>5</v>
      </c>
      <c r="V28" s="121">
        <v>7</v>
      </c>
      <c r="W28" s="121">
        <v>7.5</v>
      </c>
      <c r="X28" s="121">
        <v>7.3</v>
      </c>
      <c r="Y28" s="121">
        <v>7.3</v>
      </c>
      <c r="Z28" s="121">
        <v>6.3</v>
      </c>
      <c r="AA28" s="121">
        <v>6.5</v>
      </c>
      <c r="AB28" s="33">
        <f t="shared" si="4"/>
        <v>53.699999999999996</v>
      </c>
      <c r="AC28" s="122"/>
      <c r="AD28" s="114"/>
      <c r="AE28" s="121">
        <v>6.5</v>
      </c>
      <c r="AF28" s="121">
        <v>6</v>
      </c>
      <c r="AG28" s="121">
        <v>6.5</v>
      </c>
      <c r="AH28" s="121">
        <v>6</v>
      </c>
      <c r="AI28" s="121">
        <v>6</v>
      </c>
      <c r="AJ28" s="121">
        <v>7</v>
      </c>
      <c r="AK28" s="121">
        <v>6.5</v>
      </c>
      <c r="AL28" s="121">
        <v>6.5</v>
      </c>
      <c r="AM28" s="33">
        <f t="shared" ref="AM28:AM32" si="5">SUM(AE28:AL28)</f>
        <v>51</v>
      </c>
      <c r="AN28" s="122"/>
      <c r="AO28" s="114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130"/>
      <c r="BC28" s="134"/>
      <c r="BD28" s="134"/>
      <c r="BE28" s="134"/>
      <c r="BF28" s="114"/>
      <c r="BG28" s="134"/>
      <c r="BH28" s="134"/>
      <c r="BI28" s="134"/>
      <c r="BJ28" s="134"/>
      <c r="BK28" s="134"/>
      <c r="BL28" s="55"/>
      <c r="BM28" s="114"/>
      <c r="BN28" s="153"/>
      <c r="BO28" s="55"/>
      <c r="BP28" s="55"/>
      <c r="BQ28" s="55"/>
      <c r="BR28" s="55"/>
      <c r="BS28" s="114"/>
      <c r="BT28" s="153"/>
      <c r="BU28" s="55"/>
      <c r="BV28" s="55"/>
      <c r="BW28" s="55"/>
      <c r="BX28" s="55"/>
      <c r="BY28" s="114"/>
      <c r="BZ28" s="55"/>
      <c r="CA28" s="134"/>
    </row>
    <row r="29" spans="1:79" ht="15.6" x14ac:dyDescent="0.3">
      <c r="A29" s="127">
        <v>3</v>
      </c>
      <c r="B29" s="491" t="s">
        <v>150</v>
      </c>
      <c r="C29" s="43"/>
      <c r="D29" s="43"/>
      <c r="E29" s="43" t="s">
        <v>152</v>
      </c>
      <c r="F29" s="114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114"/>
      <c r="T29" s="121">
        <v>6.5</v>
      </c>
      <c r="U29" s="121">
        <v>6</v>
      </c>
      <c r="V29" s="121">
        <v>7</v>
      </c>
      <c r="W29" s="121">
        <v>6</v>
      </c>
      <c r="X29" s="121">
        <v>5.8</v>
      </c>
      <c r="Y29" s="121">
        <v>5.8</v>
      </c>
      <c r="Z29" s="121">
        <v>7</v>
      </c>
      <c r="AA29" s="121">
        <v>6.8</v>
      </c>
      <c r="AB29" s="33">
        <f t="shared" si="4"/>
        <v>50.9</v>
      </c>
      <c r="AC29" s="122"/>
      <c r="AD29" s="114"/>
      <c r="AE29" s="121">
        <v>7</v>
      </c>
      <c r="AF29" s="121">
        <v>5.5</v>
      </c>
      <c r="AG29" s="121">
        <v>6</v>
      </c>
      <c r="AH29" s="121">
        <v>5.5</v>
      </c>
      <c r="AI29" s="121">
        <v>6.5</v>
      </c>
      <c r="AJ29" s="121">
        <v>4.5</v>
      </c>
      <c r="AK29" s="121">
        <v>6</v>
      </c>
      <c r="AL29" s="121">
        <v>5.8</v>
      </c>
      <c r="AM29" s="33">
        <f t="shared" si="5"/>
        <v>46.8</v>
      </c>
      <c r="AN29" s="122"/>
      <c r="AO29" s="114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130"/>
      <c r="BC29" s="134"/>
      <c r="BD29" s="134"/>
      <c r="BE29" s="134"/>
      <c r="BF29" s="114"/>
      <c r="BG29" s="134"/>
      <c r="BH29" s="134"/>
      <c r="BI29" s="134"/>
      <c r="BJ29" s="134"/>
      <c r="BK29" s="134"/>
      <c r="BL29" s="55"/>
      <c r="BM29" s="114"/>
      <c r="BN29" s="153"/>
      <c r="BO29" s="55"/>
      <c r="BP29" s="55"/>
      <c r="BQ29" s="55"/>
      <c r="BR29" s="55"/>
      <c r="BS29" s="114"/>
      <c r="BT29" s="153"/>
      <c r="BU29" s="55"/>
      <c r="BV29" s="55"/>
      <c r="BW29" s="55"/>
      <c r="BX29" s="55"/>
      <c r="BY29" s="114"/>
      <c r="BZ29" s="55"/>
      <c r="CA29" s="134"/>
    </row>
    <row r="30" spans="1:79" ht="15.6" x14ac:dyDescent="0.3">
      <c r="A30" s="127">
        <v>4</v>
      </c>
      <c r="B30" s="491" t="s">
        <v>208</v>
      </c>
      <c r="C30" s="43"/>
      <c r="D30" s="43"/>
      <c r="E30" s="43" t="s">
        <v>247</v>
      </c>
      <c r="F30" s="114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114"/>
      <c r="T30" s="121">
        <v>6.5</v>
      </c>
      <c r="U30" s="121">
        <v>7</v>
      </c>
      <c r="V30" s="121">
        <v>6.8</v>
      </c>
      <c r="W30" s="121">
        <v>5.5</v>
      </c>
      <c r="X30" s="121">
        <v>5.8</v>
      </c>
      <c r="Y30" s="121">
        <v>5.8</v>
      </c>
      <c r="Z30" s="121">
        <v>6.8</v>
      </c>
      <c r="AA30" s="121">
        <v>6.8</v>
      </c>
      <c r="AB30" s="33">
        <f t="shared" si="4"/>
        <v>50.999999999999993</v>
      </c>
      <c r="AC30" s="122"/>
      <c r="AD30" s="114"/>
      <c r="AE30" s="121">
        <v>6.5</v>
      </c>
      <c r="AF30" s="121">
        <v>5.8</v>
      </c>
      <c r="AG30" s="121">
        <v>6</v>
      </c>
      <c r="AH30" s="121">
        <v>6</v>
      </c>
      <c r="AI30" s="121">
        <v>5.8</v>
      </c>
      <c r="AJ30" s="121">
        <v>5.8</v>
      </c>
      <c r="AK30" s="121">
        <v>6.5</v>
      </c>
      <c r="AL30" s="121">
        <v>6.8</v>
      </c>
      <c r="AM30" s="33">
        <f t="shared" si="5"/>
        <v>49.199999999999996</v>
      </c>
      <c r="AN30" s="122"/>
      <c r="AO30" s="114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130"/>
      <c r="BC30" s="134"/>
      <c r="BD30" s="134"/>
      <c r="BE30" s="134"/>
      <c r="BF30" s="114"/>
      <c r="BG30" s="134"/>
      <c r="BH30" s="134"/>
      <c r="BI30" s="134"/>
      <c r="BJ30" s="134"/>
      <c r="BK30" s="134"/>
      <c r="BL30" s="55"/>
      <c r="BM30" s="114"/>
      <c r="BN30" s="153"/>
      <c r="BO30" s="55"/>
      <c r="BP30" s="55"/>
      <c r="BQ30" s="55"/>
      <c r="BR30" s="55"/>
      <c r="BS30" s="114"/>
      <c r="BT30" s="153"/>
      <c r="BU30" s="55"/>
      <c r="BV30" s="55"/>
      <c r="BW30" s="55"/>
      <c r="BX30" s="55"/>
      <c r="BY30" s="114"/>
      <c r="BZ30" s="55"/>
      <c r="CA30" s="134"/>
    </row>
    <row r="31" spans="1:79" ht="15.6" x14ac:dyDescent="0.3">
      <c r="A31" s="127">
        <v>5</v>
      </c>
      <c r="B31" s="491" t="s">
        <v>197</v>
      </c>
      <c r="C31" s="43"/>
      <c r="D31" s="43"/>
      <c r="E31" s="43" t="s">
        <v>156</v>
      </c>
      <c r="F31" s="114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114"/>
      <c r="T31" s="121">
        <v>6.5</v>
      </c>
      <c r="U31" s="121">
        <v>6.5</v>
      </c>
      <c r="V31" s="121">
        <v>5.3</v>
      </c>
      <c r="W31" s="121">
        <v>5</v>
      </c>
      <c r="X31" s="121">
        <v>6.5</v>
      </c>
      <c r="Y31" s="121">
        <v>6.5</v>
      </c>
      <c r="Z31" s="121">
        <v>6.8</v>
      </c>
      <c r="AA31" s="121">
        <v>6.8</v>
      </c>
      <c r="AB31" s="33">
        <f t="shared" si="4"/>
        <v>49.899999999999991</v>
      </c>
      <c r="AC31" s="122"/>
      <c r="AD31" s="114"/>
      <c r="AE31" s="121">
        <v>5.8</v>
      </c>
      <c r="AF31" s="121">
        <v>6</v>
      </c>
      <c r="AG31" s="121">
        <v>5.5</v>
      </c>
      <c r="AH31" s="121">
        <v>6</v>
      </c>
      <c r="AI31" s="121">
        <v>6.5</v>
      </c>
      <c r="AJ31" s="121">
        <v>6.5</v>
      </c>
      <c r="AK31" s="121">
        <v>5</v>
      </c>
      <c r="AL31" s="121">
        <v>5.8</v>
      </c>
      <c r="AM31" s="33">
        <f t="shared" si="5"/>
        <v>47.099999999999994</v>
      </c>
      <c r="AN31" s="122"/>
      <c r="AO31" s="114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130"/>
      <c r="BC31" s="134"/>
      <c r="BD31" s="134"/>
      <c r="BE31" s="134"/>
      <c r="BF31" s="114"/>
      <c r="BG31" s="134"/>
      <c r="BH31" s="134"/>
      <c r="BI31" s="134"/>
      <c r="BJ31" s="134"/>
      <c r="BK31" s="134"/>
      <c r="BL31" s="55"/>
      <c r="BM31" s="114"/>
      <c r="BN31" s="153"/>
      <c r="BO31" s="55"/>
      <c r="BP31" s="55"/>
      <c r="BQ31" s="55"/>
      <c r="BR31" s="55"/>
      <c r="BS31" s="114"/>
      <c r="BT31" s="153"/>
      <c r="BU31" s="55"/>
      <c r="BV31" s="55"/>
      <c r="BW31" s="55"/>
      <c r="BX31" s="55"/>
      <c r="BY31" s="114"/>
      <c r="BZ31" s="55"/>
      <c r="CA31" s="134"/>
    </row>
    <row r="32" spans="1:79" ht="15.6" x14ac:dyDescent="0.3">
      <c r="A32" s="127">
        <v>6</v>
      </c>
      <c r="B32" s="491" t="s">
        <v>200</v>
      </c>
      <c r="C32" s="43"/>
      <c r="D32" s="43"/>
      <c r="E32" s="43" t="s">
        <v>239</v>
      </c>
      <c r="F32" s="114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114"/>
      <c r="T32" s="121">
        <v>7</v>
      </c>
      <c r="U32" s="121">
        <v>6</v>
      </c>
      <c r="V32" s="121">
        <v>7</v>
      </c>
      <c r="W32" s="121">
        <v>6.3</v>
      </c>
      <c r="X32" s="121">
        <v>6.8</v>
      </c>
      <c r="Y32" s="121">
        <v>6.8</v>
      </c>
      <c r="Z32" s="121">
        <v>6</v>
      </c>
      <c r="AA32" s="121">
        <v>6.8</v>
      </c>
      <c r="AB32" s="33">
        <f t="shared" si="4"/>
        <v>52.699999999999996</v>
      </c>
      <c r="AC32" s="122"/>
      <c r="AD32" s="114"/>
      <c r="AE32" s="121">
        <v>7</v>
      </c>
      <c r="AF32" s="121">
        <v>5.5</v>
      </c>
      <c r="AG32" s="121">
        <v>6.8</v>
      </c>
      <c r="AH32" s="121">
        <v>7</v>
      </c>
      <c r="AI32" s="121">
        <v>6</v>
      </c>
      <c r="AJ32" s="121">
        <v>6</v>
      </c>
      <c r="AK32" s="121">
        <v>6</v>
      </c>
      <c r="AL32" s="121">
        <v>6.5</v>
      </c>
      <c r="AM32" s="33">
        <f t="shared" si="5"/>
        <v>50.8</v>
      </c>
      <c r="AN32" s="122"/>
      <c r="AO32" s="114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130"/>
      <c r="BC32" s="134"/>
      <c r="BD32" s="134"/>
      <c r="BE32" s="134"/>
      <c r="BF32" s="114"/>
      <c r="BG32" s="134"/>
      <c r="BH32" s="134"/>
      <c r="BI32" s="134"/>
      <c r="BJ32" s="134"/>
      <c r="BK32" s="134"/>
      <c r="BL32" s="55"/>
      <c r="BM32" s="114"/>
      <c r="BN32" s="153"/>
      <c r="BO32" s="55"/>
      <c r="BP32" s="55"/>
      <c r="BQ32" s="55"/>
      <c r="BR32" s="55"/>
      <c r="BS32" s="114"/>
      <c r="BT32" s="153"/>
      <c r="BU32" s="55"/>
      <c r="BV32" s="55"/>
      <c r="BW32" s="55"/>
      <c r="BX32" s="55"/>
      <c r="BY32" s="114"/>
      <c r="BZ32" s="55"/>
      <c r="CA32" s="134"/>
    </row>
    <row r="33" spans="1:79" ht="14.4" x14ac:dyDescent="0.3">
      <c r="A33" s="419" t="s">
        <v>180</v>
      </c>
      <c r="B33" s="492" t="s">
        <v>257</v>
      </c>
      <c r="C33" s="179" t="s">
        <v>245</v>
      </c>
      <c r="D33" s="179" t="s">
        <v>246</v>
      </c>
      <c r="E33" s="492" t="s">
        <v>247</v>
      </c>
      <c r="F33" s="143"/>
      <c r="G33" s="220">
        <v>5</v>
      </c>
      <c r="H33" s="220">
        <v>6</v>
      </c>
      <c r="I33" s="220">
        <v>5</v>
      </c>
      <c r="J33" s="220">
        <v>5</v>
      </c>
      <c r="K33" s="221">
        <f>(G33+H33+I33+J33)/4</f>
        <v>5.25</v>
      </c>
      <c r="L33" s="220">
        <v>3.8</v>
      </c>
      <c r="M33" s="220"/>
      <c r="N33" s="221">
        <f>L33-M33</f>
        <v>3.8</v>
      </c>
      <c r="O33" s="220">
        <v>4</v>
      </c>
      <c r="P33" s="220">
        <v>0.1</v>
      </c>
      <c r="Q33" s="221">
        <f>O33-P33</f>
        <v>3.9</v>
      </c>
      <c r="R33" s="166">
        <f>((K33*0.4)+(N33*0.4)+(Q33*0.2))</f>
        <v>4.4000000000000004</v>
      </c>
      <c r="S33" s="139"/>
      <c r="T33" s="146"/>
      <c r="U33" s="146"/>
      <c r="V33" s="146"/>
      <c r="W33" s="146"/>
      <c r="X33" s="146"/>
      <c r="Y33" s="146"/>
      <c r="Z33" s="546" t="s">
        <v>20</v>
      </c>
      <c r="AA33" s="546"/>
      <c r="AB33" s="141">
        <f>SUM(AB27:AB32)</f>
        <v>313.09999999999997</v>
      </c>
      <c r="AC33" s="141">
        <f>(AB33/6)/8</f>
        <v>6.5229166666666663</v>
      </c>
      <c r="AD33" s="143"/>
      <c r="AE33" s="146"/>
      <c r="AF33" s="146"/>
      <c r="AG33" s="146"/>
      <c r="AH33" s="146"/>
      <c r="AI33" s="146"/>
      <c r="AJ33" s="146"/>
      <c r="AK33" s="546" t="s">
        <v>20</v>
      </c>
      <c r="AL33" s="546"/>
      <c r="AM33" s="141">
        <f>SUM(AM27:AM32)</f>
        <v>302.89999999999998</v>
      </c>
      <c r="AN33" s="141">
        <f>(AM33/6)/8</f>
        <v>6.3104166666666659</v>
      </c>
      <c r="AO33" s="143"/>
      <c r="AP33" s="220">
        <v>5</v>
      </c>
      <c r="AQ33" s="220">
        <v>5.8</v>
      </c>
      <c r="AR33" s="220">
        <v>5</v>
      </c>
      <c r="AS33" s="220">
        <v>5.5</v>
      </c>
      <c r="AT33" s="221">
        <f>(AP33+AQ33+AR33+AS33)/4</f>
        <v>5.3250000000000002</v>
      </c>
      <c r="AU33" s="220">
        <v>5.8</v>
      </c>
      <c r="AV33" s="220"/>
      <c r="AW33" s="221">
        <f>AU33-AV33</f>
        <v>5.8</v>
      </c>
      <c r="AX33" s="220">
        <v>6</v>
      </c>
      <c r="AY33" s="220"/>
      <c r="AZ33" s="221">
        <f>AX33-AY33</f>
        <v>6</v>
      </c>
      <c r="BA33" s="166">
        <f>((AT33*0.4)+(AW33*0.4)+(AZ33*0.2))</f>
        <v>5.65</v>
      </c>
      <c r="BB33" s="133"/>
      <c r="BC33" s="336">
        <v>6.3</v>
      </c>
      <c r="BD33" s="140"/>
      <c r="BE33" s="141">
        <f>BC33-BD33</f>
        <v>6.3</v>
      </c>
      <c r="BF33" s="142"/>
      <c r="BG33" s="140">
        <v>4.5</v>
      </c>
      <c r="BH33" s="140">
        <v>8</v>
      </c>
      <c r="BI33" s="140">
        <v>7.8</v>
      </c>
      <c r="BJ33" s="140">
        <v>5.8</v>
      </c>
      <c r="BK33" s="141">
        <v>0</v>
      </c>
      <c r="BL33" s="141">
        <f>SUM((BG33*0.25),(BH33*0.25),(BI33*0.3),(BJ33*0.2))-BK33</f>
        <v>6.625</v>
      </c>
      <c r="BM33" s="143"/>
      <c r="BN33" s="152">
        <f>R33</f>
        <v>4.4000000000000004</v>
      </c>
      <c r="BO33" s="149">
        <f>AC33</f>
        <v>6.5229166666666663</v>
      </c>
      <c r="BP33" s="149">
        <f>AN33</f>
        <v>6.3104166666666659</v>
      </c>
      <c r="BQ33" s="404"/>
      <c r="BR33" s="406">
        <f>SUM((BN33*0.25)+(BO33*0.375)+(BP33*0.375))</f>
        <v>5.9124999999999996</v>
      </c>
      <c r="BS33" s="147"/>
      <c r="BT33" s="152">
        <f>BA33</f>
        <v>5.65</v>
      </c>
      <c r="BU33" s="149">
        <f>BE33</f>
        <v>6.3</v>
      </c>
      <c r="BV33" s="149">
        <f>BL33</f>
        <v>6.625</v>
      </c>
      <c r="BW33" s="149"/>
      <c r="BX33" s="406">
        <f>SUM((BT33*0.25)+(BU33*0.5)+(BV33*0.25))</f>
        <v>6.21875</v>
      </c>
      <c r="BY33" s="147"/>
      <c r="BZ33" s="517">
        <f>(BR33+BX33)/2</f>
        <v>6.0656249999999998</v>
      </c>
      <c r="CA33" s="549" t="s">
        <v>393</v>
      </c>
    </row>
    <row r="37" spans="1:79" ht="14.4" x14ac:dyDescent="0.3">
      <c r="AO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79" ht="14.4" x14ac:dyDescent="0.3">
      <c r="AO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79" ht="14.4" x14ac:dyDescent="0.3">
      <c r="AO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79" ht="14.4" x14ac:dyDescent="0.3">
      <c r="AO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79" ht="14.4" x14ac:dyDescent="0.3">
      <c r="AO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79" ht="14.4" x14ac:dyDescent="0.3">
      <c r="AO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79" ht="14.4" x14ac:dyDescent="0.3">
      <c r="AO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79" ht="14.4" x14ac:dyDescent="0.3">
      <c r="AO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79" ht="14.4" x14ac:dyDescent="0.3">
      <c r="AO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79" ht="14.4" x14ac:dyDescent="0.3">
      <c r="AO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79" ht="14.4" x14ac:dyDescent="0.3">
      <c r="AO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79" ht="14.4" x14ac:dyDescent="0.3">
      <c r="AO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41:63" ht="14.4" x14ac:dyDescent="0.3">
      <c r="AO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41:63" ht="14.4" x14ac:dyDescent="0.3">
      <c r="AO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41:63" ht="14.4" x14ac:dyDescent="0.3">
      <c r="AO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41:63" ht="14.4" x14ac:dyDescent="0.3">
      <c r="AO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41:63" ht="14.4" x14ac:dyDescent="0.3">
      <c r="AO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41:63" ht="14.4" x14ac:dyDescent="0.3">
      <c r="AO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41:63" ht="14.4" x14ac:dyDescent="0.3">
      <c r="AO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41:63" ht="14.4" x14ac:dyDescent="0.3">
      <c r="AO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41:63" ht="14.4" x14ac:dyDescent="0.3">
      <c r="AO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41:63" ht="14.4" x14ac:dyDescent="0.3">
      <c r="AO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41:63" ht="14.4" x14ac:dyDescent="0.3">
      <c r="AO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41:63" ht="14.4" x14ac:dyDescent="0.3">
      <c r="AO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41:63" ht="14.4" x14ac:dyDescent="0.3">
      <c r="AO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41:63" ht="14.4" x14ac:dyDescent="0.3">
      <c r="AO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41:63" ht="14.4" x14ac:dyDescent="0.3">
      <c r="AO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41:63" ht="14.4" x14ac:dyDescent="0.3">
      <c r="AO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41:63" ht="14.4" x14ac:dyDescent="0.3">
      <c r="AO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41:63" ht="14.4" x14ac:dyDescent="0.3">
      <c r="AO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41:63" ht="14.4" x14ac:dyDescent="0.3">
      <c r="AO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41:63" ht="14.4" x14ac:dyDescent="0.3">
      <c r="AO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41:63" ht="14.4" x14ac:dyDescent="0.3">
      <c r="AO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41:63" ht="14.4" x14ac:dyDescent="0.3">
      <c r="AO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41:63" ht="14.4" x14ac:dyDescent="0.3">
      <c r="AO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41:63" ht="14.4" x14ac:dyDescent="0.3">
      <c r="AO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41:63" ht="14.4" x14ac:dyDescent="0.3">
      <c r="AO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41:63" ht="14.4" x14ac:dyDescent="0.3">
      <c r="AO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41:63" ht="14.4" x14ac:dyDescent="0.3">
      <c r="AO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41:63" ht="14.4" x14ac:dyDescent="0.3">
      <c r="AO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41:63" ht="14.4" x14ac:dyDescent="0.3">
      <c r="AO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41:63" ht="14.4" x14ac:dyDescent="0.3">
      <c r="AO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</sheetData>
  <mergeCells count="8">
    <mergeCell ref="Z33:AA33"/>
    <mergeCell ref="AK33:AL33"/>
    <mergeCell ref="BG10:BH10"/>
    <mergeCell ref="A3:B3"/>
    <mergeCell ref="Z18:AA18"/>
    <mergeCell ref="AK18:AL18"/>
    <mergeCell ref="Z26:AA26"/>
    <mergeCell ref="AK26:AL26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234F-F0ED-442E-ADD1-A2C830165A4B}">
  <dimension ref="A1:R19"/>
  <sheetViews>
    <sheetView tabSelected="1" workbookViewId="0">
      <selection activeCell="R16" sqref="R16"/>
    </sheetView>
  </sheetViews>
  <sheetFormatPr defaultRowHeight="13.2" x14ac:dyDescent="0.25"/>
  <cols>
    <col min="1" max="1" width="6.88671875" customWidth="1"/>
    <col min="2" max="2" width="17.44140625" customWidth="1"/>
    <col min="3" max="3" width="20.88671875" customWidth="1"/>
    <col min="4" max="4" width="19.33203125" customWidth="1"/>
    <col min="5" max="5" width="21.88671875" customWidth="1"/>
    <col min="6" max="6" width="3.33203125" customWidth="1"/>
    <col min="9" max="9" width="12" customWidth="1"/>
    <col min="10" max="10" width="3.33203125" customWidth="1"/>
    <col min="13" max="13" width="12" customWidth="1"/>
    <col min="14" max="14" width="4" customWidth="1"/>
    <col min="18" max="18" width="11.33203125" customWidth="1"/>
  </cols>
  <sheetData>
    <row r="1" spans="1:18" ht="15.6" x14ac:dyDescent="0.3">
      <c r="A1" s="99" t="str">
        <f>'Comp Detail'!A1</f>
        <v>2023 Australian National Championships</v>
      </c>
      <c r="B1" s="3"/>
      <c r="C1" s="41"/>
      <c r="D1" s="173" t="s">
        <v>81</v>
      </c>
      <c r="E1" s="41" t="s">
        <v>301</v>
      </c>
      <c r="F1" s="41"/>
      <c r="R1" s="206">
        <f ca="1">NOW()</f>
        <v>45209.655963310186</v>
      </c>
    </row>
    <row r="2" spans="1:18" ht="15.6" x14ac:dyDescent="0.3">
      <c r="A2" s="28"/>
      <c r="B2" s="3"/>
      <c r="C2" s="41"/>
      <c r="D2" s="173" t="s">
        <v>82</v>
      </c>
      <c r="E2" s="280" t="s">
        <v>101</v>
      </c>
      <c r="R2" s="207">
        <f ca="1">NOW()</f>
        <v>45209.655963310186</v>
      </c>
    </row>
    <row r="3" spans="1:18" ht="15.6" x14ac:dyDescent="0.3">
      <c r="A3" s="538" t="str">
        <f>'Comp Detail'!A3</f>
        <v>5th to 8th October 2023</v>
      </c>
      <c r="B3" s="539"/>
      <c r="C3" s="41"/>
      <c r="D3" s="173"/>
      <c r="E3" s="41"/>
      <c r="F3" s="41"/>
    </row>
    <row r="4" spans="1:18" ht="15.6" x14ac:dyDescent="0.3">
      <c r="A4" s="107"/>
      <c r="B4" s="105"/>
      <c r="C4" s="105"/>
      <c r="D4" s="173"/>
    </row>
    <row r="5" spans="1:18" ht="14.4" x14ac:dyDescent="0.3">
      <c r="A5" s="271"/>
      <c r="B5" s="272"/>
      <c r="C5" s="3"/>
      <c r="D5" s="4"/>
      <c r="E5" s="4"/>
      <c r="F5" s="4"/>
    </row>
    <row r="6" spans="1:18" ht="15.6" x14ac:dyDescent="0.3">
      <c r="A6" s="58" t="s">
        <v>105</v>
      </c>
      <c r="B6" s="69"/>
      <c r="C6" s="59"/>
      <c r="D6" s="69"/>
      <c r="E6" s="59"/>
      <c r="F6" s="59"/>
    </row>
    <row r="7" spans="1:18" x14ac:dyDescent="0.25">
      <c r="A7" s="273" t="s">
        <v>146</v>
      </c>
    </row>
    <row r="8" spans="1:18" ht="15.6" x14ac:dyDescent="0.3">
      <c r="A8" s="58"/>
      <c r="B8" s="69"/>
      <c r="C8" s="59"/>
      <c r="D8" s="59"/>
      <c r="E8" s="59"/>
      <c r="F8" s="274"/>
      <c r="G8" s="69" t="s">
        <v>47</v>
      </c>
      <c r="H8" s="69"/>
      <c r="I8" s="59"/>
      <c r="J8" s="274"/>
      <c r="K8" s="69" t="s">
        <v>46</v>
      </c>
      <c r="L8" s="69"/>
      <c r="M8" s="59"/>
      <c r="N8" s="274"/>
    </row>
    <row r="9" spans="1:18" ht="15.6" x14ac:dyDescent="0.3">
      <c r="A9" s="62"/>
      <c r="B9" s="70"/>
      <c r="C9" s="59"/>
      <c r="D9" s="59"/>
      <c r="E9" s="59"/>
      <c r="F9" s="274"/>
      <c r="G9" s="59" t="str">
        <f>E1</f>
        <v>Janet Leadbeater</v>
      </c>
      <c r="H9" s="59"/>
      <c r="I9" s="59"/>
      <c r="J9" s="275"/>
      <c r="K9" s="59" t="str">
        <f>E2</f>
        <v>Robyn Bruderer</v>
      </c>
      <c r="L9" s="59"/>
      <c r="M9" s="59"/>
      <c r="N9" s="275"/>
    </row>
    <row r="10" spans="1:18" ht="14.4" x14ac:dyDescent="0.3">
      <c r="A10" s="59"/>
      <c r="B10" s="59"/>
      <c r="C10" s="59"/>
      <c r="D10" s="59"/>
      <c r="E10" s="59"/>
      <c r="F10" s="274"/>
      <c r="G10" s="69" t="s">
        <v>26</v>
      </c>
      <c r="H10" s="69"/>
      <c r="I10" s="59"/>
      <c r="J10" s="274"/>
      <c r="K10" s="69" t="s">
        <v>26</v>
      </c>
      <c r="L10" s="69"/>
      <c r="M10" s="59"/>
      <c r="N10" s="274"/>
    </row>
    <row r="11" spans="1:18" ht="14.4" x14ac:dyDescent="0.3">
      <c r="F11" s="274"/>
      <c r="G11" s="174"/>
      <c r="H11" s="187"/>
      <c r="I11" s="187" t="s">
        <v>85</v>
      </c>
      <c r="J11" s="276"/>
      <c r="K11" s="174"/>
      <c r="L11" s="187"/>
      <c r="M11" s="187" t="s">
        <v>85</v>
      </c>
      <c r="N11" s="276"/>
      <c r="O11" s="59"/>
      <c r="P11" s="59"/>
      <c r="Q11" s="73" t="s">
        <v>52</v>
      </c>
      <c r="R11" s="74"/>
    </row>
    <row r="12" spans="1:18" ht="14.4" x14ac:dyDescent="0.3">
      <c r="A12" s="277" t="s">
        <v>24</v>
      </c>
      <c r="B12" s="277" t="s">
        <v>25</v>
      </c>
      <c r="C12" s="277" t="s">
        <v>26</v>
      </c>
      <c r="D12" s="277" t="s">
        <v>27</v>
      </c>
      <c r="E12" s="277" t="s">
        <v>28</v>
      </c>
      <c r="F12" s="274"/>
      <c r="G12" s="176"/>
      <c r="H12" s="170" t="s">
        <v>92</v>
      </c>
      <c r="I12" s="188" t="s">
        <v>34</v>
      </c>
      <c r="J12" s="276"/>
      <c r="K12" s="176"/>
      <c r="L12" s="170" t="s">
        <v>92</v>
      </c>
      <c r="M12" s="188" t="s">
        <v>34</v>
      </c>
      <c r="N12" s="276"/>
      <c r="O12" s="277" t="s">
        <v>47</v>
      </c>
      <c r="P12" s="277" t="s">
        <v>46</v>
      </c>
      <c r="Q12" s="320" t="s">
        <v>32</v>
      </c>
      <c r="R12" s="320" t="s">
        <v>35</v>
      </c>
    </row>
    <row r="13" spans="1:18" ht="14.4" x14ac:dyDescent="0.3">
      <c r="F13" s="274"/>
      <c r="G13" s="41"/>
      <c r="H13" s="190"/>
      <c r="I13" s="190"/>
      <c r="J13" s="276"/>
      <c r="K13" s="41"/>
      <c r="L13" s="190"/>
      <c r="M13" s="190"/>
      <c r="N13" s="276"/>
      <c r="O13" s="71"/>
      <c r="P13" s="71"/>
      <c r="Q13" s="71"/>
      <c r="R13" s="73"/>
    </row>
    <row r="14" spans="1:18" ht="14.4" x14ac:dyDescent="0.3">
      <c r="A14" s="442">
        <v>116</v>
      </c>
      <c r="B14" s="442" t="s">
        <v>395</v>
      </c>
      <c r="C14" s="442" t="s">
        <v>396</v>
      </c>
      <c r="D14" s="442" t="s">
        <v>395</v>
      </c>
      <c r="E14" s="442" t="s">
        <v>397</v>
      </c>
      <c r="F14" s="274"/>
      <c r="G14" s="278">
        <v>8</v>
      </c>
      <c r="H14" s="171"/>
      <c r="I14" s="21">
        <f t="shared" ref="I14:I19" si="0">G14-H14</f>
        <v>8</v>
      </c>
      <c r="J14" s="276"/>
      <c r="K14" s="278">
        <v>7.5</v>
      </c>
      <c r="L14" s="171"/>
      <c r="M14" s="21">
        <f t="shared" ref="M14:M19" si="1">K14-L14</f>
        <v>7.5</v>
      </c>
      <c r="N14" s="276"/>
      <c r="O14" s="96">
        <f t="shared" ref="O14:O19" si="2">I14</f>
        <v>8</v>
      </c>
      <c r="P14" s="96">
        <f t="shared" ref="P14:P19" si="3">M14</f>
        <v>7.5</v>
      </c>
      <c r="Q14" s="93">
        <f t="shared" ref="Q14:Q19" si="4">SUM(O14+P14)/2</f>
        <v>7.75</v>
      </c>
      <c r="R14" s="32">
        <v>1</v>
      </c>
    </row>
    <row r="15" spans="1:18" ht="14.4" x14ac:dyDescent="0.3">
      <c r="A15" s="442">
        <v>118</v>
      </c>
      <c r="B15" s="442" t="s">
        <v>390</v>
      </c>
      <c r="C15" s="442" t="s">
        <v>389</v>
      </c>
      <c r="D15" s="442" t="s">
        <v>390</v>
      </c>
      <c r="E15" s="442" t="s">
        <v>399</v>
      </c>
      <c r="F15" s="274"/>
      <c r="G15" s="278">
        <v>7.8</v>
      </c>
      <c r="H15" s="171"/>
      <c r="I15" s="21">
        <f>G15-H15</f>
        <v>7.8</v>
      </c>
      <c r="J15" s="276"/>
      <c r="K15" s="278">
        <v>7</v>
      </c>
      <c r="L15" s="171"/>
      <c r="M15" s="21">
        <f>K15-L15</f>
        <v>7</v>
      </c>
      <c r="N15" s="276"/>
      <c r="O15" s="96">
        <f>I15</f>
        <v>7.8</v>
      </c>
      <c r="P15" s="96">
        <f>M15</f>
        <v>7</v>
      </c>
      <c r="Q15" s="93">
        <f>SUM(O15+P15)/2</f>
        <v>7.4</v>
      </c>
      <c r="R15" s="32">
        <v>2</v>
      </c>
    </row>
    <row r="16" spans="1:18" ht="14.4" x14ac:dyDescent="0.3">
      <c r="A16" s="442">
        <v>1</v>
      </c>
      <c r="B16" s="442" t="s">
        <v>182</v>
      </c>
      <c r="C16" s="442" t="s">
        <v>159</v>
      </c>
      <c r="D16" s="442" t="s">
        <v>182</v>
      </c>
      <c r="E16" s="442" t="s">
        <v>161</v>
      </c>
      <c r="F16" s="274"/>
      <c r="G16" s="278">
        <v>7.5</v>
      </c>
      <c r="H16" s="171"/>
      <c r="I16" s="21">
        <f t="shared" si="0"/>
        <v>7.5</v>
      </c>
      <c r="J16" s="276"/>
      <c r="K16" s="278">
        <v>7.3</v>
      </c>
      <c r="L16" s="171"/>
      <c r="M16" s="21">
        <f t="shared" si="1"/>
        <v>7.3</v>
      </c>
      <c r="N16" s="276"/>
      <c r="O16" s="96">
        <f t="shared" si="2"/>
        <v>7.5</v>
      </c>
      <c r="P16" s="96">
        <f t="shared" si="3"/>
        <v>7.3</v>
      </c>
      <c r="Q16" s="93">
        <f t="shared" si="4"/>
        <v>7.4</v>
      </c>
      <c r="R16" s="32">
        <v>3</v>
      </c>
    </row>
    <row r="17" spans="1:18" ht="14.4" x14ac:dyDescent="0.3">
      <c r="A17" s="442">
        <v>11</v>
      </c>
      <c r="B17" s="442" t="s">
        <v>267</v>
      </c>
      <c r="C17" s="442" t="s">
        <v>268</v>
      </c>
      <c r="D17" s="442" t="s">
        <v>267</v>
      </c>
      <c r="E17" s="442" t="s">
        <v>269</v>
      </c>
      <c r="F17" s="274"/>
      <c r="G17" s="278">
        <v>6.8</v>
      </c>
      <c r="H17" s="171"/>
      <c r="I17" s="21">
        <f t="shared" si="0"/>
        <v>6.8</v>
      </c>
      <c r="J17" s="276"/>
      <c r="K17" s="278">
        <v>6.2</v>
      </c>
      <c r="L17" s="171"/>
      <c r="M17" s="21">
        <f t="shared" si="1"/>
        <v>6.2</v>
      </c>
      <c r="N17" s="276"/>
      <c r="O17" s="96">
        <f t="shared" si="2"/>
        <v>6.8</v>
      </c>
      <c r="P17" s="96">
        <f t="shared" si="3"/>
        <v>6.2</v>
      </c>
      <c r="Q17" s="93">
        <f t="shared" si="4"/>
        <v>6.5</v>
      </c>
      <c r="R17" s="32">
        <v>4</v>
      </c>
    </row>
    <row r="18" spans="1:18" ht="14.4" x14ac:dyDescent="0.3">
      <c r="A18" s="442">
        <v>116</v>
      </c>
      <c r="B18" s="442" t="s">
        <v>395</v>
      </c>
      <c r="C18" s="442" t="s">
        <v>398</v>
      </c>
      <c r="D18" s="442" t="s">
        <v>395</v>
      </c>
      <c r="E18" s="442" t="s">
        <v>397</v>
      </c>
      <c r="F18" s="274"/>
      <c r="G18" s="278">
        <v>7</v>
      </c>
      <c r="H18" s="171">
        <v>0.5</v>
      </c>
      <c r="I18" s="21">
        <f t="shared" si="0"/>
        <v>6.5</v>
      </c>
      <c r="J18" s="276"/>
      <c r="K18" s="278">
        <v>6.5</v>
      </c>
      <c r="L18" s="171"/>
      <c r="M18" s="21">
        <f t="shared" si="1"/>
        <v>6.5</v>
      </c>
      <c r="N18" s="276"/>
      <c r="O18" s="96">
        <f t="shared" si="2"/>
        <v>6.5</v>
      </c>
      <c r="P18" s="96">
        <f t="shared" si="3"/>
        <v>6.5</v>
      </c>
      <c r="Q18" s="93">
        <f t="shared" si="4"/>
        <v>6.5</v>
      </c>
      <c r="R18" s="32">
        <v>5</v>
      </c>
    </row>
    <row r="19" spans="1:18" ht="14.4" x14ac:dyDescent="0.3">
      <c r="A19" s="463">
        <v>65</v>
      </c>
      <c r="B19" s="463" t="s">
        <v>168</v>
      </c>
      <c r="C19" s="463" t="s">
        <v>265</v>
      </c>
      <c r="D19" s="463" t="s">
        <v>266</v>
      </c>
      <c r="E19" s="463" t="s">
        <v>158</v>
      </c>
      <c r="F19" s="274"/>
      <c r="G19" s="278"/>
      <c r="H19" s="171"/>
      <c r="I19" s="21">
        <f t="shared" si="0"/>
        <v>0</v>
      </c>
      <c r="J19" s="276"/>
      <c r="K19" s="278"/>
      <c r="L19" s="171"/>
      <c r="M19" s="21">
        <f t="shared" si="1"/>
        <v>0</v>
      </c>
      <c r="N19" s="276"/>
      <c r="O19" s="96">
        <f t="shared" si="2"/>
        <v>0</v>
      </c>
      <c r="P19" s="96">
        <f t="shared" si="3"/>
        <v>0</v>
      </c>
      <c r="Q19" s="93">
        <f t="shared" si="4"/>
        <v>0</v>
      </c>
      <c r="R19" s="446" t="s">
        <v>403</v>
      </c>
    </row>
  </sheetData>
  <sortState xmlns:xlrd2="http://schemas.microsoft.com/office/spreadsheetml/2017/richdata2" ref="A14:R18">
    <sortCondition descending="1" ref="Q14:Q18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783D1-22F8-490B-B832-606339A91B1A}">
  <dimension ref="A1:F15"/>
  <sheetViews>
    <sheetView workbookViewId="0">
      <selection activeCell="B10" sqref="B10"/>
    </sheetView>
  </sheetViews>
  <sheetFormatPr defaultRowHeight="13.2" x14ac:dyDescent="0.25"/>
  <cols>
    <col min="1" max="1" width="13.33203125" customWidth="1"/>
    <col min="2" max="2" width="16.6640625" customWidth="1"/>
    <col min="3" max="3" width="15.44140625" customWidth="1"/>
    <col min="4" max="4" width="18.33203125" customWidth="1"/>
    <col min="5" max="5" width="21.33203125" customWidth="1"/>
  </cols>
  <sheetData>
    <row r="1" spans="1:6" ht="27.6" x14ac:dyDescent="0.45">
      <c r="A1" s="422" t="s">
        <v>235</v>
      </c>
      <c r="B1" s="422"/>
      <c r="C1" s="422"/>
      <c r="D1" s="422"/>
      <c r="E1" s="422"/>
    </row>
    <row r="2" spans="1:6" ht="24.6" x14ac:dyDescent="0.4">
      <c r="A2" s="537" t="s">
        <v>229</v>
      </c>
      <c r="B2" s="537"/>
      <c r="C2" s="537"/>
      <c r="D2" s="537"/>
      <c r="E2" s="537"/>
    </row>
    <row r="4" spans="1:6" ht="15" thickBot="1" x14ac:dyDescent="0.35">
      <c r="A4" s="423" t="s">
        <v>230</v>
      </c>
      <c r="B4" s="423" t="s">
        <v>231</v>
      </c>
      <c r="C4" s="423" t="s">
        <v>28</v>
      </c>
      <c r="D4" s="423" t="s">
        <v>26</v>
      </c>
      <c r="E4" s="423" t="s">
        <v>27</v>
      </c>
    </row>
    <row r="5" spans="1:6" ht="58.2" thickBot="1" x14ac:dyDescent="0.35">
      <c r="A5" s="429" t="s">
        <v>409</v>
      </c>
      <c r="B5" s="520" t="s">
        <v>175</v>
      </c>
      <c r="C5" s="430" t="s">
        <v>163</v>
      </c>
      <c r="D5" t="s">
        <v>354</v>
      </c>
      <c r="E5" s="430" t="s">
        <v>162</v>
      </c>
    </row>
    <row r="6" spans="1:6" ht="58.2" thickBot="1" x14ac:dyDescent="0.35">
      <c r="A6" s="429" t="s">
        <v>410</v>
      </c>
      <c r="B6" s="520" t="s">
        <v>206</v>
      </c>
      <c r="C6" s="430" t="s">
        <v>192</v>
      </c>
      <c r="D6" s="430" t="s">
        <v>242</v>
      </c>
      <c r="E6" s="430" t="s">
        <v>200</v>
      </c>
    </row>
    <row r="7" spans="1:6" ht="58.2" thickBot="1" x14ac:dyDescent="0.35">
      <c r="A7" s="429" t="s">
        <v>408</v>
      </c>
      <c r="B7" s="520" t="s">
        <v>406</v>
      </c>
      <c r="C7" s="430"/>
      <c r="D7" s="430"/>
      <c r="E7" s="520"/>
    </row>
    <row r="8" spans="1:6" ht="58.2" thickBot="1" x14ac:dyDescent="0.35">
      <c r="A8" s="429" t="s">
        <v>411</v>
      </c>
      <c r="B8" s="520" t="s">
        <v>406</v>
      </c>
      <c r="C8" s="430"/>
      <c r="D8" s="520"/>
      <c r="E8" s="430"/>
    </row>
    <row r="9" spans="1:6" ht="58.2" thickBot="1" x14ac:dyDescent="0.35">
      <c r="A9" s="429" t="s">
        <v>407</v>
      </c>
      <c r="B9" s="521" t="s">
        <v>406</v>
      </c>
      <c r="C9" s="431"/>
      <c r="D9" s="431"/>
      <c r="E9" s="431"/>
    </row>
    <row r="10" spans="1:6" ht="43.8" thickBot="1" x14ac:dyDescent="0.35">
      <c r="A10" s="429" t="s">
        <v>412</v>
      </c>
      <c r="B10" s="521" t="s">
        <v>406</v>
      </c>
      <c r="C10" s="431"/>
      <c r="D10" s="520"/>
      <c r="E10" s="432"/>
      <c r="F10" s="424"/>
    </row>
    <row r="11" spans="1:6" ht="14.4" x14ac:dyDescent="0.3">
      <c r="B11" s="522"/>
    </row>
    <row r="12" spans="1:6" ht="14.4" x14ac:dyDescent="0.3">
      <c r="B12" s="522"/>
    </row>
    <row r="13" spans="1:6" ht="14.4" x14ac:dyDescent="0.3">
      <c r="B13" s="522"/>
    </row>
    <row r="14" spans="1:6" ht="14.4" x14ac:dyDescent="0.3">
      <c r="B14" s="522"/>
    </row>
    <row r="15" spans="1:6" ht="14.4" x14ac:dyDescent="0.3">
      <c r="B15" s="522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639D-821D-43DD-80BC-DEFF21E4B6ED}">
  <sheetPr>
    <pageSetUpPr fitToPage="1"/>
  </sheetPr>
  <dimension ref="A1:R20"/>
  <sheetViews>
    <sheetView workbookViewId="0">
      <selection activeCell="R19" sqref="R19"/>
    </sheetView>
  </sheetViews>
  <sheetFormatPr defaultRowHeight="13.2" x14ac:dyDescent="0.25"/>
  <cols>
    <col min="1" max="1" width="6.88671875" customWidth="1"/>
    <col min="2" max="2" width="15.6640625" customWidth="1"/>
    <col min="3" max="3" width="20.109375" customWidth="1"/>
    <col min="4" max="4" width="19.33203125" customWidth="1"/>
    <col min="5" max="5" width="21.88671875" customWidth="1"/>
    <col min="6" max="6" width="3.33203125" customWidth="1"/>
    <col min="9" max="9" width="12" customWidth="1"/>
    <col min="10" max="10" width="3.33203125" customWidth="1"/>
    <col min="13" max="13" width="12" customWidth="1"/>
    <col min="14" max="14" width="4" customWidth="1"/>
    <col min="18" max="18" width="11.33203125" customWidth="1"/>
  </cols>
  <sheetData>
    <row r="1" spans="1:18" ht="15.6" x14ac:dyDescent="0.3">
      <c r="A1" s="99" t="str">
        <f>'Comp Detail'!A1</f>
        <v>2023 Australian National Championships</v>
      </c>
      <c r="B1" s="3"/>
      <c r="C1" s="41"/>
      <c r="D1" s="173" t="s">
        <v>81</v>
      </c>
      <c r="E1" s="41" t="s">
        <v>303</v>
      </c>
      <c r="F1" s="41"/>
      <c r="R1" s="206">
        <f ca="1">NOW()</f>
        <v>45209.655963310186</v>
      </c>
    </row>
    <row r="2" spans="1:18" ht="15.6" x14ac:dyDescent="0.3">
      <c r="A2" s="28"/>
      <c r="B2" s="3"/>
      <c r="C2" s="41"/>
      <c r="D2" s="173" t="s">
        <v>82</v>
      </c>
      <c r="E2" s="280" t="s">
        <v>301</v>
      </c>
      <c r="R2" s="207">
        <f ca="1">NOW()</f>
        <v>45209.655963310186</v>
      </c>
    </row>
    <row r="3" spans="1:18" ht="15.6" x14ac:dyDescent="0.3">
      <c r="A3" s="538" t="str">
        <f>'Comp Detail'!A3</f>
        <v>5th to 8th October 2023</v>
      </c>
      <c r="B3" s="539"/>
      <c r="C3" s="41"/>
      <c r="D3" s="173"/>
      <c r="E3" s="41"/>
      <c r="F3" s="41"/>
    </row>
    <row r="4" spans="1:18" ht="15.6" x14ac:dyDescent="0.3">
      <c r="A4" s="107"/>
      <c r="B4" s="105"/>
      <c r="C4" s="105"/>
      <c r="D4" s="173"/>
    </row>
    <row r="5" spans="1:18" ht="14.4" x14ac:dyDescent="0.3">
      <c r="A5" s="271"/>
      <c r="B5" s="272"/>
      <c r="C5" s="3"/>
      <c r="D5" s="4"/>
      <c r="E5" s="4"/>
      <c r="F5" s="4"/>
    </row>
    <row r="6" spans="1:18" ht="15.6" x14ac:dyDescent="0.3">
      <c r="A6" s="58" t="s">
        <v>106</v>
      </c>
      <c r="B6" s="69"/>
      <c r="C6" s="59"/>
      <c r="D6" s="69"/>
      <c r="E6" s="59"/>
      <c r="F6" s="59"/>
    </row>
    <row r="7" spans="1:18" x14ac:dyDescent="0.25">
      <c r="A7" s="273" t="s">
        <v>107</v>
      </c>
    </row>
    <row r="8" spans="1:18" ht="15.6" x14ac:dyDescent="0.3">
      <c r="A8" s="58"/>
      <c r="B8" s="69"/>
      <c r="C8" s="59"/>
      <c r="D8" s="59"/>
      <c r="E8" s="59"/>
      <c r="F8" s="274"/>
      <c r="G8" s="69" t="s">
        <v>47</v>
      </c>
      <c r="H8" s="69"/>
      <c r="I8" s="59"/>
      <c r="J8" s="274"/>
      <c r="K8" s="69" t="s">
        <v>46</v>
      </c>
      <c r="L8" s="69"/>
      <c r="M8" s="59"/>
      <c r="N8" s="274"/>
    </row>
    <row r="9" spans="1:18" ht="15.6" x14ac:dyDescent="0.3">
      <c r="A9" s="62"/>
      <c r="B9" s="70"/>
      <c r="C9" s="59"/>
      <c r="D9" s="59"/>
      <c r="E9" s="59"/>
      <c r="F9" s="274"/>
      <c r="G9" s="59" t="str">
        <f>E1</f>
        <v>Abbie White</v>
      </c>
      <c r="H9" s="59"/>
      <c r="I9" s="59"/>
      <c r="J9" s="275"/>
      <c r="K9" s="59" t="str">
        <f>E2</f>
        <v>Janet Leadbeater</v>
      </c>
      <c r="L9" s="59"/>
      <c r="M9" s="59"/>
      <c r="N9" s="275"/>
    </row>
    <row r="10" spans="1:18" ht="14.4" x14ac:dyDescent="0.3">
      <c r="A10" s="59"/>
      <c r="B10" s="59"/>
      <c r="C10" s="59"/>
      <c r="D10" s="59"/>
      <c r="E10" s="59"/>
      <c r="F10" s="274"/>
      <c r="G10" s="69" t="s">
        <v>26</v>
      </c>
      <c r="H10" s="69"/>
      <c r="I10" s="59"/>
      <c r="J10" s="274"/>
      <c r="K10" s="69" t="s">
        <v>26</v>
      </c>
      <c r="L10" s="69"/>
      <c r="M10" s="59"/>
      <c r="N10" s="274"/>
    </row>
    <row r="11" spans="1:18" ht="14.4" x14ac:dyDescent="0.3">
      <c r="F11" s="274"/>
      <c r="G11" s="174"/>
      <c r="H11" s="187"/>
      <c r="I11" s="187" t="s">
        <v>85</v>
      </c>
      <c r="J11" s="276"/>
      <c r="K11" s="174"/>
      <c r="L11" s="187"/>
      <c r="M11" s="187" t="s">
        <v>85</v>
      </c>
      <c r="N11" s="276"/>
      <c r="O11" s="59"/>
      <c r="P11" s="59"/>
      <c r="Q11" s="73" t="s">
        <v>52</v>
      </c>
      <c r="R11" s="74"/>
    </row>
    <row r="12" spans="1:18" ht="14.4" x14ac:dyDescent="0.3">
      <c r="A12" s="277" t="s">
        <v>24</v>
      </c>
      <c r="B12" s="277" t="s">
        <v>25</v>
      </c>
      <c r="C12" s="277" t="s">
        <v>26</v>
      </c>
      <c r="D12" s="277" t="s">
        <v>27</v>
      </c>
      <c r="E12" s="277" t="s">
        <v>28</v>
      </c>
      <c r="F12" s="274"/>
      <c r="G12" s="176"/>
      <c r="H12" s="170" t="s">
        <v>92</v>
      </c>
      <c r="I12" s="188" t="s">
        <v>34</v>
      </c>
      <c r="J12" s="276"/>
      <c r="K12" s="176"/>
      <c r="L12" s="170" t="s">
        <v>92</v>
      </c>
      <c r="M12" s="188" t="s">
        <v>34</v>
      </c>
      <c r="N12" s="276"/>
      <c r="O12" s="277" t="s">
        <v>47</v>
      </c>
      <c r="P12" s="277" t="s">
        <v>46</v>
      </c>
      <c r="Q12" s="320" t="s">
        <v>32</v>
      </c>
      <c r="R12" s="320" t="s">
        <v>35</v>
      </c>
    </row>
    <row r="13" spans="1:18" ht="14.4" x14ac:dyDescent="0.3">
      <c r="F13" s="274"/>
      <c r="G13" s="41"/>
      <c r="H13" s="190"/>
      <c r="I13" s="190"/>
      <c r="J13" s="276"/>
      <c r="K13" s="41"/>
      <c r="L13" s="190"/>
      <c r="M13" s="190"/>
      <c r="N13" s="276"/>
      <c r="O13" s="71"/>
      <c r="P13" s="71"/>
      <c r="Q13" s="71"/>
      <c r="R13" s="73"/>
    </row>
    <row r="14" spans="1:18" ht="14.4" x14ac:dyDescent="0.3">
      <c r="A14" s="442">
        <v>118</v>
      </c>
      <c r="B14" s="442" t="s">
        <v>390</v>
      </c>
      <c r="C14" s="442" t="s">
        <v>389</v>
      </c>
      <c r="D14" s="442" t="s">
        <v>390</v>
      </c>
      <c r="E14" s="442" t="s">
        <v>399</v>
      </c>
      <c r="F14" s="274"/>
      <c r="G14" s="278">
        <v>7.5</v>
      </c>
      <c r="H14" s="171"/>
      <c r="I14" s="21">
        <f t="shared" ref="I14:I20" si="0">G14-H14</f>
        <v>7.5</v>
      </c>
      <c r="J14" s="276"/>
      <c r="K14" s="278">
        <v>7.5</v>
      </c>
      <c r="L14" s="171"/>
      <c r="M14" s="21">
        <f t="shared" ref="M14:M20" si="1">K14-L14</f>
        <v>7.5</v>
      </c>
      <c r="N14" s="276"/>
      <c r="O14" s="96">
        <f t="shared" ref="O14:O20" si="2">I14</f>
        <v>7.5</v>
      </c>
      <c r="P14" s="96">
        <f t="shared" ref="P14:P20" si="3">M14</f>
        <v>7.5</v>
      </c>
      <c r="Q14" s="93">
        <f t="shared" ref="Q14:Q20" si="4">SUM(O14+P14)/2</f>
        <v>7.5</v>
      </c>
      <c r="R14" s="32">
        <v>1</v>
      </c>
    </row>
    <row r="15" spans="1:18" ht="14.4" x14ac:dyDescent="0.3">
      <c r="A15" s="442">
        <v>116</v>
      </c>
      <c r="B15" s="442" t="s">
        <v>395</v>
      </c>
      <c r="C15" s="442" t="s">
        <v>396</v>
      </c>
      <c r="D15" s="442" t="s">
        <v>395</v>
      </c>
      <c r="E15" s="442" t="s">
        <v>397</v>
      </c>
      <c r="F15" s="274"/>
      <c r="G15" s="278">
        <v>7.3</v>
      </c>
      <c r="H15" s="171">
        <v>0.1</v>
      </c>
      <c r="I15" s="21">
        <f t="shared" si="0"/>
        <v>7.2</v>
      </c>
      <c r="J15" s="276"/>
      <c r="K15" s="278">
        <v>7.5</v>
      </c>
      <c r="L15" s="171">
        <v>0.2</v>
      </c>
      <c r="M15" s="21">
        <f t="shared" si="1"/>
        <v>7.3</v>
      </c>
      <c r="N15" s="276"/>
      <c r="O15" s="96">
        <f t="shared" si="2"/>
        <v>7.2</v>
      </c>
      <c r="P15" s="96">
        <f t="shared" si="3"/>
        <v>7.3</v>
      </c>
      <c r="Q15" s="93">
        <f t="shared" si="4"/>
        <v>7.25</v>
      </c>
      <c r="R15" s="32">
        <v>2</v>
      </c>
    </row>
    <row r="16" spans="1:18" ht="14.4" x14ac:dyDescent="0.3">
      <c r="A16" s="442">
        <v>116</v>
      </c>
      <c r="B16" s="442" t="s">
        <v>395</v>
      </c>
      <c r="C16" s="442" t="s">
        <v>398</v>
      </c>
      <c r="D16" s="442" t="s">
        <v>395</v>
      </c>
      <c r="E16" s="442" t="s">
        <v>397</v>
      </c>
      <c r="F16" s="274"/>
      <c r="G16" s="278">
        <v>7.3</v>
      </c>
      <c r="H16" s="171"/>
      <c r="I16" s="21">
        <f t="shared" si="0"/>
        <v>7.3</v>
      </c>
      <c r="J16" s="276"/>
      <c r="K16" s="278">
        <v>7.2</v>
      </c>
      <c r="L16" s="171">
        <v>0.2</v>
      </c>
      <c r="M16" s="21">
        <f t="shared" si="1"/>
        <v>7</v>
      </c>
      <c r="N16" s="276"/>
      <c r="O16" s="96">
        <f t="shared" si="2"/>
        <v>7.3</v>
      </c>
      <c r="P16" s="96">
        <f t="shared" si="3"/>
        <v>7</v>
      </c>
      <c r="Q16" s="93">
        <f t="shared" si="4"/>
        <v>7.15</v>
      </c>
      <c r="R16" s="32">
        <v>3</v>
      </c>
    </row>
    <row r="17" spans="1:18" ht="14.4" x14ac:dyDescent="0.3">
      <c r="A17">
        <v>66</v>
      </c>
      <c r="B17" t="s">
        <v>174</v>
      </c>
      <c r="C17" t="s">
        <v>224</v>
      </c>
      <c r="D17" t="s">
        <v>174</v>
      </c>
      <c r="E17" t="s">
        <v>158</v>
      </c>
      <c r="F17" s="274"/>
      <c r="G17" s="278">
        <v>7</v>
      </c>
      <c r="H17" s="171"/>
      <c r="I17" s="21">
        <f>G17-H17</f>
        <v>7</v>
      </c>
      <c r="J17" s="276"/>
      <c r="K17" s="278">
        <v>6.9</v>
      </c>
      <c r="L17" s="171">
        <v>0.1</v>
      </c>
      <c r="M17" s="21">
        <f>K17-L17</f>
        <v>6.8000000000000007</v>
      </c>
      <c r="N17" s="276"/>
      <c r="O17" s="96">
        <f>I17</f>
        <v>7</v>
      </c>
      <c r="P17" s="96">
        <f>M17</f>
        <v>6.8000000000000007</v>
      </c>
      <c r="Q17" s="93">
        <f>SUM(O17+P17)/2</f>
        <v>6.9</v>
      </c>
      <c r="R17" s="32">
        <v>4</v>
      </c>
    </row>
    <row r="18" spans="1:18" ht="14.4" x14ac:dyDescent="0.3">
      <c r="A18">
        <v>1</v>
      </c>
      <c r="B18" t="s">
        <v>182</v>
      </c>
      <c r="C18" t="s">
        <v>159</v>
      </c>
      <c r="D18" t="s">
        <v>160</v>
      </c>
      <c r="E18" t="s">
        <v>161</v>
      </c>
      <c r="F18" s="274"/>
      <c r="G18" s="278">
        <v>6.8</v>
      </c>
      <c r="H18" s="171"/>
      <c r="I18" s="21">
        <f t="shared" si="0"/>
        <v>6.8</v>
      </c>
      <c r="J18" s="276"/>
      <c r="K18" s="278">
        <v>7.2</v>
      </c>
      <c r="L18" s="171">
        <v>0.2</v>
      </c>
      <c r="M18" s="21">
        <f t="shared" si="1"/>
        <v>7</v>
      </c>
      <c r="N18" s="276"/>
      <c r="O18" s="96">
        <f t="shared" si="2"/>
        <v>6.8</v>
      </c>
      <c r="P18" s="96">
        <f t="shared" si="3"/>
        <v>7</v>
      </c>
      <c r="Q18" s="93">
        <f t="shared" si="4"/>
        <v>6.9</v>
      </c>
      <c r="R18" s="32">
        <v>5</v>
      </c>
    </row>
    <row r="19" spans="1:18" ht="14.4" x14ac:dyDescent="0.3">
      <c r="A19" s="460">
        <v>112</v>
      </c>
      <c r="B19" s="460" t="s">
        <v>162</v>
      </c>
      <c r="C19" s="460" t="s">
        <v>354</v>
      </c>
      <c r="D19" s="460" t="s">
        <v>162</v>
      </c>
      <c r="E19" s="460" t="s">
        <v>163</v>
      </c>
      <c r="F19" s="524"/>
      <c r="G19" s="525"/>
      <c r="H19" s="526"/>
      <c r="I19" s="470">
        <f t="shared" si="0"/>
        <v>0</v>
      </c>
      <c r="J19" s="527"/>
      <c r="K19" s="525"/>
      <c r="L19" s="526"/>
      <c r="M19" s="470">
        <f t="shared" si="1"/>
        <v>0</v>
      </c>
      <c r="N19" s="527"/>
      <c r="O19" s="528">
        <f t="shared" si="2"/>
        <v>0</v>
      </c>
      <c r="P19" s="528">
        <f t="shared" si="3"/>
        <v>0</v>
      </c>
      <c r="Q19" s="529">
        <f t="shared" si="4"/>
        <v>0</v>
      </c>
      <c r="R19" s="446" t="s">
        <v>403</v>
      </c>
    </row>
    <row r="20" spans="1:18" ht="14.4" x14ac:dyDescent="0.3">
      <c r="A20" s="460">
        <v>11</v>
      </c>
      <c r="B20" s="460" t="s">
        <v>267</v>
      </c>
      <c r="C20" s="460" t="s">
        <v>268</v>
      </c>
      <c r="D20" s="460" t="s">
        <v>267</v>
      </c>
      <c r="E20" s="460" t="s">
        <v>269</v>
      </c>
      <c r="F20" s="274"/>
      <c r="G20" s="278"/>
      <c r="H20" s="171"/>
      <c r="I20" s="21">
        <f t="shared" si="0"/>
        <v>0</v>
      </c>
      <c r="J20" s="276"/>
      <c r="K20" s="278"/>
      <c r="L20" s="171"/>
      <c r="M20" s="21">
        <f t="shared" si="1"/>
        <v>0</v>
      </c>
      <c r="N20" s="276"/>
      <c r="O20" s="528">
        <f t="shared" si="2"/>
        <v>0</v>
      </c>
      <c r="P20" s="528">
        <f t="shared" si="3"/>
        <v>0</v>
      </c>
      <c r="Q20" s="529">
        <f t="shared" si="4"/>
        <v>0</v>
      </c>
      <c r="R20" s="446" t="s">
        <v>403</v>
      </c>
    </row>
  </sheetData>
  <sortState xmlns:xlrd2="http://schemas.microsoft.com/office/spreadsheetml/2017/richdata2" ref="A14:R18">
    <sortCondition descending="1" ref="Q14:Q18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A28D-017C-49FD-A5BC-EB74F00F8B86}">
  <sheetPr>
    <pageSetUpPr fitToPage="1"/>
  </sheetPr>
  <dimension ref="A1:R16"/>
  <sheetViews>
    <sheetView workbookViewId="0">
      <selection activeCell="K16" sqref="K16"/>
    </sheetView>
  </sheetViews>
  <sheetFormatPr defaultRowHeight="13.95" customHeight="1" x14ac:dyDescent="0.25"/>
  <cols>
    <col min="2" max="2" width="28.5546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" customWidth="1"/>
  </cols>
  <sheetData>
    <row r="1" spans="1:18" ht="13.95" customHeight="1" x14ac:dyDescent="0.3">
      <c r="A1" s="99" t="str">
        <f>'Comp Detail'!A1</f>
        <v>2023 Australian National Championships</v>
      </c>
      <c r="B1" s="3"/>
      <c r="C1" s="104" t="s">
        <v>70</v>
      </c>
      <c r="K1" s="547"/>
      <c r="L1" s="547"/>
      <c r="M1" s="547"/>
      <c r="R1" s="206">
        <f ca="1">NOW()</f>
        <v>45209.655963310186</v>
      </c>
    </row>
    <row r="2" spans="1:18" ht="13.95" customHeight="1" x14ac:dyDescent="0.3">
      <c r="A2" s="28"/>
      <c r="B2" s="3"/>
      <c r="C2" s="41" t="s">
        <v>301</v>
      </c>
      <c r="K2" s="547"/>
      <c r="L2" s="547"/>
      <c r="M2" s="547"/>
      <c r="R2" s="207">
        <f ca="1">NOW()</f>
        <v>45209.655963310186</v>
      </c>
    </row>
    <row r="3" spans="1:18" ht="13.95" customHeight="1" x14ac:dyDescent="0.3">
      <c r="A3" s="538" t="str">
        <f>'Comp Detail'!A3</f>
        <v>5th to 8th October 2023</v>
      </c>
      <c r="B3" s="539"/>
      <c r="C3" s="105" t="s">
        <v>112</v>
      </c>
      <c r="K3" s="1"/>
      <c r="L3" s="1"/>
      <c r="M3" s="1"/>
    </row>
    <row r="4" spans="1:18" ht="13.95" customHeight="1" x14ac:dyDescent="0.3">
      <c r="A4" s="107"/>
      <c r="B4" s="108"/>
      <c r="C4" s="1"/>
      <c r="K4" s="1"/>
      <c r="L4" s="1"/>
      <c r="M4" s="1"/>
    </row>
    <row r="5" spans="1:18" ht="13.95" customHeight="1" x14ac:dyDescent="0.3">
      <c r="A5" s="247" t="s">
        <v>270</v>
      </c>
      <c r="B5" s="2"/>
      <c r="C5" s="4"/>
      <c r="D5" s="248"/>
      <c r="E5" s="2" t="s">
        <v>47</v>
      </c>
      <c r="F5" s="4" t="str">
        <f>C2</f>
        <v>Janet Leadbeater</v>
      </c>
      <c r="G5" s="4"/>
      <c r="H5" s="2"/>
      <c r="I5" s="248"/>
      <c r="J5" s="248"/>
      <c r="K5" s="249" t="s">
        <v>46</v>
      </c>
      <c r="L5" s="250" t="str">
        <f>C3</f>
        <v>Tristyn Lowe</v>
      </c>
      <c r="M5" s="248"/>
      <c r="N5" s="248"/>
      <c r="O5" s="248"/>
      <c r="P5" s="248"/>
      <c r="Q5" s="248"/>
      <c r="R5" s="248"/>
    </row>
    <row r="6" spans="1:18" ht="13.95" customHeight="1" x14ac:dyDescent="0.3">
      <c r="A6" s="247" t="s">
        <v>53</v>
      </c>
      <c r="B6" s="2" t="s">
        <v>272</v>
      </c>
      <c r="C6" s="4"/>
      <c r="D6" s="248"/>
      <c r="E6" s="4"/>
      <c r="F6" s="4"/>
      <c r="G6" s="4"/>
      <c r="H6" s="4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3.95" customHeight="1" x14ac:dyDescent="0.3">
      <c r="A7" s="4"/>
      <c r="B7" s="4"/>
      <c r="C7" s="4"/>
      <c r="D7" s="248"/>
      <c r="E7" s="2"/>
      <c r="F7" s="4"/>
      <c r="G7" s="4"/>
      <c r="H7" s="4"/>
      <c r="I7" s="251"/>
      <c r="J7" s="251"/>
      <c r="K7" s="248"/>
      <c r="L7" s="248"/>
      <c r="M7" s="251"/>
      <c r="N7" s="248"/>
      <c r="O7" s="248"/>
      <c r="P7" s="248"/>
      <c r="Q7" s="252"/>
      <c r="R7" s="248"/>
    </row>
    <row r="8" spans="1:18" ht="13.95" customHeight="1" x14ac:dyDescent="0.3">
      <c r="D8" s="253"/>
      <c r="E8" s="39" t="s">
        <v>14</v>
      </c>
      <c r="F8" s="30"/>
      <c r="G8" s="30"/>
      <c r="H8" s="30"/>
      <c r="I8" s="254" t="s">
        <v>14</v>
      </c>
      <c r="J8" s="255"/>
      <c r="K8" s="251"/>
      <c r="L8" s="251"/>
      <c r="M8" s="254" t="s">
        <v>55</v>
      </c>
      <c r="N8" s="253"/>
      <c r="O8" s="251"/>
      <c r="P8" s="251"/>
      <c r="Q8" s="285" t="s">
        <v>15</v>
      </c>
      <c r="R8" s="251"/>
    </row>
    <row r="9" spans="1:18" ht="13.95" customHeight="1" x14ac:dyDescent="0.3">
      <c r="A9" s="322" t="s">
        <v>24</v>
      </c>
      <c r="B9" s="322" t="s">
        <v>25</v>
      </c>
      <c r="C9" s="322" t="s">
        <v>28</v>
      </c>
      <c r="D9" s="263"/>
      <c r="E9" s="37" t="s">
        <v>4</v>
      </c>
      <c r="F9" s="37" t="s">
        <v>5</v>
      </c>
      <c r="G9" s="37" t="s">
        <v>6</v>
      </c>
      <c r="H9" s="37" t="s">
        <v>7</v>
      </c>
      <c r="I9" s="323" t="s">
        <v>15</v>
      </c>
      <c r="J9" s="324"/>
      <c r="K9" s="270" t="s">
        <v>36</v>
      </c>
      <c r="L9" s="270" t="s">
        <v>59</v>
      </c>
      <c r="M9" s="323" t="s">
        <v>15</v>
      </c>
      <c r="N9" s="263"/>
      <c r="O9" s="325" t="s">
        <v>67</v>
      </c>
      <c r="P9" s="325" t="s">
        <v>68</v>
      </c>
      <c r="Q9" s="326" t="s">
        <v>32</v>
      </c>
      <c r="R9" s="325" t="s">
        <v>35</v>
      </c>
    </row>
    <row r="10" spans="1:18" ht="13.8" customHeight="1" x14ac:dyDescent="0.3">
      <c r="C10" s="30"/>
      <c r="D10" s="257"/>
      <c r="E10" s="30"/>
      <c r="F10" s="30"/>
      <c r="G10" s="30"/>
      <c r="H10" s="30"/>
      <c r="I10" s="254"/>
      <c r="J10" s="255"/>
      <c r="K10" s="248"/>
      <c r="L10" s="248"/>
      <c r="M10" s="254"/>
      <c r="N10" s="257"/>
      <c r="O10" s="248"/>
      <c r="P10" s="248"/>
      <c r="Q10" s="285"/>
      <c r="R10" s="251"/>
    </row>
    <row r="11" spans="1:18" ht="13.95" customHeight="1" x14ac:dyDescent="0.25">
      <c r="A11">
        <v>43</v>
      </c>
      <c r="B11" t="s">
        <v>166</v>
      </c>
      <c r="C11" t="s">
        <v>165</v>
      </c>
      <c r="D11" s="257"/>
      <c r="E11" s="286">
        <v>7.5</v>
      </c>
      <c r="F11" s="286">
        <v>7.5</v>
      </c>
      <c r="G11" s="286">
        <v>7.8</v>
      </c>
      <c r="H11" s="286">
        <v>8</v>
      </c>
      <c r="I11" s="287">
        <f t="shared" ref="I11:I16" si="0">SUM((E11*0.25)+(F11*0.25)+(G11*0.3)+(H11*0.2))</f>
        <v>7.6899999999999995</v>
      </c>
      <c r="J11" s="288"/>
      <c r="K11" s="445">
        <v>8.43</v>
      </c>
      <c r="L11" s="289"/>
      <c r="M11" s="287">
        <f t="shared" ref="M11:M16" si="1">K11-L11</f>
        <v>8.43</v>
      </c>
      <c r="N11" s="290"/>
      <c r="O11" s="287">
        <f t="shared" ref="O11:O16" si="2">I11</f>
        <v>7.6899999999999995</v>
      </c>
      <c r="P11" s="287">
        <f t="shared" ref="P11:P16" si="3">M11</f>
        <v>8.43</v>
      </c>
      <c r="Q11" s="335">
        <f t="shared" ref="Q11:Q16" si="4">(M11+I11)/2</f>
        <v>8.0599999999999987</v>
      </c>
      <c r="R11" s="254">
        <v>1</v>
      </c>
    </row>
    <row r="12" spans="1:18" ht="13.95" customHeight="1" x14ac:dyDescent="0.25">
      <c r="A12">
        <v>45</v>
      </c>
      <c r="B12" t="s">
        <v>177</v>
      </c>
      <c r="C12" t="s">
        <v>165</v>
      </c>
      <c r="D12" s="257"/>
      <c r="E12" s="286">
        <v>8</v>
      </c>
      <c r="F12" s="286">
        <v>8.5</v>
      </c>
      <c r="G12" s="286">
        <v>8</v>
      </c>
      <c r="H12" s="286">
        <v>8</v>
      </c>
      <c r="I12" s="287">
        <f t="shared" si="0"/>
        <v>8.125</v>
      </c>
      <c r="J12" s="288"/>
      <c r="K12" s="445">
        <v>7.57</v>
      </c>
      <c r="L12" s="289"/>
      <c r="M12" s="287">
        <f t="shared" si="1"/>
        <v>7.57</v>
      </c>
      <c r="N12" s="290"/>
      <c r="O12" s="287">
        <f t="shared" si="2"/>
        <v>8.125</v>
      </c>
      <c r="P12" s="287">
        <f t="shared" si="3"/>
        <v>7.57</v>
      </c>
      <c r="Q12" s="335">
        <f t="shared" si="4"/>
        <v>7.8475000000000001</v>
      </c>
      <c r="R12" s="254">
        <v>2</v>
      </c>
    </row>
    <row r="13" spans="1:18" ht="13.95" customHeight="1" x14ac:dyDescent="0.25">
      <c r="A13">
        <v>1</v>
      </c>
      <c r="B13" t="s">
        <v>182</v>
      </c>
      <c r="C13" t="s">
        <v>161</v>
      </c>
      <c r="D13" s="257"/>
      <c r="E13" s="286">
        <v>8</v>
      </c>
      <c r="F13" s="286">
        <v>8</v>
      </c>
      <c r="G13" s="286">
        <v>8</v>
      </c>
      <c r="H13" s="286">
        <v>8</v>
      </c>
      <c r="I13" s="287">
        <f t="shared" si="0"/>
        <v>8</v>
      </c>
      <c r="J13" s="288"/>
      <c r="K13" s="445">
        <v>6.93</v>
      </c>
      <c r="L13" s="289"/>
      <c r="M13" s="287">
        <f t="shared" si="1"/>
        <v>6.93</v>
      </c>
      <c r="N13" s="290"/>
      <c r="O13" s="287">
        <f t="shared" si="2"/>
        <v>8</v>
      </c>
      <c r="P13" s="287">
        <f t="shared" si="3"/>
        <v>6.93</v>
      </c>
      <c r="Q13" s="335">
        <f t="shared" si="4"/>
        <v>7.4649999999999999</v>
      </c>
      <c r="R13" s="254">
        <v>3</v>
      </c>
    </row>
    <row r="14" spans="1:18" ht="13.95" customHeight="1" x14ac:dyDescent="0.25">
      <c r="A14">
        <v>50</v>
      </c>
      <c r="B14" t="s">
        <v>221</v>
      </c>
      <c r="C14" s="280" t="s">
        <v>199</v>
      </c>
      <c r="D14" s="257"/>
      <c r="E14" s="286">
        <v>8</v>
      </c>
      <c r="F14" s="286">
        <v>8.5</v>
      </c>
      <c r="G14" s="286">
        <v>8</v>
      </c>
      <c r="H14" s="286">
        <v>7</v>
      </c>
      <c r="I14" s="287">
        <f t="shared" si="0"/>
        <v>7.9250000000000007</v>
      </c>
      <c r="J14" s="288"/>
      <c r="K14" s="445">
        <v>6.62</v>
      </c>
      <c r="L14" s="289"/>
      <c r="M14" s="287">
        <f t="shared" si="1"/>
        <v>6.62</v>
      </c>
      <c r="N14" s="290"/>
      <c r="O14" s="287">
        <f t="shared" si="2"/>
        <v>7.9250000000000007</v>
      </c>
      <c r="P14" s="287">
        <f t="shared" si="3"/>
        <v>6.62</v>
      </c>
      <c r="Q14" s="335">
        <f t="shared" si="4"/>
        <v>7.2725000000000009</v>
      </c>
      <c r="R14" s="254">
        <v>4</v>
      </c>
    </row>
    <row r="15" spans="1:18" ht="13.95" customHeight="1" x14ac:dyDescent="0.25">
      <c r="A15">
        <v>44</v>
      </c>
      <c r="B15" t="s">
        <v>253</v>
      </c>
      <c r="C15" t="s">
        <v>165</v>
      </c>
      <c r="D15" s="257"/>
      <c r="E15" s="286">
        <v>6</v>
      </c>
      <c r="F15" s="286">
        <v>7</v>
      </c>
      <c r="G15" s="286">
        <v>7</v>
      </c>
      <c r="H15" s="286">
        <v>7</v>
      </c>
      <c r="I15" s="287">
        <f t="shared" si="0"/>
        <v>6.75</v>
      </c>
      <c r="J15" s="288"/>
      <c r="K15" s="445">
        <v>7.67</v>
      </c>
      <c r="L15" s="289"/>
      <c r="M15" s="287">
        <f t="shared" si="1"/>
        <v>7.67</v>
      </c>
      <c r="N15" s="290"/>
      <c r="O15" s="287">
        <f t="shared" si="2"/>
        <v>6.75</v>
      </c>
      <c r="P15" s="287">
        <f t="shared" si="3"/>
        <v>7.67</v>
      </c>
      <c r="Q15" s="335">
        <f t="shared" si="4"/>
        <v>7.21</v>
      </c>
      <c r="R15" s="254">
        <v>5</v>
      </c>
    </row>
    <row r="16" spans="1:18" ht="13.95" customHeight="1" x14ac:dyDescent="0.25">
      <c r="A16" s="460">
        <v>49</v>
      </c>
      <c r="B16" s="460" t="s">
        <v>240</v>
      </c>
      <c r="C16" s="460" t="s">
        <v>199</v>
      </c>
      <c r="D16" s="257"/>
      <c r="E16" s="286"/>
      <c r="F16" s="286"/>
      <c r="G16" s="286"/>
      <c r="H16" s="286"/>
      <c r="I16" s="287">
        <f t="shared" si="0"/>
        <v>0</v>
      </c>
      <c r="J16" s="288"/>
      <c r="K16" s="445"/>
      <c r="L16" s="289"/>
      <c r="M16" s="287">
        <f t="shared" si="1"/>
        <v>0</v>
      </c>
      <c r="N16" s="290"/>
      <c r="O16" s="461">
        <f t="shared" si="2"/>
        <v>0</v>
      </c>
      <c r="P16" s="461">
        <f t="shared" si="3"/>
        <v>0</v>
      </c>
      <c r="Q16" s="462">
        <f t="shared" si="4"/>
        <v>0</v>
      </c>
      <c r="R16" s="285" t="s">
        <v>403</v>
      </c>
    </row>
  </sheetData>
  <sortState xmlns:xlrd2="http://schemas.microsoft.com/office/spreadsheetml/2017/richdata2" ref="A11:R15">
    <sortCondition descending="1" ref="Q11:Q15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6FAF-8024-4B65-9920-56B9D47FD00A}">
  <dimension ref="A1:R19"/>
  <sheetViews>
    <sheetView workbookViewId="0">
      <selection activeCell="R20" sqref="R20"/>
    </sheetView>
  </sheetViews>
  <sheetFormatPr defaultRowHeight="13.95" customHeight="1" x14ac:dyDescent="0.25"/>
  <cols>
    <col min="2" max="2" width="28.5546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" customWidth="1"/>
  </cols>
  <sheetData>
    <row r="1" spans="1:18" ht="13.95" customHeight="1" x14ac:dyDescent="0.3">
      <c r="A1" s="99" t="str">
        <f>'Comp Detail'!A1</f>
        <v>2023 Australian National Championships</v>
      </c>
      <c r="B1" s="3"/>
      <c r="C1" s="104" t="s">
        <v>70</v>
      </c>
      <c r="K1" s="547"/>
      <c r="L1" s="547"/>
      <c r="M1" s="547"/>
      <c r="R1" s="206">
        <f ca="1">NOW()</f>
        <v>45209.655963310186</v>
      </c>
    </row>
    <row r="2" spans="1:18" ht="13.95" customHeight="1" x14ac:dyDescent="0.3">
      <c r="A2" s="28"/>
      <c r="B2" s="3"/>
      <c r="C2" s="436" t="s">
        <v>302</v>
      </c>
      <c r="K2" s="547"/>
      <c r="L2" s="547"/>
      <c r="M2" s="547"/>
      <c r="R2" s="207">
        <f ca="1">NOW()</f>
        <v>45209.655963310186</v>
      </c>
    </row>
    <row r="3" spans="1:18" ht="13.95" customHeight="1" x14ac:dyDescent="0.3">
      <c r="A3" s="538" t="str">
        <f>'Comp Detail'!A3</f>
        <v>5th to 8th October 2023</v>
      </c>
      <c r="B3" s="539"/>
      <c r="C3" s="105" t="s">
        <v>112</v>
      </c>
      <c r="K3" s="1"/>
      <c r="L3" s="1"/>
      <c r="M3" s="1"/>
    </row>
    <row r="4" spans="1:18" ht="13.95" customHeight="1" x14ac:dyDescent="0.3">
      <c r="A4" s="107"/>
      <c r="B4" s="108"/>
      <c r="C4" s="1"/>
      <c r="K4" s="1"/>
      <c r="L4" s="1"/>
      <c r="M4" s="1"/>
    </row>
    <row r="5" spans="1:18" ht="13.95" customHeight="1" x14ac:dyDescent="0.3">
      <c r="A5" s="247" t="s">
        <v>273</v>
      </c>
      <c r="B5" s="2"/>
      <c r="C5" s="4"/>
      <c r="D5" s="248"/>
      <c r="E5" s="2" t="s">
        <v>47</v>
      </c>
      <c r="F5" s="4" t="str">
        <f>C2</f>
        <v>Julie Kirpichnikov</v>
      </c>
      <c r="G5" s="4"/>
      <c r="H5" s="2"/>
      <c r="I5" s="248"/>
      <c r="J5" s="248"/>
      <c r="K5" s="249" t="s">
        <v>46</v>
      </c>
      <c r="L5" s="250" t="str">
        <f>C3</f>
        <v>Tristyn Lowe</v>
      </c>
      <c r="M5" s="248"/>
      <c r="N5" s="248"/>
      <c r="O5" s="248"/>
      <c r="P5" s="248"/>
      <c r="Q5" s="248"/>
      <c r="R5" s="248"/>
    </row>
    <row r="6" spans="1:18" ht="13.95" customHeight="1" x14ac:dyDescent="0.3">
      <c r="A6" s="247" t="s">
        <v>53</v>
      </c>
      <c r="B6" s="2">
        <v>22</v>
      </c>
      <c r="C6" s="4"/>
      <c r="D6" s="248"/>
      <c r="E6" s="4"/>
      <c r="F6" s="4"/>
      <c r="G6" s="4"/>
      <c r="H6" s="4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3.95" customHeight="1" x14ac:dyDescent="0.3">
      <c r="A7" s="4"/>
      <c r="B7" s="4"/>
      <c r="C7" s="4"/>
      <c r="D7" s="248"/>
      <c r="E7" s="2"/>
      <c r="F7" s="4"/>
      <c r="G7" s="4"/>
      <c r="H7" s="4"/>
      <c r="I7" s="251"/>
      <c r="J7" s="251"/>
      <c r="K7" s="248"/>
      <c r="L7" s="248"/>
      <c r="M7" s="251"/>
      <c r="N7" s="248"/>
      <c r="O7" s="248"/>
      <c r="P7" s="248"/>
      <c r="Q7" s="252"/>
      <c r="R7" s="248"/>
    </row>
    <row r="8" spans="1:18" ht="13.95" customHeight="1" x14ac:dyDescent="0.3">
      <c r="D8" s="253"/>
      <c r="E8" s="39" t="s">
        <v>14</v>
      </c>
      <c r="F8" s="30"/>
      <c r="G8" s="30"/>
      <c r="H8" s="30"/>
      <c r="I8" s="254" t="s">
        <v>14</v>
      </c>
      <c r="J8" s="255"/>
      <c r="K8" s="251"/>
      <c r="L8" s="251"/>
      <c r="M8" s="254" t="s">
        <v>55</v>
      </c>
      <c r="N8" s="253"/>
      <c r="O8" s="251"/>
      <c r="P8" s="251"/>
      <c r="Q8" s="285" t="s">
        <v>15</v>
      </c>
      <c r="R8" s="251"/>
    </row>
    <row r="9" spans="1:18" ht="13.95" customHeight="1" x14ac:dyDescent="0.3">
      <c r="A9" s="322" t="s">
        <v>24</v>
      </c>
      <c r="B9" s="322" t="s">
        <v>25</v>
      </c>
      <c r="C9" s="322" t="s">
        <v>28</v>
      </c>
      <c r="D9" s="263"/>
      <c r="E9" s="37" t="s">
        <v>4</v>
      </c>
      <c r="F9" s="37" t="s">
        <v>5</v>
      </c>
      <c r="G9" s="37" t="s">
        <v>6</v>
      </c>
      <c r="H9" s="37" t="s">
        <v>7</v>
      </c>
      <c r="I9" s="323" t="s">
        <v>15</v>
      </c>
      <c r="J9" s="324"/>
      <c r="K9" s="270" t="s">
        <v>36</v>
      </c>
      <c r="L9" s="270" t="s">
        <v>59</v>
      </c>
      <c r="M9" s="323" t="s">
        <v>15</v>
      </c>
      <c r="N9" s="263"/>
      <c r="O9" s="325" t="s">
        <v>67</v>
      </c>
      <c r="P9" s="325" t="s">
        <v>68</v>
      </c>
      <c r="Q9" s="326" t="s">
        <v>32</v>
      </c>
      <c r="R9" s="325" t="s">
        <v>35</v>
      </c>
    </row>
    <row r="10" spans="1:18" ht="13.8" customHeight="1" x14ac:dyDescent="0.3">
      <c r="C10" s="30"/>
      <c r="D10" s="257"/>
      <c r="E10" s="30"/>
      <c r="F10" s="30"/>
      <c r="G10" s="30"/>
      <c r="H10" s="30"/>
      <c r="I10" s="254"/>
      <c r="J10" s="255"/>
      <c r="K10" s="248"/>
      <c r="L10" s="248"/>
      <c r="M10" s="254"/>
      <c r="N10" s="257"/>
      <c r="O10" s="248"/>
      <c r="P10" s="248"/>
      <c r="Q10" s="285"/>
      <c r="R10" s="251"/>
    </row>
    <row r="11" spans="1:18" ht="13.95" customHeight="1" x14ac:dyDescent="0.25">
      <c r="A11">
        <v>63</v>
      </c>
      <c r="B11" t="s">
        <v>216</v>
      </c>
      <c r="C11" t="s">
        <v>158</v>
      </c>
      <c r="D11" s="257"/>
      <c r="E11" s="286">
        <v>9.5</v>
      </c>
      <c r="F11" s="286">
        <v>9</v>
      </c>
      <c r="G11" s="286">
        <v>7</v>
      </c>
      <c r="H11" s="286">
        <v>7.8</v>
      </c>
      <c r="I11" s="287">
        <f t="shared" ref="I11:I19" si="0">SUM((E11*0.25)+(F11*0.25)+(G11*0.3)+(H11*0.2))</f>
        <v>8.2850000000000001</v>
      </c>
      <c r="J11" s="288"/>
      <c r="K11" s="445">
        <v>8.33</v>
      </c>
      <c r="L11" s="289"/>
      <c r="M11" s="287">
        <f t="shared" ref="M11:M19" si="1">K11-L11</f>
        <v>8.33</v>
      </c>
      <c r="N11" s="290"/>
      <c r="O11" s="287">
        <f t="shared" ref="O11:O19" si="2">I11</f>
        <v>8.2850000000000001</v>
      </c>
      <c r="P11" s="287">
        <f t="shared" ref="P11:P19" si="3">M11</f>
        <v>8.33</v>
      </c>
      <c r="Q11" s="335">
        <f t="shared" ref="Q11:Q19" si="4">(M11+I11)/2</f>
        <v>8.307500000000001</v>
      </c>
      <c r="R11" s="254">
        <v>1</v>
      </c>
    </row>
    <row r="12" spans="1:18" ht="13.95" customHeight="1" x14ac:dyDescent="0.25">
      <c r="A12">
        <v>22</v>
      </c>
      <c r="B12" t="s">
        <v>197</v>
      </c>
      <c r="C12" t="s">
        <v>156</v>
      </c>
      <c r="D12" s="257"/>
      <c r="E12" s="286">
        <v>9</v>
      </c>
      <c r="F12" s="286">
        <v>8.5</v>
      </c>
      <c r="G12" s="286">
        <v>7</v>
      </c>
      <c r="H12" s="286">
        <v>6.2</v>
      </c>
      <c r="I12" s="287">
        <f t="shared" si="0"/>
        <v>7.7149999999999999</v>
      </c>
      <c r="J12" s="288"/>
      <c r="K12" s="445">
        <v>8</v>
      </c>
      <c r="L12" s="289"/>
      <c r="M12" s="287">
        <f t="shared" si="1"/>
        <v>8</v>
      </c>
      <c r="N12" s="290"/>
      <c r="O12" s="287">
        <f t="shared" si="2"/>
        <v>7.7149999999999999</v>
      </c>
      <c r="P12" s="287">
        <f t="shared" si="3"/>
        <v>8</v>
      </c>
      <c r="Q12" s="335">
        <f t="shared" si="4"/>
        <v>7.8574999999999999</v>
      </c>
      <c r="R12" s="254">
        <v>2</v>
      </c>
    </row>
    <row r="13" spans="1:18" ht="13.95" customHeight="1" x14ac:dyDescent="0.25">
      <c r="A13">
        <v>61</v>
      </c>
      <c r="B13" t="s">
        <v>194</v>
      </c>
      <c r="C13" t="s">
        <v>158</v>
      </c>
      <c r="D13" s="257"/>
      <c r="E13" s="286">
        <v>8</v>
      </c>
      <c r="F13" s="286">
        <v>7.5</v>
      </c>
      <c r="G13" s="286">
        <v>7</v>
      </c>
      <c r="H13" s="286">
        <v>8.5</v>
      </c>
      <c r="I13" s="287">
        <f t="shared" si="0"/>
        <v>7.6749999999999998</v>
      </c>
      <c r="J13" s="288"/>
      <c r="K13" s="445">
        <v>7.54</v>
      </c>
      <c r="L13" s="289"/>
      <c r="M13" s="287">
        <f t="shared" si="1"/>
        <v>7.54</v>
      </c>
      <c r="N13" s="290"/>
      <c r="O13" s="287">
        <f t="shared" si="2"/>
        <v>7.6749999999999998</v>
      </c>
      <c r="P13" s="287">
        <f t="shared" si="3"/>
        <v>7.54</v>
      </c>
      <c r="Q13" s="335">
        <f t="shared" si="4"/>
        <v>7.6074999999999999</v>
      </c>
      <c r="R13" s="254">
        <v>3</v>
      </c>
    </row>
    <row r="14" spans="1:18" ht="13.95" customHeight="1" x14ac:dyDescent="0.25">
      <c r="A14">
        <v>47</v>
      </c>
      <c r="B14" t="s">
        <v>179</v>
      </c>
      <c r="C14" t="s">
        <v>165</v>
      </c>
      <c r="D14" s="257"/>
      <c r="E14" s="286">
        <v>9.3000000000000007</v>
      </c>
      <c r="F14" s="286">
        <v>9.5</v>
      </c>
      <c r="G14" s="286">
        <v>6.2</v>
      </c>
      <c r="H14" s="286">
        <v>6</v>
      </c>
      <c r="I14" s="287">
        <f t="shared" si="0"/>
        <v>7.7600000000000007</v>
      </c>
      <c r="J14" s="288"/>
      <c r="K14" s="445">
        <v>7.14</v>
      </c>
      <c r="L14" s="289"/>
      <c r="M14" s="287">
        <f t="shared" si="1"/>
        <v>7.14</v>
      </c>
      <c r="N14" s="290"/>
      <c r="O14" s="287">
        <f t="shared" si="2"/>
        <v>7.7600000000000007</v>
      </c>
      <c r="P14" s="287">
        <f t="shared" si="3"/>
        <v>7.14</v>
      </c>
      <c r="Q14" s="335">
        <f t="shared" si="4"/>
        <v>7.45</v>
      </c>
      <c r="R14" s="254">
        <v>4</v>
      </c>
    </row>
    <row r="15" spans="1:18" ht="13.95" customHeight="1" x14ac:dyDescent="0.25">
      <c r="A15">
        <v>34</v>
      </c>
      <c r="B15" t="s">
        <v>167</v>
      </c>
      <c r="C15" t="s">
        <v>165</v>
      </c>
      <c r="D15" s="257"/>
      <c r="E15" s="286">
        <v>8.5</v>
      </c>
      <c r="F15" s="286">
        <v>8</v>
      </c>
      <c r="G15" s="286">
        <v>5.6</v>
      </c>
      <c r="H15" s="286">
        <v>5.8</v>
      </c>
      <c r="I15" s="287">
        <f t="shared" si="0"/>
        <v>6.9649999999999999</v>
      </c>
      <c r="J15" s="288"/>
      <c r="K15" s="445">
        <v>7.47</v>
      </c>
      <c r="L15" s="289"/>
      <c r="M15" s="287">
        <f t="shared" si="1"/>
        <v>7.47</v>
      </c>
      <c r="N15" s="290"/>
      <c r="O15" s="287">
        <f t="shared" si="2"/>
        <v>6.9649999999999999</v>
      </c>
      <c r="P15" s="287">
        <f t="shared" si="3"/>
        <v>7.47</v>
      </c>
      <c r="Q15" s="335">
        <f t="shared" si="4"/>
        <v>7.2174999999999994</v>
      </c>
      <c r="R15" s="254">
        <v>5</v>
      </c>
    </row>
    <row r="16" spans="1:18" ht="13.95" customHeight="1" x14ac:dyDescent="0.25">
      <c r="A16">
        <v>51</v>
      </c>
      <c r="B16" t="s">
        <v>203</v>
      </c>
      <c r="C16" s="280" t="s">
        <v>199</v>
      </c>
      <c r="D16" s="257"/>
      <c r="E16" s="286">
        <v>7.5</v>
      </c>
      <c r="F16" s="286">
        <v>8</v>
      </c>
      <c r="G16" s="286">
        <v>5.8</v>
      </c>
      <c r="H16" s="286">
        <v>5.8</v>
      </c>
      <c r="I16" s="287">
        <f t="shared" si="0"/>
        <v>6.7750000000000004</v>
      </c>
      <c r="J16" s="288"/>
      <c r="K16" s="445">
        <v>7.57</v>
      </c>
      <c r="L16" s="289"/>
      <c r="M16" s="287">
        <f t="shared" si="1"/>
        <v>7.57</v>
      </c>
      <c r="N16" s="290"/>
      <c r="O16" s="287">
        <f t="shared" si="2"/>
        <v>6.7750000000000004</v>
      </c>
      <c r="P16" s="287">
        <f t="shared" si="3"/>
        <v>7.57</v>
      </c>
      <c r="Q16" s="335">
        <f t="shared" si="4"/>
        <v>7.1725000000000003</v>
      </c>
      <c r="R16" s="254">
        <v>6</v>
      </c>
    </row>
    <row r="17" spans="1:18" ht="13.95" customHeight="1" x14ac:dyDescent="0.25">
      <c r="A17">
        <v>13</v>
      </c>
      <c r="B17" t="s">
        <v>150</v>
      </c>
      <c r="C17" t="s">
        <v>152</v>
      </c>
      <c r="D17" s="257"/>
      <c r="E17" s="286">
        <v>8</v>
      </c>
      <c r="F17" s="286">
        <v>8</v>
      </c>
      <c r="G17" s="286">
        <v>6</v>
      </c>
      <c r="H17" s="286">
        <v>6</v>
      </c>
      <c r="I17" s="287">
        <f t="shared" si="0"/>
        <v>7</v>
      </c>
      <c r="J17" s="288"/>
      <c r="K17" s="445">
        <v>6.77</v>
      </c>
      <c r="L17" s="289"/>
      <c r="M17" s="287">
        <f t="shared" si="1"/>
        <v>6.77</v>
      </c>
      <c r="N17" s="290"/>
      <c r="O17" s="287">
        <f t="shared" si="2"/>
        <v>7</v>
      </c>
      <c r="P17" s="287">
        <f t="shared" si="3"/>
        <v>6.77</v>
      </c>
      <c r="Q17" s="335">
        <f t="shared" si="4"/>
        <v>6.8849999999999998</v>
      </c>
      <c r="R17" s="254">
        <v>7</v>
      </c>
    </row>
    <row r="18" spans="1:18" ht="13.95" customHeight="1" x14ac:dyDescent="0.25">
      <c r="A18">
        <v>10</v>
      </c>
      <c r="B18" t="s">
        <v>214</v>
      </c>
      <c r="C18" s="280" t="s">
        <v>192</v>
      </c>
      <c r="D18" s="257"/>
      <c r="E18" s="286">
        <v>7.5</v>
      </c>
      <c r="F18" s="286">
        <v>6</v>
      </c>
      <c r="G18" s="286">
        <v>5.8</v>
      </c>
      <c r="H18" s="286">
        <v>5</v>
      </c>
      <c r="I18" s="287">
        <f t="shared" si="0"/>
        <v>6.1150000000000002</v>
      </c>
      <c r="J18" s="288"/>
      <c r="K18" s="445">
        <v>7.37</v>
      </c>
      <c r="L18" s="289"/>
      <c r="M18" s="287">
        <f t="shared" si="1"/>
        <v>7.37</v>
      </c>
      <c r="N18" s="290"/>
      <c r="O18" s="287">
        <f t="shared" si="2"/>
        <v>6.1150000000000002</v>
      </c>
      <c r="P18" s="287">
        <f t="shared" si="3"/>
        <v>7.37</v>
      </c>
      <c r="Q18" s="335">
        <f t="shared" si="4"/>
        <v>6.7424999999999997</v>
      </c>
      <c r="R18" s="254">
        <v>8</v>
      </c>
    </row>
    <row r="19" spans="1:18" ht="13.95" customHeight="1" x14ac:dyDescent="0.25">
      <c r="A19">
        <v>64</v>
      </c>
      <c r="B19" t="s">
        <v>176</v>
      </c>
      <c r="C19" t="s">
        <v>158</v>
      </c>
      <c r="D19" s="257"/>
      <c r="E19" s="286">
        <v>7</v>
      </c>
      <c r="F19" s="286">
        <v>6.5</v>
      </c>
      <c r="G19" s="286">
        <v>4.8</v>
      </c>
      <c r="H19" s="286">
        <v>5.8</v>
      </c>
      <c r="I19" s="287">
        <f t="shared" si="0"/>
        <v>5.9749999999999996</v>
      </c>
      <c r="J19" s="288"/>
      <c r="K19" s="445">
        <v>6.8</v>
      </c>
      <c r="L19" s="289"/>
      <c r="M19" s="287">
        <f t="shared" si="1"/>
        <v>6.8</v>
      </c>
      <c r="N19" s="290"/>
      <c r="O19" s="287">
        <f t="shared" si="2"/>
        <v>5.9749999999999996</v>
      </c>
      <c r="P19" s="287">
        <f t="shared" si="3"/>
        <v>6.8</v>
      </c>
      <c r="Q19" s="335">
        <f t="shared" si="4"/>
        <v>6.3874999999999993</v>
      </c>
      <c r="R19" s="254">
        <v>9</v>
      </c>
    </row>
  </sheetData>
  <sortState xmlns:xlrd2="http://schemas.microsoft.com/office/spreadsheetml/2017/richdata2" ref="A11:R19">
    <sortCondition descending="1" ref="Q11:Q19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0EDD-0822-4A3E-B712-20E95EE807C9}">
  <sheetPr>
    <pageSetUpPr fitToPage="1"/>
  </sheetPr>
  <dimension ref="A1:R22"/>
  <sheetViews>
    <sheetView workbookViewId="0">
      <selection activeCell="R22" sqref="R22"/>
    </sheetView>
  </sheetViews>
  <sheetFormatPr defaultRowHeight="13.95" customHeight="1" x14ac:dyDescent="0.25"/>
  <cols>
    <col min="2" max="2" width="20.5546875" customWidth="1"/>
    <col min="3" max="3" width="31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.88671875" customWidth="1"/>
  </cols>
  <sheetData>
    <row r="1" spans="1:18" ht="13.95" customHeight="1" x14ac:dyDescent="0.3">
      <c r="A1" s="99" t="str">
        <f>'Comp Detail'!A1</f>
        <v>2023 Australian National Championships</v>
      </c>
      <c r="B1" s="3"/>
      <c r="C1" s="104" t="s">
        <v>70</v>
      </c>
      <c r="K1" s="547"/>
      <c r="L1" s="547"/>
      <c r="M1" s="547"/>
      <c r="R1" s="206">
        <f ca="1">NOW()</f>
        <v>45209.655963310186</v>
      </c>
    </row>
    <row r="2" spans="1:18" ht="13.95" customHeight="1" x14ac:dyDescent="0.3">
      <c r="A2" s="28"/>
      <c r="B2" s="3"/>
      <c r="C2" s="436" t="s">
        <v>302</v>
      </c>
      <c r="K2" s="547"/>
      <c r="L2" s="547"/>
      <c r="M2" s="547"/>
      <c r="R2" s="207">
        <f ca="1">NOW()</f>
        <v>45209.655963310186</v>
      </c>
    </row>
    <row r="3" spans="1:18" ht="13.95" customHeight="1" x14ac:dyDescent="0.3">
      <c r="A3" s="538" t="str">
        <f>'Comp Detail'!A3</f>
        <v>5th to 8th October 2023</v>
      </c>
      <c r="B3" s="539"/>
      <c r="C3" s="105" t="s">
        <v>101</v>
      </c>
      <c r="K3" s="1"/>
      <c r="L3" s="1"/>
      <c r="M3" s="1"/>
    </row>
    <row r="4" spans="1:18" ht="13.95" customHeight="1" x14ac:dyDescent="0.3">
      <c r="A4" s="107"/>
      <c r="B4" s="108"/>
      <c r="C4" s="1"/>
      <c r="K4" s="1"/>
      <c r="L4" s="1"/>
      <c r="M4" s="1"/>
    </row>
    <row r="5" spans="1:18" ht="13.95" customHeight="1" x14ac:dyDescent="0.3">
      <c r="A5" s="247" t="s">
        <v>274</v>
      </c>
      <c r="B5" s="2"/>
      <c r="C5" s="4"/>
      <c r="D5" s="248"/>
      <c r="E5" s="2"/>
      <c r="F5" s="250"/>
      <c r="G5" s="4"/>
      <c r="H5" s="2"/>
      <c r="I5" s="248"/>
      <c r="J5" s="248"/>
      <c r="K5" s="249"/>
      <c r="L5" s="41"/>
      <c r="M5" s="248"/>
      <c r="N5" s="248"/>
      <c r="O5" s="248"/>
      <c r="P5" s="248"/>
      <c r="Q5" s="248"/>
      <c r="R5" s="248"/>
    </row>
    <row r="6" spans="1:18" ht="13.95" customHeight="1" x14ac:dyDescent="0.3">
      <c r="A6" s="247" t="s">
        <v>53</v>
      </c>
      <c r="B6" s="2">
        <v>23</v>
      </c>
      <c r="C6" s="4"/>
      <c r="D6" s="248"/>
      <c r="E6" s="4"/>
      <c r="F6" s="4"/>
      <c r="G6" s="4"/>
      <c r="H6" s="4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3.95" customHeight="1" x14ac:dyDescent="0.3">
      <c r="A7" s="4"/>
      <c r="B7" s="4"/>
      <c r="C7" s="4"/>
      <c r="D7" s="248"/>
      <c r="E7" s="2"/>
      <c r="F7" s="4"/>
      <c r="G7" s="4"/>
      <c r="H7" s="4"/>
      <c r="I7" s="251"/>
      <c r="J7" s="251"/>
      <c r="K7" s="248"/>
      <c r="L7" s="248"/>
      <c r="M7" s="251"/>
      <c r="N7" s="248"/>
      <c r="O7" s="248"/>
      <c r="P7" s="248"/>
      <c r="Q7" s="252"/>
      <c r="R7" s="248"/>
    </row>
    <row r="8" spans="1:18" ht="13.95" customHeight="1" x14ac:dyDescent="0.3">
      <c r="D8" s="253"/>
      <c r="E8" s="39" t="s">
        <v>14</v>
      </c>
      <c r="F8" s="30"/>
      <c r="G8" s="30"/>
      <c r="H8" s="30"/>
      <c r="I8" s="254" t="s">
        <v>14</v>
      </c>
      <c r="J8" s="255"/>
      <c r="K8" s="251"/>
      <c r="L8" s="251"/>
      <c r="M8" s="254" t="s">
        <v>55</v>
      </c>
      <c r="N8" s="253"/>
      <c r="O8" s="251"/>
      <c r="P8" s="251"/>
      <c r="Q8" s="285" t="s">
        <v>15</v>
      </c>
      <c r="R8" s="251"/>
    </row>
    <row r="9" spans="1:18" ht="13.95" customHeight="1" x14ac:dyDescent="0.3">
      <c r="A9" s="322" t="s">
        <v>24</v>
      </c>
      <c r="B9" s="322" t="s">
        <v>25</v>
      </c>
      <c r="C9" s="322" t="s">
        <v>28</v>
      </c>
      <c r="D9" s="263"/>
      <c r="E9" s="37" t="s">
        <v>4</v>
      </c>
      <c r="F9" s="37" t="s">
        <v>5</v>
      </c>
      <c r="G9" s="37" t="s">
        <v>6</v>
      </c>
      <c r="H9" s="37" t="s">
        <v>7</v>
      </c>
      <c r="I9" s="323" t="s">
        <v>15</v>
      </c>
      <c r="J9" s="324"/>
      <c r="K9" s="270" t="s">
        <v>36</v>
      </c>
      <c r="L9" s="270" t="s">
        <v>59</v>
      </c>
      <c r="M9" s="323" t="s">
        <v>15</v>
      </c>
      <c r="N9" s="263"/>
      <c r="O9" s="325" t="s">
        <v>67</v>
      </c>
      <c r="P9" s="325" t="s">
        <v>68</v>
      </c>
      <c r="Q9" s="326" t="s">
        <v>32</v>
      </c>
      <c r="R9" s="325" t="s">
        <v>35</v>
      </c>
    </row>
    <row r="10" spans="1:18" ht="13.95" customHeight="1" x14ac:dyDescent="0.3">
      <c r="C10" s="30"/>
      <c r="D10" s="257"/>
      <c r="E10" s="30"/>
      <c r="F10" s="30"/>
      <c r="G10" s="30"/>
      <c r="H10" s="30"/>
      <c r="I10" s="254"/>
      <c r="J10" s="255"/>
      <c r="K10" s="248"/>
      <c r="L10" s="248"/>
      <c r="M10" s="254"/>
      <c r="N10" s="257"/>
      <c r="O10" s="248"/>
      <c r="P10" s="248"/>
      <c r="Q10" s="285"/>
      <c r="R10" s="251"/>
    </row>
    <row r="11" spans="1:18" ht="13.95" customHeight="1" x14ac:dyDescent="0.25">
      <c r="A11">
        <v>52</v>
      </c>
      <c r="B11" t="s">
        <v>262</v>
      </c>
      <c r="C11" t="s">
        <v>241</v>
      </c>
      <c r="D11" s="257"/>
      <c r="E11" s="286">
        <v>8.5</v>
      </c>
      <c r="F11" s="286">
        <v>8</v>
      </c>
      <c r="G11" s="286">
        <v>6.2</v>
      </c>
      <c r="H11" s="286">
        <v>6.4</v>
      </c>
      <c r="I11" s="287">
        <f t="shared" ref="I11:I21" si="0">SUM((E11*0.25)+(F11*0.25)+(G11*0.3)+(H11*0.2))</f>
        <v>7.2649999999999997</v>
      </c>
      <c r="J11" s="288"/>
      <c r="K11" s="445">
        <v>8</v>
      </c>
      <c r="L11" s="289"/>
      <c r="M11" s="287">
        <f t="shared" ref="M11:M21" si="1">K11-L11</f>
        <v>8</v>
      </c>
      <c r="N11" s="290"/>
      <c r="O11" s="287">
        <f t="shared" ref="O11:O21" si="2">I11</f>
        <v>7.2649999999999997</v>
      </c>
      <c r="P11" s="287">
        <f t="shared" ref="P11:P21" si="3">M11</f>
        <v>8</v>
      </c>
      <c r="Q11" s="335">
        <f t="shared" ref="Q11:Q21" si="4">(M11+I11)/2</f>
        <v>7.6325000000000003</v>
      </c>
      <c r="R11" s="254">
        <v>1</v>
      </c>
    </row>
    <row r="12" spans="1:18" ht="13.95" customHeight="1" x14ac:dyDescent="0.25">
      <c r="A12">
        <v>99</v>
      </c>
      <c r="B12" t="s">
        <v>227</v>
      </c>
      <c r="C12" t="s">
        <v>191</v>
      </c>
      <c r="D12" s="257"/>
      <c r="E12" s="286">
        <v>8</v>
      </c>
      <c r="F12" s="286">
        <v>8</v>
      </c>
      <c r="G12" s="286">
        <v>6.3</v>
      </c>
      <c r="H12" s="286">
        <v>5</v>
      </c>
      <c r="I12" s="287">
        <f t="shared" si="0"/>
        <v>6.89</v>
      </c>
      <c r="J12" s="288"/>
      <c r="K12" s="445">
        <v>8.1199999999999992</v>
      </c>
      <c r="L12" s="289"/>
      <c r="M12" s="287">
        <f t="shared" si="1"/>
        <v>8.1199999999999992</v>
      </c>
      <c r="N12" s="290"/>
      <c r="O12" s="287">
        <f t="shared" si="2"/>
        <v>6.89</v>
      </c>
      <c r="P12" s="287">
        <f t="shared" si="3"/>
        <v>8.1199999999999992</v>
      </c>
      <c r="Q12" s="335">
        <f t="shared" si="4"/>
        <v>7.504999999999999</v>
      </c>
      <c r="R12" s="254">
        <v>2</v>
      </c>
    </row>
    <row r="13" spans="1:18" ht="13.95" customHeight="1" x14ac:dyDescent="0.25">
      <c r="A13">
        <v>76</v>
      </c>
      <c r="B13" t="s">
        <v>207</v>
      </c>
      <c r="C13" t="s">
        <v>223</v>
      </c>
      <c r="D13" s="257"/>
      <c r="E13" s="286">
        <v>7.5</v>
      </c>
      <c r="F13" s="286">
        <v>7.8</v>
      </c>
      <c r="G13" s="286">
        <v>6.5</v>
      </c>
      <c r="H13" s="286">
        <v>6</v>
      </c>
      <c r="I13" s="287">
        <f t="shared" si="0"/>
        <v>6.9750000000000005</v>
      </c>
      <c r="J13" s="288"/>
      <c r="K13" s="445">
        <v>7.85</v>
      </c>
      <c r="L13" s="289"/>
      <c r="M13" s="287">
        <f t="shared" si="1"/>
        <v>7.85</v>
      </c>
      <c r="N13" s="290"/>
      <c r="O13" s="287">
        <f t="shared" si="2"/>
        <v>6.9750000000000005</v>
      </c>
      <c r="P13" s="287">
        <f t="shared" si="3"/>
        <v>7.85</v>
      </c>
      <c r="Q13" s="335">
        <f t="shared" si="4"/>
        <v>7.4124999999999996</v>
      </c>
      <c r="R13" s="254">
        <v>3</v>
      </c>
    </row>
    <row r="14" spans="1:18" ht="13.95" customHeight="1" x14ac:dyDescent="0.25">
      <c r="A14">
        <v>53</v>
      </c>
      <c r="B14" t="s">
        <v>196</v>
      </c>
      <c r="C14" t="s">
        <v>241</v>
      </c>
      <c r="D14" s="257"/>
      <c r="E14" s="286">
        <v>6</v>
      </c>
      <c r="F14" s="286">
        <v>8.5</v>
      </c>
      <c r="G14" s="286">
        <v>6.3</v>
      </c>
      <c r="H14" s="286">
        <v>5.2</v>
      </c>
      <c r="I14" s="287">
        <f t="shared" si="0"/>
        <v>6.5549999999999997</v>
      </c>
      <c r="J14" s="288"/>
      <c r="K14" s="445">
        <v>8.18</v>
      </c>
      <c r="L14" s="289"/>
      <c r="M14" s="287">
        <f t="shared" si="1"/>
        <v>8.18</v>
      </c>
      <c r="N14" s="290"/>
      <c r="O14" s="287">
        <f t="shared" si="2"/>
        <v>6.5549999999999997</v>
      </c>
      <c r="P14" s="287">
        <f t="shared" si="3"/>
        <v>8.18</v>
      </c>
      <c r="Q14" s="335">
        <f t="shared" si="4"/>
        <v>7.3674999999999997</v>
      </c>
      <c r="R14" s="254">
        <v>4</v>
      </c>
    </row>
    <row r="15" spans="1:18" ht="13.95" customHeight="1" x14ac:dyDescent="0.25">
      <c r="A15">
        <v>35</v>
      </c>
      <c r="B15" t="s">
        <v>178</v>
      </c>
      <c r="C15" t="s">
        <v>165</v>
      </c>
      <c r="D15" s="257"/>
      <c r="E15" s="286">
        <v>9.5</v>
      </c>
      <c r="F15" s="286">
        <v>9</v>
      </c>
      <c r="G15" s="286">
        <v>7</v>
      </c>
      <c r="H15" s="286">
        <v>4.8</v>
      </c>
      <c r="I15" s="287">
        <f t="shared" si="0"/>
        <v>7.6849999999999996</v>
      </c>
      <c r="J15" s="288"/>
      <c r="K15" s="445">
        <v>7</v>
      </c>
      <c r="L15" s="289"/>
      <c r="M15" s="287">
        <f t="shared" si="1"/>
        <v>7</v>
      </c>
      <c r="N15" s="290"/>
      <c r="O15" s="287">
        <f t="shared" si="2"/>
        <v>7.6849999999999996</v>
      </c>
      <c r="P15" s="287">
        <f t="shared" si="3"/>
        <v>7</v>
      </c>
      <c r="Q15" s="335">
        <f t="shared" si="4"/>
        <v>7.3424999999999994</v>
      </c>
      <c r="R15" s="254">
        <v>5</v>
      </c>
    </row>
    <row r="16" spans="1:18" ht="13.95" customHeight="1" x14ac:dyDescent="0.25">
      <c r="A16">
        <v>75</v>
      </c>
      <c r="B16" t="s">
        <v>205</v>
      </c>
      <c r="C16" t="s">
        <v>223</v>
      </c>
      <c r="D16" s="257"/>
      <c r="E16" s="286">
        <v>8</v>
      </c>
      <c r="F16" s="286">
        <v>6.8</v>
      </c>
      <c r="G16" s="286">
        <v>6.2</v>
      </c>
      <c r="H16" s="286">
        <v>6</v>
      </c>
      <c r="I16" s="287">
        <f t="shared" si="0"/>
        <v>6.7600000000000007</v>
      </c>
      <c r="J16" s="288"/>
      <c r="K16" s="445">
        <v>7.66</v>
      </c>
      <c r="L16" s="289"/>
      <c r="M16" s="287">
        <f t="shared" si="1"/>
        <v>7.66</v>
      </c>
      <c r="N16" s="290"/>
      <c r="O16" s="287">
        <f t="shared" si="2"/>
        <v>6.7600000000000007</v>
      </c>
      <c r="P16" s="287">
        <f t="shared" si="3"/>
        <v>7.66</v>
      </c>
      <c r="Q16" s="335">
        <f t="shared" si="4"/>
        <v>7.2100000000000009</v>
      </c>
      <c r="R16" s="254">
        <v>6</v>
      </c>
    </row>
    <row r="17" spans="1:18" ht="13.95" customHeight="1" x14ac:dyDescent="0.25">
      <c r="A17">
        <v>16</v>
      </c>
      <c r="B17" t="s">
        <v>256</v>
      </c>
      <c r="C17" t="s">
        <v>247</v>
      </c>
      <c r="D17" s="257"/>
      <c r="E17" s="286">
        <v>6</v>
      </c>
      <c r="F17" s="286">
        <v>6</v>
      </c>
      <c r="G17" s="286">
        <v>5.7</v>
      </c>
      <c r="H17" s="286">
        <v>6</v>
      </c>
      <c r="I17" s="287">
        <f t="shared" si="0"/>
        <v>5.91</v>
      </c>
      <c r="J17" s="288"/>
      <c r="K17" s="445">
        <v>8.16</v>
      </c>
      <c r="L17" s="289"/>
      <c r="M17" s="287">
        <f t="shared" si="1"/>
        <v>8.16</v>
      </c>
      <c r="N17" s="290"/>
      <c r="O17" s="287">
        <f t="shared" si="2"/>
        <v>5.91</v>
      </c>
      <c r="P17" s="287">
        <f t="shared" si="3"/>
        <v>8.16</v>
      </c>
      <c r="Q17" s="335">
        <f t="shared" si="4"/>
        <v>7.0350000000000001</v>
      </c>
      <c r="R17" s="254">
        <v>7</v>
      </c>
    </row>
    <row r="18" spans="1:18" ht="13.95" customHeight="1" x14ac:dyDescent="0.25">
      <c r="A18">
        <v>37</v>
      </c>
      <c r="B18" t="s">
        <v>275</v>
      </c>
      <c r="C18" t="s">
        <v>165</v>
      </c>
      <c r="D18" s="257"/>
      <c r="E18" s="286">
        <v>8</v>
      </c>
      <c r="F18" s="286">
        <v>8.5</v>
      </c>
      <c r="G18" s="286">
        <v>5.8</v>
      </c>
      <c r="H18" s="286">
        <v>5</v>
      </c>
      <c r="I18" s="287">
        <f t="shared" si="0"/>
        <v>6.8650000000000002</v>
      </c>
      <c r="J18" s="288"/>
      <c r="K18" s="445">
        <v>7.85</v>
      </c>
      <c r="L18" s="289">
        <v>1</v>
      </c>
      <c r="M18" s="287">
        <f t="shared" si="1"/>
        <v>6.85</v>
      </c>
      <c r="N18" s="290"/>
      <c r="O18" s="287">
        <f t="shared" si="2"/>
        <v>6.8650000000000002</v>
      </c>
      <c r="P18" s="287">
        <f t="shared" si="3"/>
        <v>6.85</v>
      </c>
      <c r="Q18" s="335">
        <f t="shared" si="4"/>
        <v>6.8574999999999999</v>
      </c>
      <c r="R18" s="254">
        <v>8</v>
      </c>
    </row>
    <row r="19" spans="1:18" ht="13.95" customHeight="1" x14ac:dyDescent="0.25">
      <c r="A19">
        <v>113</v>
      </c>
      <c r="B19" t="s">
        <v>277</v>
      </c>
      <c r="C19" t="s">
        <v>278</v>
      </c>
      <c r="D19" s="257"/>
      <c r="E19" s="286">
        <v>8</v>
      </c>
      <c r="F19" s="286">
        <v>7</v>
      </c>
      <c r="G19" s="286">
        <v>5</v>
      </c>
      <c r="H19" s="286">
        <v>4.5</v>
      </c>
      <c r="I19" s="287">
        <f t="shared" si="0"/>
        <v>6.15</v>
      </c>
      <c r="J19" s="288"/>
      <c r="K19" s="445">
        <v>7.33</v>
      </c>
      <c r="L19" s="289"/>
      <c r="M19" s="287">
        <f t="shared" si="1"/>
        <v>7.33</v>
      </c>
      <c r="N19" s="290"/>
      <c r="O19" s="287">
        <f t="shared" si="2"/>
        <v>6.15</v>
      </c>
      <c r="P19" s="287">
        <f t="shared" si="3"/>
        <v>7.33</v>
      </c>
      <c r="Q19" s="335">
        <f t="shared" si="4"/>
        <v>6.74</v>
      </c>
      <c r="R19" s="254">
        <v>9</v>
      </c>
    </row>
    <row r="20" spans="1:18" ht="13.95" customHeight="1" x14ac:dyDescent="0.25">
      <c r="A20">
        <v>3</v>
      </c>
      <c r="B20" t="s">
        <v>195</v>
      </c>
      <c r="C20" t="s">
        <v>161</v>
      </c>
      <c r="D20" s="257"/>
      <c r="E20" s="286">
        <v>7</v>
      </c>
      <c r="F20" s="286">
        <v>7</v>
      </c>
      <c r="G20" s="286">
        <v>5</v>
      </c>
      <c r="H20" s="286">
        <v>5</v>
      </c>
      <c r="I20" s="287">
        <f t="shared" si="0"/>
        <v>6</v>
      </c>
      <c r="J20" s="288"/>
      <c r="K20" s="445">
        <v>7.4</v>
      </c>
      <c r="L20" s="289"/>
      <c r="M20" s="287">
        <f t="shared" si="1"/>
        <v>7.4</v>
      </c>
      <c r="N20" s="290"/>
      <c r="O20" s="287">
        <f t="shared" si="2"/>
        <v>6</v>
      </c>
      <c r="P20" s="287">
        <f t="shared" si="3"/>
        <v>7.4</v>
      </c>
      <c r="Q20" s="335">
        <f t="shared" si="4"/>
        <v>6.7</v>
      </c>
      <c r="R20" s="254">
        <v>10</v>
      </c>
    </row>
    <row r="21" spans="1:18" ht="13.95" customHeight="1" x14ac:dyDescent="0.25">
      <c r="A21">
        <v>36</v>
      </c>
      <c r="B21" t="s">
        <v>276</v>
      </c>
      <c r="C21" t="s">
        <v>165</v>
      </c>
      <c r="D21" s="257"/>
      <c r="E21" s="286">
        <v>8</v>
      </c>
      <c r="F21" s="286">
        <v>8</v>
      </c>
      <c r="G21" s="286">
        <v>5</v>
      </c>
      <c r="H21" s="286">
        <v>5</v>
      </c>
      <c r="I21" s="287">
        <f t="shared" si="0"/>
        <v>6.5</v>
      </c>
      <c r="J21" s="288"/>
      <c r="K21" s="445">
        <v>7.28</v>
      </c>
      <c r="L21" s="289">
        <v>1</v>
      </c>
      <c r="M21" s="287">
        <f t="shared" si="1"/>
        <v>6.28</v>
      </c>
      <c r="N21" s="290"/>
      <c r="O21" s="287">
        <f t="shared" si="2"/>
        <v>6.5</v>
      </c>
      <c r="P21" s="287">
        <f t="shared" si="3"/>
        <v>6.28</v>
      </c>
      <c r="Q21" s="335">
        <f t="shared" si="4"/>
        <v>6.3900000000000006</v>
      </c>
      <c r="R21" s="254">
        <v>11</v>
      </c>
    </row>
    <row r="22" spans="1:18" ht="13.95" customHeight="1" x14ac:dyDescent="0.25">
      <c r="K22" s="408"/>
    </row>
  </sheetData>
  <sortState xmlns:xlrd2="http://schemas.microsoft.com/office/spreadsheetml/2017/richdata2" ref="A11:R21">
    <sortCondition descending="1" ref="Q11:Q21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A7E76-4522-413F-A396-82E21CDFC15E}">
  <dimension ref="A1:R19"/>
  <sheetViews>
    <sheetView workbookViewId="0">
      <selection activeCell="R20" sqref="R20"/>
    </sheetView>
  </sheetViews>
  <sheetFormatPr defaultRowHeight="13.95" customHeight="1" x14ac:dyDescent="0.25"/>
  <cols>
    <col min="2" max="2" width="30.5546875" customWidth="1"/>
    <col min="3" max="3" width="31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.88671875" customWidth="1"/>
  </cols>
  <sheetData>
    <row r="1" spans="1:18" ht="13.95" customHeight="1" x14ac:dyDescent="0.3">
      <c r="A1" s="99" t="str">
        <f>'Comp Detail'!A1</f>
        <v>2023 Australian National Championships</v>
      </c>
      <c r="B1" s="3"/>
      <c r="C1" s="104" t="s">
        <v>70</v>
      </c>
      <c r="K1" s="547"/>
      <c r="L1" s="547"/>
      <c r="M1" s="547"/>
      <c r="R1" s="206">
        <f ca="1">NOW()</f>
        <v>45209.655963310186</v>
      </c>
    </row>
    <row r="2" spans="1:18" ht="13.95" customHeight="1" x14ac:dyDescent="0.3">
      <c r="A2" s="28"/>
      <c r="B2" s="3"/>
      <c r="C2" s="438" t="s">
        <v>302</v>
      </c>
      <c r="K2" s="547"/>
      <c r="L2" s="547"/>
      <c r="M2" s="547"/>
      <c r="R2" s="207">
        <f ca="1">NOW()</f>
        <v>45209.655963310186</v>
      </c>
    </row>
    <row r="3" spans="1:18" ht="13.95" customHeight="1" x14ac:dyDescent="0.3">
      <c r="A3" s="538" t="str">
        <f>'Comp Detail'!A3</f>
        <v>5th to 8th October 2023</v>
      </c>
      <c r="B3" s="539"/>
      <c r="C3" s="105" t="s">
        <v>101</v>
      </c>
      <c r="K3" s="1"/>
      <c r="L3" s="1"/>
      <c r="M3" s="1"/>
    </row>
    <row r="4" spans="1:18" ht="13.95" customHeight="1" x14ac:dyDescent="0.3">
      <c r="A4" s="107"/>
      <c r="B4" s="108"/>
      <c r="C4" s="1"/>
      <c r="K4" s="1"/>
      <c r="L4" s="1"/>
      <c r="M4" s="1"/>
    </row>
    <row r="5" spans="1:18" ht="13.95" customHeight="1" x14ac:dyDescent="0.3">
      <c r="A5" s="247" t="s">
        <v>298</v>
      </c>
      <c r="B5" s="2"/>
      <c r="C5" s="4"/>
      <c r="D5" s="248"/>
      <c r="E5" s="2"/>
      <c r="F5" s="250"/>
      <c r="G5" s="4"/>
      <c r="H5" s="2"/>
      <c r="I5" s="248"/>
      <c r="J5" s="248"/>
      <c r="K5" s="249"/>
      <c r="L5" s="41"/>
      <c r="M5" s="248"/>
      <c r="N5" s="248"/>
      <c r="O5" s="248"/>
      <c r="P5" s="248"/>
      <c r="Q5" s="248"/>
      <c r="R5" s="248"/>
    </row>
    <row r="6" spans="1:18" ht="13.95" customHeight="1" x14ac:dyDescent="0.3">
      <c r="A6" s="247" t="s">
        <v>53</v>
      </c>
      <c r="B6" s="2" t="s">
        <v>342</v>
      </c>
      <c r="C6" s="4"/>
      <c r="D6" s="248"/>
      <c r="E6" s="4"/>
      <c r="F6" s="4"/>
      <c r="G6" s="4"/>
      <c r="H6" s="4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3.95" customHeight="1" x14ac:dyDescent="0.3">
      <c r="A7" s="4"/>
      <c r="B7" s="2" t="s">
        <v>343</v>
      </c>
      <c r="C7" s="4"/>
      <c r="D7" s="248"/>
      <c r="E7" s="2"/>
      <c r="F7" s="4"/>
      <c r="G7" s="4"/>
      <c r="H7" s="4"/>
      <c r="I7" s="251"/>
      <c r="J7" s="251"/>
      <c r="K7" s="248"/>
      <c r="L7" s="248"/>
      <c r="M7" s="251"/>
      <c r="N7" s="248"/>
      <c r="O7" s="248"/>
      <c r="P7" s="248"/>
      <c r="Q7" s="252"/>
      <c r="R7" s="248"/>
    </row>
    <row r="8" spans="1:18" ht="13.95" customHeight="1" x14ac:dyDescent="0.3">
      <c r="D8" s="253"/>
      <c r="E8" s="39" t="s">
        <v>14</v>
      </c>
      <c r="F8" s="30"/>
      <c r="G8" s="30"/>
      <c r="H8" s="30"/>
      <c r="I8" s="254" t="s">
        <v>14</v>
      </c>
      <c r="J8" s="255"/>
      <c r="K8" s="251"/>
      <c r="L8" s="251"/>
      <c r="M8" s="254" t="s">
        <v>55</v>
      </c>
      <c r="N8" s="253"/>
      <c r="O8" s="251"/>
      <c r="P8" s="251"/>
      <c r="Q8" s="285" t="s">
        <v>15</v>
      </c>
      <c r="R8" s="251"/>
    </row>
    <row r="9" spans="1:18" ht="13.95" customHeight="1" x14ac:dyDescent="0.3">
      <c r="A9" s="322" t="s">
        <v>24</v>
      </c>
      <c r="B9" s="322" t="s">
        <v>25</v>
      </c>
      <c r="C9" s="322" t="s">
        <v>28</v>
      </c>
      <c r="D9" s="263"/>
      <c r="E9" s="37" t="s">
        <v>4</v>
      </c>
      <c r="F9" s="37" t="s">
        <v>5</v>
      </c>
      <c r="G9" s="37" t="s">
        <v>6</v>
      </c>
      <c r="H9" s="37" t="s">
        <v>7</v>
      </c>
      <c r="I9" s="323" t="s">
        <v>15</v>
      </c>
      <c r="J9" s="324"/>
      <c r="K9" s="270" t="s">
        <v>36</v>
      </c>
      <c r="L9" s="270" t="s">
        <v>59</v>
      </c>
      <c r="M9" s="323" t="s">
        <v>15</v>
      </c>
      <c r="N9" s="263"/>
      <c r="O9" s="325" t="s">
        <v>67</v>
      </c>
      <c r="P9" s="325" t="s">
        <v>68</v>
      </c>
      <c r="Q9" s="326" t="s">
        <v>32</v>
      </c>
      <c r="R9" s="325" t="s">
        <v>35</v>
      </c>
    </row>
    <row r="10" spans="1:18" ht="13.95" customHeight="1" x14ac:dyDescent="0.3">
      <c r="C10" s="30"/>
      <c r="D10" s="257"/>
      <c r="E10" s="30"/>
      <c r="F10" s="30"/>
      <c r="G10" s="30"/>
      <c r="H10" s="30"/>
      <c r="I10" s="254"/>
      <c r="J10" s="255"/>
      <c r="K10" s="248"/>
      <c r="L10" s="248"/>
      <c r="M10" s="254"/>
      <c r="N10" s="257"/>
      <c r="O10" s="248"/>
      <c r="P10" s="248"/>
      <c r="Q10" s="285"/>
      <c r="R10" s="251"/>
    </row>
    <row r="11" spans="1:18" ht="13.95" customHeight="1" x14ac:dyDescent="0.25">
      <c r="A11">
        <v>24</v>
      </c>
      <c r="B11" t="s">
        <v>170</v>
      </c>
      <c r="C11" t="s">
        <v>156</v>
      </c>
      <c r="D11" s="257"/>
      <c r="E11" s="286">
        <v>9</v>
      </c>
      <c r="F11" s="286">
        <v>9</v>
      </c>
      <c r="G11" s="286">
        <v>8</v>
      </c>
      <c r="H11" s="286">
        <v>8</v>
      </c>
      <c r="I11" s="287">
        <f t="shared" ref="I11:I19" si="0">SUM((E11*0.25)+(F11*0.25)+(G11*0.3)+(H11*0.2))</f>
        <v>8.5</v>
      </c>
      <c r="J11" s="288"/>
      <c r="K11" s="445">
        <v>8.44</v>
      </c>
      <c r="L11" s="289"/>
      <c r="M11" s="287">
        <f t="shared" ref="M11:M19" si="1">K11-L11</f>
        <v>8.44</v>
      </c>
      <c r="N11" s="290"/>
      <c r="O11" s="287">
        <f t="shared" ref="O11:O19" si="2">I11</f>
        <v>8.5</v>
      </c>
      <c r="P11" s="287">
        <f t="shared" ref="P11:P19" si="3">M11</f>
        <v>8.44</v>
      </c>
      <c r="Q11" s="335">
        <f t="shared" ref="Q11:Q19" si="4">(M11+I11)/2</f>
        <v>8.4699999999999989</v>
      </c>
      <c r="R11" s="254">
        <v>1</v>
      </c>
    </row>
    <row r="12" spans="1:18" ht="13.95" customHeight="1" x14ac:dyDescent="0.25">
      <c r="A12">
        <v>40</v>
      </c>
      <c r="B12" t="s">
        <v>299</v>
      </c>
      <c r="C12" t="s">
        <v>165</v>
      </c>
      <c r="D12" s="257"/>
      <c r="E12" s="286">
        <v>8</v>
      </c>
      <c r="F12" s="286">
        <v>8</v>
      </c>
      <c r="G12" s="286">
        <v>8</v>
      </c>
      <c r="H12" s="286">
        <v>7</v>
      </c>
      <c r="I12" s="287">
        <f t="shared" si="0"/>
        <v>7.8000000000000007</v>
      </c>
      <c r="J12" s="288"/>
      <c r="K12" s="445">
        <v>8</v>
      </c>
      <c r="L12" s="289"/>
      <c r="M12" s="287">
        <f t="shared" si="1"/>
        <v>8</v>
      </c>
      <c r="N12" s="290"/>
      <c r="O12" s="287">
        <f t="shared" si="2"/>
        <v>7.8000000000000007</v>
      </c>
      <c r="P12" s="287">
        <f t="shared" si="3"/>
        <v>8</v>
      </c>
      <c r="Q12" s="335">
        <f t="shared" si="4"/>
        <v>7.9</v>
      </c>
      <c r="R12" s="254">
        <v>2</v>
      </c>
    </row>
    <row r="13" spans="1:18" ht="13.95" customHeight="1" x14ac:dyDescent="0.25">
      <c r="A13">
        <v>81</v>
      </c>
      <c r="B13" t="s">
        <v>300</v>
      </c>
      <c r="C13" s="280" t="s">
        <v>193</v>
      </c>
      <c r="D13" s="257"/>
      <c r="E13" s="286">
        <v>8.5</v>
      </c>
      <c r="F13" s="286">
        <v>9</v>
      </c>
      <c r="G13" s="286">
        <v>7.3</v>
      </c>
      <c r="H13" s="286">
        <v>7</v>
      </c>
      <c r="I13" s="287">
        <f t="shared" si="0"/>
        <v>7.9649999999999999</v>
      </c>
      <c r="J13" s="288"/>
      <c r="K13" s="445">
        <v>7.6</v>
      </c>
      <c r="L13" s="289"/>
      <c r="M13" s="287">
        <f t="shared" si="1"/>
        <v>7.6</v>
      </c>
      <c r="N13" s="290"/>
      <c r="O13" s="287">
        <f t="shared" si="2"/>
        <v>7.9649999999999999</v>
      </c>
      <c r="P13" s="287">
        <f t="shared" si="3"/>
        <v>7.6</v>
      </c>
      <c r="Q13" s="335">
        <f t="shared" si="4"/>
        <v>7.7824999999999998</v>
      </c>
      <c r="R13" s="254">
        <v>3</v>
      </c>
    </row>
    <row r="14" spans="1:18" ht="13.95" customHeight="1" x14ac:dyDescent="0.25">
      <c r="A14">
        <v>79</v>
      </c>
      <c r="B14" t="s">
        <v>204</v>
      </c>
      <c r="C14" s="280" t="s">
        <v>193</v>
      </c>
      <c r="D14" s="257"/>
      <c r="E14" s="286">
        <v>6.5</v>
      </c>
      <c r="F14" s="286">
        <v>7</v>
      </c>
      <c r="G14" s="286">
        <v>6.8</v>
      </c>
      <c r="H14" s="286">
        <v>5.8</v>
      </c>
      <c r="I14" s="287">
        <f t="shared" si="0"/>
        <v>6.5750000000000002</v>
      </c>
      <c r="J14" s="288"/>
      <c r="K14" s="445">
        <v>8</v>
      </c>
      <c r="L14" s="289"/>
      <c r="M14" s="287">
        <f t="shared" si="1"/>
        <v>8</v>
      </c>
      <c r="N14" s="290"/>
      <c r="O14" s="287">
        <f t="shared" si="2"/>
        <v>6.5750000000000002</v>
      </c>
      <c r="P14" s="287">
        <f t="shared" si="3"/>
        <v>8</v>
      </c>
      <c r="Q14" s="335">
        <f t="shared" si="4"/>
        <v>7.2874999999999996</v>
      </c>
      <c r="R14" s="254">
        <v>4</v>
      </c>
    </row>
    <row r="15" spans="1:18" ht="13.95" customHeight="1" x14ac:dyDescent="0.25">
      <c r="A15">
        <v>101</v>
      </c>
      <c r="B15" t="s">
        <v>190</v>
      </c>
      <c r="C15" s="280" t="s">
        <v>192</v>
      </c>
      <c r="D15" s="257"/>
      <c r="E15" s="286">
        <v>7</v>
      </c>
      <c r="F15" s="286">
        <v>8</v>
      </c>
      <c r="G15" s="286">
        <v>7.3</v>
      </c>
      <c r="H15" s="286">
        <v>6.8</v>
      </c>
      <c r="I15" s="287">
        <f t="shared" si="0"/>
        <v>7.3</v>
      </c>
      <c r="J15" s="288"/>
      <c r="K15" s="445">
        <v>6.53</v>
      </c>
      <c r="L15" s="289"/>
      <c r="M15" s="287">
        <f t="shared" si="1"/>
        <v>6.53</v>
      </c>
      <c r="N15" s="290"/>
      <c r="O15" s="287">
        <f t="shared" si="2"/>
        <v>7.3</v>
      </c>
      <c r="P15" s="287">
        <f t="shared" si="3"/>
        <v>6.53</v>
      </c>
      <c r="Q15" s="335">
        <f t="shared" si="4"/>
        <v>6.915</v>
      </c>
      <c r="R15" s="254">
        <v>5</v>
      </c>
    </row>
    <row r="16" spans="1:18" ht="13.95" customHeight="1" x14ac:dyDescent="0.25">
      <c r="A16">
        <v>8</v>
      </c>
      <c r="B16" t="s">
        <v>218</v>
      </c>
      <c r="C16" t="s">
        <v>269</v>
      </c>
      <c r="D16" s="257"/>
      <c r="E16" s="286">
        <v>6.5</v>
      </c>
      <c r="F16" s="286">
        <v>6</v>
      </c>
      <c r="G16" s="286">
        <v>7</v>
      </c>
      <c r="H16" s="286">
        <v>4</v>
      </c>
      <c r="I16" s="287">
        <f t="shared" si="0"/>
        <v>6.0249999999999995</v>
      </c>
      <c r="J16" s="288"/>
      <c r="K16" s="445">
        <v>6.8</v>
      </c>
      <c r="L16" s="289"/>
      <c r="M16" s="287">
        <f t="shared" si="1"/>
        <v>6.8</v>
      </c>
      <c r="N16" s="290"/>
      <c r="O16" s="287">
        <f t="shared" si="2"/>
        <v>6.0249999999999995</v>
      </c>
      <c r="P16" s="287">
        <f t="shared" si="3"/>
        <v>6.8</v>
      </c>
      <c r="Q16" s="335">
        <f t="shared" si="4"/>
        <v>6.4124999999999996</v>
      </c>
      <c r="R16" s="254">
        <v>6</v>
      </c>
    </row>
    <row r="17" spans="1:18" ht="13.95" customHeight="1" x14ac:dyDescent="0.25">
      <c r="A17">
        <v>100</v>
      </c>
      <c r="B17" t="s">
        <v>184</v>
      </c>
      <c r="C17" s="280" t="s">
        <v>192</v>
      </c>
      <c r="D17" s="257"/>
      <c r="E17" s="286">
        <v>5</v>
      </c>
      <c r="F17" s="286">
        <v>7</v>
      </c>
      <c r="G17" s="286">
        <v>6.5</v>
      </c>
      <c r="H17" s="286">
        <v>7.8</v>
      </c>
      <c r="I17" s="287">
        <f t="shared" si="0"/>
        <v>6.51</v>
      </c>
      <c r="J17" s="288"/>
      <c r="K17" s="445">
        <v>6</v>
      </c>
      <c r="L17" s="289"/>
      <c r="M17" s="287">
        <f t="shared" si="1"/>
        <v>6</v>
      </c>
      <c r="N17" s="290"/>
      <c r="O17" s="287">
        <f t="shared" si="2"/>
        <v>6.51</v>
      </c>
      <c r="P17" s="287">
        <f t="shared" si="3"/>
        <v>6</v>
      </c>
      <c r="Q17" s="335">
        <f t="shared" si="4"/>
        <v>6.2549999999999999</v>
      </c>
      <c r="R17" s="254">
        <v>7</v>
      </c>
    </row>
    <row r="18" spans="1:18" ht="13.95" customHeight="1" x14ac:dyDescent="0.25">
      <c r="A18">
        <v>7</v>
      </c>
      <c r="B18" t="s">
        <v>219</v>
      </c>
      <c r="C18" t="s">
        <v>269</v>
      </c>
      <c r="D18" s="257"/>
      <c r="E18" s="286">
        <v>6.5</v>
      </c>
      <c r="F18" s="286">
        <v>5</v>
      </c>
      <c r="G18" s="286">
        <v>7</v>
      </c>
      <c r="H18" s="286">
        <v>6</v>
      </c>
      <c r="I18" s="287">
        <f t="shared" si="0"/>
        <v>6.1749999999999998</v>
      </c>
      <c r="J18" s="288"/>
      <c r="K18" s="445">
        <v>6</v>
      </c>
      <c r="L18" s="289"/>
      <c r="M18" s="287">
        <f t="shared" si="1"/>
        <v>6</v>
      </c>
      <c r="N18" s="290"/>
      <c r="O18" s="287">
        <f t="shared" si="2"/>
        <v>6.1749999999999998</v>
      </c>
      <c r="P18" s="287">
        <f t="shared" si="3"/>
        <v>6</v>
      </c>
      <c r="Q18" s="335">
        <f t="shared" si="4"/>
        <v>6.0875000000000004</v>
      </c>
      <c r="R18" s="254">
        <v>8</v>
      </c>
    </row>
    <row r="19" spans="1:18" ht="13.95" customHeight="1" x14ac:dyDescent="0.25">
      <c r="A19">
        <v>4</v>
      </c>
      <c r="B19" t="s">
        <v>169</v>
      </c>
      <c r="C19" t="s">
        <v>161</v>
      </c>
      <c r="D19" s="257"/>
      <c r="E19" s="286">
        <v>6.5</v>
      </c>
      <c r="F19" s="286">
        <v>7</v>
      </c>
      <c r="G19" s="286">
        <v>7</v>
      </c>
      <c r="H19" s="286">
        <v>5.8</v>
      </c>
      <c r="I19" s="287">
        <f t="shared" si="0"/>
        <v>6.6349999999999998</v>
      </c>
      <c r="J19" s="288"/>
      <c r="K19" s="445">
        <v>4.7300000000000004</v>
      </c>
      <c r="L19" s="289"/>
      <c r="M19" s="287">
        <f t="shared" si="1"/>
        <v>4.7300000000000004</v>
      </c>
      <c r="N19" s="290"/>
      <c r="O19" s="287">
        <f t="shared" si="2"/>
        <v>6.6349999999999998</v>
      </c>
      <c r="P19" s="287">
        <f t="shared" si="3"/>
        <v>4.7300000000000004</v>
      </c>
      <c r="Q19" s="335">
        <f t="shared" si="4"/>
        <v>5.6825000000000001</v>
      </c>
      <c r="R19" s="254">
        <v>9</v>
      </c>
    </row>
  </sheetData>
  <sortState xmlns:xlrd2="http://schemas.microsoft.com/office/spreadsheetml/2017/richdata2" ref="A11:R19">
    <sortCondition descending="1" ref="Q11:Q19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6DA2-27A8-4BFA-B667-0555B2E9BD74}">
  <dimension ref="A1:R24"/>
  <sheetViews>
    <sheetView workbookViewId="0">
      <selection activeCell="R25" sqref="R25"/>
    </sheetView>
  </sheetViews>
  <sheetFormatPr defaultRowHeight="13.95" customHeight="1" x14ac:dyDescent="0.25"/>
  <cols>
    <col min="2" max="2" width="30.5546875" customWidth="1"/>
    <col min="3" max="3" width="31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1.88671875" customWidth="1"/>
  </cols>
  <sheetData>
    <row r="1" spans="1:18" ht="13.95" customHeight="1" x14ac:dyDescent="0.3">
      <c r="A1" s="99" t="str">
        <f>'Comp Detail'!A1</f>
        <v>2023 Australian National Championships</v>
      </c>
      <c r="B1" s="3"/>
      <c r="C1" s="104" t="s">
        <v>70</v>
      </c>
      <c r="K1" s="547"/>
      <c r="L1" s="547"/>
      <c r="M1" s="547"/>
      <c r="R1" s="206">
        <f ca="1">NOW()</f>
        <v>45209.655963310186</v>
      </c>
    </row>
    <row r="2" spans="1:18" ht="13.95" customHeight="1" x14ac:dyDescent="0.3">
      <c r="A2" s="28"/>
      <c r="B2" s="3"/>
      <c r="C2" s="280" t="s">
        <v>113</v>
      </c>
      <c r="K2" s="547"/>
      <c r="L2" s="547"/>
      <c r="M2" s="547"/>
      <c r="R2" s="207">
        <f ca="1">NOW()</f>
        <v>45209.655963310186</v>
      </c>
    </row>
    <row r="3" spans="1:18" ht="13.95" customHeight="1" x14ac:dyDescent="0.3">
      <c r="A3" s="538" t="str">
        <f>'Comp Detail'!A3</f>
        <v>5th to 8th October 2023</v>
      </c>
      <c r="B3" s="539"/>
      <c r="C3" s="438" t="s">
        <v>302</v>
      </c>
      <c r="K3" s="1"/>
      <c r="L3" s="1"/>
      <c r="M3" s="1"/>
    </row>
    <row r="4" spans="1:18" ht="13.95" customHeight="1" x14ac:dyDescent="0.3">
      <c r="A4" s="107"/>
      <c r="B4" s="108"/>
      <c r="C4" s="1"/>
      <c r="K4" s="1"/>
      <c r="L4" s="1"/>
      <c r="M4" s="1"/>
    </row>
    <row r="5" spans="1:18" ht="13.95" customHeight="1" x14ac:dyDescent="0.3">
      <c r="A5" s="247" t="s">
        <v>298</v>
      </c>
      <c r="B5" s="2"/>
      <c r="C5" s="4"/>
      <c r="D5" s="248"/>
      <c r="E5" s="2"/>
      <c r="F5" s="250"/>
      <c r="G5" s="4"/>
      <c r="H5" s="2"/>
      <c r="I5" s="248"/>
      <c r="J5" s="248"/>
      <c r="K5" s="249"/>
      <c r="L5" s="41"/>
      <c r="M5" s="248"/>
      <c r="N5" s="248"/>
      <c r="O5" s="248"/>
      <c r="P5" s="248"/>
      <c r="Q5" s="248"/>
      <c r="R5" s="248"/>
    </row>
    <row r="6" spans="1:18" ht="13.95" customHeight="1" x14ac:dyDescent="0.3">
      <c r="A6" s="247" t="s">
        <v>53</v>
      </c>
      <c r="B6" s="2" t="s">
        <v>344</v>
      </c>
      <c r="C6" s="4"/>
      <c r="D6" s="248"/>
      <c r="E6" s="4"/>
      <c r="F6" s="4"/>
      <c r="G6" s="4"/>
      <c r="H6" s="4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3.95" customHeight="1" x14ac:dyDescent="0.3">
      <c r="A7" s="4"/>
      <c r="B7" s="2" t="s">
        <v>347</v>
      </c>
      <c r="C7" s="4"/>
      <c r="D7" s="248"/>
      <c r="E7" s="2"/>
      <c r="F7" s="4"/>
      <c r="G7" s="4"/>
      <c r="H7" s="4"/>
      <c r="I7" s="251"/>
      <c r="J7" s="251"/>
      <c r="K7" s="248"/>
      <c r="L7" s="248"/>
      <c r="M7" s="251"/>
      <c r="N7" s="248"/>
      <c r="O7" s="248"/>
      <c r="P7" s="248"/>
      <c r="Q7" s="252"/>
      <c r="R7" s="248"/>
    </row>
    <row r="8" spans="1:18" ht="13.95" customHeight="1" x14ac:dyDescent="0.3">
      <c r="D8" s="253"/>
      <c r="E8" s="39" t="s">
        <v>14</v>
      </c>
      <c r="F8" s="30"/>
      <c r="G8" s="30"/>
      <c r="H8" s="30"/>
      <c r="I8" s="254" t="s">
        <v>14</v>
      </c>
      <c r="J8" s="255"/>
      <c r="K8" s="251"/>
      <c r="L8" s="251"/>
      <c r="M8" s="254" t="s">
        <v>55</v>
      </c>
      <c r="N8" s="253"/>
      <c r="O8" s="251"/>
      <c r="P8" s="251"/>
      <c r="Q8" s="285" t="s">
        <v>15</v>
      </c>
      <c r="R8" s="251"/>
    </row>
    <row r="9" spans="1:18" ht="13.95" customHeight="1" x14ac:dyDescent="0.3">
      <c r="A9" s="322" t="s">
        <v>24</v>
      </c>
      <c r="B9" s="322" t="s">
        <v>25</v>
      </c>
      <c r="C9" s="322" t="s">
        <v>28</v>
      </c>
      <c r="D9" s="263"/>
      <c r="E9" s="37" t="s">
        <v>4</v>
      </c>
      <c r="F9" s="37" t="s">
        <v>5</v>
      </c>
      <c r="G9" s="37" t="s">
        <v>6</v>
      </c>
      <c r="H9" s="37" t="s">
        <v>7</v>
      </c>
      <c r="I9" s="323" t="s">
        <v>15</v>
      </c>
      <c r="J9" s="324"/>
      <c r="K9" s="270" t="s">
        <v>36</v>
      </c>
      <c r="L9" s="270" t="s">
        <v>59</v>
      </c>
      <c r="M9" s="323" t="s">
        <v>15</v>
      </c>
      <c r="N9" s="263"/>
      <c r="O9" s="325" t="s">
        <v>67</v>
      </c>
      <c r="P9" s="325" t="s">
        <v>68</v>
      </c>
      <c r="Q9" s="326" t="s">
        <v>32</v>
      </c>
      <c r="R9" s="325" t="s">
        <v>35</v>
      </c>
    </row>
    <row r="10" spans="1:18" ht="13.95" customHeight="1" x14ac:dyDescent="0.3">
      <c r="C10" s="30"/>
      <c r="D10" s="257"/>
      <c r="E10" s="30"/>
      <c r="F10" s="30"/>
      <c r="G10" s="30"/>
      <c r="H10" s="30"/>
      <c r="I10" s="254"/>
      <c r="J10" s="255"/>
      <c r="K10" s="248"/>
      <c r="L10" s="248"/>
      <c r="M10" s="254"/>
      <c r="N10" s="257"/>
      <c r="O10" s="248"/>
      <c r="P10" s="248"/>
      <c r="Q10" s="285"/>
      <c r="R10" s="251"/>
    </row>
    <row r="11" spans="1:18" ht="13.95" customHeight="1" x14ac:dyDescent="0.3">
      <c r="A11">
        <v>23</v>
      </c>
      <c r="B11" s="105" t="s">
        <v>332</v>
      </c>
      <c r="C11" t="s">
        <v>156</v>
      </c>
      <c r="D11" s="257"/>
      <c r="E11" s="286">
        <v>7</v>
      </c>
      <c r="F11" s="286">
        <v>7</v>
      </c>
      <c r="G11" s="286">
        <v>7.5</v>
      </c>
      <c r="H11" s="286">
        <v>6.8</v>
      </c>
      <c r="I11" s="287">
        <f t="shared" ref="I11:I24" si="0">SUM((E11*0.25)+(F11*0.25)+(G11*0.3)+(H11*0.2))</f>
        <v>7.11</v>
      </c>
      <c r="J11" s="288"/>
      <c r="K11" s="445">
        <v>8.57</v>
      </c>
      <c r="L11" s="289"/>
      <c r="M11" s="287">
        <f t="shared" ref="M11:M24" si="1">K11-L11</f>
        <v>8.57</v>
      </c>
      <c r="N11" s="290"/>
      <c r="O11" s="287">
        <f t="shared" ref="O11:O24" si="2">I11</f>
        <v>7.11</v>
      </c>
      <c r="P11" s="287">
        <f t="shared" ref="P11:P24" si="3">M11</f>
        <v>8.57</v>
      </c>
      <c r="Q11" s="335">
        <f t="shared" ref="Q11:Q24" si="4">(M11+I11)/2</f>
        <v>7.84</v>
      </c>
      <c r="R11" s="254">
        <v>1</v>
      </c>
    </row>
    <row r="12" spans="1:18" ht="13.95" customHeight="1" x14ac:dyDescent="0.3">
      <c r="A12">
        <v>69</v>
      </c>
      <c r="B12" s="105" t="s">
        <v>334</v>
      </c>
      <c r="C12" t="s">
        <v>249</v>
      </c>
      <c r="D12" s="257"/>
      <c r="E12" s="286">
        <v>8</v>
      </c>
      <c r="F12" s="286">
        <v>8</v>
      </c>
      <c r="G12" s="286">
        <v>6.8</v>
      </c>
      <c r="H12" s="286">
        <v>5</v>
      </c>
      <c r="I12" s="287">
        <f t="shared" si="0"/>
        <v>7.04</v>
      </c>
      <c r="J12" s="288"/>
      <c r="K12" s="445">
        <v>8.25</v>
      </c>
      <c r="L12" s="289"/>
      <c r="M12" s="287">
        <f t="shared" si="1"/>
        <v>8.25</v>
      </c>
      <c r="N12" s="290"/>
      <c r="O12" s="287">
        <f t="shared" si="2"/>
        <v>7.04</v>
      </c>
      <c r="P12" s="287">
        <f t="shared" si="3"/>
        <v>8.25</v>
      </c>
      <c r="Q12" s="335">
        <f t="shared" si="4"/>
        <v>7.6449999999999996</v>
      </c>
      <c r="R12" s="254">
        <v>2</v>
      </c>
    </row>
    <row r="13" spans="1:18" ht="13.95" customHeight="1" x14ac:dyDescent="0.25">
      <c r="A13">
        <v>89</v>
      </c>
      <c r="B13" t="s">
        <v>307</v>
      </c>
      <c r="C13" t="s">
        <v>310</v>
      </c>
      <c r="D13" s="257"/>
      <c r="E13" s="286">
        <v>8</v>
      </c>
      <c r="F13" s="286">
        <v>8</v>
      </c>
      <c r="G13" s="286">
        <v>6.5</v>
      </c>
      <c r="H13" s="286">
        <v>6</v>
      </c>
      <c r="I13" s="287">
        <f t="shared" si="0"/>
        <v>7.15</v>
      </c>
      <c r="J13" s="288"/>
      <c r="K13" s="445">
        <v>7.74</v>
      </c>
      <c r="L13" s="289"/>
      <c r="M13" s="287">
        <f t="shared" si="1"/>
        <v>7.74</v>
      </c>
      <c r="N13" s="290"/>
      <c r="O13" s="287">
        <f t="shared" si="2"/>
        <v>7.15</v>
      </c>
      <c r="P13" s="287">
        <f t="shared" si="3"/>
        <v>7.74</v>
      </c>
      <c r="Q13" s="335">
        <f t="shared" si="4"/>
        <v>7.4450000000000003</v>
      </c>
      <c r="R13" s="254">
        <v>3</v>
      </c>
    </row>
    <row r="14" spans="1:18" ht="13.95" customHeight="1" x14ac:dyDescent="0.3">
      <c r="A14">
        <v>78</v>
      </c>
      <c r="B14" s="105" t="s">
        <v>331</v>
      </c>
      <c r="C14" s="280" t="s">
        <v>193</v>
      </c>
      <c r="D14" s="257"/>
      <c r="E14" s="286">
        <v>7</v>
      </c>
      <c r="F14" s="286">
        <v>7</v>
      </c>
      <c r="G14" s="286">
        <v>6.5</v>
      </c>
      <c r="H14" s="286">
        <v>6.5</v>
      </c>
      <c r="I14" s="287">
        <f t="shared" si="0"/>
        <v>6.75</v>
      </c>
      <c r="J14" s="288"/>
      <c r="K14" s="445">
        <v>8</v>
      </c>
      <c r="L14" s="289"/>
      <c r="M14" s="287">
        <f t="shared" si="1"/>
        <v>8</v>
      </c>
      <c r="N14" s="290"/>
      <c r="O14" s="287">
        <f t="shared" si="2"/>
        <v>6.75</v>
      </c>
      <c r="P14" s="287">
        <f t="shared" si="3"/>
        <v>8</v>
      </c>
      <c r="Q14" s="335">
        <f t="shared" si="4"/>
        <v>7.375</v>
      </c>
      <c r="R14" s="254">
        <v>4</v>
      </c>
    </row>
    <row r="15" spans="1:18" ht="13.95" customHeight="1" x14ac:dyDescent="0.25">
      <c r="A15">
        <v>55</v>
      </c>
      <c r="B15" t="s">
        <v>345</v>
      </c>
      <c r="C15" s="280" t="s">
        <v>199</v>
      </c>
      <c r="D15" s="257"/>
      <c r="E15" s="286">
        <v>6</v>
      </c>
      <c r="F15" s="286">
        <v>7</v>
      </c>
      <c r="G15" s="286">
        <v>7</v>
      </c>
      <c r="H15" s="286">
        <v>6.5</v>
      </c>
      <c r="I15" s="287">
        <f t="shared" si="0"/>
        <v>6.6499999999999995</v>
      </c>
      <c r="J15" s="288"/>
      <c r="K15" s="445">
        <v>8</v>
      </c>
      <c r="L15" s="289"/>
      <c r="M15" s="287">
        <f t="shared" si="1"/>
        <v>8</v>
      </c>
      <c r="N15" s="290"/>
      <c r="O15" s="287">
        <f t="shared" si="2"/>
        <v>6.6499999999999995</v>
      </c>
      <c r="P15" s="287">
        <f t="shared" si="3"/>
        <v>8</v>
      </c>
      <c r="Q15" s="335">
        <f t="shared" si="4"/>
        <v>7.3249999999999993</v>
      </c>
      <c r="R15" s="254">
        <v>5</v>
      </c>
    </row>
    <row r="16" spans="1:18" ht="13.95" customHeight="1" x14ac:dyDescent="0.3">
      <c r="A16">
        <v>88</v>
      </c>
      <c r="B16" s="105" t="s">
        <v>311</v>
      </c>
      <c r="C16" t="s">
        <v>310</v>
      </c>
      <c r="D16" s="257"/>
      <c r="E16" s="286">
        <v>7</v>
      </c>
      <c r="F16" s="286">
        <v>9</v>
      </c>
      <c r="G16" s="286">
        <v>6.5</v>
      </c>
      <c r="H16" s="286">
        <v>7</v>
      </c>
      <c r="I16" s="287">
        <f t="shared" si="0"/>
        <v>7.3500000000000005</v>
      </c>
      <c r="J16" s="288"/>
      <c r="K16" s="445">
        <v>6.92</v>
      </c>
      <c r="L16" s="289"/>
      <c r="M16" s="287">
        <f t="shared" si="1"/>
        <v>6.92</v>
      </c>
      <c r="N16" s="290"/>
      <c r="O16" s="287">
        <f t="shared" si="2"/>
        <v>7.3500000000000005</v>
      </c>
      <c r="P16" s="287">
        <f t="shared" si="3"/>
        <v>6.92</v>
      </c>
      <c r="Q16" s="335">
        <f t="shared" si="4"/>
        <v>7.1349999999999998</v>
      </c>
      <c r="R16" s="254">
        <v>6</v>
      </c>
    </row>
    <row r="17" spans="1:18" ht="13.95" customHeight="1" x14ac:dyDescent="0.3">
      <c r="A17">
        <v>80</v>
      </c>
      <c r="B17" s="105" t="s">
        <v>336</v>
      </c>
      <c r="C17" s="280" t="s">
        <v>193</v>
      </c>
      <c r="D17" s="257"/>
      <c r="E17" s="286">
        <v>8</v>
      </c>
      <c r="F17" s="286">
        <v>7.5</v>
      </c>
      <c r="G17" s="286">
        <v>5.8</v>
      </c>
      <c r="H17" s="286">
        <v>5.8</v>
      </c>
      <c r="I17" s="287">
        <f t="shared" si="0"/>
        <v>6.7750000000000004</v>
      </c>
      <c r="J17" s="288"/>
      <c r="K17" s="445">
        <v>7.47</v>
      </c>
      <c r="L17" s="289"/>
      <c r="M17" s="287">
        <f t="shared" si="1"/>
        <v>7.47</v>
      </c>
      <c r="N17" s="290"/>
      <c r="O17" s="287">
        <f t="shared" si="2"/>
        <v>6.7750000000000004</v>
      </c>
      <c r="P17" s="287">
        <f t="shared" si="3"/>
        <v>7.47</v>
      </c>
      <c r="Q17" s="335">
        <f t="shared" si="4"/>
        <v>7.1225000000000005</v>
      </c>
      <c r="R17" s="254">
        <v>7</v>
      </c>
    </row>
    <row r="18" spans="1:18" ht="13.95" customHeight="1" x14ac:dyDescent="0.3">
      <c r="A18">
        <v>23</v>
      </c>
      <c r="B18" s="105" t="s">
        <v>346</v>
      </c>
      <c r="C18" s="105" t="s">
        <v>163</v>
      </c>
      <c r="D18" s="257"/>
      <c r="E18" s="286">
        <v>7</v>
      </c>
      <c r="F18" s="286">
        <v>6</v>
      </c>
      <c r="G18" s="286">
        <v>6.8</v>
      </c>
      <c r="H18" s="286">
        <v>6</v>
      </c>
      <c r="I18" s="287">
        <f t="shared" si="0"/>
        <v>6.49</v>
      </c>
      <c r="J18" s="288"/>
      <c r="K18" s="445">
        <v>7.73</v>
      </c>
      <c r="L18" s="289"/>
      <c r="M18" s="287">
        <f t="shared" si="1"/>
        <v>7.73</v>
      </c>
      <c r="N18" s="290"/>
      <c r="O18" s="287">
        <f t="shared" si="2"/>
        <v>6.49</v>
      </c>
      <c r="P18" s="287">
        <f t="shared" si="3"/>
        <v>7.73</v>
      </c>
      <c r="Q18" s="335">
        <f t="shared" si="4"/>
        <v>7.11</v>
      </c>
      <c r="R18" s="254">
        <v>8</v>
      </c>
    </row>
    <row r="19" spans="1:18" ht="13.95" customHeight="1" x14ac:dyDescent="0.3">
      <c r="A19">
        <v>39</v>
      </c>
      <c r="B19" s="105" t="s">
        <v>322</v>
      </c>
      <c r="C19" t="s">
        <v>165</v>
      </c>
      <c r="D19" s="257"/>
      <c r="E19" s="286">
        <v>8</v>
      </c>
      <c r="F19" s="286">
        <v>5.5</v>
      </c>
      <c r="G19" s="286">
        <v>5.5</v>
      </c>
      <c r="H19" s="286">
        <v>5</v>
      </c>
      <c r="I19" s="287">
        <f t="shared" si="0"/>
        <v>6.0250000000000004</v>
      </c>
      <c r="J19" s="288"/>
      <c r="K19" s="445">
        <v>8.14</v>
      </c>
      <c r="L19" s="289"/>
      <c r="M19" s="287">
        <f t="shared" si="1"/>
        <v>8.14</v>
      </c>
      <c r="N19" s="290"/>
      <c r="O19" s="287">
        <f t="shared" si="2"/>
        <v>6.0250000000000004</v>
      </c>
      <c r="P19" s="287">
        <f t="shared" si="3"/>
        <v>8.14</v>
      </c>
      <c r="Q19" s="335">
        <f t="shared" si="4"/>
        <v>7.0825000000000005</v>
      </c>
      <c r="R19" s="254">
        <v>9</v>
      </c>
    </row>
    <row r="20" spans="1:18" ht="13.95" customHeight="1" x14ac:dyDescent="0.3">
      <c r="A20">
        <v>17</v>
      </c>
      <c r="B20" s="105" t="s">
        <v>202</v>
      </c>
      <c r="C20" t="s">
        <v>247</v>
      </c>
      <c r="D20" s="257"/>
      <c r="E20" s="286">
        <v>7</v>
      </c>
      <c r="F20" s="286">
        <v>8</v>
      </c>
      <c r="G20" s="286">
        <v>6.5</v>
      </c>
      <c r="H20" s="286">
        <v>6.5</v>
      </c>
      <c r="I20" s="287">
        <f t="shared" si="0"/>
        <v>7</v>
      </c>
      <c r="J20" s="288"/>
      <c r="K20" s="445">
        <v>8.15</v>
      </c>
      <c r="L20" s="289">
        <v>1</v>
      </c>
      <c r="M20" s="287">
        <f t="shared" si="1"/>
        <v>7.15</v>
      </c>
      <c r="N20" s="290"/>
      <c r="O20" s="287">
        <f t="shared" si="2"/>
        <v>7</v>
      </c>
      <c r="P20" s="287">
        <f t="shared" si="3"/>
        <v>7.15</v>
      </c>
      <c r="Q20" s="335">
        <f t="shared" si="4"/>
        <v>7.0750000000000002</v>
      </c>
      <c r="R20" s="254">
        <v>10</v>
      </c>
    </row>
    <row r="21" spans="1:18" ht="13.95" customHeight="1" x14ac:dyDescent="0.25">
      <c r="A21">
        <v>54</v>
      </c>
      <c r="B21" t="s">
        <v>210</v>
      </c>
      <c r="C21" s="280" t="s">
        <v>199</v>
      </c>
      <c r="D21" s="257"/>
      <c r="E21" s="286">
        <v>6</v>
      </c>
      <c r="F21" s="286">
        <v>9</v>
      </c>
      <c r="G21" s="286">
        <v>6.5</v>
      </c>
      <c r="H21" s="286">
        <v>5.5</v>
      </c>
      <c r="I21" s="287">
        <f t="shared" si="0"/>
        <v>6.8000000000000007</v>
      </c>
      <c r="J21" s="288"/>
      <c r="K21" s="445">
        <v>7.23</v>
      </c>
      <c r="L21" s="289"/>
      <c r="M21" s="287">
        <f t="shared" si="1"/>
        <v>7.23</v>
      </c>
      <c r="N21" s="290"/>
      <c r="O21" s="287">
        <f t="shared" si="2"/>
        <v>6.8000000000000007</v>
      </c>
      <c r="P21" s="287">
        <f t="shared" si="3"/>
        <v>7.23</v>
      </c>
      <c r="Q21" s="335">
        <f t="shared" si="4"/>
        <v>7.0150000000000006</v>
      </c>
      <c r="R21" s="254">
        <v>11</v>
      </c>
    </row>
    <row r="22" spans="1:18" ht="13.95" customHeight="1" x14ac:dyDescent="0.25">
      <c r="A22">
        <v>38</v>
      </c>
      <c r="B22" t="s">
        <v>295</v>
      </c>
      <c r="C22" t="s">
        <v>165</v>
      </c>
      <c r="D22" s="257"/>
      <c r="E22" s="286">
        <v>6</v>
      </c>
      <c r="F22" s="286">
        <v>7</v>
      </c>
      <c r="G22" s="286">
        <v>6</v>
      </c>
      <c r="H22" s="286">
        <v>6</v>
      </c>
      <c r="I22" s="287">
        <f t="shared" si="0"/>
        <v>6.25</v>
      </c>
      <c r="J22" s="288"/>
      <c r="K22" s="445">
        <v>7.64</v>
      </c>
      <c r="L22" s="289"/>
      <c r="M22" s="287">
        <f t="shared" si="1"/>
        <v>7.64</v>
      </c>
      <c r="N22" s="290"/>
      <c r="O22" s="287">
        <f t="shared" si="2"/>
        <v>6.25</v>
      </c>
      <c r="P22" s="287">
        <f t="shared" si="3"/>
        <v>7.64</v>
      </c>
      <c r="Q22" s="335">
        <f t="shared" si="4"/>
        <v>6.9450000000000003</v>
      </c>
      <c r="R22" s="254">
        <v>12</v>
      </c>
    </row>
    <row r="23" spans="1:18" ht="13.95" customHeight="1" x14ac:dyDescent="0.3">
      <c r="A23">
        <v>41</v>
      </c>
      <c r="B23" s="105" t="s">
        <v>324</v>
      </c>
      <c r="C23" t="s">
        <v>165</v>
      </c>
      <c r="D23" s="257"/>
      <c r="E23" s="286">
        <v>5</v>
      </c>
      <c r="F23" s="286">
        <v>6</v>
      </c>
      <c r="G23" s="286">
        <v>5.5</v>
      </c>
      <c r="H23" s="286">
        <v>4.5</v>
      </c>
      <c r="I23" s="287">
        <f t="shared" si="0"/>
        <v>5.3000000000000007</v>
      </c>
      <c r="J23" s="288"/>
      <c r="K23" s="445">
        <v>8.36</v>
      </c>
      <c r="L23" s="289"/>
      <c r="M23" s="287">
        <f t="shared" si="1"/>
        <v>8.36</v>
      </c>
      <c r="N23" s="290"/>
      <c r="O23" s="287">
        <f t="shared" si="2"/>
        <v>5.3000000000000007</v>
      </c>
      <c r="P23" s="287">
        <f t="shared" si="3"/>
        <v>8.36</v>
      </c>
      <c r="Q23" s="335">
        <f t="shared" si="4"/>
        <v>6.83</v>
      </c>
      <c r="R23" s="254">
        <v>13</v>
      </c>
    </row>
    <row r="24" spans="1:18" ht="13.95" customHeight="1" x14ac:dyDescent="0.25">
      <c r="A24">
        <v>56</v>
      </c>
      <c r="B24" t="s">
        <v>211</v>
      </c>
      <c r="C24" s="280" t="s">
        <v>199</v>
      </c>
      <c r="D24" s="257"/>
      <c r="E24" s="286">
        <v>6</v>
      </c>
      <c r="F24" s="286">
        <v>7.5</v>
      </c>
      <c r="G24" s="286">
        <v>5.7</v>
      </c>
      <c r="H24" s="286">
        <v>5</v>
      </c>
      <c r="I24" s="287">
        <f t="shared" si="0"/>
        <v>6.085</v>
      </c>
      <c r="J24" s="288"/>
      <c r="K24" s="445">
        <v>6.5</v>
      </c>
      <c r="L24" s="289"/>
      <c r="M24" s="287">
        <f t="shared" si="1"/>
        <v>6.5</v>
      </c>
      <c r="N24" s="290"/>
      <c r="O24" s="287">
        <f t="shared" si="2"/>
        <v>6.085</v>
      </c>
      <c r="P24" s="287">
        <f t="shared" si="3"/>
        <v>6.5</v>
      </c>
      <c r="Q24" s="335">
        <f t="shared" si="4"/>
        <v>6.2925000000000004</v>
      </c>
      <c r="R24" s="254">
        <v>14</v>
      </c>
    </row>
  </sheetData>
  <sortState xmlns:xlrd2="http://schemas.microsoft.com/office/spreadsheetml/2017/richdata2" ref="A11:R24">
    <sortCondition descending="1" ref="Q11:Q24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A058-8443-4406-9802-7670DF72F926}">
  <sheetPr>
    <pageSetUpPr fitToPage="1"/>
  </sheetPr>
  <dimension ref="A1:R16"/>
  <sheetViews>
    <sheetView workbookViewId="0">
      <selection activeCell="S16" sqref="S16"/>
    </sheetView>
  </sheetViews>
  <sheetFormatPr defaultRowHeight="13.95" customHeight="1" x14ac:dyDescent="0.25"/>
  <cols>
    <col min="2" max="2" width="32.88671875" customWidth="1"/>
    <col min="3" max="3" width="17.332031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3.6640625" customWidth="1"/>
  </cols>
  <sheetData>
    <row r="1" spans="1:18" ht="13.95" customHeight="1" x14ac:dyDescent="0.3">
      <c r="A1" s="99" t="str">
        <f>'Comp Detail'!A1</f>
        <v>2023 Australian National Championships</v>
      </c>
      <c r="B1" s="3"/>
      <c r="C1" s="104" t="s">
        <v>70</v>
      </c>
      <c r="K1" s="547"/>
      <c r="L1" s="547"/>
      <c r="M1" s="547"/>
      <c r="R1" s="206">
        <f ca="1">NOW()</f>
        <v>45209.655963310186</v>
      </c>
    </row>
    <row r="2" spans="1:18" ht="13.95" customHeight="1" x14ac:dyDescent="0.3">
      <c r="A2" s="28"/>
      <c r="B2" s="3"/>
      <c r="C2" s="41" t="s">
        <v>301</v>
      </c>
      <c r="K2" s="547"/>
      <c r="L2" s="547"/>
      <c r="M2" s="547"/>
      <c r="R2" s="207">
        <f ca="1">NOW()</f>
        <v>45209.655963310186</v>
      </c>
    </row>
    <row r="3" spans="1:18" ht="13.95" customHeight="1" x14ac:dyDescent="0.3">
      <c r="A3" s="538" t="str">
        <f>'Comp Detail'!A3</f>
        <v>5th to 8th October 2023</v>
      </c>
      <c r="B3" s="539"/>
      <c r="C3" s="105" t="s">
        <v>112</v>
      </c>
      <c r="K3" s="1"/>
      <c r="L3" s="1"/>
      <c r="M3" s="1"/>
    </row>
    <row r="4" spans="1:18" ht="13.95" customHeight="1" x14ac:dyDescent="0.3">
      <c r="A4" s="107"/>
      <c r="B4" s="108"/>
      <c r="C4" s="1"/>
      <c r="K4" s="1"/>
      <c r="L4" s="1"/>
      <c r="M4" s="1"/>
    </row>
    <row r="5" spans="1:18" ht="13.95" customHeight="1" x14ac:dyDescent="0.3">
      <c r="A5" s="247" t="s">
        <v>147</v>
      </c>
      <c r="B5" s="2"/>
      <c r="C5" s="4"/>
      <c r="D5" s="248"/>
      <c r="E5" s="2" t="s">
        <v>47</v>
      </c>
      <c r="F5" s="4" t="str">
        <f>C2</f>
        <v>Janet Leadbeater</v>
      </c>
      <c r="G5" s="4"/>
      <c r="H5" s="2"/>
      <c r="I5" s="248"/>
      <c r="J5" s="248"/>
      <c r="K5" s="249" t="s">
        <v>46</v>
      </c>
      <c r="L5" s="250" t="str">
        <f>C3</f>
        <v>Tristyn Lowe</v>
      </c>
      <c r="M5" s="248"/>
      <c r="N5" s="248"/>
      <c r="O5" s="248"/>
      <c r="P5" s="248"/>
      <c r="Q5" s="248"/>
      <c r="R5" s="248"/>
    </row>
    <row r="6" spans="1:18" ht="13.95" customHeight="1" x14ac:dyDescent="0.3">
      <c r="A6" s="247"/>
      <c r="B6" s="2" t="s">
        <v>271</v>
      </c>
      <c r="C6" s="4"/>
      <c r="D6" s="248"/>
      <c r="E6" s="2"/>
      <c r="F6" s="4"/>
      <c r="G6" s="4"/>
      <c r="H6" s="2"/>
      <c r="I6" s="248"/>
      <c r="J6" s="248"/>
      <c r="K6" s="249"/>
      <c r="L6" s="250"/>
      <c r="M6" s="248"/>
      <c r="N6" s="248"/>
      <c r="O6" s="248"/>
      <c r="P6" s="248"/>
      <c r="Q6" s="248"/>
      <c r="R6" s="248"/>
    </row>
    <row r="7" spans="1:18" ht="13.95" customHeight="1" x14ac:dyDescent="0.3">
      <c r="A7" s="247" t="s">
        <v>53</v>
      </c>
      <c r="B7" s="2">
        <v>25</v>
      </c>
      <c r="C7" s="4"/>
      <c r="D7" s="248"/>
      <c r="E7" s="4"/>
      <c r="F7" s="4"/>
      <c r="G7" s="4"/>
      <c r="H7" s="4"/>
      <c r="I7" s="248"/>
      <c r="J7" s="248"/>
      <c r="K7" s="248"/>
      <c r="L7" s="248"/>
      <c r="M7" s="248"/>
      <c r="N7" s="248"/>
      <c r="O7" s="248"/>
      <c r="P7" s="248"/>
      <c r="Q7" s="248"/>
      <c r="R7" s="248"/>
    </row>
    <row r="8" spans="1:18" ht="13.95" customHeight="1" x14ac:dyDescent="0.3">
      <c r="A8" s="4"/>
      <c r="B8" s="4"/>
      <c r="C8" s="4"/>
      <c r="D8" s="248"/>
      <c r="E8" s="2"/>
      <c r="F8" s="4"/>
      <c r="G8" s="4"/>
      <c r="H8" s="4"/>
      <c r="I8" s="251"/>
      <c r="J8" s="251"/>
      <c r="K8" s="248"/>
      <c r="L8" s="248"/>
      <c r="M8" s="251"/>
      <c r="N8" s="248"/>
      <c r="O8" s="248"/>
      <c r="P8" s="248"/>
      <c r="Q8" s="252"/>
      <c r="R8" s="248"/>
    </row>
    <row r="9" spans="1:18" ht="13.95" customHeight="1" x14ac:dyDescent="0.3">
      <c r="D9" s="253"/>
      <c r="E9" s="39" t="s">
        <v>14</v>
      </c>
      <c r="F9" s="30"/>
      <c r="G9" s="30"/>
      <c r="H9" s="30"/>
      <c r="I9" s="254" t="s">
        <v>14</v>
      </c>
      <c r="J9" s="255"/>
      <c r="K9" s="251"/>
      <c r="L9" s="251"/>
      <c r="M9" s="254" t="s">
        <v>55</v>
      </c>
      <c r="N9" s="253"/>
      <c r="O9" s="251"/>
      <c r="P9" s="251"/>
      <c r="Q9" s="285" t="s">
        <v>15</v>
      </c>
      <c r="R9" s="251"/>
    </row>
    <row r="10" spans="1:18" ht="13.95" customHeight="1" x14ac:dyDescent="0.3">
      <c r="A10" s="37" t="s">
        <v>24</v>
      </c>
      <c r="B10" s="37" t="s">
        <v>25</v>
      </c>
      <c r="C10" s="37" t="s">
        <v>28</v>
      </c>
      <c r="D10" s="263"/>
      <c r="E10" s="37" t="s">
        <v>4</v>
      </c>
      <c r="F10" s="37" t="s">
        <v>5</v>
      </c>
      <c r="G10" s="37" t="s">
        <v>6</v>
      </c>
      <c r="H10" s="37" t="s">
        <v>7</v>
      </c>
      <c r="I10" s="323" t="s">
        <v>15</v>
      </c>
      <c r="J10" s="324"/>
      <c r="K10" s="270" t="s">
        <v>36</v>
      </c>
      <c r="L10" s="270" t="s">
        <v>59</v>
      </c>
      <c r="M10" s="323" t="s">
        <v>15</v>
      </c>
      <c r="N10" s="263"/>
      <c r="O10" s="325" t="s">
        <v>67</v>
      </c>
      <c r="P10" s="325" t="s">
        <v>68</v>
      </c>
      <c r="Q10" s="326" t="s">
        <v>32</v>
      </c>
      <c r="R10" s="325" t="s">
        <v>35</v>
      </c>
    </row>
    <row r="11" spans="1:18" ht="13.95" customHeight="1" x14ac:dyDescent="0.3">
      <c r="C11" s="30"/>
      <c r="D11" s="257"/>
      <c r="E11" s="30"/>
      <c r="F11" s="30"/>
      <c r="G11" s="30"/>
      <c r="H11" s="30"/>
      <c r="I11" s="254"/>
      <c r="J11" s="255"/>
      <c r="K11" s="248"/>
      <c r="L11" s="248"/>
      <c r="M11" s="254"/>
      <c r="N11" s="257"/>
      <c r="O11" s="248"/>
      <c r="P11" s="248"/>
      <c r="Q11" s="285"/>
      <c r="R11" s="251"/>
    </row>
    <row r="12" spans="1:18" ht="13.95" customHeight="1" x14ac:dyDescent="0.25">
      <c r="A12">
        <v>70</v>
      </c>
      <c r="B12" t="s">
        <v>252</v>
      </c>
      <c r="C12" t="s">
        <v>249</v>
      </c>
      <c r="D12" s="257"/>
      <c r="E12" s="286">
        <v>7</v>
      </c>
      <c r="F12" s="286">
        <v>6.5</v>
      </c>
      <c r="G12" s="286">
        <v>7</v>
      </c>
      <c r="H12" s="286">
        <v>7</v>
      </c>
      <c r="I12" s="287">
        <f>SUM((E12*0.25)+(F12*0.25)+(G12*0.3)+(H12*0.2))</f>
        <v>6.875</v>
      </c>
      <c r="J12" s="288"/>
      <c r="K12" s="445">
        <v>6.29</v>
      </c>
      <c r="L12" s="289"/>
      <c r="M12" s="287">
        <f>K12-L12</f>
        <v>6.29</v>
      </c>
      <c r="N12" s="290"/>
      <c r="O12" s="287">
        <f>I12</f>
        <v>6.875</v>
      </c>
      <c r="P12" s="287">
        <f>M12</f>
        <v>6.29</v>
      </c>
      <c r="Q12" s="335">
        <f>(M12+I12)/2</f>
        <v>6.5824999999999996</v>
      </c>
      <c r="R12" s="254">
        <v>1</v>
      </c>
    </row>
    <row r="13" spans="1:18" ht="13.95" customHeight="1" x14ac:dyDescent="0.25">
      <c r="A13">
        <v>30</v>
      </c>
      <c r="B13" t="s">
        <v>172</v>
      </c>
      <c r="C13" t="s">
        <v>156</v>
      </c>
      <c r="D13" s="257"/>
      <c r="E13" s="286">
        <v>6.5</v>
      </c>
      <c r="F13" s="286">
        <v>6</v>
      </c>
      <c r="G13" s="286">
        <v>6</v>
      </c>
      <c r="H13" s="286">
        <v>4</v>
      </c>
      <c r="I13" s="287">
        <f>SUM((E13*0.25)+(F13*0.25)+(G13*0.3)+(H13*0.2))</f>
        <v>5.7249999999999996</v>
      </c>
      <c r="J13" s="288"/>
      <c r="K13" s="445">
        <v>7.08</v>
      </c>
      <c r="L13" s="289"/>
      <c r="M13" s="287">
        <f>K13-L13</f>
        <v>7.08</v>
      </c>
      <c r="N13" s="290"/>
      <c r="O13" s="287">
        <f>I13</f>
        <v>5.7249999999999996</v>
      </c>
      <c r="P13" s="287">
        <f>M13</f>
        <v>7.08</v>
      </c>
      <c r="Q13" s="335">
        <f>(M13+I13)/2</f>
        <v>6.4024999999999999</v>
      </c>
      <c r="R13" s="254">
        <v>2</v>
      </c>
    </row>
    <row r="14" spans="1:18" ht="13.95" customHeight="1" x14ac:dyDescent="0.25">
      <c r="A14">
        <v>83</v>
      </c>
      <c r="B14" t="s">
        <v>251</v>
      </c>
      <c r="C14" s="280" t="s">
        <v>193</v>
      </c>
      <c r="D14" s="257"/>
      <c r="E14" s="286">
        <v>5.8</v>
      </c>
      <c r="F14" s="286">
        <v>5</v>
      </c>
      <c r="G14" s="286">
        <v>5.8</v>
      </c>
      <c r="H14" s="286">
        <v>5.8</v>
      </c>
      <c r="I14" s="287">
        <f>SUM((E14*0.25)+(F14*0.25)+(G14*0.3)+(H14*0.2))</f>
        <v>5.6000000000000005</v>
      </c>
      <c r="J14" s="288"/>
      <c r="K14" s="445">
        <v>7.17</v>
      </c>
      <c r="L14" s="289"/>
      <c r="M14" s="287">
        <f>K14-L14</f>
        <v>7.17</v>
      </c>
      <c r="N14" s="290"/>
      <c r="O14" s="287">
        <f>I14</f>
        <v>5.6000000000000005</v>
      </c>
      <c r="P14" s="287">
        <f>M14</f>
        <v>7.17</v>
      </c>
      <c r="Q14" s="335">
        <f>(M14+I14)/2</f>
        <v>6.3849999999999998</v>
      </c>
      <c r="R14" s="254">
        <v>3</v>
      </c>
    </row>
    <row r="15" spans="1:18" ht="13.95" customHeight="1" x14ac:dyDescent="0.25">
      <c r="A15">
        <v>26</v>
      </c>
      <c r="B15" t="s">
        <v>187</v>
      </c>
      <c r="C15" t="s">
        <v>156</v>
      </c>
      <c r="D15" s="257"/>
      <c r="E15" s="286">
        <v>5.8</v>
      </c>
      <c r="F15" s="286">
        <v>6.8</v>
      </c>
      <c r="G15" s="286">
        <v>7</v>
      </c>
      <c r="H15" s="286">
        <v>4</v>
      </c>
      <c r="I15" s="287">
        <f>SUM((E15*0.25)+(F15*0.25)+(G15*0.3)+(H15*0.2))</f>
        <v>6.05</v>
      </c>
      <c r="J15" s="288"/>
      <c r="K15" s="445">
        <v>6.6</v>
      </c>
      <c r="L15" s="289"/>
      <c r="M15" s="287">
        <f>K15-L15</f>
        <v>6.6</v>
      </c>
      <c r="N15" s="290"/>
      <c r="O15" s="287">
        <f>I15</f>
        <v>6.05</v>
      </c>
      <c r="P15" s="287">
        <f>M15</f>
        <v>6.6</v>
      </c>
      <c r="Q15" s="335">
        <f>(M15+I15)/2</f>
        <v>6.3249999999999993</v>
      </c>
      <c r="R15" s="254">
        <v>4</v>
      </c>
    </row>
    <row r="16" spans="1:18" ht="13.95" customHeight="1" x14ac:dyDescent="0.25">
      <c r="A16">
        <v>28</v>
      </c>
      <c r="B16" t="s">
        <v>171</v>
      </c>
      <c r="C16" t="s">
        <v>156</v>
      </c>
      <c r="D16" s="257"/>
      <c r="E16" s="286">
        <v>5.6</v>
      </c>
      <c r="F16" s="286">
        <v>6.5</v>
      </c>
      <c r="G16" s="286">
        <v>6.5</v>
      </c>
      <c r="H16" s="286">
        <v>5.5</v>
      </c>
      <c r="I16" s="287">
        <f>SUM((E16*0.25)+(F16*0.25)+(G16*0.3)+(H16*0.2))</f>
        <v>6.0749999999999993</v>
      </c>
      <c r="J16" s="288"/>
      <c r="K16" s="445">
        <v>6</v>
      </c>
      <c r="L16" s="289"/>
      <c r="M16" s="287">
        <f>K16-L16</f>
        <v>6</v>
      </c>
      <c r="N16" s="290"/>
      <c r="O16" s="287">
        <f>I16</f>
        <v>6.0749999999999993</v>
      </c>
      <c r="P16" s="287">
        <f>M16</f>
        <v>6</v>
      </c>
      <c r="Q16" s="335">
        <f>(M16+I16)/2</f>
        <v>6.0374999999999996</v>
      </c>
      <c r="R16" s="254">
        <v>5</v>
      </c>
    </row>
  </sheetData>
  <sortState xmlns:xlrd2="http://schemas.microsoft.com/office/spreadsheetml/2017/richdata2" ref="A12:R16">
    <sortCondition descending="1" ref="Q12:Q16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73F8-0292-4891-B1D1-7391CCF128C0}">
  <dimension ref="A1:R22"/>
  <sheetViews>
    <sheetView workbookViewId="0">
      <selection activeCell="R23" sqref="R23"/>
    </sheetView>
  </sheetViews>
  <sheetFormatPr defaultRowHeight="13.95" customHeight="1" x14ac:dyDescent="0.25"/>
  <cols>
    <col min="2" max="2" width="32.88671875" customWidth="1"/>
    <col min="3" max="3" width="18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3.6640625" customWidth="1"/>
  </cols>
  <sheetData>
    <row r="1" spans="1:18" ht="13.95" customHeight="1" x14ac:dyDescent="0.3">
      <c r="A1" s="99" t="str">
        <f>'Comp Detail'!A1</f>
        <v>2023 Australian National Championships</v>
      </c>
      <c r="B1" s="3"/>
      <c r="C1" s="104" t="s">
        <v>70</v>
      </c>
      <c r="K1" s="547"/>
      <c r="L1" s="547"/>
      <c r="M1" s="547"/>
      <c r="R1" s="206">
        <f ca="1">NOW()</f>
        <v>45209.655963310186</v>
      </c>
    </row>
    <row r="2" spans="1:18" ht="13.95" customHeight="1" x14ac:dyDescent="0.3">
      <c r="A2" s="28"/>
      <c r="B2" s="3"/>
      <c r="C2" s="438" t="s">
        <v>302</v>
      </c>
      <c r="K2" s="547"/>
      <c r="L2" s="547"/>
      <c r="M2" s="547"/>
      <c r="R2" s="207">
        <f ca="1">NOW()</f>
        <v>45209.655963310186</v>
      </c>
    </row>
    <row r="3" spans="1:18" ht="13.95" customHeight="1" x14ac:dyDescent="0.3">
      <c r="A3" s="538" t="str">
        <f>'Comp Detail'!A3</f>
        <v>5th to 8th October 2023</v>
      </c>
      <c r="B3" s="539"/>
      <c r="C3" s="105" t="s">
        <v>139</v>
      </c>
      <c r="K3" s="1"/>
      <c r="L3" s="1"/>
      <c r="M3" s="1"/>
    </row>
    <row r="4" spans="1:18" ht="13.95" customHeight="1" x14ac:dyDescent="0.3">
      <c r="A4" s="107"/>
      <c r="B4" s="108"/>
      <c r="C4" s="1"/>
      <c r="K4" s="1"/>
      <c r="L4" s="1"/>
      <c r="M4" s="1"/>
    </row>
    <row r="5" spans="1:18" ht="13.95" customHeight="1" x14ac:dyDescent="0.3">
      <c r="A5" s="247" t="s">
        <v>148</v>
      </c>
      <c r="B5" s="2"/>
      <c r="C5" s="4"/>
      <c r="D5" s="248"/>
      <c r="E5" s="2" t="s">
        <v>47</v>
      </c>
      <c r="F5" s="4" t="str">
        <f>C2</f>
        <v>Julie Kirpichnikov</v>
      </c>
      <c r="G5" s="4"/>
      <c r="H5" s="2"/>
      <c r="I5" s="248"/>
      <c r="J5" s="248"/>
      <c r="K5" s="249" t="s">
        <v>46</v>
      </c>
      <c r="L5" s="250" t="str">
        <f>C3</f>
        <v>Darryn Fedrick</v>
      </c>
      <c r="M5" s="248"/>
      <c r="N5" s="248"/>
      <c r="O5" s="248"/>
      <c r="P5" s="248"/>
      <c r="Q5" s="248"/>
      <c r="R5" s="248"/>
    </row>
    <row r="6" spans="1:18" ht="13.95" customHeight="1" x14ac:dyDescent="0.3">
      <c r="A6" s="247"/>
      <c r="B6" s="2" t="s">
        <v>297</v>
      </c>
      <c r="C6" s="4"/>
      <c r="D6" s="248"/>
      <c r="E6" s="2"/>
      <c r="F6" s="4"/>
      <c r="G6" s="4"/>
      <c r="H6" s="2"/>
      <c r="I6" s="248"/>
      <c r="J6" s="248"/>
      <c r="K6" s="249"/>
      <c r="L6" s="250"/>
      <c r="M6" s="248"/>
      <c r="N6" s="248"/>
      <c r="O6" s="248"/>
      <c r="P6" s="248"/>
      <c r="Q6" s="248"/>
      <c r="R6" s="248"/>
    </row>
    <row r="7" spans="1:18" ht="13.95" customHeight="1" x14ac:dyDescent="0.3">
      <c r="A7" s="247" t="s">
        <v>53</v>
      </c>
      <c r="B7" s="2">
        <v>25</v>
      </c>
      <c r="C7" s="4"/>
      <c r="D7" s="248"/>
      <c r="E7" s="4"/>
      <c r="F7" s="4"/>
      <c r="G7" s="4"/>
      <c r="H7" s="4"/>
      <c r="I7" s="248"/>
      <c r="J7" s="248"/>
      <c r="K7" s="248"/>
      <c r="L7" s="248"/>
      <c r="M7" s="248"/>
      <c r="N7" s="248"/>
      <c r="O7" s="248"/>
      <c r="P7" s="248"/>
      <c r="Q7" s="248"/>
      <c r="R7" s="248"/>
    </row>
    <row r="8" spans="1:18" ht="13.95" customHeight="1" x14ac:dyDescent="0.3">
      <c r="A8" s="4"/>
      <c r="B8" s="4"/>
      <c r="C8" s="4"/>
      <c r="D8" s="248"/>
      <c r="E8" s="2"/>
      <c r="F8" s="4"/>
      <c r="G8" s="4"/>
      <c r="H8" s="4"/>
      <c r="I8" s="251"/>
      <c r="J8" s="251"/>
      <c r="K8" s="248"/>
      <c r="L8" s="248"/>
      <c r="M8" s="251"/>
      <c r="N8" s="248"/>
      <c r="O8" s="248"/>
      <c r="P8" s="248"/>
      <c r="Q8" s="252"/>
      <c r="R8" s="248"/>
    </row>
    <row r="9" spans="1:18" ht="13.95" customHeight="1" x14ac:dyDescent="0.3">
      <c r="D9" s="253"/>
      <c r="E9" s="39" t="s">
        <v>14</v>
      </c>
      <c r="F9" s="30"/>
      <c r="G9" s="30"/>
      <c r="H9" s="30"/>
      <c r="I9" s="254" t="s">
        <v>14</v>
      </c>
      <c r="J9" s="255"/>
      <c r="K9" s="251"/>
      <c r="L9" s="251"/>
      <c r="M9" s="254" t="s">
        <v>55</v>
      </c>
      <c r="N9" s="253"/>
      <c r="O9" s="251"/>
      <c r="P9" s="251"/>
      <c r="Q9" s="285" t="s">
        <v>15</v>
      </c>
      <c r="R9" s="251"/>
    </row>
    <row r="10" spans="1:18" ht="13.95" customHeight="1" x14ac:dyDescent="0.3">
      <c r="A10" s="37" t="s">
        <v>24</v>
      </c>
      <c r="B10" s="37" t="s">
        <v>25</v>
      </c>
      <c r="C10" s="37" t="s">
        <v>28</v>
      </c>
      <c r="D10" s="263"/>
      <c r="E10" s="37" t="s">
        <v>4</v>
      </c>
      <c r="F10" s="37" t="s">
        <v>5</v>
      </c>
      <c r="G10" s="37" t="s">
        <v>6</v>
      </c>
      <c r="H10" s="37" t="s">
        <v>7</v>
      </c>
      <c r="I10" s="323" t="s">
        <v>15</v>
      </c>
      <c r="J10" s="324"/>
      <c r="K10" s="270" t="s">
        <v>36</v>
      </c>
      <c r="L10" s="270" t="s">
        <v>59</v>
      </c>
      <c r="M10" s="323" t="s">
        <v>15</v>
      </c>
      <c r="N10" s="263"/>
      <c r="O10" s="325" t="s">
        <v>67</v>
      </c>
      <c r="P10" s="325" t="s">
        <v>68</v>
      </c>
      <c r="Q10" s="326" t="s">
        <v>32</v>
      </c>
      <c r="R10" s="325" t="s">
        <v>35</v>
      </c>
    </row>
    <row r="11" spans="1:18" ht="13.95" customHeight="1" x14ac:dyDescent="0.3">
      <c r="C11" s="30"/>
      <c r="D11" s="257"/>
      <c r="E11" s="30"/>
      <c r="F11" s="30"/>
      <c r="G11" s="30"/>
      <c r="H11" s="30"/>
      <c r="I11" s="254"/>
      <c r="J11" s="255"/>
      <c r="K11" s="248"/>
      <c r="L11" s="248"/>
      <c r="M11" s="254"/>
      <c r="N11" s="257"/>
      <c r="O11" s="248"/>
      <c r="P11" s="248"/>
      <c r="Q11" s="285"/>
      <c r="R11" s="251"/>
    </row>
    <row r="12" spans="1:18" ht="13.95" customHeight="1" x14ac:dyDescent="0.25">
      <c r="A12">
        <v>73</v>
      </c>
      <c r="B12" t="s">
        <v>284</v>
      </c>
      <c r="C12" t="s">
        <v>283</v>
      </c>
      <c r="D12" s="257"/>
      <c r="E12" s="286">
        <v>8</v>
      </c>
      <c r="F12" s="286">
        <v>6.8</v>
      </c>
      <c r="G12" s="286">
        <v>7.2</v>
      </c>
      <c r="H12" s="286">
        <v>6.5</v>
      </c>
      <c r="I12" s="287">
        <f t="shared" ref="I12:I22" si="0">SUM((E12*0.25)+(F12*0.25)+(G12*0.3)+(H12*0.2))</f>
        <v>7.16</v>
      </c>
      <c r="J12" s="288"/>
      <c r="K12" s="445">
        <v>7.54</v>
      </c>
      <c r="L12" s="289"/>
      <c r="M12" s="287">
        <f t="shared" ref="M12:M22" si="1">K12-L12</f>
        <v>7.54</v>
      </c>
      <c r="N12" s="290"/>
      <c r="O12" s="287">
        <f t="shared" ref="O12:O22" si="2">I12</f>
        <v>7.16</v>
      </c>
      <c r="P12" s="287">
        <f t="shared" ref="P12:P22" si="3">M12</f>
        <v>7.54</v>
      </c>
      <c r="Q12" s="335">
        <f t="shared" ref="Q12:Q22" si="4">(M12+I12)/2</f>
        <v>7.35</v>
      </c>
      <c r="R12" s="254">
        <v>1</v>
      </c>
    </row>
    <row r="13" spans="1:18" ht="13.95" customHeight="1" x14ac:dyDescent="0.25">
      <c r="A13">
        <v>72</v>
      </c>
      <c r="B13" t="s">
        <v>282</v>
      </c>
      <c r="C13" t="s">
        <v>283</v>
      </c>
      <c r="D13" s="257"/>
      <c r="E13" s="286">
        <v>8</v>
      </c>
      <c r="F13" s="286">
        <v>7</v>
      </c>
      <c r="G13" s="286">
        <v>6.8</v>
      </c>
      <c r="H13" s="286">
        <v>4</v>
      </c>
      <c r="I13" s="287">
        <f t="shared" si="0"/>
        <v>6.59</v>
      </c>
      <c r="J13" s="288"/>
      <c r="K13" s="445">
        <v>7.64</v>
      </c>
      <c r="L13" s="289"/>
      <c r="M13" s="287">
        <f t="shared" si="1"/>
        <v>7.64</v>
      </c>
      <c r="N13" s="290"/>
      <c r="O13" s="287">
        <f t="shared" si="2"/>
        <v>6.59</v>
      </c>
      <c r="P13" s="287">
        <f t="shared" si="3"/>
        <v>7.64</v>
      </c>
      <c r="Q13" s="335">
        <f t="shared" si="4"/>
        <v>7.1150000000000002</v>
      </c>
      <c r="R13" s="254">
        <v>2</v>
      </c>
    </row>
    <row r="14" spans="1:18" ht="13.95" customHeight="1" x14ac:dyDescent="0.25">
      <c r="A14">
        <v>29</v>
      </c>
      <c r="B14" t="s">
        <v>289</v>
      </c>
      <c r="C14" t="s">
        <v>156</v>
      </c>
      <c r="D14" s="257"/>
      <c r="E14" s="286">
        <v>8</v>
      </c>
      <c r="F14" s="286">
        <v>6</v>
      </c>
      <c r="G14" s="286">
        <v>6</v>
      </c>
      <c r="H14" s="286">
        <v>6</v>
      </c>
      <c r="I14" s="287">
        <f t="shared" si="0"/>
        <v>6.5</v>
      </c>
      <c r="J14" s="288"/>
      <c r="K14" s="445">
        <v>6.55</v>
      </c>
      <c r="L14" s="289"/>
      <c r="M14" s="287">
        <f t="shared" si="1"/>
        <v>6.55</v>
      </c>
      <c r="N14" s="290"/>
      <c r="O14" s="287">
        <f t="shared" si="2"/>
        <v>6.5</v>
      </c>
      <c r="P14" s="287">
        <f t="shared" si="3"/>
        <v>6.55</v>
      </c>
      <c r="Q14" s="335">
        <f t="shared" si="4"/>
        <v>6.5250000000000004</v>
      </c>
      <c r="R14" s="254">
        <v>3</v>
      </c>
    </row>
    <row r="15" spans="1:18" ht="13.95" customHeight="1" x14ac:dyDescent="0.25">
      <c r="A15">
        <v>114</v>
      </c>
      <c r="B15" t="s">
        <v>281</v>
      </c>
      <c r="C15" t="s">
        <v>278</v>
      </c>
      <c r="D15" s="257"/>
      <c r="E15" s="286">
        <v>5.5</v>
      </c>
      <c r="F15" s="286">
        <v>6</v>
      </c>
      <c r="G15" s="286">
        <v>5.8</v>
      </c>
      <c r="H15" s="286">
        <v>4</v>
      </c>
      <c r="I15" s="287">
        <f t="shared" si="0"/>
        <v>5.415</v>
      </c>
      <c r="J15" s="288"/>
      <c r="K15" s="445">
        <v>7.11</v>
      </c>
      <c r="L15" s="289"/>
      <c r="M15" s="287">
        <f t="shared" si="1"/>
        <v>7.11</v>
      </c>
      <c r="N15" s="290"/>
      <c r="O15" s="287">
        <f t="shared" si="2"/>
        <v>5.415</v>
      </c>
      <c r="P15" s="287">
        <f t="shared" si="3"/>
        <v>7.11</v>
      </c>
      <c r="Q15" s="335">
        <f t="shared" si="4"/>
        <v>6.2625000000000002</v>
      </c>
      <c r="R15" s="254">
        <v>4</v>
      </c>
    </row>
    <row r="16" spans="1:18" ht="13.95" customHeight="1" x14ac:dyDescent="0.25">
      <c r="A16">
        <v>106</v>
      </c>
      <c r="B16" t="s">
        <v>185</v>
      </c>
      <c r="C16" s="280" t="s">
        <v>192</v>
      </c>
      <c r="D16" s="257"/>
      <c r="E16" s="286">
        <v>6</v>
      </c>
      <c r="F16" s="286">
        <v>5</v>
      </c>
      <c r="G16" s="286">
        <v>5.8</v>
      </c>
      <c r="H16" s="286">
        <v>4</v>
      </c>
      <c r="I16" s="287">
        <f t="shared" si="0"/>
        <v>5.29</v>
      </c>
      <c r="J16" s="288"/>
      <c r="K16" s="445">
        <v>7.2</v>
      </c>
      <c r="L16" s="289"/>
      <c r="M16" s="287">
        <f t="shared" si="1"/>
        <v>7.2</v>
      </c>
      <c r="N16" s="290"/>
      <c r="O16" s="287">
        <f t="shared" si="2"/>
        <v>5.29</v>
      </c>
      <c r="P16" s="287">
        <f t="shared" si="3"/>
        <v>7.2</v>
      </c>
      <c r="Q16" s="335">
        <f t="shared" si="4"/>
        <v>6.2450000000000001</v>
      </c>
      <c r="R16" s="254">
        <v>5</v>
      </c>
    </row>
    <row r="17" spans="1:18" ht="13.95" customHeight="1" x14ac:dyDescent="0.25">
      <c r="A17">
        <v>92</v>
      </c>
      <c r="B17" t="s">
        <v>286</v>
      </c>
      <c r="C17" s="280" t="s">
        <v>173</v>
      </c>
      <c r="D17" s="257"/>
      <c r="E17" s="286">
        <v>5</v>
      </c>
      <c r="F17" s="286">
        <v>6</v>
      </c>
      <c r="G17" s="286">
        <v>5</v>
      </c>
      <c r="H17" s="286">
        <v>4</v>
      </c>
      <c r="I17" s="287">
        <f t="shared" si="0"/>
        <v>5.05</v>
      </c>
      <c r="J17" s="288"/>
      <c r="K17" s="445">
        <v>7.11</v>
      </c>
      <c r="L17" s="289"/>
      <c r="M17" s="287">
        <f t="shared" si="1"/>
        <v>7.11</v>
      </c>
      <c r="N17" s="290"/>
      <c r="O17" s="287">
        <f t="shared" si="2"/>
        <v>5.05</v>
      </c>
      <c r="P17" s="287">
        <f t="shared" si="3"/>
        <v>7.11</v>
      </c>
      <c r="Q17" s="335">
        <f t="shared" si="4"/>
        <v>6.08</v>
      </c>
      <c r="R17" s="254">
        <v>6</v>
      </c>
    </row>
    <row r="18" spans="1:18" ht="13.95" customHeight="1" x14ac:dyDescent="0.25">
      <c r="A18">
        <v>104</v>
      </c>
      <c r="B18" t="s">
        <v>287</v>
      </c>
      <c r="C18" s="280" t="s">
        <v>192</v>
      </c>
      <c r="D18" s="257"/>
      <c r="E18" s="286">
        <v>5</v>
      </c>
      <c r="F18" s="286">
        <v>5</v>
      </c>
      <c r="G18" s="286">
        <v>5</v>
      </c>
      <c r="H18" s="286">
        <v>4.8</v>
      </c>
      <c r="I18" s="287">
        <f t="shared" si="0"/>
        <v>4.96</v>
      </c>
      <c r="J18" s="288"/>
      <c r="K18" s="445">
        <v>7.11</v>
      </c>
      <c r="L18" s="289"/>
      <c r="M18" s="287">
        <f t="shared" si="1"/>
        <v>7.11</v>
      </c>
      <c r="N18" s="290"/>
      <c r="O18" s="287">
        <f t="shared" si="2"/>
        <v>4.96</v>
      </c>
      <c r="P18" s="287">
        <f t="shared" si="3"/>
        <v>7.11</v>
      </c>
      <c r="Q18" s="335">
        <f t="shared" si="4"/>
        <v>6.0350000000000001</v>
      </c>
      <c r="R18" s="254">
        <v>7</v>
      </c>
    </row>
    <row r="19" spans="1:18" ht="13.95" customHeight="1" x14ac:dyDescent="0.25">
      <c r="A19">
        <v>18</v>
      </c>
      <c r="B19" t="s">
        <v>288</v>
      </c>
      <c r="C19" t="s">
        <v>247</v>
      </c>
      <c r="D19" s="257"/>
      <c r="E19" s="286">
        <v>4</v>
      </c>
      <c r="F19" s="286">
        <v>4.5</v>
      </c>
      <c r="G19" s="286">
        <v>5</v>
      </c>
      <c r="H19" s="286">
        <v>4</v>
      </c>
      <c r="I19" s="287">
        <f t="shared" si="0"/>
        <v>4.4249999999999998</v>
      </c>
      <c r="J19" s="288"/>
      <c r="K19" s="445">
        <v>7.2</v>
      </c>
      <c r="L19" s="289"/>
      <c r="M19" s="287">
        <f t="shared" si="1"/>
        <v>7.2</v>
      </c>
      <c r="N19" s="290"/>
      <c r="O19" s="287">
        <f t="shared" si="2"/>
        <v>4.4249999999999998</v>
      </c>
      <c r="P19" s="287">
        <f t="shared" si="3"/>
        <v>7.2</v>
      </c>
      <c r="Q19" s="335">
        <f t="shared" si="4"/>
        <v>5.8125</v>
      </c>
      <c r="R19" s="254">
        <v>8</v>
      </c>
    </row>
    <row r="20" spans="1:18" ht="13.95" customHeight="1" x14ac:dyDescent="0.25">
      <c r="A20">
        <v>59</v>
      </c>
      <c r="B20" t="s">
        <v>228</v>
      </c>
      <c r="C20" s="280" t="s">
        <v>199</v>
      </c>
      <c r="D20" s="257"/>
      <c r="E20" s="286">
        <v>4.5</v>
      </c>
      <c r="F20" s="286">
        <v>4</v>
      </c>
      <c r="G20" s="286">
        <v>4.8</v>
      </c>
      <c r="H20" s="286">
        <v>3.8</v>
      </c>
      <c r="I20" s="287">
        <f t="shared" si="0"/>
        <v>4.3250000000000002</v>
      </c>
      <c r="J20" s="288"/>
      <c r="K20" s="445">
        <v>6.75</v>
      </c>
      <c r="L20" s="289"/>
      <c r="M20" s="287">
        <f t="shared" si="1"/>
        <v>6.75</v>
      </c>
      <c r="N20" s="290"/>
      <c r="O20" s="287">
        <f t="shared" si="2"/>
        <v>4.3250000000000002</v>
      </c>
      <c r="P20" s="287">
        <f t="shared" si="3"/>
        <v>6.75</v>
      </c>
      <c r="Q20" s="335">
        <f t="shared" si="4"/>
        <v>5.5374999999999996</v>
      </c>
      <c r="R20" s="254">
        <v>9</v>
      </c>
    </row>
    <row r="21" spans="1:18" ht="13.95" customHeight="1" x14ac:dyDescent="0.25">
      <c r="A21">
        <v>25</v>
      </c>
      <c r="B21" t="s">
        <v>186</v>
      </c>
      <c r="C21" t="s">
        <v>156</v>
      </c>
      <c r="D21" s="257"/>
      <c r="E21" s="286">
        <v>3.5</v>
      </c>
      <c r="F21" s="286">
        <v>6</v>
      </c>
      <c r="G21" s="286">
        <v>4.5</v>
      </c>
      <c r="H21" s="286">
        <v>4</v>
      </c>
      <c r="I21" s="287">
        <f t="shared" si="0"/>
        <v>4.5249999999999995</v>
      </c>
      <c r="J21" s="288"/>
      <c r="K21" s="445">
        <v>6.5</v>
      </c>
      <c r="L21" s="289"/>
      <c r="M21" s="287">
        <f t="shared" si="1"/>
        <v>6.5</v>
      </c>
      <c r="N21" s="290"/>
      <c r="O21" s="287">
        <f t="shared" si="2"/>
        <v>4.5249999999999995</v>
      </c>
      <c r="P21" s="287">
        <f t="shared" si="3"/>
        <v>6.5</v>
      </c>
      <c r="Q21" s="335">
        <f t="shared" si="4"/>
        <v>5.5124999999999993</v>
      </c>
      <c r="R21" s="254">
        <v>10</v>
      </c>
    </row>
    <row r="22" spans="1:18" ht="13.95" customHeight="1" x14ac:dyDescent="0.25">
      <c r="A22">
        <v>31</v>
      </c>
      <c r="B22" t="s">
        <v>188</v>
      </c>
      <c r="C22" t="s">
        <v>156</v>
      </c>
      <c r="D22" s="257"/>
      <c r="E22" s="286">
        <v>4</v>
      </c>
      <c r="F22" s="286">
        <v>4</v>
      </c>
      <c r="G22" s="286">
        <v>3.5</v>
      </c>
      <c r="H22" s="286">
        <v>3.5</v>
      </c>
      <c r="I22" s="287">
        <f t="shared" si="0"/>
        <v>3.75</v>
      </c>
      <c r="J22" s="288"/>
      <c r="K22" s="445">
        <v>6.75</v>
      </c>
      <c r="L22" s="289">
        <v>0.5</v>
      </c>
      <c r="M22" s="287">
        <f t="shared" si="1"/>
        <v>6.25</v>
      </c>
      <c r="N22" s="290"/>
      <c r="O22" s="287">
        <f t="shared" si="2"/>
        <v>3.75</v>
      </c>
      <c r="P22" s="287">
        <f t="shared" si="3"/>
        <v>6.25</v>
      </c>
      <c r="Q22" s="335">
        <f t="shared" si="4"/>
        <v>5</v>
      </c>
      <c r="R22" s="254">
        <v>11</v>
      </c>
    </row>
  </sheetData>
  <sortState xmlns:xlrd2="http://schemas.microsoft.com/office/spreadsheetml/2017/richdata2" ref="A12:R22">
    <sortCondition descending="1" ref="Q12:Q22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B293-2551-443A-9B48-434DEC29C45C}">
  <dimension ref="A1:R21"/>
  <sheetViews>
    <sheetView workbookViewId="0">
      <selection activeCell="R19" sqref="R19"/>
    </sheetView>
  </sheetViews>
  <sheetFormatPr defaultRowHeight="13.95" customHeight="1" x14ac:dyDescent="0.25"/>
  <cols>
    <col min="2" max="2" width="32.88671875" customWidth="1"/>
    <col min="3" max="3" width="18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3.6640625" customWidth="1"/>
  </cols>
  <sheetData>
    <row r="1" spans="1:18" ht="13.95" customHeight="1" x14ac:dyDescent="0.3">
      <c r="A1" s="99" t="str">
        <f>'Comp Detail'!A1</f>
        <v>2023 Australian National Championships</v>
      </c>
      <c r="B1" s="3"/>
      <c r="C1" s="104" t="s">
        <v>70</v>
      </c>
      <c r="K1" s="547"/>
      <c r="L1" s="547"/>
      <c r="M1" s="547"/>
      <c r="R1" s="206">
        <f ca="1">NOW()</f>
        <v>45209.655963310186</v>
      </c>
    </row>
    <row r="2" spans="1:18" ht="13.95" customHeight="1" x14ac:dyDescent="0.3">
      <c r="A2" s="28"/>
      <c r="B2" s="3"/>
      <c r="C2" s="280" t="s">
        <v>139</v>
      </c>
      <c r="K2" s="547"/>
      <c r="L2" s="547"/>
      <c r="M2" s="547"/>
      <c r="R2" s="207">
        <f ca="1">NOW()</f>
        <v>45209.655963310186</v>
      </c>
    </row>
    <row r="3" spans="1:18" ht="13.95" customHeight="1" x14ac:dyDescent="0.3">
      <c r="A3" s="538" t="str">
        <f>'Comp Detail'!A3</f>
        <v>5th to 8th October 2023</v>
      </c>
      <c r="B3" s="539"/>
      <c r="C3" s="523" t="s">
        <v>303</v>
      </c>
      <c r="K3" s="1"/>
      <c r="L3" s="1"/>
      <c r="M3" s="1"/>
    </row>
    <row r="4" spans="1:18" ht="13.95" customHeight="1" x14ac:dyDescent="0.3">
      <c r="A4" s="107"/>
      <c r="B4" s="108"/>
      <c r="C4" s="1"/>
      <c r="K4" s="1"/>
      <c r="L4" s="1"/>
      <c r="M4" s="1"/>
    </row>
    <row r="5" spans="1:18" ht="13.95" customHeight="1" x14ac:dyDescent="0.3">
      <c r="A5" s="247" t="s">
        <v>348</v>
      </c>
      <c r="B5" s="2"/>
      <c r="C5" s="4"/>
      <c r="D5" s="248"/>
      <c r="E5" s="2" t="s">
        <v>47</v>
      </c>
      <c r="F5" s="4" t="str">
        <f>C2</f>
        <v>Darryn Fedrick</v>
      </c>
      <c r="G5" s="4"/>
      <c r="H5" s="2"/>
      <c r="I5" s="248"/>
      <c r="J5" s="248"/>
      <c r="K5" s="249" t="s">
        <v>46</v>
      </c>
      <c r="L5" s="250" t="str">
        <f>C3</f>
        <v>Abbie White</v>
      </c>
      <c r="M5" s="248"/>
      <c r="N5" s="248"/>
      <c r="O5" s="248"/>
      <c r="P5" s="248"/>
      <c r="Q5" s="248"/>
      <c r="R5" s="248"/>
    </row>
    <row r="6" spans="1:18" ht="13.95" customHeight="1" x14ac:dyDescent="0.3">
      <c r="A6" s="247"/>
      <c r="B6" s="2" t="s">
        <v>349</v>
      </c>
      <c r="C6" s="4"/>
      <c r="D6" s="248"/>
      <c r="E6" s="2"/>
      <c r="F6" s="4"/>
      <c r="G6" s="4"/>
      <c r="H6" s="2"/>
      <c r="I6" s="248"/>
      <c r="J6" s="248"/>
      <c r="K6" s="249"/>
      <c r="L6" s="250"/>
      <c r="M6" s="248"/>
      <c r="N6" s="248"/>
      <c r="O6" s="248"/>
      <c r="P6" s="248"/>
      <c r="Q6" s="248"/>
      <c r="R6" s="248"/>
    </row>
    <row r="7" spans="1:18" ht="13.95" customHeight="1" x14ac:dyDescent="0.3">
      <c r="A7" s="247" t="s">
        <v>53</v>
      </c>
      <c r="B7" s="2" t="s">
        <v>350</v>
      </c>
      <c r="C7" s="4"/>
      <c r="D7" s="248"/>
      <c r="E7" s="4"/>
      <c r="F7" s="4"/>
      <c r="G7" s="4"/>
      <c r="H7" s="4"/>
      <c r="I7" s="248"/>
      <c r="J7" s="248"/>
      <c r="K7" s="248"/>
      <c r="L7" s="248"/>
      <c r="M7" s="248"/>
      <c r="N7" s="248"/>
      <c r="O7" s="248"/>
      <c r="P7" s="248"/>
      <c r="Q7" s="248"/>
      <c r="R7" s="248"/>
    </row>
    <row r="8" spans="1:18" ht="13.95" customHeight="1" x14ac:dyDescent="0.3">
      <c r="A8" s="4"/>
      <c r="B8" s="4"/>
      <c r="C8" s="4"/>
      <c r="D8" s="248"/>
      <c r="E8" s="2"/>
      <c r="F8" s="4"/>
      <c r="G8" s="4"/>
      <c r="H8" s="4"/>
      <c r="I8" s="251"/>
      <c r="J8" s="251"/>
      <c r="K8" s="248"/>
      <c r="L8" s="248"/>
      <c r="M8" s="251"/>
      <c r="N8" s="248"/>
      <c r="O8" s="248"/>
      <c r="P8" s="248"/>
      <c r="Q8" s="252"/>
      <c r="R8" s="248"/>
    </row>
    <row r="9" spans="1:18" ht="13.95" customHeight="1" x14ac:dyDescent="0.3">
      <c r="D9" s="253"/>
      <c r="E9" s="39" t="s">
        <v>14</v>
      </c>
      <c r="F9" s="30"/>
      <c r="G9" s="30"/>
      <c r="H9" s="30"/>
      <c r="I9" s="254" t="s">
        <v>14</v>
      </c>
      <c r="J9" s="255"/>
      <c r="K9" s="251"/>
      <c r="L9" s="251"/>
      <c r="M9" s="254" t="s">
        <v>55</v>
      </c>
      <c r="N9" s="253"/>
      <c r="O9" s="251"/>
      <c r="P9" s="251"/>
      <c r="Q9" s="285" t="s">
        <v>15</v>
      </c>
      <c r="R9" s="251"/>
    </row>
    <row r="10" spans="1:18" ht="13.95" customHeight="1" x14ac:dyDescent="0.3">
      <c r="A10" s="37" t="s">
        <v>24</v>
      </c>
      <c r="B10" s="37" t="s">
        <v>25</v>
      </c>
      <c r="C10" s="37" t="s">
        <v>28</v>
      </c>
      <c r="D10" s="263"/>
      <c r="E10" s="37" t="s">
        <v>4</v>
      </c>
      <c r="F10" s="37" t="s">
        <v>5</v>
      </c>
      <c r="G10" s="37" t="s">
        <v>6</v>
      </c>
      <c r="H10" s="37" t="s">
        <v>7</v>
      </c>
      <c r="I10" s="323" t="s">
        <v>15</v>
      </c>
      <c r="J10" s="324"/>
      <c r="K10" s="270" t="s">
        <v>36</v>
      </c>
      <c r="L10" s="270" t="s">
        <v>59</v>
      </c>
      <c r="M10" s="323" t="s">
        <v>15</v>
      </c>
      <c r="N10" s="263"/>
      <c r="O10" s="325" t="s">
        <v>67</v>
      </c>
      <c r="P10" s="325" t="s">
        <v>68</v>
      </c>
      <c r="Q10" s="326" t="s">
        <v>32</v>
      </c>
      <c r="R10" s="325" t="s">
        <v>35</v>
      </c>
    </row>
    <row r="11" spans="1:18" ht="13.95" customHeight="1" x14ac:dyDescent="0.3">
      <c r="C11" s="30"/>
      <c r="D11" s="257"/>
      <c r="E11" s="30"/>
      <c r="F11" s="30"/>
      <c r="G11" s="30"/>
      <c r="H11" s="30"/>
      <c r="I11" s="254"/>
      <c r="J11" s="255"/>
      <c r="K11" s="248"/>
      <c r="L11" s="248"/>
      <c r="M11" s="254"/>
      <c r="N11" s="257"/>
      <c r="O11" s="248"/>
      <c r="P11" s="248"/>
      <c r="Q11" s="285"/>
      <c r="R11" s="251"/>
    </row>
    <row r="12" spans="1:18" ht="13.95" customHeight="1" x14ac:dyDescent="0.3">
      <c r="A12">
        <v>27</v>
      </c>
      <c r="B12" s="105" t="s">
        <v>290</v>
      </c>
      <c r="C12" t="s">
        <v>156</v>
      </c>
      <c r="D12" s="257"/>
      <c r="E12" s="286">
        <v>5</v>
      </c>
      <c r="F12" s="286">
        <v>5.2</v>
      </c>
      <c r="G12" s="286">
        <v>5.5</v>
      </c>
      <c r="H12" s="286">
        <v>5.4</v>
      </c>
      <c r="I12" s="287">
        <f t="shared" ref="I12:I21" si="0">SUM((E12*0.25)+(F12*0.25)+(G12*0.3)+(H12*0.2))</f>
        <v>5.2799999999999994</v>
      </c>
      <c r="J12" s="288"/>
      <c r="K12" s="445">
        <v>8.9</v>
      </c>
      <c r="L12" s="289"/>
      <c r="M12" s="287">
        <f t="shared" ref="M12:M21" si="1">K12-L12</f>
        <v>8.9</v>
      </c>
      <c r="N12" s="290"/>
      <c r="O12" s="287">
        <f t="shared" ref="O12:O21" si="2">I12</f>
        <v>5.2799999999999994</v>
      </c>
      <c r="P12" s="287">
        <f t="shared" ref="P12:P21" si="3">M12</f>
        <v>8.9</v>
      </c>
      <c r="Q12" s="335">
        <f t="shared" ref="Q12:Q21" si="4">(M12+I12)/2</f>
        <v>7.09</v>
      </c>
      <c r="R12" s="254">
        <v>1</v>
      </c>
    </row>
    <row r="13" spans="1:18" ht="13.95" customHeight="1" x14ac:dyDescent="0.3">
      <c r="A13">
        <v>103</v>
      </c>
      <c r="B13" s="105" t="s">
        <v>320</v>
      </c>
      <c r="C13" s="280" t="s">
        <v>192</v>
      </c>
      <c r="D13" s="257"/>
      <c r="E13" s="286">
        <v>6.2</v>
      </c>
      <c r="F13" s="286">
        <v>5.7</v>
      </c>
      <c r="G13" s="286">
        <v>6</v>
      </c>
      <c r="H13" s="286">
        <v>5.7</v>
      </c>
      <c r="I13" s="287">
        <f t="shared" si="0"/>
        <v>5.9150000000000009</v>
      </c>
      <c r="J13" s="288"/>
      <c r="K13" s="445">
        <v>8.1</v>
      </c>
      <c r="L13" s="289"/>
      <c r="M13" s="287">
        <f t="shared" si="1"/>
        <v>8.1</v>
      </c>
      <c r="N13" s="290"/>
      <c r="O13" s="287">
        <f t="shared" si="2"/>
        <v>5.9150000000000009</v>
      </c>
      <c r="P13" s="287">
        <f t="shared" si="3"/>
        <v>8.1</v>
      </c>
      <c r="Q13" s="335">
        <f t="shared" si="4"/>
        <v>7.0075000000000003</v>
      </c>
      <c r="R13" s="254">
        <v>2</v>
      </c>
    </row>
    <row r="14" spans="1:18" ht="13.95" customHeight="1" x14ac:dyDescent="0.3">
      <c r="A14">
        <v>9</v>
      </c>
      <c r="B14" s="105" t="s">
        <v>316</v>
      </c>
      <c r="C14" t="s">
        <v>269</v>
      </c>
      <c r="D14" s="257"/>
      <c r="E14" s="286">
        <v>5.4</v>
      </c>
      <c r="F14" s="286">
        <v>5.2</v>
      </c>
      <c r="G14" s="286">
        <v>5.2</v>
      </c>
      <c r="H14" s="286">
        <v>5.4</v>
      </c>
      <c r="I14" s="287">
        <f t="shared" si="0"/>
        <v>5.2900000000000009</v>
      </c>
      <c r="J14" s="288"/>
      <c r="K14" s="445">
        <v>8.4</v>
      </c>
      <c r="L14" s="289"/>
      <c r="M14" s="287">
        <f t="shared" si="1"/>
        <v>8.4</v>
      </c>
      <c r="N14" s="290"/>
      <c r="O14" s="287">
        <f t="shared" si="2"/>
        <v>5.2900000000000009</v>
      </c>
      <c r="P14" s="287">
        <f t="shared" si="3"/>
        <v>8.4</v>
      </c>
      <c r="Q14" s="335">
        <f t="shared" si="4"/>
        <v>6.8450000000000006</v>
      </c>
      <c r="R14" s="254">
        <v>3</v>
      </c>
    </row>
    <row r="15" spans="1:18" ht="13.95" customHeight="1" x14ac:dyDescent="0.3">
      <c r="A15">
        <v>57</v>
      </c>
      <c r="B15" s="105" t="s">
        <v>291</v>
      </c>
      <c r="C15" s="280" t="s">
        <v>199</v>
      </c>
      <c r="D15" s="257"/>
      <c r="E15" s="286">
        <v>4.9000000000000004</v>
      </c>
      <c r="F15" s="286">
        <v>5.2</v>
      </c>
      <c r="G15" s="286">
        <v>5.5</v>
      </c>
      <c r="H15" s="286">
        <v>5</v>
      </c>
      <c r="I15" s="287">
        <f t="shared" si="0"/>
        <v>5.1750000000000007</v>
      </c>
      <c r="J15" s="288"/>
      <c r="K15" s="445">
        <v>8.4</v>
      </c>
      <c r="L15" s="289"/>
      <c r="M15" s="287">
        <f t="shared" si="1"/>
        <v>8.4</v>
      </c>
      <c r="N15" s="290"/>
      <c r="O15" s="287">
        <f t="shared" si="2"/>
        <v>5.1750000000000007</v>
      </c>
      <c r="P15" s="287">
        <f t="shared" si="3"/>
        <v>8.4</v>
      </c>
      <c r="Q15" s="335">
        <f t="shared" si="4"/>
        <v>6.7875000000000005</v>
      </c>
      <c r="R15" s="254">
        <v>4</v>
      </c>
    </row>
    <row r="16" spans="1:18" ht="13.95" customHeight="1" x14ac:dyDescent="0.3">
      <c r="A16">
        <v>82</v>
      </c>
      <c r="B16" s="105" t="s">
        <v>306</v>
      </c>
      <c r="C16" s="280" t="s">
        <v>193</v>
      </c>
      <c r="D16" s="257"/>
      <c r="E16" s="286">
        <v>5.8</v>
      </c>
      <c r="F16" s="286">
        <v>5.8</v>
      </c>
      <c r="G16" s="286">
        <v>5.8</v>
      </c>
      <c r="H16" s="286">
        <v>5.8</v>
      </c>
      <c r="I16" s="287">
        <f t="shared" si="0"/>
        <v>5.8</v>
      </c>
      <c r="J16" s="288"/>
      <c r="K16" s="445">
        <v>7.4</v>
      </c>
      <c r="L16" s="289"/>
      <c r="M16" s="287">
        <f t="shared" si="1"/>
        <v>7.4</v>
      </c>
      <c r="N16" s="290"/>
      <c r="O16" s="287">
        <f t="shared" si="2"/>
        <v>5.8</v>
      </c>
      <c r="P16" s="287">
        <f t="shared" si="3"/>
        <v>7.4</v>
      </c>
      <c r="Q16" s="335">
        <f t="shared" si="4"/>
        <v>6.6</v>
      </c>
      <c r="R16" s="254">
        <v>5</v>
      </c>
    </row>
    <row r="17" spans="1:18" ht="13.95" customHeight="1" x14ac:dyDescent="0.3">
      <c r="A17">
        <v>5</v>
      </c>
      <c r="B17" s="105" t="s">
        <v>294</v>
      </c>
      <c r="C17" t="s">
        <v>161</v>
      </c>
      <c r="D17" s="257"/>
      <c r="E17" s="286">
        <v>5.2</v>
      </c>
      <c r="F17" s="286">
        <v>5.5</v>
      </c>
      <c r="G17" s="286">
        <v>5.5</v>
      </c>
      <c r="H17" s="286">
        <v>5.2</v>
      </c>
      <c r="I17" s="287">
        <f>SUM((E17*0.25)+(F17*0.25)+(G17*0.3)+(H17*0.2))</f>
        <v>5.3649999999999993</v>
      </c>
      <c r="J17" s="288"/>
      <c r="K17" s="445">
        <v>7.7</v>
      </c>
      <c r="L17" s="289"/>
      <c r="M17" s="287">
        <f>K17-L17</f>
        <v>7.7</v>
      </c>
      <c r="N17" s="290"/>
      <c r="O17" s="287">
        <f>I17</f>
        <v>5.3649999999999993</v>
      </c>
      <c r="P17" s="287">
        <f>M17</f>
        <v>7.7</v>
      </c>
      <c r="Q17" s="335">
        <f>(M17+I17)/2</f>
        <v>6.5324999999999998</v>
      </c>
      <c r="R17" s="254">
        <v>6</v>
      </c>
    </row>
    <row r="18" spans="1:18" ht="13.95" customHeight="1" x14ac:dyDescent="0.3">
      <c r="A18">
        <v>71</v>
      </c>
      <c r="B18" s="105" t="s">
        <v>285</v>
      </c>
      <c r="C18" t="s">
        <v>283</v>
      </c>
      <c r="D18" s="257"/>
      <c r="E18" s="286">
        <v>5.0999999999999996</v>
      </c>
      <c r="F18" s="286">
        <v>5.2</v>
      </c>
      <c r="G18" s="286">
        <v>5.5</v>
      </c>
      <c r="H18" s="286">
        <v>5.2</v>
      </c>
      <c r="I18" s="287">
        <f t="shared" si="0"/>
        <v>5.2649999999999997</v>
      </c>
      <c r="J18" s="288"/>
      <c r="K18" s="445">
        <v>7.8</v>
      </c>
      <c r="L18" s="289"/>
      <c r="M18" s="287">
        <f t="shared" si="1"/>
        <v>7.8</v>
      </c>
      <c r="N18" s="290"/>
      <c r="O18" s="287">
        <f t="shared" si="2"/>
        <v>5.2649999999999997</v>
      </c>
      <c r="P18" s="287">
        <f t="shared" si="3"/>
        <v>7.8</v>
      </c>
      <c r="Q18" s="335">
        <f t="shared" si="4"/>
        <v>6.5324999999999998</v>
      </c>
      <c r="R18" s="254">
        <v>7</v>
      </c>
    </row>
    <row r="19" spans="1:18" ht="13.95" customHeight="1" x14ac:dyDescent="0.3">
      <c r="A19">
        <v>58</v>
      </c>
      <c r="B19" s="105" t="s">
        <v>315</v>
      </c>
      <c r="C19" s="280" t="s">
        <v>199</v>
      </c>
      <c r="D19" s="257"/>
      <c r="E19" s="286">
        <v>5.4</v>
      </c>
      <c r="F19" s="286">
        <v>5.2</v>
      </c>
      <c r="G19" s="286">
        <v>5.2</v>
      </c>
      <c r="H19" s="286">
        <v>5</v>
      </c>
      <c r="I19" s="287">
        <f t="shared" si="0"/>
        <v>5.2100000000000009</v>
      </c>
      <c r="J19" s="288"/>
      <c r="K19" s="445">
        <v>7.1</v>
      </c>
      <c r="L19" s="289">
        <v>1</v>
      </c>
      <c r="M19" s="287">
        <f t="shared" si="1"/>
        <v>6.1</v>
      </c>
      <c r="N19" s="290"/>
      <c r="O19" s="287">
        <f t="shared" si="2"/>
        <v>5.2100000000000009</v>
      </c>
      <c r="P19" s="287">
        <f t="shared" si="3"/>
        <v>6.1</v>
      </c>
      <c r="Q19" s="335">
        <f t="shared" si="4"/>
        <v>5.6550000000000002</v>
      </c>
      <c r="R19" s="254">
        <v>8</v>
      </c>
    </row>
    <row r="20" spans="1:18" ht="13.95" customHeight="1" x14ac:dyDescent="0.3">
      <c r="A20">
        <v>85</v>
      </c>
      <c r="B20" s="105" t="s">
        <v>305</v>
      </c>
      <c r="C20" s="280" t="s">
        <v>193</v>
      </c>
      <c r="D20" s="257"/>
      <c r="E20" s="286">
        <v>5.4</v>
      </c>
      <c r="F20" s="286">
        <v>5.6</v>
      </c>
      <c r="G20" s="286">
        <v>5.6</v>
      </c>
      <c r="H20" s="286">
        <v>5.4</v>
      </c>
      <c r="I20" s="287">
        <f t="shared" si="0"/>
        <v>5.51</v>
      </c>
      <c r="J20" s="288"/>
      <c r="K20" s="445">
        <v>5.8</v>
      </c>
      <c r="L20" s="289">
        <v>1</v>
      </c>
      <c r="M20" s="287">
        <f t="shared" si="1"/>
        <v>4.8</v>
      </c>
      <c r="N20" s="290"/>
      <c r="O20" s="287">
        <f t="shared" si="2"/>
        <v>5.51</v>
      </c>
      <c r="P20" s="287">
        <f t="shared" si="3"/>
        <v>4.8</v>
      </c>
      <c r="Q20" s="335">
        <f t="shared" si="4"/>
        <v>5.1549999999999994</v>
      </c>
      <c r="R20" s="254">
        <v>9</v>
      </c>
    </row>
    <row r="21" spans="1:18" ht="13.95" customHeight="1" x14ac:dyDescent="0.3">
      <c r="A21" s="460">
        <v>67</v>
      </c>
      <c r="B21" s="493" t="s">
        <v>319</v>
      </c>
      <c r="C21" s="460" t="s">
        <v>158</v>
      </c>
      <c r="D21" s="511"/>
      <c r="E21" s="512"/>
      <c r="F21" s="512"/>
      <c r="G21" s="512"/>
      <c r="H21" s="512"/>
      <c r="I21" s="461">
        <f t="shared" si="0"/>
        <v>0</v>
      </c>
      <c r="J21" s="513"/>
      <c r="K21" s="514"/>
      <c r="L21" s="514"/>
      <c r="M21" s="461">
        <f t="shared" si="1"/>
        <v>0</v>
      </c>
      <c r="N21" s="515"/>
      <c r="O21" s="461">
        <f t="shared" si="2"/>
        <v>0</v>
      </c>
      <c r="P21" s="461">
        <f t="shared" si="3"/>
        <v>0</v>
      </c>
      <c r="Q21" s="462">
        <f t="shared" si="4"/>
        <v>0</v>
      </c>
      <c r="R21" s="285" t="s">
        <v>403</v>
      </c>
    </row>
  </sheetData>
  <sortState xmlns:xlrd2="http://schemas.microsoft.com/office/spreadsheetml/2017/richdata2" ref="A12:R20">
    <sortCondition descending="1" ref="Q12:Q20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7B113-73E3-4B75-874A-8D021C2C183C}">
  <dimension ref="A1:R20"/>
  <sheetViews>
    <sheetView workbookViewId="0">
      <selection activeCell="R20" sqref="R20"/>
    </sheetView>
  </sheetViews>
  <sheetFormatPr defaultRowHeight="13.95" customHeight="1" x14ac:dyDescent="0.25"/>
  <cols>
    <col min="2" max="2" width="32.88671875" customWidth="1"/>
    <col min="3" max="3" width="18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7" width="9.88671875" customWidth="1"/>
    <col min="18" max="18" width="13.6640625" customWidth="1"/>
  </cols>
  <sheetData>
    <row r="1" spans="1:18" ht="13.95" customHeight="1" x14ac:dyDescent="0.3">
      <c r="A1" s="99" t="str">
        <f>'Comp Detail'!A1</f>
        <v>2023 Australian National Championships</v>
      </c>
      <c r="B1" s="3"/>
      <c r="C1" s="104" t="s">
        <v>70</v>
      </c>
      <c r="K1" s="547"/>
      <c r="L1" s="547"/>
      <c r="M1" s="547"/>
      <c r="R1" s="206">
        <f ca="1">NOW()</f>
        <v>45209.655963310186</v>
      </c>
    </row>
    <row r="2" spans="1:18" ht="13.95" customHeight="1" x14ac:dyDescent="0.3">
      <c r="A2" s="28"/>
      <c r="B2" s="3"/>
      <c r="C2" s="280" t="s">
        <v>301</v>
      </c>
      <c r="K2" s="547"/>
      <c r="L2" s="547"/>
      <c r="M2" s="547"/>
      <c r="R2" s="207">
        <f ca="1">NOW()</f>
        <v>45209.655963310186</v>
      </c>
    </row>
    <row r="3" spans="1:18" ht="13.95" customHeight="1" x14ac:dyDescent="0.3">
      <c r="A3" s="538" t="str">
        <f>'Comp Detail'!A3</f>
        <v>5th to 8th October 2023</v>
      </c>
      <c r="B3" s="539"/>
      <c r="C3" s="280" t="s">
        <v>303</v>
      </c>
      <c r="K3" s="1"/>
      <c r="L3" s="1"/>
      <c r="M3" s="1"/>
    </row>
    <row r="4" spans="1:18" ht="13.95" customHeight="1" x14ac:dyDescent="0.3">
      <c r="A4" s="107"/>
      <c r="B4" s="108"/>
      <c r="C4" s="1"/>
      <c r="K4" s="1"/>
      <c r="L4" s="1"/>
      <c r="M4" s="1"/>
    </row>
    <row r="5" spans="1:18" ht="13.95" customHeight="1" x14ac:dyDescent="0.3">
      <c r="A5" s="247" t="s">
        <v>366</v>
      </c>
      <c r="B5" s="2"/>
      <c r="C5" s="4"/>
      <c r="D5" s="248"/>
      <c r="E5" s="2" t="s">
        <v>47</v>
      </c>
      <c r="F5" s="4" t="str">
        <f>C2</f>
        <v>Janet Leadbeater</v>
      </c>
      <c r="G5" s="4"/>
      <c r="H5" s="2"/>
      <c r="I5" s="248"/>
      <c r="J5" s="248"/>
      <c r="K5" s="249" t="s">
        <v>46</v>
      </c>
      <c r="L5" s="250" t="str">
        <f>C3</f>
        <v>Abbie White</v>
      </c>
      <c r="M5" s="248"/>
      <c r="N5" s="248"/>
      <c r="O5" s="248"/>
      <c r="P5" s="248"/>
      <c r="Q5" s="248"/>
      <c r="R5" s="248"/>
    </row>
    <row r="6" spans="1:18" ht="13.95" customHeight="1" x14ac:dyDescent="0.3">
      <c r="A6" s="247"/>
      <c r="B6" s="2"/>
      <c r="C6" s="4"/>
      <c r="D6" s="248"/>
      <c r="E6" s="2"/>
      <c r="F6" s="4"/>
      <c r="G6" s="4"/>
      <c r="H6" s="2"/>
      <c r="I6" s="248"/>
      <c r="J6" s="248"/>
      <c r="K6" s="249"/>
      <c r="L6" s="250"/>
      <c r="M6" s="248"/>
      <c r="N6" s="248"/>
      <c r="O6" s="248"/>
      <c r="P6" s="248"/>
      <c r="Q6" s="248"/>
      <c r="R6" s="248"/>
    </row>
    <row r="7" spans="1:18" ht="13.95" customHeight="1" x14ac:dyDescent="0.3">
      <c r="A7" s="247" t="s">
        <v>53</v>
      </c>
      <c r="B7" s="2">
        <v>26</v>
      </c>
      <c r="C7" s="4"/>
      <c r="D7" s="248"/>
      <c r="E7" s="4"/>
      <c r="F7" s="4"/>
      <c r="G7" s="4"/>
      <c r="H7" s="4"/>
      <c r="I7" s="248"/>
      <c r="J7" s="248"/>
      <c r="K7" s="248"/>
      <c r="L7" s="248"/>
      <c r="M7" s="248"/>
      <c r="N7" s="248"/>
      <c r="O7" s="248"/>
      <c r="P7" s="248"/>
      <c r="Q7" s="248"/>
      <c r="R7" s="248"/>
    </row>
    <row r="8" spans="1:18" ht="13.95" customHeight="1" x14ac:dyDescent="0.3">
      <c r="A8" s="4"/>
      <c r="B8" s="4"/>
      <c r="C8" s="4"/>
      <c r="D8" s="248"/>
      <c r="E8" s="2"/>
      <c r="F8" s="4"/>
      <c r="G8" s="4"/>
      <c r="H8" s="4"/>
      <c r="I8" s="251"/>
      <c r="J8" s="251"/>
      <c r="K8" s="248"/>
      <c r="L8" s="248"/>
      <c r="M8" s="251"/>
      <c r="N8" s="248"/>
      <c r="O8" s="248"/>
      <c r="P8" s="248"/>
      <c r="Q8" s="252"/>
      <c r="R8" s="248"/>
    </row>
    <row r="9" spans="1:18" ht="13.95" customHeight="1" x14ac:dyDescent="0.3">
      <c r="D9" s="253"/>
      <c r="E9" s="39" t="s">
        <v>14</v>
      </c>
      <c r="F9" s="30"/>
      <c r="G9" s="30"/>
      <c r="H9" s="30"/>
      <c r="I9" s="254" t="s">
        <v>14</v>
      </c>
      <c r="J9" s="255"/>
      <c r="K9" s="251"/>
      <c r="L9" s="251"/>
      <c r="M9" s="254" t="s">
        <v>55</v>
      </c>
      <c r="N9" s="253"/>
      <c r="O9" s="251"/>
      <c r="P9" s="251"/>
      <c r="Q9" s="285" t="s">
        <v>15</v>
      </c>
      <c r="R9" s="251"/>
    </row>
    <row r="10" spans="1:18" ht="13.95" customHeight="1" x14ac:dyDescent="0.3">
      <c r="A10" s="37" t="s">
        <v>24</v>
      </c>
      <c r="B10" s="37" t="s">
        <v>25</v>
      </c>
      <c r="C10" s="37" t="s">
        <v>28</v>
      </c>
      <c r="D10" s="263"/>
      <c r="E10" s="37" t="s">
        <v>4</v>
      </c>
      <c r="F10" s="37" t="s">
        <v>5</v>
      </c>
      <c r="G10" s="37" t="s">
        <v>6</v>
      </c>
      <c r="H10" s="37" t="s">
        <v>7</v>
      </c>
      <c r="I10" s="323" t="s">
        <v>15</v>
      </c>
      <c r="J10" s="324"/>
      <c r="K10" s="270" t="s">
        <v>36</v>
      </c>
      <c r="L10" s="270" t="s">
        <v>59</v>
      </c>
      <c r="M10" s="323" t="s">
        <v>15</v>
      </c>
      <c r="N10" s="263"/>
      <c r="O10" s="325" t="s">
        <v>67</v>
      </c>
      <c r="P10" s="325" t="s">
        <v>68</v>
      </c>
      <c r="Q10" s="326" t="s">
        <v>32</v>
      </c>
      <c r="R10" s="325" t="s">
        <v>35</v>
      </c>
    </row>
    <row r="11" spans="1:18" ht="13.95" customHeight="1" x14ac:dyDescent="0.3">
      <c r="C11" s="30"/>
      <c r="D11" s="257"/>
      <c r="E11" s="30"/>
      <c r="F11" s="30"/>
      <c r="G11" s="30"/>
      <c r="H11" s="30"/>
      <c r="I11" s="254"/>
      <c r="J11" s="255"/>
      <c r="K11" s="248"/>
      <c r="L11" s="248"/>
      <c r="M11" s="254"/>
      <c r="N11" s="257"/>
      <c r="O11" s="248"/>
      <c r="P11" s="248"/>
      <c r="Q11" s="285"/>
      <c r="R11" s="251"/>
    </row>
    <row r="12" spans="1:18" ht="13.95" customHeight="1" x14ac:dyDescent="0.25">
      <c r="A12">
        <v>42</v>
      </c>
      <c r="B12" t="s">
        <v>323</v>
      </c>
      <c r="C12" t="s">
        <v>165</v>
      </c>
      <c r="D12" s="257"/>
      <c r="E12" s="286">
        <v>7</v>
      </c>
      <c r="F12" s="286">
        <v>7</v>
      </c>
      <c r="G12" s="286">
        <v>7</v>
      </c>
      <c r="H12" s="286">
        <v>5.8</v>
      </c>
      <c r="I12" s="287">
        <f t="shared" ref="I12:I20" si="0">SUM((E12*0.25)+(F12*0.25)+(G12*0.3)+(H12*0.2))</f>
        <v>6.76</v>
      </c>
      <c r="J12" s="288"/>
      <c r="K12" s="289">
        <v>7</v>
      </c>
      <c r="L12" s="289"/>
      <c r="M12" s="287">
        <f t="shared" ref="M12:M20" si="1">K12-L12</f>
        <v>7</v>
      </c>
      <c r="N12" s="290"/>
      <c r="O12" s="287">
        <f t="shared" ref="O12:O20" si="2">I12</f>
        <v>6.76</v>
      </c>
      <c r="P12" s="287">
        <f t="shared" ref="P12:P20" si="3">M12</f>
        <v>7</v>
      </c>
      <c r="Q12" s="335">
        <f t="shared" ref="Q12:Q20" si="4">(M12+I12)/2</f>
        <v>6.88</v>
      </c>
      <c r="R12" s="254">
        <v>1</v>
      </c>
    </row>
    <row r="13" spans="1:18" ht="13.95" customHeight="1" x14ac:dyDescent="0.25">
      <c r="A13">
        <v>21</v>
      </c>
      <c r="B13" t="s">
        <v>293</v>
      </c>
      <c r="C13" t="s">
        <v>239</v>
      </c>
      <c r="D13" s="257"/>
      <c r="E13" s="286">
        <v>6.5</v>
      </c>
      <c r="F13" s="286">
        <v>6.5</v>
      </c>
      <c r="G13" s="286">
        <v>6.8</v>
      </c>
      <c r="H13" s="286">
        <v>4</v>
      </c>
      <c r="I13" s="287">
        <f t="shared" si="0"/>
        <v>6.09</v>
      </c>
      <c r="J13" s="288"/>
      <c r="K13" s="289">
        <v>6.6</v>
      </c>
      <c r="L13" s="289"/>
      <c r="M13" s="287">
        <f t="shared" si="1"/>
        <v>6.6</v>
      </c>
      <c r="N13" s="290"/>
      <c r="O13" s="287">
        <f t="shared" si="2"/>
        <v>6.09</v>
      </c>
      <c r="P13" s="287">
        <f t="shared" si="3"/>
        <v>6.6</v>
      </c>
      <c r="Q13" s="335">
        <f t="shared" si="4"/>
        <v>6.3449999999999998</v>
      </c>
      <c r="R13" s="254">
        <v>2</v>
      </c>
    </row>
    <row r="14" spans="1:18" ht="13.95" customHeight="1" x14ac:dyDescent="0.25">
      <c r="A14">
        <v>108</v>
      </c>
      <c r="B14" t="s">
        <v>361</v>
      </c>
      <c r="C14" s="280" t="s">
        <v>192</v>
      </c>
      <c r="D14" s="257"/>
      <c r="E14" s="286">
        <v>5.5</v>
      </c>
      <c r="F14" s="286">
        <v>5.5</v>
      </c>
      <c r="G14" s="286">
        <v>6.5</v>
      </c>
      <c r="H14" s="286">
        <v>5</v>
      </c>
      <c r="I14" s="287">
        <f t="shared" si="0"/>
        <v>5.7</v>
      </c>
      <c r="J14" s="288"/>
      <c r="K14" s="289">
        <v>6.7</v>
      </c>
      <c r="L14" s="289"/>
      <c r="M14" s="287">
        <f t="shared" si="1"/>
        <v>6.7</v>
      </c>
      <c r="N14" s="290"/>
      <c r="O14" s="287">
        <f t="shared" si="2"/>
        <v>5.7</v>
      </c>
      <c r="P14" s="287">
        <f t="shared" si="3"/>
        <v>6.7</v>
      </c>
      <c r="Q14" s="335">
        <f t="shared" si="4"/>
        <v>6.2</v>
      </c>
      <c r="R14" s="254">
        <v>3</v>
      </c>
    </row>
    <row r="15" spans="1:18" ht="13.95" customHeight="1" x14ac:dyDescent="0.25">
      <c r="A15">
        <v>86</v>
      </c>
      <c r="B15" t="s">
        <v>328</v>
      </c>
      <c r="C15" s="280" t="s">
        <v>193</v>
      </c>
      <c r="D15" s="257"/>
      <c r="E15" s="286">
        <v>6</v>
      </c>
      <c r="F15" s="286">
        <v>5</v>
      </c>
      <c r="G15" s="286">
        <v>5</v>
      </c>
      <c r="H15" s="286">
        <v>5</v>
      </c>
      <c r="I15" s="287">
        <f t="shared" si="0"/>
        <v>5.25</v>
      </c>
      <c r="J15" s="288"/>
      <c r="K15" s="289">
        <v>7.1</v>
      </c>
      <c r="L15" s="289"/>
      <c r="M15" s="287">
        <f t="shared" si="1"/>
        <v>7.1</v>
      </c>
      <c r="N15" s="290"/>
      <c r="O15" s="287">
        <f t="shared" si="2"/>
        <v>5.25</v>
      </c>
      <c r="P15" s="287">
        <f t="shared" si="3"/>
        <v>7.1</v>
      </c>
      <c r="Q15" s="335">
        <f t="shared" si="4"/>
        <v>6.1749999999999998</v>
      </c>
      <c r="R15" s="254">
        <v>4</v>
      </c>
    </row>
    <row r="16" spans="1:18" ht="13.95" customHeight="1" x14ac:dyDescent="0.25">
      <c r="A16">
        <v>32</v>
      </c>
      <c r="B16" t="s">
        <v>189</v>
      </c>
      <c r="C16" t="s">
        <v>156</v>
      </c>
      <c r="D16" s="257"/>
      <c r="E16" s="286">
        <v>5.8</v>
      </c>
      <c r="F16" s="286">
        <v>5</v>
      </c>
      <c r="G16" s="286">
        <v>5</v>
      </c>
      <c r="H16" s="286">
        <v>5</v>
      </c>
      <c r="I16" s="287">
        <f t="shared" si="0"/>
        <v>5.2</v>
      </c>
      <c r="J16" s="288"/>
      <c r="K16" s="289">
        <v>7</v>
      </c>
      <c r="L16" s="289"/>
      <c r="M16" s="287">
        <f t="shared" si="1"/>
        <v>7</v>
      </c>
      <c r="N16" s="290"/>
      <c r="O16" s="287">
        <f t="shared" si="2"/>
        <v>5.2</v>
      </c>
      <c r="P16" s="287">
        <f t="shared" si="3"/>
        <v>7</v>
      </c>
      <c r="Q16" s="335">
        <f t="shared" si="4"/>
        <v>6.1</v>
      </c>
      <c r="R16" s="254">
        <v>5</v>
      </c>
    </row>
    <row r="17" spans="1:18" ht="13.95" customHeight="1" x14ac:dyDescent="0.25">
      <c r="A17">
        <v>109</v>
      </c>
      <c r="B17" t="s">
        <v>327</v>
      </c>
      <c r="C17" s="280" t="s">
        <v>192</v>
      </c>
      <c r="D17" s="257"/>
      <c r="E17" s="286">
        <v>5.5</v>
      </c>
      <c r="F17" s="286">
        <v>5.6</v>
      </c>
      <c r="G17" s="286">
        <v>6</v>
      </c>
      <c r="H17" s="286">
        <v>5.8</v>
      </c>
      <c r="I17" s="287">
        <f t="shared" si="0"/>
        <v>5.7349999999999994</v>
      </c>
      <c r="J17" s="288"/>
      <c r="K17" s="289">
        <v>5.3</v>
      </c>
      <c r="L17" s="289"/>
      <c r="M17" s="287">
        <f t="shared" si="1"/>
        <v>5.3</v>
      </c>
      <c r="N17" s="290"/>
      <c r="O17" s="287">
        <f t="shared" si="2"/>
        <v>5.7349999999999994</v>
      </c>
      <c r="P17" s="287">
        <f t="shared" si="3"/>
        <v>5.3</v>
      </c>
      <c r="Q17" s="335">
        <f t="shared" si="4"/>
        <v>5.5175000000000001</v>
      </c>
      <c r="R17" s="254">
        <v>6</v>
      </c>
    </row>
    <row r="18" spans="1:18" ht="13.95" customHeight="1" x14ac:dyDescent="0.25">
      <c r="A18">
        <v>20</v>
      </c>
      <c r="B18" t="s">
        <v>292</v>
      </c>
      <c r="C18" t="s">
        <v>239</v>
      </c>
      <c r="D18" s="257"/>
      <c r="E18" s="286">
        <v>5.8</v>
      </c>
      <c r="F18" s="286">
        <v>5.5</v>
      </c>
      <c r="G18" s="286">
        <v>3</v>
      </c>
      <c r="H18" s="286">
        <v>3</v>
      </c>
      <c r="I18" s="287">
        <f t="shared" si="0"/>
        <v>4.3250000000000002</v>
      </c>
      <c r="J18" s="288"/>
      <c r="K18" s="289">
        <v>6.7</v>
      </c>
      <c r="L18" s="289"/>
      <c r="M18" s="287">
        <f t="shared" si="1"/>
        <v>6.7</v>
      </c>
      <c r="N18" s="290"/>
      <c r="O18" s="287">
        <f t="shared" si="2"/>
        <v>4.3250000000000002</v>
      </c>
      <c r="P18" s="287">
        <f t="shared" si="3"/>
        <v>6.7</v>
      </c>
      <c r="Q18" s="335">
        <f t="shared" si="4"/>
        <v>5.5125000000000002</v>
      </c>
      <c r="R18" s="254">
        <v>7</v>
      </c>
    </row>
    <row r="19" spans="1:18" ht="13.95" customHeight="1" x14ac:dyDescent="0.25">
      <c r="A19">
        <v>84</v>
      </c>
      <c r="B19" s="280" t="s">
        <v>351</v>
      </c>
      <c r="C19" s="280" t="s">
        <v>193</v>
      </c>
      <c r="D19" s="257"/>
      <c r="E19" s="286">
        <v>5.5</v>
      </c>
      <c r="F19" s="286">
        <v>5</v>
      </c>
      <c r="G19" s="286">
        <v>5</v>
      </c>
      <c r="H19" s="286">
        <v>4</v>
      </c>
      <c r="I19" s="287">
        <f t="shared" si="0"/>
        <v>4.9249999999999998</v>
      </c>
      <c r="J19" s="288"/>
      <c r="K19" s="289">
        <v>5.2</v>
      </c>
      <c r="L19" s="289"/>
      <c r="M19" s="287">
        <f t="shared" si="1"/>
        <v>5.2</v>
      </c>
      <c r="N19" s="290"/>
      <c r="O19" s="287">
        <f t="shared" si="2"/>
        <v>4.9249999999999998</v>
      </c>
      <c r="P19" s="287">
        <f t="shared" si="3"/>
        <v>5.2</v>
      </c>
      <c r="Q19" s="335">
        <f t="shared" si="4"/>
        <v>5.0625</v>
      </c>
      <c r="R19" s="254">
        <v>8</v>
      </c>
    </row>
    <row r="20" spans="1:18" ht="13.95" customHeight="1" x14ac:dyDescent="0.25">
      <c r="A20" s="460">
        <v>87</v>
      </c>
      <c r="B20" s="460" t="s">
        <v>360</v>
      </c>
      <c r="C20" s="460" t="s">
        <v>193</v>
      </c>
      <c r="D20" s="257"/>
      <c r="E20" s="286"/>
      <c r="F20" s="286"/>
      <c r="G20" s="286"/>
      <c r="H20" s="286"/>
      <c r="I20" s="287">
        <f t="shared" si="0"/>
        <v>0</v>
      </c>
      <c r="J20" s="288"/>
      <c r="K20" s="289"/>
      <c r="L20" s="289"/>
      <c r="M20" s="287">
        <f t="shared" si="1"/>
        <v>0</v>
      </c>
      <c r="N20" s="290"/>
      <c r="O20" s="461">
        <f t="shared" si="2"/>
        <v>0</v>
      </c>
      <c r="P20" s="461">
        <f t="shared" si="3"/>
        <v>0</v>
      </c>
      <c r="Q20" s="462">
        <f t="shared" si="4"/>
        <v>0</v>
      </c>
      <c r="R20" s="285" t="s">
        <v>403</v>
      </c>
    </row>
  </sheetData>
  <sortState xmlns:xlrd2="http://schemas.microsoft.com/office/spreadsheetml/2017/richdata2" ref="A12:R19">
    <sortCondition descending="1" ref="Q12:Q19"/>
  </sortState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102E-96AD-4E2F-ACF3-507945BAF795}">
  <sheetPr>
    <pageSetUpPr fitToPage="1"/>
  </sheetPr>
  <dimension ref="A1:ES21"/>
  <sheetViews>
    <sheetView workbookViewId="0">
      <selection activeCell="D12" sqref="D12"/>
    </sheetView>
  </sheetViews>
  <sheetFormatPr defaultColWidth="9.109375" defaultRowHeight="14.4" x14ac:dyDescent="0.3"/>
  <cols>
    <col min="1" max="1" width="5.44140625" style="349" customWidth="1"/>
    <col min="2" max="2" width="18.6640625" style="349" customWidth="1"/>
    <col min="3" max="3" width="18.44140625" style="349" customWidth="1"/>
    <col min="4" max="4" width="16.33203125" style="349" customWidth="1"/>
    <col min="5" max="5" width="18.33203125" style="349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20" max="20" width="3.109375" style="349" customWidth="1"/>
    <col min="21" max="30" width="7.6640625" style="349" customWidth="1"/>
    <col min="31" max="31" width="3.33203125" style="349" customWidth="1"/>
    <col min="32" max="41" width="7.6640625" style="349" customWidth="1"/>
    <col min="42" max="42" width="3.33203125" style="349" customWidth="1"/>
    <col min="43" max="52" width="7.6640625" style="349" customWidth="1"/>
    <col min="53" max="53" width="3.33203125" style="349" customWidth="1"/>
    <col min="54" max="54" width="7.5546875" customWidth="1"/>
    <col min="55" max="55" width="10.6640625" customWidth="1"/>
    <col min="56" max="56" width="10.33203125" customWidth="1"/>
    <col min="57" max="57" width="9.33203125" customWidth="1"/>
    <col min="58" max="58" width="11" customWidth="1"/>
    <col min="59" max="59" width="9" customWidth="1"/>
    <col min="68" max="68" width="3.109375" style="349" customWidth="1"/>
    <col min="69" max="77" width="7.6640625" style="349" customWidth="1"/>
    <col min="78" max="78" width="2.6640625" style="349" customWidth="1"/>
    <col min="79" max="84" width="7.6640625" style="349" customWidth="1"/>
    <col min="85" max="85" width="3.33203125" style="349" customWidth="1"/>
    <col min="86" max="93" width="7.6640625" style="349" customWidth="1"/>
    <col min="94" max="94" width="12.109375" style="349" customWidth="1"/>
    <col min="95" max="95" width="2.6640625" style="349" customWidth="1"/>
    <col min="96" max="96" width="7.5546875" customWidth="1"/>
    <col min="97" max="97" width="10.6640625" customWidth="1"/>
    <col min="98" max="98" width="10.33203125" customWidth="1"/>
    <col min="99" max="99" width="9.33203125" customWidth="1"/>
    <col min="100" max="100" width="11" customWidth="1"/>
    <col min="101" max="101" width="9" customWidth="1"/>
    <col min="110" max="110" width="3.33203125" style="349" customWidth="1"/>
    <col min="111" max="114" width="7.6640625" style="349" customWidth="1"/>
    <col min="115" max="115" width="9.6640625" style="349" customWidth="1"/>
    <col min="116" max="116" width="3.33203125" style="349" customWidth="1"/>
    <col min="117" max="123" width="7.6640625" style="349" customWidth="1"/>
    <col min="124" max="124" width="3.33203125" style="349" customWidth="1"/>
    <col min="125" max="129" width="7.6640625" style="349" customWidth="1"/>
    <col min="130" max="130" width="3.33203125" style="349" customWidth="1"/>
    <col min="131" max="131" width="12.109375" style="349" customWidth="1"/>
    <col min="132" max="132" width="4.5546875" style="349" customWidth="1"/>
    <col min="133" max="133" width="10.6640625" style="349" customWidth="1"/>
    <col min="134" max="134" width="2.6640625" style="349" customWidth="1"/>
    <col min="135" max="135" width="10.44140625" style="349" customWidth="1"/>
    <col min="136" max="136" width="2.6640625" style="349" customWidth="1"/>
    <col min="137" max="137" width="9.109375" style="349"/>
    <col min="138" max="138" width="13.33203125" style="349" customWidth="1"/>
    <col min="139" max="139" width="6.5546875" style="349" customWidth="1"/>
    <col min="140" max="140" width="6" style="349" customWidth="1"/>
    <col min="141" max="141" width="6.5546875" style="349" customWidth="1"/>
    <col min="142" max="142" width="7.44140625" style="349" customWidth="1"/>
    <col min="143" max="143" width="11.5546875" style="349" customWidth="1"/>
    <col min="144" max="144" width="2.6640625" style="349" customWidth="1"/>
    <col min="145" max="148" width="5.88671875" style="349" customWidth="1"/>
    <col min="149" max="149" width="12.33203125" style="349" customWidth="1"/>
    <col min="150" max="16384" width="9.109375" style="349"/>
  </cols>
  <sheetData>
    <row r="1" spans="1:149" ht="15.6" x14ac:dyDescent="0.3">
      <c r="A1" s="99" t="str">
        <f>'Comp Detail'!A1</f>
        <v>2023 Australian National Championships</v>
      </c>
      <c r="B1" s="3"/>
      <c r="C1" s="104"/>
      <c r="D1" s="348" t="s">
        <v>114</v>
      </c>
      <c r="E1" s="348" t="s">
        <v>113</v>
      </c>
      <c r="F1" s="1"/>
      <c r="G1" s="1"/>
      <c r="H1" s="1"/>
      <c r="I1" s="1"/>
      <c r="J1" s="1"/>
      <c r="K1" s="1"/>
      <c r="L1" s="105"/>
      <c r="M1" s="105"/>
      <c r="N1" s="105"/>
      <c r="O1" s="105"/>
      <c r="P1" s="105"/>
      <c r="Q1" s="105"/>
      <c r="R1" s="105"/>
      <c r="S1" s="105"/>
      <c r="BB1" s="1"/>
      <c r="BC1" s="1"/>
      <c r="BD1" s="1"/>
      <c r="BE1" s="1"/>
      <c r="BF1" s="1"/>
      <c r="BG1" s="1"/>
      <c r="BH1" s="105"/>
      <c r="BI1" s="105"/>
      <c r="BJ1" s="105"/>
      <c r="BK1" s="105"/>
      <c r="BL1" s="105"/>
      <c r="BM1" s="105"/>
      <c r="BN1" s="105"/>
      <c r="BO1" s="105"/>
      <c r="CR1" s="1"/>
      <c r="CS1" s="1"/>
      <c r="CT1" s="1"/>
      <c r="CU1" s="1"/>
      <c r="CV1" s="1"/>
      <c r="CW1" s="1"/>
      <c r="CX1" s="105"/>
      <c r="CY1" s="105"/>
      <c r="CZ1" s="105"/>
      <c r="DA1" s="105"/>
      <c r="DB1" s="105"/>
      <c r="DC1" s="105"/>
      <c r="DD1" s="105"/>
      <c r="DE1" s="105"/>
      <c r="EH1" s="350">
        <f ca="1">NOW()</f>
        <v>45209.655963310186</v>
      </c>
      <c r="EM1" s="350">
        <f ca="1">NOW()</f>
        <v>45209.655963310186</v>
      </c>
      <c r="ES1" s="350">
        <f ca="1">NOW()</f>
        <v>45209.655963310186</v>
      </c>
    </row>
    <row r="2" spans="1:149" ht="15.6" x14ac:dyDescent="0.3">
      <c r="A2" s="28"/>
      <c r="B2" s="3"/>
      <c r="C2" s="104"/>
      <c r="D2" s="348"/>
      <c r="E2" s="433" t="s">
        <v>139</v>
      </c>
      <c r="F2" s="1"/>
      <c r="G2" s="1"/>
      <c r="H2" s="1"/>
      <c r="I2" s="1"/>
      <c r="J2" s="1"/>
      <c r="K2" s="1"/>
      <c r="L2" s="105"/>
      <c r="M2" s="105"/>
      <c r="N2" s="105"/>
      <c r="O2" s="105"/>
      <c r="P2" s="105"/>
      <c r="Q2" s="105"/>
      <c r="R2" s="105"/>
      <c r="S2" s="105"/>
      <c r="BB2" s="1"/>
      <c r="BC2" s="1"/>
      <c r="BD2" s="1"/>
      <c r="BE2" s="1"/>
      <c r="BF2" s="1"/>
      <c r="BG2" s="1"/>
      <c r="BH2" s="105"/>
      <c r="BI2" s="105"/>
      <c r="BJ2" s="105"/>
      <c r="BK2" s="105"/>
      <c r="BL2" s="105"/>
      <c r="BM2" s="105"/>
      <c r="BN2" s="105"/>
      <c r="BO2" s="105"/>
      <c r="CQ2" s="389"/>
      <c r="CR2" s="1"/>
      <c r="CS2" s="1"/>
      <c r="CT2" s="1"/>
      <c r="CU2" s="1"/>
      <c r="CV2" s="1"/>
      <c r="CW2" s="1"/>
      <c r="CX2" s="105"/>
      <c r="CY2" s="105"/>
      <c r="CZ2" s="105"/>
      <c r="DA2" s="105"/>
      <c r="DB2" s="105"/>
      <c r="DC2" s="105"/>
      <c r="DD2" s="105"/>
      <c r="DE2" s="105"/>
      <c r="EH2" s="351">
        <f ca="1">NOW()</f>
        <v>45209.655963310186</v>
      </c>
      <c r="EM2" s="351">
        <f ca="1">NOW()</f>
        <v>45209.655963310186</v>
      </c>
      <c r="ES2" s="351">
        <f ca="1">NOW()</f>
        <v>45209.655963310186</v>
      </c>
    </row>
    <row r="3" spans="1:149" ht="15.6" x14ac:dyDescent="0.3">
      <c r="A3" s="538" t="str">
        <f>'Comp Detail'!A3</f>
        <v>5th to 8th October 2023</v>
      </c>
      <c r="B3" s="539"/>
      <c r="C3" s="104"/>
      <c r="D3" s="348"/>
      <c r="E3" s="348" t="s">
        <v>101</v>
      </c>
      <c r="CQ3" s="389"/>
      <c r="EH3" s="351"/>
    </row>
    <row r="4" spans="1:149" ht="15.6" x14ac:dyDescent="0.3">
      <c r="A4" s="58"/>
      <c r="B4" s="352"/>
      <c r="C4" s="104"/>
      <c r="D4" s="348"/>
      <c r="E4" s="348" t="s">
        <v>301</v>
      </c>
      <c r="CQ4" s="389"/>
      <c r="EH4" s="351"/>
    </row>
    <row r="5" spans="1:149" ht="15.6" x14ac:dyDescent="0.3">
      <c r="A5" s="540"/>
      <c r="B5" s="541"/>
      <c r="C5" s="100"/>
      <c r="D5" s="348"/>
      <c r="E5" s="348"/>
      <c r="F5" s="185" t="s">
        <v>78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B5" s="354" t="s">
        <v>115</v>
      </c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4"/>
      <c r="CQ5" s="389"/>
      <c r="CR5" s="355" t="s">
        <v>11</v>
      </c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</row>
    <row r="6" spans="1:149" ht="15.6" x14ac:dyDescent="0.3">
      <c r="A6" s="356"/>
      <c r="B6" s="100"/>
      <c r="C6" s="100"/>
      <c r="D6" s="348"/>
      <c r="CQ6" s="389"/>
    </row>
    <row r="7" spans="1:149" ht="15.6" x14ac:dyDescent="0.3">
      <c r="A7" s="357" t="s">
        <v>116</v>
      </c>
      <c r="B7" s="157"/>
      <c r="F7" s="174" t="s">
        <v>47</v>
      </c>
      <c r="G7" s="105" t="str">
        <f>E1</f>
        <v>Angie Deeks</v>
      </c>
      <c r="H7" s="105"/>
      <c r="I7" s="105"/>
      <c r="J7" s="105"/>
      <c r="K7" s="105"/>
      <c r="M7" s="174"/>
      <c r="N7" s="174"/>
      <c r="O7" s="174"/>
      <c r="P7" s="105"/>
      <c r="Q7" s="105"/>
      <c r="R7" s="105"/>
      <c r="S7" s="105"/>
      <c r="U7" s="358" t="s">
        <v>46</v>
      </c>
      <c r="V7" s="349" t="str">
        <f>E2</f>
        <v>Darryn Fedrick</v>
      </c>
      <c r="AF7" s="358" t="s">
        <v>48</v>
      </c>
      <c r="AG7" s="349" t="str">
        <f>E3</f>
        <v>Robyn Bruderer</v>
      </c>
      <c r="AQ7" s="358" t="s">
        <v>103</v>
      </c>
      <c r="AR7" s="349" t="str">
        <f>E4</f>
        <v>Janet Leadbeater</v>
      </c>
      <c r="BB7" s="174" t="s">
        <v>47</v>
      </c>
      <c r="BC7" s="105" t="str">
        <f>E3</f>
        <v>Robyn Bruderer</v>
      </c>
      <c r="BD7" s="105"/>
      <c r="BE7" s="105"/>
      <c r="BF7" s="105"/>
      <c r="BG7" s="105"/>
      <c r="BI7" s="174"/>
      <c r="BJ7" s="174"/>
      <c r="BK7" s="174"/>
      <c r="BL7" s="105"/>
      <c r="BM7" s="105"/>
      <c r="BN7" s="105"/>
      <c r="BO7" s="105"/>
      <c r="BQ7" s="358" t="s">
        <v>46</v>
      </c>
      <c r="BR7" s="349" t="str">
        <f>E4</f>
        <v>Janet Leadbeater</v>
      </c>
      <c r="CA7" s="358" t="s">
        <v>48</v>
      </c>
      <c r="CB7" s="349" t="str">
        <f>E2</f>
        <v>Darryn Fedrick</v>
      </c>
      <c r="CH7" s="358" t="s">
        <v>103</v>
      </c>
      <c r="CI7" s="349" t="str">
        <f>E1</f>
        <v>Angie Deeks</v>
      </c>
      <c r="CQ7" s="389"/>
      <c r="CR7" s="174" t="s">
        <v>47</v>
      </c>
      <c r="CS7" s="105" t="str">
        <f>E2</f>
        <v>Darryn Fedrick</v>
      </c>
      <c r="CT7" s="105"/>
      <c r="CU7" s="105"/>
      <c r="CV7" s="105"/>
      <c r="CW7" s="105"/>
      <c r="CY7" s="174"/>
      <c r="CZ7" s="174"/>
      <c r="DA7" s="174"/>
      <c r="DB7" s="105"/>
      <c r="DC7" s="105"/>
      <c r="DD7" s="105"/>
      <c r="DE7" s="105"/>
      <c r="DG7" s="358" t="s">
        <v>46</v>
      </c>
      <c r="DH7" s="349" t="str">
        <f>E1</f>
        <v>Angie Deeks</v>
      </c>
      <c r="DM7" s="358" t="s">
        <v>48</v>
      </c>
      <c r="DN7" s="349" t="str">
        <f>E4</f>
        <v>Janet Leadbeater</v>
      </c>
      <c r="DU7" s="358" t="s">
        <v>103</v>
      </c>
      <c r="DV7" s="349" t="str">
        <f>E3</f>
        <v>Robyn Bruderer</v>
      </c>
      <c r="EA7" s="358" t="s">
        <v>12</v>
      </c>
      <c r="EI7" s="358" t="s">
        <v>78</v>
      </c>
      <c r="EO7" s="542" t="s">
        <v>121</v>
      </c>
      <c r="EP7" s="542"/>
      <c r="EQ7" s="542"/>
      <c r="ER7" s="542"/>
    </row>
    <row r="8" spans="1:149" ht="15.6" x14ac:dyDescent="0.3">
      <c r="A8" s="356" t="s">
        <v>117</v>
      </c>
      <c r="B8" s="359"/>
      <c r="C8" s="100"/>
      <c r="F8" s="174" t="s">
        <v>26</v>
      </c>
      <c r="G8" s="105"/>
      <c r="H8" s="105"/>
      <c r="I8" s="105"/>
      <c r="J8" s="105"/>
      <c r="K8" s="105"/>
      <c r="M8" s="105"/>
      <c r="N8" s="105"/>
      <c r="O8" s="105"/>
      <c r="P8" s="105"/>
      <c r="Q8" s="105"/>
      <c r="R8" s="105"/>
      <c r="S8" s="105"/>
      <c r="BB8" s="174" t="s">
        <v>26</v>
      </c>
      <c r="BC8" s="105"/>
      <c r="BD8" s="105"/>
      <c r="BE8" s="105"/>
      <c r="BF8" s="105"/>
      <c r="BG8" s="105"/>
      <c r="BI8" s="105"/>
      <c r="BJ8" s="105"/>
      <c r="BK8" s="105"/>
      <c r="BL8" s="105"/>
      <c r="BM8" s="105"/>
      <c r="BN8" s="105"/>
      <c r="BO8" s="105"/>
      <c r="CQ8" s="389"/>
      <c r="CR8" s="174" t="s">
        <v>26</v>
      </c>
      <c r="CS8" s="105"/>
      <c r="CT8" s="105"/>
      <c r="CU8" s="105"/>
      <c r="CV8" s="105"/>
      <c r="CW8" s="105"/>
      <c r="CY8" s="105"/>
      <c r="CZ8" s="105"/>
      <c r="DA8" s="105"/>
      <c r="DB8" s="105"/>
      <c r="DC8" s="105"/>
      <c r="DD8" s="105"/>
      <c r="DE8" s="105"/>
      <c r="EM8" s="358" t="s">
        <v>118</v>
      </c>
      <c r="EN8" s="358"/>
      <c r="EO8" s="358"/>
      <c r="EP8" s="358"/>
      <c r="EQ8" s="358"/>
      <c r="ER8" s="358"/>
      <c r="ES8" s="358" t="s">
        <v>119</v>
      </c>
    </row>
    <row r="9" spans="1:149" x14ac:dyDescent="0.3">
      <c r="F9" s="174" t="s">
        <v>1</v>
      </c>
      <c r="G9" s="105"/>
      <c r="H9" s="105"/>
      <c r="I9" s="105"/>
      <c r="J9" s="105"/>
      <c r="K9" s="105"/>
      <c r="L9" s="186" t="s">
        <v>1</v>
      </c>
      <c r="M9" s="187"/>
      <c r="N9" s="187"/>
      <c r="O9" s="187" t="s">
        <v>2</v>
      </c>
      <c r="Q9" s="187"/>
      <c r="R9" s="187" t="s">
        <v>3</v>
      </c>
      <c r="S9" s="187" t="s">
        <v>85</v>
      </c>
      <c r="AE9" s="360"/>
      <c r="AP9" s="360"/>
      <c r="BA9" s="360"/>
      <c r="BB9" s="174" t="s">
        <v>1</v>
      </c>
      <c r="BC9" s="105"/>
      <c r="BD9" s="105"/>
      <c r="BE9" s="105"/>
      <c r="BF9" s="105"/>
      <c r="BG9" s="105"/>
      <c r="BH9" s="186" t="s">
        <v>1</v>
      </c>
      <c r="BI9" s="187"/>
      <c r="BJ9" s="187"/>
      <c r="BK9" s="187" t="s">
        <v>2</v>
      </c>
      <c r="BM9" s="187"/>
      <c r="BN9" s="187" t="s">
        <v>3</v>
      </c>
      <c r="BO9" s="187" t="s">
        <v>85</v>
      </c>
      <c r="BQ9" s="360"/>
      <c r="BR9" s="360" t="s">
        <v>120</v>
      </c>
      <c r="BS9" s="360"/>
      <c r="BT9" s="360"/>
      <c r="BU9" s="360"/>
      <c r="BV9" s="360"/>
      <c r="BW9" s="358"/>
      <c r="BY9" s="358" t="s">
        <v>13</v>
      </c>
      <c r="CA9" s="361" t="s">
        <v>14</v>
      </c>
      <c r="CB9" s="360"/>
      <c r="CC9" s="360"/>
      <c r="CF9" s="361" t="s">
        <v>45</v>
      </c>
      <c r="CG9" s="361"/>
      <c r="CH9" s="360"/>
      <c r="CI9" s="360" t="s">
        <v>120</v>
      </c>
      <c r="CJ9" s="360"/>
      <c r="CK9" s="360"/>
      <c r="CL9" s="360"/>
      <c r="CM9" s="360"/>
      <c r="CN9" s="358"/>
      <c r="CP9" s="361" t="s">
        <v>13</v>
      </c>
      <c r="CQ9" s="389"/>
      <c r="CR9" s="174" t="s">
        <v>1</v>
      </c>
      <c r="CS9" s="105"/>
      <c r="CT9" s="105"/>
      <c r="CU9" s="105"/>
      <c r="CV9" s="105"/>
      <c r="CW9" s="105"/>
      <c r="CX9" s="186" t="s">
        <v>1</v>
      </c>
      <c r="CY9" s="187"/>
      <c r="CZ9" s="187"/>
      <c r="DA9" s="187" t="s">
        <v>2</v>
      </c>
      <c r="DC9" s="187"/>
      <c r="DD9" s="187" t="s">
        <v>3</v>
      </c>
      <c r="DE9" s="187" t="s">
        <v>85</v>
      </c>
      <c r="DF9" s="389"/>
      <c r="DG9" s="358"/>
      <c r="DH9" s="349" t="s">
        <v>10</v>
      </c>
      <c r="DI9" s="360" t="s">
        <v>36</v>
      </c>
      <c r="DJ9" s="358"/>
      <c r="DK9" s="358" t="s">
        <v>13</v>
      </c>
      <c r="DL9" s="368"/>
      <c r="DM9" s="360" t="s">
        <v>14</v>
      </c>
      <c r="DN9" s="360"/>
      <c r="DO9" s="360"/>
      <c r="DP9" s="360"/>
      <c r="DQ9" s="361"/>
      <c r="DR9" s="361"/>
      <c r="DS9" s="361" t="s">
        <v>45</v>
      </c>
      <c r="DT9" s="368"/>
      <c r="DU9" s="358"/>
      <c r="DV9" s="349" t="s">
        <v>10</v>
      </c>
      <c r="DW9" s="360" t="s">
        <v>36</v>
      </c>
      <c r="DX9" s="358"/>
      <c r="DY9" s="358" t="s">
        <v>13</v>
      </c>
      <c r="EA9" s="362" t="s">
        <v>50</v>
      </c>
      <c r="EB9" s="362"/>
      <c r="EC9" s="362" t="s">
        <v>121</v>
      </c>
      <c r="ED9" s="363"/>
      <c r="EE9" s="362" t="s">
        <v>51</v>
      </c>
      <c r="EF9" s="363"/>
      <c r="EG9" s="364" t="s">
        <v>52</v>
      </c>
      <c r="EH9" s="365"/>
      <c r="EI9" s="364"/>
      <c r="EJ9" s="364"/>
      <c r="EK9" s="364"/>
      <c r="EL9" s="364"/>
      <c r="EM9" s="364" t="s">
        <v>34</v>
      </c>
      <c r="EN9" s="364"/>
      <c r="EO9" s="364"/>
      <c r="EP9" s="364"/>
      <c r="EQ9" s="364"/>
      <c r="ER9" s="364"/>
      <c r="ES9" s="364" t="s">
        <v>122</v>
      </c>
    </row>
    <row r="10" spans="1:149" s="360" customFormat="1" ht="15.6" x14ac:dyDescent="0.3">
      <c r="A10" s="366" t="s">
        <v>24</v>
      </c>
      <c r="B10" s="366" t="s">
        <v>25</v>
      </c>
      <c r="C10" s="366" t="s">
        <v>26</v>
      </c>
      <c r="D10" s="366" t="s">
        <v>27</v>
      </c>
      <c r="E10" s="366" t="s">
        <v>28</v>
      </c>
      <c r="F10" s="176" t="s">
        <v>86</v>
      </c>
      <c r="G10" s="176" t="s">
        <v>87</v>
      </c>
      <c r="H10" s="176" t="s">
        <v>88</v>
      </c>
      <c r="I10" s="176" t="s">
        <v>89</v>
      </c>
      <c r="J10" s="176" t="s">
        <v>90</v>
      </c>
      <c r="K10" s="176" t="s">
        <v>91</v>
      </c>
      <c r="L10" s="188" t="s">
        <v>34</v>
      </c>
      <c r="M10" s="170" t="s">
        <v>2</v>
      </c>
      <c r="N10" s="170" t="s">
        <v>92</v>
      </c>
      <c r="O10" s="188" t="s">
        <v>34</v>
      </c>
      <c r="P10" s="189" t="s">
        <v>3</v>
      </c>
      <c r="Q10" s="170" t="s">
        <v>92</v>
      </c>
      <c r="R10" s="188" t="s">
        <v>34</v>
      </c>
      <c r="S10" s="188" t="s">
        <v>34</v>
      </c>
      <c r="T10" s="368"/>
      <c r="U10" s="366" t="s">
        <v>29</v>
      </c>
      <c r="V10" s="366" t="s">
        <v>42</v>
      </c>
      <c r="W10" s="370" t="s">
        <v>124</v>
      </c>
      <c r="X10" s="371" t="s">
        <v>41</v>
      </c>
      <c r="Y10" s="371" t="s">
        <v>40</v>
      </c>
      <c r="Z10" s="370" t="s">
        <v>125</v>
      </c>
      <c r="AA10" s="370" t="s">
        <v>126</v>
      </c>
      <c r="AB10" s="370" t="s">
        <v>127</v>
      </c>
      <c r="AC10" s="366" t="s">
        <v>38</v>
      </c>
      <c r="AD10" s="372" t="s">
        <v>37</v>
      </c>
      <c r="AE10" s="373"/>
      <c r="AF10" s="366" t="s">
        <v>29</v>
      </c>
      <c r="AG10" s="366" t="s">
        <v>42</v>
      </c>
      <c r="AH10" s="370" t="s">
        <v>124</v>
      </c>
      <c r="AI10" s="371" t="s">
        <v>41</v>
      </c>
      <c r="AJ10" s="371" t="s">
        <v>40</v>
      </c>
      <c r="AK10" s="370" t="s">
        <v>125</v>
      </c>
      <c r="AL10" s="370" t="s">
        <v>126</v>
      </c>
      <c r="AM10" s="370" t="s">
        <v>127</v>
      </c>
      <c r="AN10" s="366" t="s">
        <v>38</v>
      </c>
      <c r="AO10" s="372" t="s">
        <v>37</v>
      </c>
      <c r="AP10" s="373"/>
      <c r="AQ10" s="366" t="s">
        <v>29</v>
      </c>
      <c r="AR10" s="366" t="s">
        <v>42</v>
      </c>
      <c r="AS10" s="370" t="s">
        <v>124</v>
      </c>
      <c r="AT10" s="371" t="s">
        <v>41</v>
      </c>
      <c r="AU10" s="371" t="s">
        <v>40</v>
      </c>
      <c r="AV10" s="370" t="s">
        <v>125</v>
      </c>
      <c r="AW10" s="370" t="s">
        <v>126</v>
      </c>
      <c r="AX10" s="370" t="s">
        <v>127</v>
      </c>
      <c r="AY10" s="366" t="s">
        <v>38</v>
      </c>
      <c r="AZ10" s="372" t="s">
        <v>37</v>
      </c>
      <c r="BA10" s="373"/>
      <c r="BB10" s="176" t="s">
        <v>86</v>
      </c>
      <c r="BC10" s="176" t="s">
        <v>87</v>
      </c>
      <c r="BD10" s="176" t="s">
        <v>88</v>
      </c>
      <c r="BE10" s="176" t="s">
        <v>89</v>
      </c>
      <c r="BF10" s="176" t="s">
        <v>90</v>
      </c>
      <c r="BG10" s="176" t="s">
        <v>91</v>
      </c>
      <c r="BH10" s="188" t="s">
        <v>34</v>
      </c>
      <c r="BI10" s="170" t="s">
        <v>2</v>
      </c>
      <c r="BJ10" s="170" t="s">
        <v>92</v>
      </c>
      <c r="BK10" s="188" t="s">
        <v>34</v>
      </c>
      <c r="BL10" s="189" t="s">
        <v>3</v>
      </c>
      <c r="BM10" s="170" t="s">
        <v>92</v>
      </c>
      <c r="BN10" s="188" t="s">
        <v>34</v>
      </c>
      <c r="BO10" s="188" t="s">
        <v>34</v>
      </c>
      <c r="BP10" s="369"/>
      <c r="BQ10" s="366" t="s">
        <v>128</v>
      </c>
      <c r="BR10" s="366" t="s">
        <v>129</v>
      </c>
      <c r="BS10" s="366" t="s">
        <v>130</v>
      </c>
      <c r="BT10" s="366" t="s">
        <v>131</v>
      </c>
      <c r="BU10" s="366" t="s">
        <v>132</v>
      </c>
      <c r="BV10" s="366" t="s">
        <v>38</v>
      </c>
      <c r="BW10" s="370" t="s">
        <v>36</v>
      </c>
      <c r="BX10" s="370" t="s">
        <v>13</v>
      </c>
      <c r="BY10" s="374" t="s">
        <v>15</v>
      </c>
      <c r="BZ10" s="373"/>
      <c r="CA10" s="367" t="s">
        <v>1</v>
      </c>
      <c r="CB10" s="367" t="s">
        <v>2</v>
      </c>
      <c r="CC10" s="367" t="s">
        <v>3</v>
      </c>
      <c r="CD10" s="367" t="s">
        <v>33</v>
      </c>
      <c r="CE10" s="366" t="s">
        <v>10</v>
      </c>
      <c r="CF10" s="372" t="s">
        <v>15</v>
      </c>
      <c r="CG10" s="378"/>
      <c r="CH10" s="360" t="s">
        <v>128</v>
      </c>
      <c r="CI10" s="360" t="s">
        <v>129</v>
      </c>
      <c r="CJ10" s="360" t="s">
        <v>130</v>
      </c>
      <c r="CK10" s="360" t="s">
        <v>131</v>
      </c>
      <c r="CL10" s="360" t="s">
        <v>132</v>
      </c>
      <c r="CM10" s="360" t="s">
        <v>38</v>
      </c>
      <c r="CN10" s="370" t="s">
        <v>36</v>
      </c>
      <c r="CO10" s="370" t="s">
        <v>13</v>
      </c>
      <c r="CP10" s="374" t="s">
        <v>15</v>
      </c>
      <c r="CQ10" s="389"/>
      <c r="CR10" s="176" t="s">
        <v>86</v>
      </c>
      <c r="CS10" s="176" t="s">
        <v>87</v>
      </c>
      <c r="CT10" s="176" t="s">
        <v>88</v>
      </c>
      <c r="CU10" s="176" t="s">
        <v>89</v>
      </c>
      <c r="CV10" s="176" t="s">
        <v>90</v>
      </c>
      <c r="CW10" s="176" t="s">
        <v>91</v>
      </c>
      <c r="CX10" s="188" t="s">
        <v>34</v>
      </c>
      <c r="CY10" s="170" t="s">
        <v>2</v>
      </c>
      <c r="CZ10" s="170" t="s">
        <v>92</v>
      </c>
      <c r="DA10" s="188" t="s">
        <v>34</v>
      </c>
      <c r="DB10" s="189" t="s">
        <v>3</v>
      </c>
      <c r="DC10" s="170" t="s">
        <v>92</v>
      </c>
      <c r="DD10" s="188" t="s">
        <v>34</v>
      </c>
      <c r="DE10" s="188" t="s">
        <v>34</v>
      </c>
      <c r="DF10" s="368"/>
      <c r="DG10" s="375" t="s">
        <v>36</v>
      </c>
      <c r="DH10" s="376" t="s">
        <v>9</v>
      </c>
      <c r="DI10" s="376" t="s">
        <v>15</v>
      </c>
      <c r="DJ10" s="375" t="s">
        <v>0</v>
      </c>
      <c r="DK10" s="377" t="s">
        <v>15</v>
      </c>
      <c r="DL10" s="368"/>
      <c r="DM10" s="367" t="s">
        <v>4</v>
      </c>
      <c r="DN10" s="367" t="s">
        <v>5</v>
      </c>
      <c r="DO10" s="367" t="s">
        <v>6</v>
      </c>
      <c r="DP10" s="367" t="s">
        <v>7</v>
      </c>
      <c r="DQ10" s="367" t="s">
        <v>123</v>
      </c>
      <c r="DR10" s="367" t="s">
        <v>133</v>
      </c>
      <c r="DS10" s="379" t="s">
        <v>15</v>
      </c>
      <c r="DT10" s="368"/>
      <c r="DU10" s="370" t="s">
        <v>36</v>
      </c>
      <c r="DV10" s="425" t="s">
        <v>9</v>
      </c>
      <c r="DW10" s="425" t="s">
        <v>15</v>
      </c>
      <c r="DX10" s="370" t="s">
        <v>0</v>
      </c>
      <c r="DY10" s="426" t="s">
        <v>15</v>
      </c>
      <c r="DZ10" s="368"/>
      <c r="EA10" s="380" t="s">
        <v>32</v>
      </c>
      <c r="EB10" s="362"/>
      <c r="EC10" s="381" t="s">
        <v>32</v>
      </c>
      <c r="ED10" s="363"/>
      <c r="EE10" s="381" t="s">
        <v>32</v>
      </c>
      <c r="EF10" s="382"/>
      <c r="EG10" s="381" t="s">
        <v>32</v>
      </c>
      <c r="EH10" s="379" t="s">
        <v>35</v>
      </c>
      <c r="EI10" s="381" t="s">
        <v>67</v>
      </c>
      <c r="EJ10" s="381" t="s">
        <v>68</v>
      </c>
      <c r="EK10" s="381" t="s">
        <v>69</v>
      </c>
      <c r="EL10" s="381" t="s">
        <v>104</v>
      </c>
      <c r="EM10" s="381"/>
      <c r="EN10" s="381"/>
      <c r="EO10" s="381" t="s">
        <v>67</v>
      </c>
      <c r="EP10" s="381" t="s">
        <v>68</v>
      </c>
      <c r="EQ10" s="381" t="s">
        <v>69</v>
      </c>
      <c r="ER10" s="381" t="s">
        <v>104</v>
      </c>
      <c r="ES10" s="381"/>
    </row>
    <row r="11" spans="1:149" s="360" customFormat="1" x14ac:dyDescent="0.3">
      <c r="F11" s="41"/>
      <c r="G11" s="41"/>
      <c r="H11" s="41"/>
      <c r="I11" s="41"/>
      <c r="J11" s="41"/>
      <c r="K11" s="41"/>
      <c r="L11" s="190"/>
      <c r="M11" s="190"/>
      <c r="N11" s="190"/>
      <c r="O11" s="190"/>
      <c r="P11" s="190"/>
      <c r="Q11" s="190"/>
      <c r="R11" s="190"/>
      <c r="S11" s="190"/>
      <c r="T11" s="368"/>
      <c r="AE11" s="373"/>
      <c r="AP11" s="373"/>
      <c r="BA11" s="373"/>
      <c r="BB11" s="41"/>
      <c r="BC11" s="41"/>
      <c r="BD11" s="41"/>
      <c r="BE11" s="41"/>
      <c r="BF11" s="41"/>
      <c r="BG11" s="41"/>
      <c r="BH11" s="190"/>
      <c r="BI11" s="190"/>
      <c r="BJ11" s="190"/>
      <c r="BK11" s="190"/>
      <c r="BL11" s="190"/>
      <c r="BM11" s="190"/>
      <c r="BN11" s="190"/>
      <c r="BO11" s="190"/>
      <c r="BP11" s="368"/>
      <c r="BW11" s="383"/>
      <c r="BX11" s="383"/>
      <c r="BY11" s="383"/>
      <c r="BZ11" s="373"/>
      <c r="CA11" s="365"/>
      <c r="CB11" s="365"/>
      <c r="CC11" s="365"/>
      <c r="CD11" s="365"/>
      <c r="CG11" s="373"/>
      <c r="CN11" s="383"/>
      <c r="CO11" s="383"/>
      <c r="CP11" s="383"/>
      <c r="CQ11" s="373"/>
      <c r="CR11" s="41"/>
      <c r="CS11" s="41"/>
      <c r="CT11" s="41"/>
      <c r="CU11" s="41"/>
      <c r="CV11" s="41"/>
      <c r="CW11" s="41"/>
      <c r="CX11" s="190"/>
      <c r="CY11" s="190"/>
      <c r="CZ11" s="190"/>
      <c r="DA11" s="190"/>
      <c r="DB11" s="190"/>
      <c r="DC11" s="190"/>
      <c r="DD11" s="190"/>
      <c r="DE11" s="190"/>
      <c r="DF11" s="368"/>
      <c r="DG11" s="383"/>
      <c r="DH11" s="383"/>
      <c r="DI11" s="383"/>
      <c r="DJ11" s="383"/>
      <c r="DK11" s="383"/>
      <c r="DL11" s="368"/>
      <c r="DM11" s="365"/>
      <c r="DN11" s="365"/>
      <c r="DO11" s="365"/>
      <c r="DP11" s="365"/>
      <c r="DQ11" s="365"/>
      <c r="DR11" s="365"/>
      <c r="DS11" s="365"/>
      <c r="DT11" s="368"/>
      <c r="DU11" s="383"/>
      <c r="DV11" s="383"/>
      <c r="DW11" s="383"/>
      <c r="DX11" s="383"/>
      <c r="DY11" s="383"/>
      <c r="DZ11" s="368"/>
      <c r="EA11" s="361"/>
      <c r="EB11" s="361"/>
      <c r="EC11" s="361"/>
      <c r="EE11" s="384"/>
      <c r="EF11" s="365"/>
      <c r="EG11" s="384"/>
      <c r="EH11" s="384"/>
      <c r="EI11" s="384"/>
      <c r="EJ11" s="384"/>
      <c r="EK11" s="384"/>
      <c r="EL11" s="384"/>
      <c r="EM11" s="384"/>
      <c r="EN11" s="384"/>
      <c r="EO11" s="384"/>
      <c r="EP11" s="384"/>
      <c r="EQ11" s="384"/>
      <c r="ER11" s="384"/>
      <c r="ES11" s="384"/>
    </row>
    <row r="12" spans="1:149" x14ac:dyDescent="0.3">
      <c r="A12" s="433">
        <v>110</v>
      </c>
      <c r="B12" s="433" t="s">
        <v>175</v>
      </c>
      <c r="C12" t="s">
        <v>354</v>
      </c>
      <c r="D12" s="433" t="s">
        <v>162</v>
      </c>
      <c r="E12" s="433" t="s">
        <v>163</v>
      </c>
      <c r="F12" s="171">
        <v>6.8</v>
      </c>
      <c r="G12" s="171">
        <v>6.5</v>
      </c>
      <c r="H12" s="171">
        <v>6.8</v>
      </c>
      <c r="I12" s="171">
        <v>6.8</v>
      </c>
      <c r="J12" s="171">
        <v>6.5</v>
      </c>
      <c r="K12" s="171">
        <v>6.3</v>
      </c>
      <c r="L12" s="191">
        <f>SUM(F12:K12)/6</f>
        <v>6.6166666666666671</v>
      </c>
      <c r="M12" s="171">
        <v>4</v>
      </c>
      <c r="N12" s="171"/>
      <c r="O12" s="191">
        <f>M12-N12</f>
        <v>4</v>
      </c>
      <c r="P12" s="171">
        <v>5.7</v>
      </c>
      <c r="Q12" s="171"/>
      <c r="R12" s="191">
        <f>P12-Q12</f>
        <v>5.7</v>
      </c>
      <c r="S12" s="21">
        <f>SUM((L12*0.6),(O12*0.25),(R12*0.15))</f>
        <v>5.8250000000000011</v>
      </c>
      <c r="T12" s="387"/>
      <c r="U12" s="385">
        <v>0</v>
      </c>
      <c r="V12" s="385">
        <v>4.8</v>
      </c>
      <c r="W12" s="385">
        <v>6.2</v>
      </c>
      <c r="X12" s="385">
        <v>6.5</v>
      </c>
      <c r="Y12" s="385">
        <v>5.7</v>
      </c>
      <c r="Z12" s="385">
        <v>7.5</v>
      </c>
      <c r="AA12" s="385">
        <v>6.5</v>
      </c>
      <c r="AB12" s="385">
        <v>7.5</v>
      </c>
      <c r="AC12" s="388">
        <f>SUM(U12:AB12)</f>
        <v>44.7</v>
      </c>
      <c r="AD12" s="386">
        <f>AC12/8</f>
        <v>5.5875000000000004</v>
      </c>
      <c r="AE12" s="389"/>
      <c r="AF12" s="385">
        <v>0</v>
      </c>
      <c r="AG12" s="385">
        <v>4</v>
      </c>
      <c r="AH12" s="385">
        <v>6.5</v>
      </c>
      <c r="AI12" s="385">
        <v>5</v>
      </c>
      <c r="AJ12" s="385">
        <v>6.5</v>
      </c>
      <c r="AK12" s="385">
        <v>7.5</v>
      </c>
      <c r="AL12" s="385">
        <v>5.5</v>
      </c>
      <c r="AM12" s="385">
        <v>5.2</v>
      </c>
      <c r="AN12" s="388">
        <f>SUM(AF12:AM12)</f>
        <v>40.200000000000003</v>
      </c>
      <c r="AO12" s="386">
        <f>AN12/8</f>
        <v>5.0250000000000004</v>
      </c>
      <c r="AP12" s="389"/>
      <c r="AQ12" s="385">
        <v>0</v>
      </c>
      <c r="AR12" s="385">
        <v>5.8</v>
      </c>
      <c r="AS12" s="385">
        <v>7.5</v>
      </c>
      <c r="AT12" s="385">
        <v>5</v>
      </c>
      <c r="AU12" s="385">
        <v>6</v>
      </c>
      <c r="AV12" s="385">
        <v>8.5</v>
      </c>
      <c r="AW12" s="385">
        <v>6</v>
      </c>
      <c r="AX12" s="385">
        <v>7</v>
      </c>
      <c r="AY12" s="388">
        <f>SUM(AQ12:AX12)</f>
        <v>45.8</v>
      </c>
      <c r="AZ12" s="386">
        <f>AY12/8</f>
        <v>5.7249999999999996</v>
      </c>
      <c r="BA12" s="389"/>
      <c r="BB12" s="171">
        <v>7</v>
      </c>
      <c r="BC12" s="171">
        <v>7</v>
      </c>
      <c r="BD12" s="171">
        <v>6.7</v>
      </c>
      <c r="BE12" s="171">
        <v>6.8</v>
      </c>
      <c r="BF12" s="171">
        <v>6.7</v>
      </c>
      <c r="BG12" s="171">
        <v>6.7</v>
      </c>
      <c r="BH12" s="191">
        <f>SUM(BB12:BG12)/6</f>
        <v>6.8166666666666673</v>
      </c>
      <c r="BI12" s="171">
        <v>7</v>
      </c>
      <c r="BJ12" s="171"/>
      <c r="BK12" s="191">
        <f>BI12-BJ12</f>
        <v>7</v>
      </c>
      <c r="BL12" s="171">
        <v>8</v>
      </c>
      <c r="BM12" s="171"/>
      <c r="BN12" s="191">
        <f>BL12-BM12</f>
        <v>8</v>
      </c>
      <c r="BO12" s="21">
        <f>SUM((BH12*0.6),(BK12*0.25),(BN12*0.15))</f>
        <v>7.04</v>
      </c>
      <c r="BP12" s="387"/>
      <c r="BQ12" s="390">
        <v>5.2</v>
      </c>
      <c r="BR12" s="390">
        <v>5.8</v>
      </c>
      <c r="BS12" s="390">
        <v>6.5</v>
      </c>
      <c r="BT12" s="390">
        <v>0</v>
      </c>
      <c r="BU12" s="390">
        <v>6</v>
      </c>
      <c r="BV12" s="388">
        <f>SUM(BQ12:BU12)</f>
        <v>23.5</v>
      </c>
      <c r="BW12" s="484">
        <v>6.6669999999999998</v>
      </c>
      <c r="BX12" s="383">
        <f>SUM(BV12+BW12)</f>
        <v>30.167000000000002</v>
      </c>
      <c r="BY12" s="391">
        <f>BX12/6</f>
        <v>5.0278333333333336</v>
      </c>
      <c r="BZ12" s="392"/>
      <c r="CA12" s="385">
        <v>4.9000000000000004</v>
      </c>
      <c r="CB12" s="385">
        <v>6.5</v>
      </c>
      <c r="CC12" s="385">
        <v>5.7</v>
      </c>
      <c r="CD12" s="386">
        <f>SUM((CA12*0.4),(CB12*0.3),(CC12*0.3))</f>
        <v>5.62</v>
      </c>
      <c r="CE12" s="393"/>
      <c r="CF12" s="386">
        <f>CD12-CE12</f>
        <v>5.62</v>
      </c>
      <c r="CG12" s="387"/>
      <c r="CH12" s="390">
        <v>8</v>
      </c>
      <c r="CI12" s="390">
        <v>8.5</v>
      </c>
      <c r="CJ12" s="390">
        <v>7</v>
      </c>
      <c r="CK12" s="390">
        <v>0</v>
      </c>
      <c r="CL12" s="390">
        <v>8</v>
      </c>
      <c r="CM12" s="388">
        <f>SUM(CH12:CL12)</f>
        <v>31.5</v>
      </c>
      <c r="CN12" s="484">
        <v>7.2</v>
      </c>
      <c r="CO12" s="383">
        <f>SUM(CM12+CN12)</f>
        <v>38.700000000000003</v>
      </c>
      <c r="CP12" s="391">
        <f>CO12/6</f>
        <v>6.45</v>
      </c>
      <c r="CQ12" s="392"/>
      <c r="CR12" s="171">
        <v>6.8</v>
      </c>
      <c r="CS12" s="171">
        <v>6.2</v>
      </c>
      <c r="CT12" s="171">
        <v>7</v>
      </c>
      <c r="CU12" s="171">
        <v>7</v>
      </c>
      <c r="CV12" s="171">
        <v>6.5</v>
      </c>
      <c r="CW12" s="171">
        <v>7</v>
      </c>
      <c r="CX12" s="191">
        <f>SUM(CR12:CW12)/6</f>
        <v>6.75</v>
      </c>
      <c r="CY12" s="171">
        <v>7</v>
      </c>
      <c r="CZ12" s="171"/>
      <c r="DA12" s="191">
        <f>CY12-CZ12</f>
        <v>7</v>
      </c>
      <c r="DB12" s="171">
        <v>7.5</v>
      </c>
      <c r="DC12" s="171"/>
      <c r="DD12" s="191">
        <f>DB12-DC12</f>
        <v>7.5</v>
      </c>
      <c r="DE12" s="21">
        <f>SUM((CX12*0.6),(DA12*0.25),(DD12*0.15))</f>
        <v>6.9249999999999998</v>
      </c>
      <c r="DF12" s="392"/>
      <c r="DG12" s="390">
        <v>7</v>
      </c>
      <c r="DH12" s="390"/>
      <c r="DI12" s="383">
        <f>DG12-DH12</f>
        <v>7</v>
      </c>
      <c r="DJ12" s="390">
        <v>7</v>
      </c>
      <c r="DK12" s="391">
        <f>SUM(DI12*0.7+DJ12*0.3)</f>
        <v>7</v>
      </c>
      <c r="DL12" s="368"/>
      <c r="DM12" s="385">
        <v>6.8</v>
      </c>
      <c r="DN12" s="385">
        <v>6.8</v>
      </c>
      <c r="DO12" s="385">
        <v>6</v>
      </c>
      <c r="DP12" s="385">
        <v>6</v>
      </c>
      <c r="DQ12" s="21">
        <f>SUM((DM12*0.2),(DN12*0.15),(DO12*0.35),(DP12*0.3))</f>
        <v>6.2799999999999994</v>
      </c>
      <c r="DR12" s="385"/>
      <c r="DS12" s="386">
        <f>SUM((DM12*0.2),(DN12*0.15),(DO12*0.25),(DP12*0.2),(DQ12*0.2))-DR12</f>
        <v>6.3360000000000003</v>
      </c>
      <c r="DT12" s="368"/>
      <c r="DU12" s="390">
        <v>6.18</v>
      </c>
      <c r="DV12" s="390"/>
      <c r="DW12" s="383">
        <f>DU12-DV12</f>
        <v>6.18</v>
      </c>
      <c r="DX12" s="390">
        <v>4.9000000000000004</v>
      </c>
      <c r="DY12" s="391">
        <f>SUM(DW12*0.7+DX12*0.3)</f>
        <v>5.7959999999999994</v>
      </c>
      <c r="DZ12" s="392"/>
      <c r="EA12" s="394">
        <f>SUM((S12*0.25)+(AD12*0.25)+(AO12*0.25)+(AZ12*0.25))</f>
        <v>5.5406250000000004</v>
      </c>
      <c r="EB12" s="394"/>
      <c r="EC12" s="394">
        <f>SUM((BO12*0.25)+(BY12*0.25)+(CF12*0.25)+(CP12*0.25))</f>
        <v>6.0344583333333333</v>
      </c>
      <c r="ED12" s="395"/>
      <c r="EE12" s="394">
        <f>SUM((DE12*0.25),(DS12*0.25),(DK12*0.25),(DY12*0.25))</f>
        <v>6.5142499999999997</v>
      </c>
      <c r="EF12" s="363"/>
      <c r="EG12" s="396">
        <f>AVERAGE(EA12:EE12)</f>
        <v>6.0297777777777775</v>
      </c>
      <c r="EH12" s="242">
        <v>1</v>
      </c>
      <c r="EI12" s="394">
        <f>S12</f>
        <v>5.8250000000000011</v>
      </c>
      <c r="EJ12" s="394">
        <f>AD12</f>
        <v>5.5875000000000004</v>
      </c>
      <c r="EK12" s="394">
        <f>AO12</f>
        <v>5.0250000000000004</v>
      </c>
      <c r="EL12" s="394">
        <f>AZ12</f>
        <v>5.7249999999999996</v>
      </c>
      <c r="EM12" s="396">
        <f>EA12</f>
        <v>5.5406250000000004</v>
      </c>
      <c r="EN12" s="396"/>
      <c r="EO12" s="394">
        <f>BO12</f>
        <v>7.04</v>
      </c>
      <c r="EP12" s="394">
        <f>BY12</f>
        <v>5.0278333333333336</v>
      </c>
      <c r="EQ12" s="394">
        <f>CF12</f>
        <v>5.62</v>
      </c>
      <c r="ER12" s="394">
        <f>CP12</f>
        <v>6.45</v>
      </c>
      <c r="ES12" s="396">
        <f>EC12</f>
        <v>6.0344583333333333</v>
      </c>
    </row>
    <row r="16" spans="1:149" ht="18" x14ac:dyDescent="0.35">
      <c r="A16" s="397"/>
      <c r="B16" s="398"/>
      <c r="C16" s="398"/>
      <c r="D16" s="398"/>
      <c r="E16" s="398"/>
      <c r="F16" s="174"/>
      <c r="G16" s="105"/>
      <c r="H16" s="105"/>
      <c r="I16" s="105"/>
      <c r="J16" s="105"/>
      <c r="K16" s="105"/>
      <c r="L16" s="186"/>
      <c r="M16" s="187"/>
      <c r="N16" s="187"/>
      <c r="O16" s="187"/>
      <c r="Q16" s="187"/>
      <c r="R16" s="187"/>
      <c r="S16" s="187"/>
      <c r="BB16" s="174"/>
      <c r="BC16" s="105"/>
      <c r="BD16" s="105"/>
      <c r="BE16" s="105"/>
      <c r="BF16" s="105"/>
      <c r="BG16" s="105"/>
      <c r="BH16" s="186"/>
      <c r="BI16" s="187"/>
      <c r="BJ16" s="187"/>
      <c r="BK16" s="187"/>
      <c r="BM16" s="187"/>
      <c r="BN16" s="187"/>
      <c r="BO16" s="187"/>
    </row>
    <row r="17" spans="1:67" ht="18" x14ac:dyDescent="0.35">
      <c r="A17" s="397"/>
      <c r="B17" s="398"/>
      <c r="C17" s="399"/>
      <c r="D17" s="398"/>
      <c r="E17" s="399"/>
      <c r="F17" s="41"/>
      <c r="G17" s="41"/>
      <c r="H17" s="41"/>
      <c r="I17" s="41"/>
      <c r="J17" s="41"/>
      <c r="K17" s="41"/>
      <c r="L17" s="222"/>
      <c r="M17" s="190"/>
      <c r="N17" s="190"/>
      <c r="O17" s="222"/>
      <c r="P17" s="127"/>
      <c r="Q17" s="190"/>
      <c r="R17" s="222"/>
      <c r="S17" s="222"/>
      <c r="BB17" s="41"/>
      <c r="BC17" s="41"/>
      <c r="BD17" s="41"/>
      <c r="BE17" s="41"/>
      <c r="BF17" s="41"/>
      <c r="BG17" s="41"/>
      <c r="BH17" s="222"/>
      <c r="BI17" s="190"/>
      <c r="BJ17" s="190"/>
      <c r="BK17" s="222"/>
      <c r="BL17" s="127"/>
      <c r="BM17" s="190"/>
      <c r="BN17" s="222"/>
      <c r="BO17" s="222"/>
    </row>
    <row r="18" spans="1:67" ht="18" x14ac:dyDescent="0.35">
      <c r="A18" s="398"/>
    </row>
    <row r="19" spans="1:67" ht="18" x14ac:dyDescent="0.35">
      <c r="A19" s="398"/>
    </row>
    <row r="20" spans="1:67" ht="18" x14ac:dyDescent="0.35">
      <c r="A20" s="398"/>
    </row>
    <row r="21" spans="1:67" ht="18" x14ac:dyDescent="0.35">
      <c r="A21" s="398"/>
      <c r="B21" s="398"/>
      <c r="C21" s="400"/>
      <c r="D21" s="398"/>
      <c r="E21" s="398"/>
    </row>
  </sheetData>
  <mergeCells count="3">
    <mergeCell ref="A3:B3"/>
    <mergeCell ref="A5:B5"/>
    <mergeCell ref="EO7:ER7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C9F9-1932-48DD-8C5D-67139239A5A3}">
  <sheetPr>
    <pageSetUpPr fitToPage="1"/>
  </sheetPr>
  <dimension ref="A1:R41"/>
  <sheetViews>
    <sheetView workbookViewId="0">
      <selection activeCell="A33" sqref="A33:XFD33"/>
    </sheetView>
  </sheetViews>
  <sheetFormatPr defaultRowHeight="13.2" x14ac:dyDescent="0.25"/>
  <cols>
    <col min="2" max="2" width="28.5546875" customWidth="1"/>
    <col min="3" max="3" width="18.66406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33203125" customWidth="1"/>
  </cols>
  <sheetData>
    <row r="1" spans="1:18" ht="15.6" x14ac:dyDescent="0.3">
      <c r="A1" s="99" t="str">
        <f>'Comp Detail'!A1</f>
        <v>2023 Australian National Championships</v>
      </c>
      <c r="B1" s="3"/>
      <c r="C1" s="417" t="s">
        <v>70</v>
      </c>
      <c r="K1" s="547"/>
      <c r="L1" s="547"/>
      <c r="M1" s="547"/>
      <c r="R1" s="206">
        <f ca="1">NOW()</f>
        <v>45209.655963310186</v>
      </c>
    </row>
    <row r="2" spans="1:18" ht="15.6" x14ac:dyDescent="0.3">
      <c r="A2" s="28"/>
      <c r="B2" s="3"/>
      <c r="C2" s="321" t="s">
        <v>113</v>
      </c>
      <c r="D2" s="105"/>
      <c r="K2" s="547"/>
      <c r="L2" s="547"/>
      <c r="M2" s="547"/>
      <c r="R2" s="207">
        <f ca="1">NOW()</f>
        <v>45209.655963310186</v>
      </c>
    </row>
    <row r="3" spans="1:18" ht="15.6" x14ac:dyDescent="0.3">
      <c r="A3" s="538" t="str">
        <f>'Comp Detail'!A3</f>
        <v>5th to 8th October 2023</v>
      </c>
      <c r="B3" s="539"/>
      <c r="C3" s="438" t="s">
        <v>302</v>
      </c>
      <c r="D3" s="173"/>
      <c r="K3" s="1"/>
      <c r="L3" s="1"/>
      <c r="M3" s="1"/>
    </row>
    <row r="4" spans="1:18" ht="15.6" x14ac:dyDescent="0.3">
      <c r="A4" s="107"/>
      <c r="B4" s="108"/>
      <c r="C4" s="1"/>
      <c r="K4" s="1"/>
      <c r="L4" s="1"/>
      <c r="M4" s="1"/>
    </row>
    <row r="5" spans="1:18" ht="15.6" x14ac:dyDescent="0.3">
      <c r="A5" s="247" t="s">
        <v>296</v>
      </c>
      <c r="B5" s="2"/>
      <c r="C5" s="4"/>
      <c r="D5" s="248"/>
      <c r="E5" s="2"/>
      <c r="F5" s="4"/>
      <c r="G5" s="4"/>
      <c r="H5" s="2"/>
      <c r="I5" s="248"/>
      <c r="J5" s="248"/>
      <c r="K5" s="249"/>
      <c r="L5" s="250"/>
      <c r="M5" s="248"/>
      <c r="N5" s="248"/>
      <c r="O5" s="248"/>
      <c r="P5" s="248"/>
      <c r="Q5" s="248"/>
      <c r="R5" s="248"/>
    </row>
    <row r="6" spans="1:18" ht="15.6" x14ac:dyDescent="0.3">
      <c r="A6" s="247"/>
      <c r="B6" s="2"/>
      <c r="C6" s="4"/>
      <c r="D6" s="248"/>
      <c r="E6" s="2"/>
      <c r="F6" s="4"/>
      <c r="G6" s="4"/>
      <c r="H6" s="2"/>
      <c r="I6" s="248"/>
      <c r="J6" s="248"/>
      <c r="K6" s="249"/>
      <c r="L6" s="250"/>
      <c r="M6" s="248"/>
      <c r="N6" s="248"/>
      <c r="O6" s="248"/>
      <c r="P6" s="248"/>
      <c r="Q6" s="248"/>
      <c r="R6" s="248"/>
    </row>
    <row r="7" spans="1:18" ht="15.6" x14ac:dyDescent="0.3">
      <c r="A7" s="247"/>
      <c r="B7" s="2">
        <v>27</v>
      </c>
      <c r="C7" s="4"/>
      <c r="D7" s="248"/>
      <c r="E7" s="4" t="s">
        <v>47</v>
      </c>
      <c r="F7" s="321" t="str">
        <f>C2</f>
        <v>Angie Deeks</v>
      </c>
      <c r="G7" s="4"/>
      <c r="H7" s="4"/>
      <c r="I7" s="248"/>
      <c r="J7" s="248"/>
      <c r="K7" s="248" t="s">
        <v>46</v>
      </c>
      <c r="L7" s="41" t="str">
        <f>C3</f>
        <v>Julie Kirpichnikov</v>
      </c>
      <c r="M7" s="248"/>
      <c r="N7" s="248"/>
      <c r="O7" s="248"/>
      <c r="P7" s="248"/>
      <c r="Q7" s="248"/>
      <c r="R7" s="248"/>
    </row>
    <row r="8" spans="1:18" ht="14.4" x14ac:dyDescent="0.3">
      <c r="A8" s="4"/>
      <c r="B8" s="4"/>
      <c r="C8" s="4"/>
      <c r="D8" s="248"/>
      <c r="E8" s="2"/>
      <c r="F8" s="4"/>
      <c r="G8" s="4"/>
      <c r="H8" s="4"/>
      <c r="I8" s="251"/>
      <c r="J8" s="251"/>
      <c r="K8" s="248"/>
      <c r="L8" s="248"/>
      <c r="M8" s="251"/>
      <c r="N8" s="248"/>
      <c r="O8" s="248"/>
      <c r="P8" s="248"/>
      <c r="Q8" s="252"/>
      <c r="R8" s="248"/>
    </row>
    <row r="9" spans="1:18" ht="14.4" x14ac:dyDescent="0.3">
      <c r="A9" s="30" t="s">
        <v>24</v>
      </c>
      <c r="B9" s="30" t="s">
        <v>25</v>
      </c>
      <c r="C9" s="30" t="s">
        <v>28</v>
      </c>
      <c r="D9" s="253"/>
      <c r="E9" s="39" t="s">
        <v>14</v>
      </c>
      <c r="F9" s="30"/>
      <c r="G9" s="30"/>
      <c r="H9" s="30"/>
      <c r="I9" s="254" t="s">
        <v>14</v>
      </c>
      <c r="J9" s="255"/>
      <c r="K9" s="251"/>
      <c r="L9" s="251"/>
      <c r="M9" s="254" t="s">
        <v>55</v>
      </c>
      <c r="N9" s="253"/>
      <c r="O9" s="251"/>
      <c r="P9" s="251"/>
      <c r="Q9" s="256" t="s">
        <v>15</v>
      </c>
      <c r="R9" s="251"/>
    </row>
    <row r="10" spans="1:18" ht="14.4" x14ac:dyDescent="0.3">
      <c r="A10" s="37"/>
      <c r="B10" s="179"/>
      <c r="C10" s="37"/>
      <c r="D10" s="263"/>
      <c r="E10" s="37" t="s">
        <v>4</v>
      </c>
      <c r="F10" s="37" t="s">
        <v>5</v>
      </c>
      <c r="G10" s="37" t="s">
        <v>6</v>
      </c>
      <c r="H10" s="37" t="s">
        <v>7</v>
      </c>
      <c r="I10" s="323" t="s">
        <v>15</v>
      </c>
      <c r="J10" s="324"/>
      <c r="K10" s="270" t="s">
        <v>36</v>
      </c>
      <c r="L10" s="270" t="s">
        <v>59</v>
      </c>
      <c r="M10" s="323" t="s">
        <v>15</v>
      </c>
      <c r="N10" s="263"/>
      <c r="O10" s="331" t="s">
        <v>67</v>
      </c>
      <c r="P10" s="331" t="s">
        <v>68</v>
      </c>
      <c r="Q10" s="327" t="s">
        <v>32</v>
      </c>
      <c r="R10" s="325" t="s">
        <v>35</v>
      </c>
    </row>
    <row r="11" spans="1:18" x14ac:dyDescent="0.25">
      <c r="D11" s="263"/>
      <c r="J11" s="263"/>
      <c r="N11" s="263"/>
      <c r="Q11" s="448"/>
    </row>
    <row r="12" spans="1:18" ht="14.4" x14ac:dyDescent="0.3">
      <c r="A12">
        <v>68</v>
      </c>
      <c r="B12" t="s">
        <v>220</v>
      </c>
      <c r="C12" s="420" t="s">
        <v>249</v>
      </c>
      <c r="D12" s="258"/>
      <c r="E12" s="259"/>
      <c r="F12" s="259"/>
      <c r="G12" s="259"/>
      <c r="H12" s="259"/>
      <c r="I12" s="260"/>
      <c r="J12" s="260"/>
      <c r="K12" s="261"/>
      <c r="L12" s="262"/>
      <c r="M12" s="260"/>
      <c r="N12" s="27"/>
      <c r="O12" s="27"/>
      <c r="P12" s="27"/>
      <c r="Q12" s="339"/>
      <c r="R12" s="340"/>
    </row>
    <row r="13" spans="1:18" x14ac:dyDescent="0.25">
      <c r="A13" s="179">
        <v>15</v>
      </c>
      <c r="B13" s="179" t="s">
        <v>183</v>
      </c>
      <c r="C13" s="179" t="s">
        <v>263</v>
      </c>
      <c r="D13" s="263"/>
      <c r="E13" s="264">
        <v>9.8000000000000007</v>
      </c>
      <c r="F13" s="264">
        <v>10</v>
      </c>
      <c r="G13" s="264">
        <v>8</v>
      </c>
      <c r="H13" s="264">
        <v>8.5</v>
      </c>
      <c r="I13" s="265">
        <f>SUM((E13*0.25)+(F13*0.25)+(G13*0.3)+(H13*0.2))</f>
        <v>9.0500000000000007</v>
      </c>
      <c r="J13" s="266"/>
      <c r="K13" s="267">
        <v>8.43</v>
      </c>
      <c r="L13" s="268"/>
      <c r="M13" s="265">
        <f>K13-L13</f>
        <v>8.43</v>
      </c>
      <c r="N13" s="269"/>
      <c r="O13" s="265">
        <f>I13</f>
        <v>9.0500000000000007</v>
      </c>
      <c r="P13" s="265">
        <f>M13</f>
        <v>8.43</v>
      </c>
      <c r="Q13" s="338">
        <f>(M13+I13)/2</f>
        <v>8.74</v>
      </c>
      <c r="R13" s="323">
        <v>1</v>
      </c>
    </row>
    <row r="14" spans="1:18" ht="14.4" x14ac:dyDescent="0.3">
      <c r="A14" s="449">
        <v>61</v>
      </c>
      <c r="B14" s="449" t="s">
        <v>194</v>
      </c>
      <c r="C14" s="420" t="s">
        <v>158</v>
      </c>
      <c r="D14" s="258"/>
      <c r="E14" s="259"/>
      <c r="F14" s="259"/>
      <c r="G14" s="259"/>
      <c r="H14" s="259"/>
      <c r="I14" s="260"/>
      <c r="J14" s="260"/>
      <c r="K14" s="261"/>
      <c r="L14" s="262"/>
      <c r="M14" s="260"/>
      <c r="N14" s="27"/>
      <c r="O14" s="27"/>
      <c r="P14" s="27"/>
      <c r="Q14" s="339"/>
      <c r="R14" s="340"/>
    </row>
    <row r="15" spans="1:18" x14ac:dyDescent="0.25">
      <c r="A15" s="179">
        <v>22</v>
      </c>
      <c r="B15" s="179" t="s">
        <v>197</v>
      </c>
      <c r="C15" s="179" t="s">
        <v>156</v>
      </c>
      <c r="D15" s="263"/>
      <c r="E15" s="264">
        <v>9.8000000000000007</v>
      </c>
      <c r="F15" s="264">
        <v>8.4</v>
      </c>
      <c r="G15" s="264">
        <v>7.5</v>
      </c>
      <c r="H15" s="264">
        <v>8</v>
      </c>
      <c r="I15" s="265">
        <f>SUM((E15*0.25)+(F15*0.25)+(G15*0.3)+(H15*0.2))</f>
        <v>8.4</v>
      </c>
      <c r="J15" s="266"/>
      <c r="K15" s="267">
        <v>8.61</v>
      </c>
      <c r="L15" s="268"/>
      <c r="M15" s="265">
        <f>K15-L15</f>
        <v>8.61</v>
      </c>
      <c r="N15" s="269"/>
      <c r="O15" s="265">
        <f>I15</f>
        <v>8.4</v>
      </c>
      <c r="P15" s="265">
        <f>M15</f>
        <v>8.61</v>
      </c>
      <c r="Q15" s="338">
        <f>(M15+I15)/2</f>
        <v>8.504999999999999</v>
      </c>
      <c r="R15" s="323">
        <v>2</v>
      </c>
    </row>
    <row r="16" spans="1:18" ht="14.4" x14ac:dyDescent="0.3">
      <c r="A16">
        <v>51</v>
      </c>
      <c r="B16" t="s">
        <v>203</v>
      </c>
      <c r="C16" s="420"/>
      <c r="D16" s="258"/>
      <c r="E16" s="259"/>
      <c r="F16" s="259"/>
      <c r="G16" s="259"/>
      <c r="H16" s="259"/>
      <c r="I16" s="260"/>
      <c r="J16" s="260"/>
      <c r="K16" s="261"/>
      <c r="L16" s="262"/>
      <c r="M16" s="260"/>
      <c r="N16" s="27"/>
      <c r="O16" s="27"/>
      <c r="P16" s="27"/>
      <c r="Q16" s="339"/>
      <c r="R16" s="340"/>
    </row>
    <row r="17" spans="1:18" x14ac:dyDescent="0.25">
      <c r="A17" s="179">
        <v>52</v>
      </c>
      <c r="B17" s="179" t="s">
        <v>262</v>
      </c>
      <c r="C17" s="435" t="s">
        <v>199</v>
      </c>
      <c r="D17" s="263"/>
      <c r="E17" s="264">
        <v>9.8000000000000007</v>
      </c>
      <c r="F17" s="264">
        <v>10</v>
      </c>
      <c r="G17" s="264">
        <v>8.5</v>
      </c>
      <c r="H17" s="264">
        <v>8.8000000000000007</v>
      </c>
      <c r="I17" s="265">
        <f>SUM((E17*0.25)+(F17*0.25)+(G17*0.3)+(H17*0.2))</f>
        <v>9.26</v>
      </c>
      <c r="J17" s="266"/>
      <c r="K17" s="267">
        <v>7.73</v>
      </c>
      <c r="L17" s="268"/>
      <c r="M17" s="265">
        <f>K17-L17</f>
        <v>7.73</v>
      </c>
      <c r="N17" s="269"/>
      <c r="O17" s="265">
        <f>I17</f>
        <v>9.26</v>
      </c>
      <c r="P17" s="265">
        <f>M17</f>
        <v>7.73</v>
      </c>
      <c r="Q17" s="338">
        <f>(M17+I17)/2</f>
        <v>8.495000000000001</v>
      </c>
      <c r="R17" s="254">
        <v>3</v>
      </c>
    </row>
    <row r="18" spans="1:18" ht="14.4" x14ac:dyDescent="0.3">
      <c r="A18">
        <v>44</v>
      </c>
      <c r="B18" t="s">
        <v>253</v>
      </c>
      <c r="C18" s="420"/>
      <c r="D18" s="258"/>
      <c r="E18" s="259"/>
      <c r="F18" s="259"/>
      <c r="G18" s="259"/>
      <c r="H18" s="259"/>
      <c r="I18" s="260"/>
      <c r="J18" s="260"/>
      <c r="K18" s="261"/>
      <c r="L18" s="262"/>
      <c r="M18" s="260"/>
      <c r="N18" s="27"/>
      <c r="O18" s="27"/>
      <c r="P18" s="27"/>
      <c r="Q18" s="339"/>
      <c r="R18" s="340"/>
    </row>
    <row r="19" spans="1:18" x14ac:dyDescent="0.25">
      <c r="A19" s="179">
        <v>45</v>
      </c>
      <c r="B19" s="179" t="s">
        <v>177</v>
      </c>
      <c r="C19" s="179" t="s">
        <v>165</v>
      </c>
      <c r="D19" s="263"/>
      <c r="E19" s="264">
        <v>9.5</v>
      </c>
      <c r="F19" s="264">
        <v>9.5</v>
      </c>
      <c r="G19" s="264">
        <v>7.2</v>
      </c>
      <c r="H19" s="264">
        <v>7.2</v>
      </c>
      <c r="I19" s="265">
        <f>SUM((E19*0.25)+(F19*0.25)+(G19*0.3)+(H19*0.2))</f>
        <v>8.35</v>
      </c>
      <c r="J19" s="266"/>
      <c r="K19" s="267">
        <v>8.35</v>
      </c>
      <c r="L19" s="268"/>
      <c r="M19" s="265">
        <f>K19-L19</f>
        <v>8.35</v>
      </c>
      <c r="N19" s="269"/>
      <c r="O19" s="265">
        <f>I19</f>
        <v>8.35</v>
      </c>
      <c r="P19" s="265">
        <f>M19</f>
        <v>8.35</v>
      </c>
      <c r="Q19" s="338">
        <f>(M19+I19)/2</f>
        <v>8.35</v>
      </c>
      <c r="R19" s="323">
        <v>4</v>
      </c>
    </row>
    <row r="20" spans="1:18" ht="14.4" x14ac:dyDescent="0.3">
      <c r="A20">
        <v>48</v>
      </c>
      <c r="B20" t="s">
        <v>198</v>
      </c>
      <c r="C20" s="420"/>
      <c r="D20" s="258"/>
      <c r="E20" s="259"/>
      <c r="F20" s="259"/>
      <c r="G20" s="259"/>
      <c r="H20" s="259"/>
      <c r="I20" s="260"/>
      <c r="J20" s="260"/>
      <c r="K20" s="261"/>
      <c r="L20" s="262"/>
      <c r="M20" s="260"/>
      <c r="N20" s="27"/>
      <c r="O20" s="27"/>
      <c r="P20" s="27"/>
      <c r="Q20" s="339"/>
      <c r="R20" s="340"/>
    </row>
    <row r="21" spans="1:18" x14ac:dyDescent="0.25">
      <c r="A21" s="179">
        <v>96</v>
      </c>
      <c r="B21" s="179" t="s">
        <v>157</v>
      </c>
      <c r="C21" s="435" t="s">
        <v>192</v>
      </c>
      <c r="D21" s="263"/>
      <c r="E21" s="264">
        <v>9.5</v>
      </c>
      <c r="F21" s="264">
        <v>9</v>
      </c>
      <c r="G21" s="264">
        <v>7</v>
      </c>
      <c r="H21" s="264">
        <v>7</v>
      </c>
      <c r="I21" s="265">
        <f>SUM((E21*0.25)+(F21*0.25)+(G21*0.3)+(H21*0.2))</f>
        <v>8.125</v>
      </c>
      <c r="J21" s="266"/>
      <c r="K21" s="267">
        <v>8.57</v>
      </c>
      <c r="L21" s="268"/>
      <c r="M21" s="265">
        <f>K21-L21</f>
        <v>8.57</v>
      </c>
      <c r="N21" s="269"/>
      <c r="O21" s="265">
        <f>I21</f>
        <v>8.125</v>
      </c>
      <c r="P21" s="265">
        <f>M21</f>
        <v>8.57</v>
      </c>
      <c r="Q21" s="338">
        <f>(M21+I21)/2</f>
        <v>8.3475000000000001</v>
      </c>
      <c r="R21" s="323">
        <v>5</v>
      </c>
    </row>
    <row r="22" spans="1:18" ht="14.4" x14ac:dyDescent="0.3">
      <c r="A22">
        <v>19</v>
      </c>
      <c r="B22" t="s">
        <v>200</v>
      </c>
      <c r="C22" s="420" t="s">
        <v>239</v>
      </c>
      <c r="D22" s="258"/>
      <c r="E22" s="259"/>
      <c r="F22" s="259"/>
      <c r="G22" s="259"/>
      <c r="H22" s="259"/>
      <c r="I22" s="260"/>
      <c r="J22" s="260"/>
      <c r="K22" s="261"/>
      <c r="L22" s="262"/>
      <c r="M22" s="260"/>
      <c r="N22" s="27"/>
      <c r="O22" s="27"/>
      <c r="P22" s="27"/>
      <c r="Q22" s="339"/>
      <c r="R22" s="340"/>
    </row>
    <row r="23" spans="1:18" x14ac:dyDescent="0.25">
      <c r="A23" s="179">
        <v>33</v>
      </c>
      <c r="B23" s="179" t="s">
        <v>201</v>
      </c>
      <c r="C23" s="179" t="s">
        <v>156</v>
      </c>
      <c r="D23" s="263"/>
      <c r="E23" s="264">
        <v>9</v>
      </c>
      <c r="F23" s="264">
        <v>7</v>
      </c>
      <c r="G23" s="264">
        <v>6.5</v>
      </c>
      <c r="H23" s="264">
        <v>6</v>
      </c>
      <c r="I23" s="265">
        <f>SUM((E23*0.25)+(F23*0.25)+(G23*0.3)+(H23*0.2))</f>
        <v>7.15</v>
      </c>
      <c r="J23" s="266"/>
      <c r="K23" s="267">
        <v>8.9</v>
      </c>
      <c r="L23" s="268"/>
      <c r="M23" s="265">
        <f>K23-L23</f>
        <v>8.9</v>
      </c>
      <c r="N23" s="269"/>
      <c r="O23" s="265">
        <f>I23</f>
        <v>7.15</v>
      </c>
      <c r="P23" s="265">
        <f>M23</f>
        <v>8.9</v>
      </c>
      <c r="Q23" s="338">
        <f>(M23+I23)/2</f>
        <v>8.0250000000000004</v>
      </c>
      <c r="R23" s="323">
        <v>6</v>
      </c>
    </row>
    <row r="24" spans="1:18" ht="14.4" x14ac:dyDescent="0.3">
      <c r="A24">
        <v>47</v>
      </c>
      <c r="B24" t="s">
        <v>179</v>
      </c>
      <c r="C24" s="420"/>
      <c r="D24" s="258"/>
      <c r="E24" s="259"/>
      <c r="F24" s="259"/>
      <c r="G24" s="259"/>
      <c r="H24" s="259"/>
      <c r="I24" s="260"/>
      <c r="J24" s="260"/>
      <c r="K24" s="261"/>
      <c r="L24" s="262"/>
      <c r="M24" s="260"/>
      <c r="N24" s="27"/>
      <c r="O24" s="27"/>
      <c r="P24" s="27"/>
      <c r="Q24" s="339"/>
      <c r="R24" s="340"/>
    </row>
    <row r="25" spans="1:18" x14ac:dyDescent="0.25">
      <c r="A25" s="179">
        <v>43</v>
      </c>
      <c r="B25" s="179" t="s">
        <v>166</v>
      </c>
      <c r="C25" s="179" t="s">
        <v>165</v>
      </c>
      <c r="D25" s="263"/>
      <c r="E25" s="264">
        <v>9</v>
      </c>
      <c r="F25" s="264">
        <v>8.5</v>
      </c>
      <c r="G25" s="264">
        <v>7</v>
      </c>
      <c r="H25" s="264">
        <v>7</v>
      </c>
      <c r="I25" s="265">
        <f>SUM((E25*0.25)+(F25*0.25)+(G25*0.3)+(H25*0.2))</f>
        <v>7.875</v>
      </c>
      <c r="J25" s="266"/>
      <c r="K25" s="267">
        <v>8.09</v>
      </c>
      <c r="L25" s="268"/>
      <c r="M25" s="265">
        <f>K25-L25</f>
        <v>8.09</v>
      </c>
      <c r="N25" s="269"/>
      <c r="O25" s="265">
        <f>I25</f>
        <v>7.875</v>
      </c>
      <c r="P25" s="265">
        <f>M25</f>
        <v>8.09</v>
      </c>
      <c r="Q25" s="338">
        <f>(M25+I25)/2</f>
        <v>7.9824999999999999</v>
      </c>
      <c r="R25" s="323">
        <v>7</v>
      </c>
    </row>
    <row r="26" spans="1:18" ht="14.4" x14ac:dyDescent="0.3">
      <c r="A26">
        <v>46</v>
      </c>
      <c r="B26" t="s">
        <v>164</v>
      </c>
      <c r="C26" s="420"/>
      <c r="D26" s="258"/>
      <c r="E26" s="259"/>
      <c r="F26" s="259"/>
      <c r="G26" s="259"/>
      <c r="H26" s="259"/>
      <c r="I26" s="260"/>
      <c r="J26" s="260"/>
      <c r="K26" s="261"/>
      <c r="L26" s="262"/>
      <c r="M26" s="260"/>
      <c r="N26" s="27"/>
      <c r="O26" s="27"/>
      <c r="P26" s="27"/>
      <c r="Q26" s="339"/>
      <c r="R26" s="340"/>
    </row>
    <row r="27" spans="1:18" x14ac:dyDescent="0.25">
      <c r="A27" s="179">
        <v>35</v>
      </c>
      <c r="B27" s="179" t="s">
        <v>178</v>
      </c>
      <c r="C27" s="179" t="s">
        <v>165</v>
      </c>
      <c r="D27" s="263"/>
      <c r="E27" s="264">
        <v>8</v>
      </c>
      <c r="F27" s="264">
        <v>8</v>
      </c>
      <c r="G27" s="264">
        <v>7</v>
      </c>
      <c r="H27" s="264">
        <v>6.5</v>
      </c>
      <c r="I27" s="265">
        <f>SUM((E27*0.25)+(F27*0.25)+(G27*0.3)+(H27*0.2))</f>
        <v>7.3999999999999995</v>
      </c>
      <c r="J27" s="266"/>
      <c r="K27" s="267">
        <v>8.4499999999999993</v>
      </c>
      <c r="L27" s="268"/>
      <c r="M27" s="265">
        <f>K27-L27</f>
        <v>8.4499999999999993</v>
      </c>
      <c r="N27" s="269"/>
      <c r="O27" s="265">
        <f>I27</f>
        <v>7.3999999999999995</v>
      </c>
      <c r="P27" s="265">
        <f>M27</f>
        <v>8.4499999999999993</v>
      </c>
      <c r="Q27" s="338">
        <f>(M27+I27)/2</f>
        <v>7.9249999999999989</v>
      </c>
      <c r="R27" s="323">
        <v>8</v>
      </c>
    </row>
    <row r="28" spans="1:18" ht="14.4" x14ac:dyDescent="0.3">
      <c r="A28" s="449">
        <v>56</v>
      </c>
      <c r="B28" s="449" t="s">
        <v>211</v>
      </c>
      <c r="C28" s="450"/>
      <c r="D28" s="451"/>
      <c r="E28" s="452"/>
      <c r="F28" s="452"/>
      <c r="G28" s="452"/>
      <c r="H28" s="452"/>
      <c r="I28" s="453"/>
      <c r="J28" s="453"/>
      <c r="K28" s="454"/>
      <c r="L28" s="455"/>
      <c r="M28" s="453"/>
      <c r="N28" s="456"/>
      <c r="O28" s="456"/>
      <c r="P28" s="456"/>
      <c r="Q28" s="457"/>
      <c r="R28" s="458"/>
    </row>
    <row r="29" spans="1:18" x14ac:dyDescent="0.25">
      <c r="A29" s="179">
        <v>53</v>
      </c>
      <c r="B29" s="179" t="s">
        <v>196</v>
      </c>
      <c r="C29" s="435" t="s">
        <v>199</v>
      </c>
      <c r="D29" s="263"/>
      <c r="E29" s="264">
        <v>9</v>
      </c>
      <c r="F29" s="264">
        <v>8.3000000000000007</v>
      </c>
      <c r="G29" s="264">
        <v>7</v>
      </c>
      <c r="H29" s="264">
        <v>6.8</v>
      </c>
      <c r="I29" s="265">
        <f>SUM((E29*0.25)+(F29*0.25)+(G29*0.3)+(H29*0.2))</f>
        <v>7.785000000000001</v>
      </c>
      <c r="J29" s="266"/>
      <c r="K29" s="267">
        <v>7.56</v>
      </c>
      <c r="L29" s="268"/>
      <c r="M29" s="265">
        <f>K29-L29</f>
        <v>7.56</v>
      </c>
      <c r="N29" s="269"/>
      <c r="O29" s="265">
        <f>I29</f>
        <v>7.785000000000001</v>
      </c>
      <c r="P29" s="265">
        <f>M29</f>
        <v>7.56</v>
      </c>
      <c r="Q29" s="338">
        <f>(M29+I29)/2</f>
        <v>7.6725000000000003</v>
      </c>
      <c r="R29" s="323">
        <v>9</v>
      </c>
    </row>
    <row r="30" spans="1:18" ht="14.4" x14ac:dyDescent="0.3">
      <c r="A30">
        <v>37</v>
      </c>
      <c r="B30" t="s">
        <v>275</v>
      </c>
      <c r="C30" s="420"/>
      <c r="D30" s="258"/>
      <c r="E30" s="259"/>
      <c r="F30" s="259"/>
      <c r="G30" s="259"/>
      <c r="H30" s="259"/>
      <c r="I30" s="260"/>
      <c r="J30" s="260"/>
      <c r="K30" s="261"/>
      <c r="L30" s="262"/>
      <c r="M30" s="260"/>
      <c r="N30" s="27"/>
      <c r="O30" s="27"/>
      <c r="P30" s="27"/>
      <c r="Q30" s="339"/>
      <c r="R30" s="340"/>
    </row>
    <row r="31" spans="1:18" x14ac:dyDescent="0.25">
      <c r="A31" s="179">
        <v>38</v>
      </c>
      <c r="B31" s="179" t="s">
        <v>295</v>
      </c>
      <c r="C31" s="179" t="s">
        <v>165</v>
      </c>
      <c r="D31" s="263"/>
      <c r="E31" s="264">
        <v>8.5</v>
      </c>
      <c r="F31" s="264">
        <v>9</v>
      </c>
      <c r="G31" s="264">
        <v>7</v>
      </c>
      <c r="H31" s="264">
        <v>6.8</v>
      </c>
      <c r="I31" s="265">
        <f>SUM((E31*0.25)+(F31*0.25)+(G31*0.3)+(H31*0.2))</f>
        <v>7.835</v>
      </c>
      <c r="J31" s="266"/>
      <c r="K31" s="267">
        <v>7.5</v>
      </c>
      <c r="L31" s="268"/>
      <c r="M31" s="265">
        <f>K31-L31</f>
        <v>7.5</v>
      </c>
      <c r="N31" s="269"/>
      <c r="O31" s="265">
        <f>I31</f>
        <v>7.835</v>
      </c>
      <c r="P31" s="265">
        <f>M31</f>
        <v>7.5</v>
      </c>
      <c r="Q31" s="338">
        <f>(M31+I31)/2</f>
        <v>7.6675000000000004</v>
      </c>
      <c r="R31" s="323">
        <v>10</v>
      </c>
    </row>
    <row r="32" spans="1:18" ht="14.4" x14ac:dyDescent="0.3">
      <c r="A32">
        <v>106</v>
      </c>
      <c r="B32" t="s">
        <v>185</v>
      </c>
      <c r="C32" s="420"/>
      <c r="D32" s="258"/>
      <c r="E32" s="259"/>
      <c r="F32" s="259"/>
      <c r="G32" s="259"/>
      <c r="H32" s="259"/>
      <c r="I32" s="260"/>
      <c r="J32" s="260"/>
      <c r="K32" s="261"/>
      <c r="L32" s="262"/>
      <c r="M32" s="260"/>
      <c r="N32" s="27"/>
      <c r="O32" s="27"/>
      <c r="P32" s="27"/>
      <c r="Q32" s="339"/>
      <c r="R32" s="340"/>
    </row>
    <row r="33" spans="1:18" x14ac:dyDescent="0.25">
      <c r="A33" s="179">
        <v>102</v>
      </c>
      <c r="B33" s="179" t="s">
        <v>214</v>
      </c>
      <c r="C33" s="435" t="s">
        <v>192</v>
      </c>
      <c r="D33" s="263"/>
      <c r="E33" s="264">
        <v>8.5</v>
      </c>
      <c r="F33" s="264">
        <v>8</v>
      </c>
      <c r="G33" s="264">
        <v>6.8</v>
      </c>
      <c r="H33" s="264">
        <v>7</v>
      </c>
      <c r="I33" s="265">
        <f>SUM((E33*0.25)+(F33*0.25)+(G33*0.3)+(H33*0.2))</f>
        <v>7.5650000000000004</v>
      </c>
      <c r="J33" s="266"/>
      <c r="K33" s="267">
        <v>7.73</v>
      </c>
      <c r="L33" s="268"/>
      <c r="M33" s="265">
        <f>K33-L33</f>
        <v>7.73</v>
      </c>
      <c r="N33" s="269"/>
      <c r="O33" s="265">
        <f>I33</f>
        <v>7.5650000000000004</v>
      </c>
      <c r="P33" s="265">
        <f>M33</f>
        <v>7.73</v>
      </c>
      <c r="Q33" s="338">
        <f>(M33+I33)/2</f>
        <v>7.6475000000000009</v>
      </c>
      <c r="R33" s="323">
        <v>11</v>
      </c>
    </row>
    <row r="34" spans="1:18" ht="14.4" x14ac:dyDescent="0.3">
      <c r="A34">
        <v>54</v>
      </c>
      <c r="B34" t="s">
        <v>210</v>
      </c>
      <c r="C34" s="420"/>
      <c r="D34" s="258"/>
      <c r="E34" s="259"/>
      <c r="F34" s="259"/>
      <c r="G34" s="259"/>
      <c r="H34" s="259"/>
      <c r="I34" s="260"/>
      <c r="J34" s="260"/>
      <c r="K34" s="261"/>
      <c r="L34" s="262"/>
      <c r="M34" s="260"/>
      <c r="N34" s="27"/>
      <c r="O34" s="27"/>
      <c r="P34" s="27"/>
      <c r="Q34" s="339"/>
      <c r="R34" s="340"/>
    </row>
    <row r="35" spans="1:18" x14ac:dyDescent="0.25">
      <c r="A35" s="179">
        <v>57</v>
      </c>
      <c r="B35" s="179" t="s">
        <v>291</v>
      </c>
      <c r="C35" s="435" t="s">
        <v>199</v>
      </c>
      <c r="D35" s="263"/>
      <c r="E35" s="264">
        <v>8</v>
      </c>
      <c r="F35" s="264">
        <v>8</v>
      </c>
      <c r="G35" s="264">
        <v>6</v>
      </c>
      <c r="H35" s="264">
        <v>6</v>
      </c>
      <c r="I35" s="265">
        <f>SUM((E35*0.25)+(F35*0.25)+(G35*0.3)+(H35*0.2))</f>
        <v>7</v>
      </c>
      <c r="J35" s="266"/>
      <c r="K35" s="267">
        <v>7.76</v>
      </c>
      <c r="L35" s="268"/>
      <c r="M35" s="265">
        <f>K35-L35</f>
        <v>7.76</v>
      </c>
      <c r="N35" s="269"/>
      <c r="O35" s="265">
        <f>I35</f>
        <v>7</v>
      </c>
      <c r="P35" s="265">
        <f>M35</f>
        <v>7.76</v>
      </c>
      <c r="Q35" s="338">
        <f>(M35+I35)/2</f>
        <v>7.38</v>
      </c>
      <c r="R35" s="323">
        <v>12</v>
      </c>
    </row>
    <row r="36" spans="1:18" ht="14.4" x14ac:dyDescent="0.3">
      <c r="A36">
        <v>1</v>
      </c>
      <c r="B36" t="s">
        <v>182</v>
      </c>
      <c r="C36" s="420"/>
      <c r="D36" s="258"/>
      <c r="E36" s="259"/>
      <c r="F36" s="259"/>
      <c r="G36" s="259"/>
      <c r="H36" s="259"/>
      <c r="I36" s="260"/>
      <c r="J36" s="260"/>
      <c r="K36" s="261"/>
      <c r="L36" s="262"/>
      <c r="M36" s="260"/>
      <c r="N36" s="27"/>
      <c r="O36" s="27"/>
      <c r="P36" s="27"/>
      <c r="Q36" s="339"/>
      <c r="R36" s="340"/>
    </row>
    <row r="37" spans="1:18" x14ac:dyDescent="0.25">
      <c r="A37" s="179">
        <v>5</v>
      </c>
      <c r="B37" s="179" t="s">
        <v>294</v>
      </c>
      <c r="C37" s="179" t="s">
        <v>161</v>
      </c>
      <c r="D37" s="263"/>
      <c r="E37" s="264">
        <v>8</v>
      </c>
      <c r="F37" s="264">
        <v>7</v>
      </c>
      <c r="G37" s="264">
        <v>7</v>
      </c>
      <c r="H37" s="264">
        <v>6</v>
      </c>
      <c r="I37" s="265">
        <f>SUM((E37*0.25)+(F37*0.25)+(G37*0.3)+(H37*0.2))</f>
        <v>7.05</v>
      </c>
      <c r="J37" s="266"/>
      <c r="K37" s="267">
        <v>7.67</v>
      </c>
      <c r="L37" s="268"/>
      <c r="M37" s="265">
        <f>K37-L37</f>
        <v>7.67</v>
      </c>
      <c r="N37" s="269"/>
      <c r="O37" s="265">
        <f>I37</f>
        <v>7.05</v>
      </c>
      <c r="P37" s="265">
        <f>M37</f>
        <v>7.67</v>
      </c>
      <c r="Q37" s="338">
        <f>(M37+I37)/2</f>
        <v>7.3599999999999994</v>
      </c>
      <c r="R37" s="323">
        <v>13</v>
      </c>
    </row>
    <row r="38" spans="1:18" ht="14.4" x14ac:dyDescent="0.3">
      <c r="A38">
        <v>24</v>
      </c>
      <c r="B38" t="s">
        <v>170</v>
      </c>
      <c r="C38" s="420"/>
      <c r="D38" s="258"/>
      <c r="E38" s="259"/>
      <c r="F38" s="259"/>
      <c r="G38" s="259"/>
      <c r="H38" s="259"/>
      <c r="I38" s="260"/>
      <c r="J38" s="260"/>
      <c r="K38" s="261"/>
      <c r="L38" s="262"/>
      <c r="M38" s="260"/>
      <c r="N38" s="27"/>
      <c r="O38" s="27"/>
      <c r="P38" s="27"/>
      <c r="Q38" s="339"/>
      <c r="R38" s="340"/>
    </row>
    <row r="39" spans="1:18" x14ac:dyDescent="0.25">
      <c r="A39" s="179">
        <v>26</v>
      </c>
      <c r="B39" s="179" t="s">
        <v>187</v>
      </c>
      <c r="C39" s="179" t="s">
        <v>156</v>
      </c>
      <c r="D39" s="263"/>
      <c r="E39" s="264">
        <v>8</v>
      </c>
      <c r="F39" s="264">
        <v>7</v>
      </c>
      <c r="G39" s="264">
        <v>5</v>
      </c>
      <c r="H39" s="264">
        <v>5</v>
      </c>
      <c r="I39" s="265">
        <f>SUM((E39*0.25)+(F39*0.25)+(G39*0.3)+(H39*0.2))</f>
        <v>6.25</v>
      </c>
      <c r="J39" s="266"/>
      <c r="K39" s="267">
        <v>7.88</v>
      </c>
      <c r="L39" s="268"/>
      <c r="M39" s="265">
        <f>K39-L39</f>
        <v>7.88</v>
      </c>
      <c r="N39" s="269"/>
      <c r="O39" s="265">
        <f>I39</f>
        <v>6.25</v>
      </c>
      <c r="P39" s="265">
        <f>M39</f>
        <v>7.88</v>
      </c>
      <c r="Q39" s="338">
        <f>(M39+I39)/2</f>
        <v>7.0649999999999995</v>
      </c>
      <c r="R39" s="323">
        <v>14</v>
      </c>
    </row>
    <row r="40" spans="1:18" ht="14.4" x14ac:dyDescent="0.3">
      <c r="A40">
        <v>7</v>
      </c>
      <c r="B40" t="s">
        <v>219</v>
      </c>
      <c r="C40" s="420"/>
      <c r="D40" s="258"/>
      <c r="E40" s="259"/>
      <c r="F40" s="259"/>
      <c r="G40" s="259"/>
      <c r="H40" s="259"/>
      <c r="I40" s="260"/>
      <c r="J40" s="260"/>
      <c r="K40" s="261"/>
      <c r="L40" s="262"/>
      <c r="M40" s="260"/>
      <c r="N40" s="27"/>
      <c r="O40" s="27"/>
      <c r="P40" s="27"/>
      <c r="Q40" s="339"/>
      <c r="R40" s="340"/>
    </row>
    <row r="41" spans="1:18" x14ac:dyDescent="0.25">
      <c r="A41" s="179">
        <v>8</v>
      </c>
      <c r="B41" s="179" t="s">
        <v>218</v>
      </c>
      <c r="C41" s="179" t="s">
        <v>269</v>
      </c>
      <c r="D41" s="263"/>
      <c r="E41" s="264">
        <v>9</v>
      </c>
      <c r="F41" s="264">
        <v>9</v>
      </c>
      <c r="G41" s="264">
        <v>5.5</v>
      </c>
      <c r="H41" s="264">
        <v>4.8</v>
      </c>
      <c r="I41" s="265">
        <f>SUM((E41*0.25)+(F41*0.25)+(G41*0.3)+(H41*0.2))</f>
        <v>7.11</v>
      </c>
      <c r="J41" s="266"/>
      <c r="K41" s="267">
        <v>6.35</v>
      </c>
      <c r="L41" s="268"/>
      <c r="M41" s="265">
        <f>K41-L41</f>
        <v>6.35</v>
      </c>
      <c r="N41" s="269"/>
      <c r="O41" s="265">
        <f>I41</f>
        <v>7.11</v>
      </c>
      <c r="P41" s="265">
        <f>M41</f>
        <v>6.35</v>
      </c>
      <c r="Q41" s="338">
        <f>(M41+I41)/2</f>
        <v>6.73</v>
      </c>
      <c r="R41" s="323">
        <v>15</v>
      </c>
    </row>
  </sheetData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CDBB9-A62B-47F3-92E4-69EC2C31F7AD}">
  <sheetPr>
    <pageSetUpPr fitToPage="1"/>
  </sheetPr>
  <dimension ref="A1:R59"/>
  <sheetViews>
    <sheetView workbookViewId="0">
      <selection activeCell="T53" sqref="T53"/>
    </sheetView>
  </sheetViews>
  <sheetFormatPr defaultRowHeight="13.2" x14ac:dyDescent="0.25"/>
  <cols>
    <col min="2" max="2" width="28.5546875" customWidth="1"/>
    <col min="3" max="3" width="18.66406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33203125" customWidth="1"/>
  </cols>
  <sheetData>
    <row r="1" spans="1:18" ht="15.6" x14ac:dyDescent="0.3">
      <c r="A1" s="99" t="str">
        <f>'Comp Detail'!A1</f>
        <v>2023 Australian National Championships</v>
      </c>
      <c r="B1" s="3"/>
      <c r="C1" s="417" t="s">
        <v>70</v>
      </c>
      <c r="K1" s="547"/>
      <c r="L1" s="547"/>
      <c r="M1" s="547"/>
      <c r="R1" s="206">
        <f ca="1">NOW()</f>
        <v>45209.655963310186</v>
      </c>
    </row>
    <row r="2" spans="1:18" ht="15.6" x14ac:dyDescent="0.3">
      <c r="A2" s="28"/>
      <c r="B2" s="3"/>
      <c r="C2" s="321" t="s">
        <v>101</v>
      </c>
      <c r="D2" s="105"/>
      <c r="K2" s="547"/>
      <c r="L2" s="547"/>
      <c r="M2" s="547"/>
      <c r="R2" s="207">
        <f ca="1">NOW()</f>
        <v>45209.655963310186</v>
      </c>
    </row>
    <row r="3" spans="1:18" ht="15.6" x14ac:dyDescent="0.3">
      <c r="A3" s="538" t="str">
        <f>'Comp Detail'!A3</f>
        <v>5th to 8th October 2023</v>
      </c>
      <c r="B3" s="539"/>
      <c r="C3" s="438" t="s">
        <v>302</v>
      </c>
      <c r="D3" s="173"/>
      <c r="K3" s="1"/>
      <c r="L3" s="1"/>
      <c r="M3" s="1"/>
    </row>
    <row r="4" spans="1:18" ht="15.6" x14ac:dyDescent="0.3">
      <c r="A4" s="107"/>
      <c r="B4" s="108"/>
      <c r="C4" s="1"/>
      <c r="K4" s="1"/>
      <c r="L4" s="1"/>
      <c r="M4" s="1"/>
    </row>
    <row r="5" spans="1:18" ht="15.6" x14ac:dyDescent="0.3">
      <c r="A5" s="247" t="s">
        <v>400</v>
      </c>
      <c r="B5" s="2"/>
      <c r="C5" s="4"/>
      <c r="D5" s="248"/>
      <c r="E5" s="2"/>
      <c r="F5" s="4"/>
      <c r="G5" s="4"/>
      <c r="H5" s="2"/>
      <c r="I5" s="248"/>
      <c r="J5" s="248"/>
      <c r="K5" s="249"/>
      <c r="L5" s="250"/>
      <c r="M5" s="248"/>
      <c r="N5" s="248"/>
      <c r="O5" s="248"/>
      <c r="P5" s="248"/>
      <c r="Q5" s="248"/>
      <c r="R5" s="248"/>
    </row>
    <row r="6" spans="1:18" ht="15.6" x14ac:dyDescent="0.3">
      <c r="A6" s="247"/>
      <c r="B6" s="2"/>
      <c r="C6" s="4"/>
      <c r="D6" s="248"/>
      <c r="E6" s="2"/>
      <c r="F6" s="4"/>
      <c r="G6" s="4"/>
      <c r="H6" s="2"/>
      <c r="I6" s="248"/>
      <c r="J6" s="248"/>
      <c r="K6" s="249"/>
      <c r="L6" s="250"/>
      <c r="M6" s="248"/>
      <c r="N6" s="248"/>
      <c r="O6" s="248"/>
      <c r="P6" s="248"/>
      <c r="Q6" s="248"/>
      <c r="R6" s="248"/>
    </row>
    <row r="7" spans="1:18" ht="15.6" x14ac:dyDescent="0.3">
      <c r="A7" s="247"/>
      <c r="B7" s="2">
        <v>27</v>
      </c>
      <c r="C7" s="4"/>
      <c r="D7" s="248"/>
      <c r="E7" s="4" t="s">
        <v>47</v>
      </c>
      <c r="F7" s="321" t="str">
        <f>C2</f>
        <v>Robyn Bruderer</v>
      </c>
      <c r="G7" s="4"/>
      <c r="H7" s="4"/>
      <c r="I7" s="248"/>
      <c r="J7" s="248"/>
      <c r="K7" s="248" t="s">
        <v>46</v>
      </c>
      <c r="L7" s="41" t="str">
        <f>C3</f>
        <v>Julie Kirpichnikov</v>
      </c>
      <c r="M7" s="248"/>
      <c r="N7" s="248"/>
      <c r="O7" s="248"/>
      <c r="P7" s="248"/>
      <c r="Q7" s="248"/>
      <c r="R7" s="248"/>
    </row>
    <row r="8" spans="1:18" ht="14.4" x14ac:dyDescent="0.3">
      <c r="A8" s="4"/>
      <c r="B8" s="4"/>
      <c r="C8" s="4"/>
      <c r="D8" s="248"/>
      <c r="E8" s="2"/>
      <c r="F8" s="4"/>
      <c r="G8" s="4"/>
      <c r="H8" s="4"/>
      <c r="I8" s="251"/>
      <c r="J8" s="251"/>
      <c r="K8" s="248"/>
      <c r="L8" s="248"/>
      <c r="M8" s="251"/>
      <c r="N8" s="248"/>
      <c r="O8" s="248"/>
      <c r="P8" s="248"/>
      <c r="Q8" s="252"/>
      <c r="R8" s="248"/>
    </row>
    <row r="9" spans="1:18" ht="14.4" x14ac:dyDescent="0.3">
      <c r="A9" s="30" t="s">
        <v>24</v>
      </c>
      <c r="B9" s="30" t="s">
        <v>25</v>
      </c>
      <c r="C9" s="30" t="s">
        <v>28</v>
      </c>
      <c r="D9" s="253"/>
      <c r="E9" s="39" t="s">
        <v>14</v>
      </c>
      <c r="F9" s="30"/>
      <c r="G9" s="30"/>
      <c r="H9" s="30"/>
      <c r="I9" s="254" t="s">
        <v>14</v>
      </c>
      <c r="J9" s="255"/>
      <c r="K9" s="251"/>
      <c r="L9" s="251"/>
      <c r="M9" s="254" t="s">
        <v>55</v>
      </c>
      <c r="N9" s="253"/>
      <c r="O9" s="251"/>
      <c r="P9" s="251"/>
      <c r="Q9" s="256" t="s">
        <v>15</v>
      </c>
      <c r="R9" s="251"/>
    </row>
    <row r="10" spans="1:18" ht="14.4" x14ac:dyDescent="0.3">
      <c r="A10" s="37"/>
      <c r="B10" s="179"/>
      <c r="C10" s="37"/>
      <c r="D10" s="263"/>
      <c r="E10" s="37" t="s">
        <v>4</v>
      </c>
      <c r="F10" s="37" t="s">
        <v>5</v>
      </c>
      <c r="G10" s="37" t="s">
        <v>6</v>
      </c>
      <c r="H10" s="37" t="s">
        <v>7</v>
      </c>
      <c r="I10" s="323" t="s">
        <v>15</v>
      </c>
      <c r="J10" s="324"/>
      <c r="K10" s="270" t="s">
        <v>36</v>
      </c>
      <c r="L10" s="270" t="s">
        <v>59</v>
      </c>
      <c r="M10" s="323" t="s">
        <v>15</v>
      </c>
      <c r="N10" s="263"/>
      <c r="O10" s="331" t="s">
        <v>67</v>
      </c>
      <c r="P10" s="331" t="s">
        <v>68</v>
      </c>
      <c r="Q10" s="327" t="s">
        <v>32</v>
      </c>
      <c r="R10" s="325" t="s">
        <v>35</v>
      </c>
    </row>
    <row r="11" spans="1:18" x14ac:dyDescent="0.25">
      <c r="D11" s="263"/>
      <c r="J11" s="263"/>
      <c r="N11" s="263"/>
      <c r="Q11" s="448"/>
    </row>
    <row r="12" spans="1:18" ht="14.4" x14ac:dyDescent="0.3">
      <c r="A12">
        <v>36</v>
      </c>
      <c r="B12" s="105" t="s">
        <v>276</v>
      </c>
      <c r="C12" s="420"/>
      <c r="D12" s="258"/>
      <c r="E12" s="259"/>
      <c r="F12" s="259"/>
      <c r="G12" s="259"/>
      <c r="H12" s="259"/>
      <c r="I12" s="260"/>
      <c r="J12" s="260"/>
      <c r="K12" s="261"/>
      <c r="L12" s="262"/>
      <c r="M12" s="260"/>
      <c r="N12" s="27"/>
      <c r="O12" s="27"/>
      <c r="P12" s="27"/>
      <c r="Q12" s="339"/>
      <c r="R12" s="340"/>
    </row>
    <row r="13" spans="1:18" ht="14.4" x14ac:dyDescent="0.3">
      <c r="A13" s="179">
        <v>41</v>
      </c>
      <c r="B13" s="136" t="s">
        <v>324</v>
      </c>
      <c r="C13" s="179" t="s">
        <v>165</v>
      </c>
      <c r="D13" s="263"/>
      <c r="E13" s="264">
        <v>6.9</v>
      </c>
      <c r="F13" s="264">
        <v>6.9</v>
      </c>
      <c r="G13" s="264">
        <v>6.5</v>
      </c>
      <c r="H13" s="264">
        <v>5.3</v>
      </c>
      <c r="I13" s="265">
        <f>SUM((E13*0.25)+(F13*0.25)+(G13*0.3)+(H13*0.2))</f>
        <v>6.4600000000000009</v>
      </c>
      <c r="J13" s="266"/>
      <c r="K13" s="267">
        <v>8.23</v>
      </c>
      <c r="L13" s="268"/>
      <c r="M13" s="265">
        <f>K13-L13</f>
        <v>8.23</v>
      </c>
      <c r="N13" s="269"/>
      <c r="O13" s="265">
        <f>I13</f>
        <v>6.4600000000000009</v>
      </c>
      <c r="P13" s="265">
        <f>M13</f>
        <v>8.23</v>
      </c>
      <c r="Q13" s="338">
        <f>(M13+I13)/2</f>
        <v>7.3450000000000006</v>
      </c>
      <c r="R13" s="323">
        <v>1</v>
      </c>
    </row>
    <row r="14" spans="1:18" ht="14.4" x14ac:dyDescent="0.3">
      <c r="A14">
        <v>69</v>
      </c>
      <c r="B14" s="105" t="s">
        <v>334</v>
      </c>
      <c r="C14" s="420" t="s">
        <v>249</v>
      </c>
      <c r="D14" s="258"/>
      <c r="E14" s="259"/>
      <c r="F14" s="259"/>
      <c r="G14" s="259"/>
      <c r="H14" s="259"/>
      <c r="I14" s="260"/>
      <c r="J14" s="260"/>
      <c r="K14" s="261"/>
      <c r="L14" s="262"/>
      <c r="M14" s="260"/>
      <c r="N14" s="27"/>
      <c r="O14" s="27"/>
      <c r="P14" s="27"/>
      <c r="Q14" s="339"/>
      <c r="R14" s="340"/>
    </row>
    <row r="15" spans="1:18" ht="14.4" x14ac:dyDescent="0.3">
      <c r="A15" s="179">
        <v>72</v>
      </c>
      <c r="B15" s="136" t="s">
        <v>335</v>
      </c>
      <c r="C15" s="441" t="s">
        <v>283</v>
      </c>
      <c r="D15" s="263"/>
      <c r="E15" s="264">
        <v>6.5</v>
      </c>
      <c r="F15" s="264">
        <v>6.3</v>
      </c>
      <c r="G15" s="264">
        <v>6</v>
      </c>
      <c r="H15" s="264">
        <v>6.8</v>
      </c>
      <c r="I15" s="265">
        <f>SUM((E15*0.25)+(F15*0.25)+(G15*0.3)+(H15*0.2))</f>
        <v>6.36</v>
      </c>
      <c r="J15" s="266"/>
      <c r="K15" s="267">
        <v>7.63</v>
      </c>
      <c r="L15" s="268"/>
      <c r="M15" s="265">
        <f>K15-L15</f>
        <v>7.63</v>
      </c>
      <c r="N15" s="269"/>
      <c r="O15" s="265">
        <f>I15</f>
        <v>6.36</v>
      </c>
      <c r="P15" s="265">
        <f>M15</f>
        <v>7.63</v>
      </c>
      <c r="Q15" s="338">
        <f>(M15+I15)/2</f>
        <v>6.9950000000000001</v>
      </c>
      <c r="R15" s="323">
        <v>2</v>
      </c>
    </row>
    <row r="16" spans="1:18" ht="14.4" x14ac:dyDescent="0.3">
      <c r="A16">
        <v>40</v>
      </c>
      <c r="B16" s="105" t="s">
        <v>299</v>
      </c>
      <c r="C16" s="420"/>
      <c r="D16" s="258"/>
      <c r="E16" s="259"/>
      <c r="F16" s="259"/>
      <c r="G16" s="259"/>
      <c r="H16" s="259"/>
      <c r="I16" s="260"/>
      <c r="J16" s="260"/>
      <c r="K16" s="261"/>
      <c r="L16" s="262"/>
      <c r="M16" s="260"/>
      <c r="N16" s="27"/>
      <c r="O16" s="27"/>
      <c r="P16" s="27"/>
      <c r="Q16" s="339"/>
      <c r="R16" s="340"/>
    </row>
    <row r="17" spans="1:18" ht="14.4" x14ac:dyDescent="0.3">
      <c r="A17" s="179">
        <v>39</v>
      </c>
      <c r="B17" s="136" t="s">
        <v>322</v>
      </c>
      <c r="C17" s="179" t="s">
        <v>165</v>
      </c>
      <c r="D17" s="263"/>
      <c r="E17" s="264">
        <v>6.7</v>
      </c>
      <c r="F17" s="264">
        <v>6.3</v>
      </c>
      <c r="G17" s="264">
        <v>5.7</v>
      </c>
      <c r="H17" s="264">
        <v>6</v>
      </c>
      <c r="I17" s="265">
        <f>SUM((E17*0.25)+(F17*0.25)+(G17*0.3)+(H17*0.2))</f>
        <v>6.16</v>
      </c>
      <c r="J17" s="266"/>
      <c r="K17" s="267">
        <v>7.65</v>
      </c>
      <c r="L17" s="268"/>
      <c r="M17" s="265">
        <f>K17-L17</f>
        <v>7.65</v>
      </c>
      <c r="N17" s="269"/>
      <c r="O17" s="265">
        <f>I17</f>
        <v>6.16</v>
      </c>
      <c r="P17" s="265">
        <f>M17</f>
        <v>7.65</v>
      </c>
      <c r="Q17" s="338">
        <f>(M17+I17)/2</f>
        <v>6.9050000000000002</v>
      </c>
      <c r="R17" s="323">
        <v>3</v>
      </c>
    </row>
    <row r="18" spans="1:18" ht="14.4" x14ac:dyDescent="0.3">
      <c r="A18">
        <v>73</v>
      </c>
      <c r="B18" s="105" t="s">
        <v>337</v>
      </c>
      <c r="C18" s="420" t="s">
        <v>283</v>
      </c>
      <c r="D18" s="258"/>
      <c r="E18" s="259"/>
      <c r="F18" s="259"/>
      <c r="G18" s="259"/>
      <c r="H18" s="259"/>
      <c r="I18" s="260"/>
      <c r="J18" s="260"/>
      <c r="K18" s="261"/>
      <c r="L18" s="262"/>
      <c r="M18" s="260"/>
      <c r="N18" s="27"/>
      <c r="O18" s="27"/>
      <c r="P18" s="27"/>
      <c r="Q18" s="339"/>
      <c r="R18" s="340"/>
    </row>
    <row r="19" spans="1:18" ht="14.4" x14ac:dyDescent="0.3">
      <c r="A19" s="179">
        <v>70</v>
      </c>
      <c r="B19" s="136" t="s">
        <v>338</v>
      </c>
      <c r="C19" s="441" t="s">
        <v>249</v>
      </c>
      <c r="D19" s="263"/>
      <c r="E19" s="264">
        <v>6</v>
      </c>
      <c r="F19" s="264">
        <v>6</v>
      </c>
      <c r="G19" s="264">
        <v>5</v>
      </c>
      <c r="H19" s="264">
        <v>5.3</v>
      </c>
      <c r="I19" s="265">
        <f>SUM((E19*0.25)+(F19*0.25)+(G19*0.3)+(H19*0.2))</f>
        <v>5.5600000000000005</v>
      </c>
      <c r="J19" s="266"/>
      <c r="K19" s="267">
        <v>8</v>
      </c>
      <c r="L19" s="268"/>
      <c r="M19" s="265">
        <f>K19-L19</f>
        <v>8</v>
      </c>
      <c r="N19" s="269"/>
      <c r="O19" s="265">
        <f>I19</f>
        <v>5.5600000000000005</v>
      </c>
      <c r="P19" s="265">
        <f>M19</f>
        <v>8</v>
      </c>
      <c r="Q19" s="338">
        <f>(M19+I19)/2</f>
        <v>6.78</v>
      </c>
      <c r="R19" s="323">
        <v>4</v>
      </c>
    </row>
    <row r="20" spans="1:18" ht="14.4" x14ac:dyDescent="0.3">
      <c r="A20">
        <v>77</v>
      </c>
      <c r="B20" s="105" t="s">
        <v>330</v>
      </c>
      <c r="C20" s="420"/>
      <c r="D20" s="258"/>
      <c r="E20" s="259"/>
      <c r="F20" s="259"/>
      <c r="G20" s="259"/>
      <c r="H20" s="259"/>
      <c r="I20" s="260"/>
      <c r="J20" s="260"/>
      <c r="K20" s="261"/>
      <c r="L20" s="262"/>
      <c r="M20" s="260"/>
      <c r="N20" s="27"/>
      <c r="O20" s="27"/>
      <c r="P20" s="27"/>
      <c r="Q20" s="339"/>
      <c r="R20" s="340"/>
    </row>
    <row r="21" spans="1:18" ht="14.4" x14ac:dyDescent="0.3">
      <c r="A21" s="179">
        <v>78</v>
      </c>
      <c r="B21" s="136" t="s">
        <v>331</v>
      </c>
      <c r="C21" s="179" t="s">
        <v>193</v>
      </c>
      <c r="D21" s="263"/>
      <c r="E21" s="264">
        <v>6.8</v>
      </c>
      <c r="F21" s="264">
        <v>6.8</v>
      </c>
      <c r="G21" s="264">
        <v>6.3</v>
      </c>
      <c r="H21" s="264">
        <v>4.8</v>
      </c>
      <c r="I21" s="265">
        <f>SUM((E21*0.25)+(F21*0.25)+(G21*0.3)+(H21*0.2))</f>
        <v>6.25</v>
      </c>
      <c r="J21" s="266"/>
      <c r="K21" s="267">
        <v>7.8</v>
      </c>
      <c r="L21" s="268">
        <v>0.5</v>
      </c>
      <c r="M21" s="265">
        <f>K21-L21</f>
        <v>7.3</v>
      </c>
      <c r="N21" s="269"/>
      <c r="O21" s="265">
        <f>I21</f>
        <v>6.25</v>
      </c>
      <c r="P21" s="265">
        <f>M21</f>
        <v>7.3</v>
      </c>
      <c r="Q21" s="338">
        <f>(M21+I21)/2</f>
        <v>6.7750000000000004</v>
      </c>
      <c r="R21" s="323">
        <v>5</v>
      </c>
    </row>
    <row r="22" spans="1:18" ht="14.4" x14ac:dyDescent="0.3">
      <c r="A22">
        <v>75</v>
      </c>
      <c r="B22" s="105" t="s">
        <v>205</v>
      </c>
      <c r="C22" s="420"/>
      <c r="D22" s="258"/>
      <c r="E22" s="259"/>
      <c r="F22" s="259"/>
      <c r="G22" s="259"/>
      <c r="H22" s="259"/>
      <c r="I22" s="260"/>
      <c r="J22" s="260"/>
      <c r="K22" s="261"/>
      <c r="L22" s="262"/>
      <c r="M22" s="260"/>
      <c r="N22" s="27"/>
      <c r="O22" s="27"/>
      <c r="P22" s="27"/>
      <c r="Q22" s="339"/>
      <c r="R22" s="340"/>
    </row>
    <row r="23" spans="1:18" ht="14.4" x14ac:dyDescent="0.3">
      <c r="A23" s="179">
        <v>76</v>
      </c>
      <c r="B23" s="136" t="s">
        <v>207</v>
      </c>
      <c r="C23" s="179" t="s">
        <v>193</v>
      </c>
      <c r="D23" s="263"/>
      <c r="E23" s="264">
        <v>6.4</v>
      </c>
      <c r="F23" s="264">
        <v>6.2</v>
      </c>
      <c r="G23" s="264">
        <v>5.3</v>
      </c>
      <c r="H23" s="264">
        <v>5</v>
      </c>
      <c r="I23" s="265">
        <f>SUM((E23*0.25)+(F23*0.25)+(G23*0.3)+(H23*0.2))</f>
        <v>5.74</v>
      </c>
      <c r="J23" s="266"/>
      <c r="K23" s="267">
        <v>7.65</v>
      </c>
      <c r="L23" s="268"/>
      <c r="M23" s="265">
        <f>K23-L23</f>
        <v>7.65</v>
      </c>
      <c r="N23" s="269"/>
      <c r="O23" s="265">
        <f>I23</f>
        <v>5.74</v>
      </c>
      <c r="P23" s="265">
        <f>M23</f>
        <v>7.65</v>
      </c>
      <c r="Q23" s="338">
        <f>(M23+I23)/2</f>
        <v>6.6950000000000003</v>
      </c>
      <c r="R23" s="323">
        <v>6</v>
      </c>
    </row>
    <row r="24" spans="1:18" ht="14.4" x14ac:dyDescent="0.3">
      <c r="A24">
        <v>18</v>
      </c>
      <c r="B24" s="105" t="s">
        <v>288</v>
      </c>
      <c r="C24" s="420"/>
      <c r="D24" s="258"/>
      <c r="E24" s="259"/>
      <c r="F24" s="259"/>
      <c r="G24" s="259"/>
      <c r="H24" s="259"/>
      <c r="I24" s="260"/>
      <c r="J24" s="260"/>
      <c r="K24" s="261"/>
      <c r="L24" s="262"/>
      <c r="M24" s="260"/>
      <c r="N24" s="27"/>
      <c r="O24" s="27"/>
      <c r="P24" s="27"/>
      <c r="Q24" s="339"/>
      <c r="R24" s="340"/>
    </row>
    <row r="25" spans="1:18" ht="14.4" x14ac:dyDescent="0.3">
      <c r="A25" s="179">
        <v>15</v>
      </c>
      <c r="B25" s="136" t="s">
        <v>208</v>
      </c>
      <c r="C25" s="179" t="s">
        <v>247</v>
      </c>
      <c r="D25" s="263"/>
      <c r="E25" s="264">
        <v>5.3</v>
      </c>
      <c r="F25" s="264">
        <v>5</v>
      </c>
      <c r="G25" s="264">
        <v>5</v>
      </c>
      <c r="H25" s="264">
        <v>4</v>
      </c>
      <c r="I25" s="265">
        <f>SUM((E25*0.25)+(F25*0.25)+(G25*0.3)+(H25*0.2))</f>
        <v>4.875</v>
      </c>
      <c r="J25" s="266"/>
      <c r="K25" s="267">
        <v>8</v>
      </c>
      <c r="L25" s="268"/>
      <c r="M25" s="265">
        <f>K25-L25</f>
        <v>8</v>
      </c>
      <c r="N25" s="269"/>
      <c r="O25" s="265">
        <f>I25</f>
        <v>4.875</v>
      </c>
      <c r="P25" s="265">
        <f>M25</f>
        <v>8</v>
      </c>
      <c r="Q25" s="338">
        <f>(M25+I25)/2</f>
        <v>6.4375</v>
      </c>
      <c r="R25" s="323">
        <v>7</v>
      </c>
    </row>
    <row r="26" spans="1:18" ht="14.4" x14ac:dyDescent="0.3">
      <c r="A26">
        <v>80</v>
      </c>
      <c r="B26" s="105" t="s">
        <v>336</v>
      </c>
      <c r="C26" s="420"/>
      <c r="D26" s="258"/>
      <c r="E26" s="259"/>
      <c r="F26" s="259"/>
      <c r="G26" s="259"/>
      <c r="H26" s="259"/>
      <c r="I26" s="260"/>
      <c r="J26" s="260"/>
      <c r="K26" s="261"/>
      <c r="L26" s="262"/>
      <c r="M26" s="260"/>
      <c r="N26" s="27"/>
      <c r="O26" s="27"/>
      <c r="P26" s="27"/>
      <c r="Q26" s="339"/>
      <c r="R26" s="340"/>
    </row>
    <row r="27" spans="1:18" ht="14.4" x14ac:dyDescent="0.3">
      <c r="A27" s="179">
        <v>85</v>
      </c>
      <c r="B27" s="136" t="s">
        <v>305</v>
      </c>
      <c r="C27" s="179" t="s">
        <v>193</v>
      </c>
      <c r="D27" s="263"/>
      <c r="E27" s="264">
        <v>6.5</v>
      </c>
      <c r="F27" s="264">
        <v>6</v>
      </c>
      <c r="G27" s="264">
        <v>5.7</v>
      </c>
      <c r="H27" s="264">
        <v>5</v>
      </c>
      <c r="I27" s="265">
        <f>SUM((E27*0.25)+(F27*0.25)+(G27*0.3)+(H27*0.2))</f>
        <v>5.835</v>
      </c>
      <c r="J27" s="266"/>
      <c r="K27" s="267">
        <v>6.82</v>
      </c>
      <c r="L27" s="268"/>
      <c r="M27" s="265">
        <f>K27-L27</f>
        <v>6.82</v>
      </c>
      <c r="N27" s="269"/>
      <c r="O27" s="265">
        <f>I27</f>
        <v>5.835</v>
      </c>
      <c r="P27" s="265">
        <f>M27</f>
        <v>6.82</v>
      </c>
      <c r="Q27" s="338">
        <f>(M27+I27)/2</f>
        <v>6.3275000000000006</v>
      </c>
      <c r="R27" s="323">
        <v>8</v>
      </c>
    </row>
    <row r="28" spans="1:18" ht="14.4" x14ac:dyDescent="0.3">
      <c r="A28">
        <v>9</v>
      </c>
      <c r="B28" s="105" t="s">
        <v>316</v>
      </c>
      <c r="C28" s="420"/>
      <c r="D28" s="258"/>
      <c r="E28" s="259"/>
      <c r="F28" s="259"/>
      <c r="G28" s="259"/>
      <c r="H28" s="259"/>
      <c r="I28" s="260"/>
      <c r="J28" s="260"/>
      <c r="K28" s="261"/>
      <c r="L28" s="262"/>
      <c r="M28" s="260"/>
      <c r="N28" s="27"/>
      <c r="O28" s="27"/>
      <c r="P28" s="27"/>
      <c r="Q28" s="339"/>
      <c r="R28" s="340"/>
    </row>
    <row r="29" spans="1:18" ht="14.4" x14ac:dyDescent="0.3">
      <c r="A29" s="179">
        <v>10</v>
      </c>
      <c r="B29" s="136" t="s">
        <v>317</v>
      </c>
      <c r="C29" s="179" t="s">
        <v>269</v>
      </c>
      <c r="D29" s="263"/>
      <c r="E29" s="264">
        <v>5</v>
      </c>
      <c r="F29" s="264">
        <v>5</v>
      </c>
      <c r="G29" s="264">
        <v>5</v>
      </c>
      <c r="H29" s="264">
        <v>4.7</v>
      </c>
      <c r="I29" s="265">
        <f>SUM((E29*0.25)+(F29*0.25)+(G29*0.3)+(H29*0.2))</f>
        <v>4.9400000000000004</v>
      </c>
      <c r="J29" s="266"/>
      <c r="K29" s="267">
        <v>7.67</v>
      </c>
      <c r="L29" s="268"/>
      <c r="M29" s="265">
        <f>K29-L29</f>
        <v>7.67</v>
      </c>
      <c r="N29" s="269"/>
      <c r="O29" s="265">
        <f>I29</f>
        <v>4.9400000000000004</v>
      </c>
      <c r="P29" s="265">
        <f>M29</f>
        <v>7.67</v>
      </c>
      <c r="Q29" s="338">
        <f>(M29+I29)/2</f>
        <v>6.3049999999999997</v>
      </c>
      <c r="R29" s="323">
        <v>9</v>
      </c>
    </row>
    <row r="30" spans="1:18" ht="14.4" x14ac:dyDescent="0.3">
      <c r="A30">
        <v>31</v>
      </c>
      <c r="B30" s="105" t="s">
        <v>188</v>
      </c>
      <c r="C30" s="420"/>
      <c r="D30" s="258"/>
      <c r="E30" s="259"/>
      <c r="F30" s="259"/>
      <c r="G30" s="259"/>
      <c r="H30" s="259"/>
      <c r="I30" s="260"/>
      <c r="J30" s="260"/>
      <c r="K30" s="261"/>
      <c r="L30" s="262"/>
      <c r="M30" s="260"/>
      <c r="N30" s="27"/>
      <c r="O30" s="27"/>
      <c r="P30" s="27"/>
      <c r="Q30" s="339"/>
      <c r="R30" s="340"/>
    </row>
    <row r="31" spans="1:18" ht="14.4" x14ac:dyDescent="0.3">
      <c r="A31" s="179">
        <v>25</v>
      </c>
      <c r="B31" s="136" t="s">
        <v>186</v>
      </c>
      <c r="C31" s="136" t="s">
        <v>156</v>
      </c>
      <c r="D31" s="263"/>
      <c r="E31" s="264">
        <v>6.3</v>
      </c>
      <c r="F31" s="264">
        <v>6.3</v>
      </c>
      <c r="G31" s="264">
        <v>6</v>
      </c>
      <c r="H31" s="264">
        <v>4</v>
      </c>
      <c r="I31" s="265">
        <f>SUM((E31*0.25)+(F31*0.25)+(G31*0.3)+(H31*0.2))</f>
        <v>5.7499999999999991</v>
      </c>
      <c r="J31" s="266"/>
      <c r="K31" s="267">
        <v>6.78</v>
      </c>
      <c r="L31" s="268"/>
      <c r="M31" s="265">
        <f>K31-L31</f>
        <v>6.78</v>
      </c>
      <c r="N31" s="269"/>
      <c r="O31" s="265">
        <f>I31</f>
        <v>5.7499999999999991</v>
      </c>
      <c r="P31" s="265">
        <f>M31</f>
        <v>6.78</v>
      </c>
      <c r="Q31" s="338">
        <f>(M31+I31)/2</f>
        <v>6.2649999999999997</v>
      </c>
      <c r="R31" s="323">
        <v>10</v>
      </c>
    </row>
    <row r="32" spans="1:18" ht="14.4" x14ac:dyDescent="0.3">
      <c r="A32">
        <v>58</v>
      </c>
      <c r="B32" s="105" t="s">
        <v>315</v>
      </c>
      <c r="C32" s="420"/>
      <c r="D32" s="258"/>
      <c r="E32" s="259"/>
      <c r="F32" s="259"/>
      <c r="G32" s="259"/>
      <c r="H32" s="259"/>
      <c r="I32" s="260"/>
      <c r="J32" s="260"/>
      <c r="K32" s="261"/>
      <c r="L32" s="262"/>
      <c r="M32" s="260"/>
      <c r="N32" s="27"/>
      <c r="O32" s="27"/>
      <c r="P32" s="27"/>
      <c r="Q32" s="339"/>
      <c r="R32" s="340"/>
    </row>
    <row r="33" spans="1:18" ht="14.4" x14ac:dyDescent="0.3">
      <c r="A33" s="179">
        <v>59</v>
      </c>
      <c r="B33" s="136" t="s">
        <v>228</v>
      </c>
      <c r="C33" s="179" t="s">
        <v>199</v>
      </c>
      <c r="D33" s="263"/>
      <c r="E33" s="264">
        <v>5.9</v>
      </c>
      <c r="F33" s="264">
        <v>5.9</v>
      </c>
      <c r="G33" s="264">
        <v>5</v>
      </c>
      <c r="H33" s="264">
        <v>5</v>
      </c>
      <c r="I33" s="265">
        <f>SUM((E33*0.25)+(F33*0.25)+(G33*0.3)+(H33*0.2))</f>
        <v>5.45</v>
      </c>
      <c r="J33" s="266"/>
      <c r="K33" s="267">
        <v>7</v>
      </c>
      <c r="L33" s="268"/>
      <c r="M33" s="265">
        <f>K33-L33</f>
        <v>7</v>
      </c>
      <c r="N33" s="269"/>
      <c r="O33" s="265">
        <f>I33</f>
        <v>5.45</v>
      </c>
      <c r="P33" s="265">
        <f>M33</f>
        <v>7</v>
      </c>
      <c r="Q33" s="338">
        <f>(M33+I33)/2</f>
        <v>6.2249999999999996</v>
      </c>
      <c r="R33" s="323">
        <v>11</v>
      </c>
    </row>
    <row r="34" spans="1:18" ht="14.4" x14ac:dyDescent="0.3">
      <c r="A34">
        <v>79</v>
      </c>
      <c r="B34" s="105" t="s">
        <v>204</v>
      </c>
      <c r="C34" s="420"/>
      <c r="D34" s="258"/>
      <c r="E34" s="259"/>
      <c r="F34" s="259"/>
      <c r="G34" s="259"/>
      <c r="H34" s="259"/>
      <c r="I34" s="260"/>
      <c r="J34" s="260"/>
      <c r="K34" s="261"/>
      <c r="L34" s="262"/>
      <c r="M34" s="260"/>
      <c r="N34" s="27"/>
      <c r="O34" s="27"/>
      <c r="P34" s="27"/>
      <c r="Q34" s="339"/>
      <c r="R34" s="340"/>
    </row>
    <row r="35" spans="1:18" ht="14.4" x14ac:dyDescent="0.3">
      <c r="A35" s="179">
        <v>81</v>
      </c>
      <c r="B35" s="136" t="s">
        <v>300</v>
      </c>
      <c r="C35" s="179" t="s">
        <v>193</v>
      </c>
      <c r="D35" s="263"/>
      <c r="E35" s="264">
        <v>5.2</v>
      </c>
      <c r="F35" s="264">
        <v>5.5</v>
      </c>
      <c r="G35" s="264">
        <v>4.8</v>
      </c>
      <c r="H35" s="264">
        <v>4.5</v>
      </c>
      <c r="I35" s="265">
        <f>SUM((E35*0.25)+(F35*0.25)+(G35*0.3)+(H35*0.2))</f>
        <v>5.0150000000000006</v>
      </c>
      <c r="J35" s="266"/>
      <c r="K35" s="267">
        <v>7.26</v>
      </c>
      <c r="L35" s="268"/>
      <c r="M35" s="265">
        <f>K35-L35</f>
        <v>7.26</v>
      </c>
      <c r="N35" s="269"/>
      <c r="O35" s="265">
        <f>I35</f>
        <v>5.0150000000000006</v>
      </c>
      <c r="P35" s="265">
        <f>M35</f>
        <v>7.26</v>
      </c>
      <c r="Q35" s="338">
        <f>(M35+I35)/2</f>
        <v>6.1375000000000002</v>
      </c>
      <c r="R35" s="323">
        <v>12</v>
      </c>
    </row>
    <row r="36" spans="1:18" ht="14.4" x14ac:dyDescent="0.3">
      <c r="A36">
        <v>88</v>
      </c>
      <c r="B36" s="105" t="s">
        <v>311</v>
      </c>
      <c r="C36" s="450" t="s">
        <v>310</v>
      </c>
      <c r="D36" s="258"/>
      <c r="E36" s="259"/>
      <c r="F36" s="259"/>
      <c r="G36" s="259"/>
      <c r="H36" s="259"/>
      <c r="I36" s="260"/>
      <c r="J36" s="260"/>
      <c r="K36" s="261"/>
      <c r="L36" s="262"/>
      <c r="M36" s="260"/>
      <c r="N36" s="27"/>
      <c r="O36" s="27"/>
      <c r="P36" s="27"/>
      <c r="Q36" s="339"/>
      <c r="R36" s="340"/>
    </row>
    <row r="37" spans="1:18" ht="14.4" x14ac:dyDescent="0.3">
      <c r="A37" s="179">
        <v>71</v>
      </c>
      <c r="B37" s="136" t="s">
        <v>333</v>
      </c>
      <c r="C37" s="441" t="s">
        <v>283</v>
      </c>
      <c r="D37" s="263"/>
      <c r="E37" s="264">
        <v>5</v>
      </c>
      <c r="F37" s="264">
        <v>5</v>
      </c>
      <c r="G37" s="264">
        <v>4.8</v>
      </c>
      <c r="H37" s="264">
        <v>5</v>
      </c>
      <c r="I37" s="265">
        <f>SUM((E37*0.25)+(F37*0.25)+(G37*0.3)+(H37*0.2))</f>
        <v>4.9399999999999995</v>
      </c>
      <c r="J37" s="266"/>
      <c r="K37" s="267">
        <v>7.18</v>
      </c>
      <c r="L37" s="268"/>
      <c r="M37" s="265">
        <f>K37-L37</f>
        <v>7.18</v>
      </c>
      <c r="N37" s="269"/>
      <c r="O37" s="265">
        <f>I37</f>
        <v>4.9399999999999995</v>
      </c>
      <c r="P37" s="265">
        <f>M37</f>
        <v>7.18</v>
      </c>
      <c r="Q37" s="338">
        <f>(M37+I37)/2</f>
        <v>6.06</v>
      </c>
      <c r="R37" s="323">
        <v>13</v>
      </c>
    </row>
    <row r="38" spans="1:18" ht="13.2" customHeight="1" x14ac:dyDescent="0.3">
      <c r="A38">
        <v>29</v>
      </c>
      <c r="B38" s="105" t="s">
        <v>289</v>
      </c>
      <c r="C38" s="420"/>
      <c r="D38" s="258"/>
      <c r="E38" s="259"/>
      <c r="F38" s="259"/>
      <c r="G38" s="259"/>
      <c r="H38" s="259"/>
      <c r="I38" s="260"/>
      <c r="J38" s="260"/>
      <c r="K38" s="261"/>
      <c r="L38" s="262"/>
      <c r="M38" s="260"/>
      <c r="N38" s="27"/>
      <c r="O38" s="27"/>
      <c r="P38" s="27"/>
      <c r="Q38" s="339"/>
      <c r="R38" s="340"/>
    </row>
    <row r="39" spans="1:18" ht="14.4" x14ac:dyDescent="0.3">
      <c r="A39" s="179">
        <v>30</v>
      </c>
      <c r="B39" s="136" t="s">
        <v>172</v>
      </c>
      <c r="C39" s="136" t="s">
        <v>156</v>
      </c>
      <c r="D39" s="263"/>
      <c r="E39" s="264">
        <v>4.5</v>
      </c>
      <c r="F39" s="264">
        <v>4.8</v>
      </c>
      <c r="G39" s="264">
        <v>4.3</v>
      </c>
      <c r="H39" s="264">
        <v>3</v>
      </c>
      <c r="I39" s="265">
        <f>SUM((E39*0.25)+(F39*0.25)+(G39*0.3)+(H39*0.2))</f>
        <v>4.2149999999999999</v>
      </c>
      <c r="J39" s="266"/>
      <c r="K39" s="267">
        <v>7.37</v>
      </c>
      <c r="L39" s="268"/>
      <c r="M39" s="265">
        <f>K39-L39</f>
        <v>7.37</v>
      </c>
      <c r="N39" s="269"/>
      <c r="O39" s="265">
        <f>I39</f>
        <v>4.2149999999999999</v>
      </c>
      <c r="P39" s="265">
        <f>M39</f>
        <v>7.37</v>
      </c>
      <c r="Q39" s="338">
        <f>(M39+I39)/2</f>
        <v>5.7925000000000004</v>
      </c>
      <c r="R39" s="323">
        <v>14</v>
      </c>
    </row>
    <row r="40" spans="1:18" ht="14.4" x14ac:dyDescent="0.3">
      <c r="A40">
        <v>23</v>
      </c>
      <c r="B40" s="105" t="s">
        <v>332</v>
      </c>
      <c r="C40" s="420"/>
      <c r="D40" s="258"/>
      <c r="E40" s="259"/>
      <c r="F40" s="259"/>
      <c r="G40" s="259"/>
      <c r="H40" s="259"/>
      <c r="I40" s="260"/>
      <c r="J40" s="260"/>
      <c r="K40" s="261"/>
      <c r="L40" s="262"/>
      <c r="M40" s="260"/>
      <c r="N40" s="27"/>
      <c r="O40" s="27"/>
      <c r="P40" s="27"/>
      <c r="Q40" s="339"/>
      <c r="R40" s="340"/>
    </row>
    <row r="41" spans="1:18" ht="14.4" x14ac:dyDescent="0.3">
      <c r="A41" s="179">
        <v>27</v>
      </c>
      <c r="B41" s="136" t="s">
        <v>290</v>
      </c>
      <c r="C41" s="105" t="s">
        <v>156</v>
      </c>
      <c r="D41" s="263"/>
      <c r="E41" s="264">
        <v>5</v>
      </c>
      <c r="F41" s="264">
        <v>5</v>
      </c>
      <c r="G41" s="264">
        <v>4.5</v>
      </c>
      <c r="H41" s="264">
        <v>4</v>
      </c>
      <c r="I41" s="265">
        <f>SUM((E41*0.25)+(F41*0.25)+(G41*0.3)+(H41*0.2))</f>
        <v>4.6499999999999995</v>
      </c>
      <c r="J41" s="266"/>
      <c r="K41" s="267">
        <v>6.75</v>
      </c>
      <c r="L41" s="268"/>
      <c r="M41" s="265">
        <f>K41-L41</f>
        <v>6.75</v>
      </c>
      <c r="N41" s="269"/>
      <c r="O41" s="265">
        <f>I41</f>
        <v>4.6499999999999995</v>
      </c>
      <c r="P41" s="265">
        <f>M41</f>
        <v>6.75</v>
      </c>
      <c r="Q41" s="338">
        <f>(M41+I41)/2</f>
        <v>5.6999999999999993</v>
      </c>
      <c r="R41" s="323">
        <v>15</v>
      </c>
    </row>
    <row r="42" spans="1:18" ht="14.4" x14ac:dyDescent="0.3">
      <c r="A42">
        <v>32</v>
      </c>
      <c r="B42" s="105" t="s">
        <v>189</v>
      </c>
      <c r="C42" s="420"/>
      <c r="D42" s="258"/>
      <c r="E42" s="259"/>
      <c r="F42" s="259"/>
      <c r="G42" s="259"/>
      <c r="H42" s="259"/>
      <c r="I42" s="260"/>
      <c r="J42" s="260"/>
      <c r="K42" s="261"/>
      <c r="L42" s="262"/>
      <c r="M42" s="260"/>
      <c r="N42" s="27"/>
      <c r="O42" s="27"/>
      <c r="P42" s="27"/>
      <c r="Q42" s="339"/>
      <c r="R42" s="340"/>
    </row>
    <row r="43" spans="1:18" ht="14.4" x14ac:dyDescent="0.3">
      <c r="A43" s="179">
        <v>28</v>
      </c>
      <c r="B43" s="136" t="s">
        <v>171</v>
      </c>
      <c r="C43" s="136" t="s">
        <v>156</v>
      </c>
      <c r="D43" s="263"/>
      <c r="E43" s="264">
        <v>6</v>
      </c>
      <c r="F43" s="264">
        <v>5.5</v>
      </c>
      <c r="G43" s="264">
        <v>5</v>
      </c>
      <c r="H43" s="264">
        <v>3.4</v>
      </c>
      <c r="I43" s="265">
        <f>SUM((E43*0.25)+(F43*0.25)+(G43*0.3)+(H43*0.2))</f>
        <v>5.0549999999999997</v>
      </c>
      <c r="J43" s="266"/>
      <c r="K43" s="267">
        <v>6.14</v>
      </c>
      <c r="L43" s="268"/>
      <c r="M43" s="265">
        <f>K43-L43</f>
        <v>6.14</v>
      </c>
      <c r="N43" s="269"/>
      <c r="O43" s="265">
        <f>I43</f>
        <v>5.0549999999999997</v>
      </c>
      <c r="P43" s="265">
        <f>M43</f>
        <v>6.14</v>
      </c>
      <c r="Q43" s="338">
        <f>(M43+I43)/2</f>
        <v>5.5975000000000001</v>
      </c>
      <c r="R43" s="323">
        <v>16</v>
      </c>
    </row>
    <row r="44" spans="1:18" ht="14.4" x14ac:dyDescent="0.3">
      <c r="A44">
        <v>101</v>
      </c>
      <c r="B44" s="105" t="s">
        <v>190</v>
      </c>
      <c r="C44" s="420"/>
      <c r="D44" s="258"/>
      <c r="E44" s="259"/>
      <c r="F44" s="259"/>
      <c r="G44" s="259"/>
      <c r="H44" s="259"/>
      <c r="I44" s="260"/>
      <c r="J44" s="260"/>
      <c r="K44" s="261"/>
      <c r="L44" s="262"/>
      <c r="M44" s="260"/>
      <c r="N44" s="27"/>
      <c r="O44" s="27"/>
      <c r="P44" s="27"/>
      <c r="Q44" s="339"/>
      <c r="R44" s="340"/>
    </row>
    <row r="45" spans="1:18" ht="14.4" x14ac:dyDescent="0.3">
      <c r="A45" s="179">
        <v>100</v>
      </c>
      <c r="B45" s="136" t="s">
        <v>184</v>
      </c>
      <c r="C45" s="179" t="s">
        <v>192</v>
      </c>
      <c r="D45" s="263"/>
      <c r="E45" s="264">
        <v>5</v>
      </c>
      <c r="F45" s="264">
        <v>4.8</v>
      </c>
      <c r="G45" s="264">
        <v>4</v>
      </c>
      <c r="H45" s="264">
        <v>3.8</v>
      </c>
      <c r="I45" s="265">
        <f>SUM((E45*0.25)+(F45*0.25)+(G45*0.3)+(H45*0.2))</f>
        <v>4.41</v>
      </c>
      <c r="J45" s="266"/>
      <c r="K45" s="267">
        <v>6.7</v>
      </c>
      <c r="L45" s="268"/>
      <c r="M45" s="265">
        <f>K45-L45</f>
        <v>6.7</v>
      </c>
      <c r="N45" s="269"/>
      <c r="O45" s="265">
        <f>I45</f>
        <v>4.41</v>
      </c>
      <c r="P45" s="265">
        <f>M45</f>
        <v>6.7</v>
      </c>
      <c r="Q45" s="338">
        <f>(M45+I45)/2</f>
        <v>5.5549999999999997</v>
      </c>
      <c r="R45" s="323">
        <v>17</v>
      </c>
    </row>
    <row r="46" spans="1:18" ht="14.4" x14ac:dyDescent="0.3">
      <c r="A46">
        <v>114</v>
      </c>
      <c r="B46" s="105" t="s">
        <v>281</v>
      </c>
      <c r="C46" s="420"/>
      <c r="D46" s="258"/>
      <c r="E46" s="259"/>
      <c r="F46" s="259"/>
      <c r="G46" s="259"/>
      <c r="H46" s="259"/>
      <c r="I46" s="260"/>
      <c r="J46" s="260"/>
      <c r="K46" s="261"/>
      <c r="L46" s="262"/>
      <c r="M46" s="260"/>
      <c r="N46" s="27"/>
      <c r="O46" s="27"/>
      <c r="P46" s="27"/>
      <c r="Q46" s="339"/>
      <c r="R46" s="340"/>
    </row>
    <row r="47" spans="1:18" ht="14.4" x14ac:dyDescent="0.3">
      <c r="A47" s="179">
        <v>113</v>
      </c>
      <c r="B47" s="136" t="s">
        <v>277</v>
      </c>
      <c r="C47" s="179" t="s">
        <v>278</v>
      </c>
      <c r="D47" s="263"/>
      <c r="E47" s="264">
        <v>5</v>
      </c>
      <c r="F47" s="264">
        <v>5.2</v>
      </c>
      <c r="G47" s="264">
        <v>4</v>
      </c>
      <c r="H47" s="264">
        <v>3</v>
      </c>
      <c r="I47" s="265">
        <f>SUM((E47*0.25)+(F47*0.25)+(G47*0.3)+(H47*0.2))</f>
        <v>4.3499999999999996</v>
      </c>
      <c r="J47" s="266"/>
      <c r="K47" s="267">
        <v>6.34</v>
      </c>
      <c r="L47" s="268"/>
      <c r="M47" s="265">
        <f>K47-L47</f>
        <v>6.34</v>
      </c>
      <c r="N47" s="269"/>
      <c r="O47" s="265">
        <f>I47</f>
        <v>4.3499999999999996</v>
      </c>
      <c r="P47" s="265">
        <f>M47</f>
        <v>6.34</v>
      </c>
      <c r="Q47" s="338">
        <f>(M47+I47)/2</f>
        <v>5.3449999999999998</v>
      </c>
      <c r="R47" s="323">
        <v>20</v>
      </c>
    </row>
    <row r="48" spans="1:18" ht="14.4" x14ac:dyDescent="0.3">
      <c r="A48">
        <v>86</v>
      </c>
      <c r="B48" s="105" t="s">
        <v>328</v>
      </c>
      <c r="C48" s="420"/>
      <c r="D48" s="258"/>
      <c r="E48" s="259"/>
      <c r="F48" s="259"/>
      <c r="G48" s="259"/>
      <c r="H48" s="259"/>
      <c r="I48" s="260"/>
      <c r="J48" s="260"/>
      <c r="K48" s="261"/>
      <c r="L48" s="262"/>
      <c r="M48" s="260"/>
      <c r="N48" s="27"/>
      <c r="O48" s="27"/>
      <c r="P48" s="27"/>
      <c r="Q48" s="339"/>
      <c r="R48" s="340"/>
    </row>
    <row r="49" spans="1:18" ht="14.4" x14ac:dyDescent="0.3">
      <c r="A49" s="179">
        <v>84</v>
      </c>
      <c r="B49" s="136" t="s">
        <v>329</v>
      </c>
      <c r="C49" s="179" t="s">
        <v>193</v>
      </c>
      <c r="D49" s="263"/>
      <c r="E49" s="264">
        <v>4.7</v>
      </c>
      <c r="F49" s="264">
        <v>5</v>
      </c>
      <c r="G49" s="264">
        <v>4</v>
      </c>
      <c r="H49" s="264">
        <v>3.8</v>
      </c>
      <c r="I49" s="265">
        <f>SUM((E49*0.25)+(F49*0.25)+(G49*0.3)+(H49*0.2))</f>
        <v>4.3849999999999998</v>
      </c>
      <c r="J49" s="266"/>
      <c r="K49" s="267">
        <v>5.5</v>
      </c>
      <c r="L49" s="268"/>
      <c r="M49" s="265">
        <f>K49-L49</f>
        <v>5.5</v>
      </c>
      <c r="N49" s="269"/>
      <c r="O49" s="265">
        <f>I49</f>
        <v>4.3849999999999998</v>
      </c>
      <c r="P49" s="265">
        <f>M49</f>
        <v>5.5</v>
      </c>
      <c r="Q49" s="338">
        <f>(M49+I49)/2</f>
        <v>4.9424999999999999</v>
      </c>
      <c r="R49" s="323">
        <v>21</v>
      </c>
    </row>
    <row r="50" spans="1:18" ht="14.4" x14ac:dyDescent="0.3">
      <c r="A50">
        <v>93</v>
      </c>
      <c r="B50" t="s">
        <v>225</v>
      </c>
      <c r="C50" s="420"/>
      <c r="D50" s="258"/>
      <c r="E50" s="259"/>
      <c r="F50" s="259"/>
      <c r="G50" s="259"/>
      <c r="H50" s="259"/>
      <c r="I50" s="260"/>
      <c r="J50" s="260"/>
      <c r="K50" s="261"/>
      <c r="L50" s="262"/>
      <c r="M50" s="260"/>
      <c r="N50" s="27"/>
      <c r="O50" s="27"/>
      <c r="P50" s="27"/>
      <c r="Q50" s="339"/>
      <c r="R50" s="340"/>
    </row>
    <row r="51" spans="1:18" x14ac:dyDescent="0.25">
      <c r="A51" s="179">
        <v>95</v>
      </c>
      <c r="B51" s="179" t="s">
        <v>339</v>
      </c>
      <c r="C51" s="179" t="s">
        <v>173</v>
      </c>
      <c r="D51" s="263"/>
      <c r="E51" s="264">
        <v>4.7</v>
      </c>
      <c r="F51" s="264">
        <v>4</v>
      </c>
      <c r="G51" s="264">
        <v>4</v>
      </c>
      <c r="H51" s="264">
        <v>3</v>
      </c>
      <c r="I51" s="265">
        <f>SUM((E51*0.25)+(F51*0.25)+(G51*0.3)+(H51*0.2))</f>
        <v>3.9750000000000001</v>
      </c>
      <c r="J51" s="266"/>
      <c r="K51" s="267">
        <v>5.75</v>
      </c>
      <c r="L51" s="268"/>
      <c r="M51" s="265">
        <f>K51-L51</f>
        <v>5.75</v>
      </c>
      <c r="N51" s="269"/>
      <c r="O51" s="265">
        <f>I51</f>
        <v>3.9750000000000001</v>
      </c>
      <c r="P51" s="265">
        <f>M51</f>
        <v>5.75</v>
      </c>
      <c r="Q51" s="338">
        <f>(M51+I51)/2</f>
        <v>4.8624999999999998</v>
      </c>
      <c r="R51" s="323">
        <v>22</v>
      </c>
    </row>
    <row r="52" spans="1:18" ht="14.4" x14ac:dyDescent="0.3">
      <c r="A52">
        <v>116</v>
      </c>
      <c r="B52" s="105" t="s">
        <v>413</v>
      </c>
      <c r="C52" s="420"/>
      <c r="D52" s="258"/>
      <c r="E52" s="259"/>
      <c r="F52" s="259"/>
      <c r="G52" s="259"/>
      <c r="H52" s="259"/>
      <c r="I52" s="260"/>
      <c r="J52" s="260"/>
      <c r="K52" s="261"/>
      <c r="L52" s="262"/>
      <c r="M52" s="260"/>
      <c r="N52" s="27"/>
      <c r="O52" s="27"/>
      <c r="P52" s="27"/>
      <c r="Q52" s="339"/>
      <c r="R52" s="340"/>
    </row>
    <row r="53" spans="1:18" ht="14.4" x14ac:dyDescent="0.3">
      <c r="A53" s="179">
        <v>4</v>
      </c>
      <c r="B53" s="136" t="s">
        <v>169</v>
      </c>
      <c r="C53" s="179" t="s">
        <v>161</v>
      </c>
      <c r="D53" s="263"/>
      <c r="E53" s="264">
        <v>5</v>
      </c>
      <c r="F53" s="264">
        <v>5</v>
      </c>
      <c r="G53" s="264">
        <v>4.7</v>
      </c>
      <c r="H53" s="264">
        <v>4.7</v>
      </c>
      <c r="I53" s="265">
        <f>SUM((E53*0.25)+(F53*0.25)+(G53*0.3)+(H53*0.2))</f>
        <v>4.8500000000000005</v>
      </c>
      <c r="J53" s="266"/>
      <c r="K53" s="267">
        <v>8.27</v>
      </c>
      <c r="L53" s="268"/>
      <c r="M53" s="265">
        <f>K53-L53</f>
        <v>8.27</v>
      </c>
      <c r="N53" s="269"/>
      <c r="O53" s="265">
        <f>I53</f>
        <v>4.8500000000000005</v>
      </c>
      <c r="P53" s="265">
        <f>M53</f>
        <v>8.27</v>
      </c>
      <c r="Q53" s="338">
        <f>(M53+I53)/2</f>
        <v>6.5600000000000005</v>
      </c>
      <c r="R53" s="326" t="s">
        <v>393</v>
      </c>
    </row>
    <row r="54" spans="1:18" ht="14.4" x14ac:dyDescent="0.3">
      <c r="A54" s="460">
        <v>91</v>
      </c>
      <c r="B54" s="460" t="s">
        <v>226</v>
      </c>
      <c r="C54" s="494"/>
      <c r="D54" s="495"/>
      <c r="E54" s="496"/>
      <c r="F54" s="496"/>
      <c r="G54" s="496"/>
      <c r="H54" s="496"/>
      <c r="I54" s="497"/>
      <c r="J54" s="497"/>
      <c r="K54" s="498"/>
      <c r="L54" s="499"/>
      <c r="M54" s="497"/>
      <c r="N54" s="486"/>
      <c r="O54" s="486"/>
      <c r="P54" s="486"/>
      <c r="Q54" s="500"/>
      <c r="R54" s="340"/>
    </row>
    <row r="55" spans="1:18" x14ac:dyDescent="0.25">
      <c r="A55" s="487">
        <v>92</v>
      </c>
      <c r="B55" s="487" t="s">
        <v>286</v>
      </c>
      <c r="C55" s="487" t="s">
        <v>173</v>
      </c>
      <c r="D55" s="503"/>
      <c r="E55" s="504"/>
      <c r="F55" s="504"/>
      <c r="G55" s="504"/>
      <c r="H55" s="504"/>
      <c r="I55" s="505">
        <f>SUM((E55*0.25)+(F55*0.25)+(G55*0.3)+(H55*0.2))</f>
        <v>0</v>
      </c>
      <c r="J55" s="506"/>
      <c r="K55" s="507"/>
      <c r="L55" s="508"/>
      <c r="M55" s="505">
        <f>K55-L55</f>
        <v>0</v>
      </c>
      <c r="N55" s="509"/>
      <c r="O55" s="505">
        <f>I55</f>
        <v>0</v>
      </c>
      <c r="P55" s="505">
        <f>M55</f>
        <v>0</v>
      </c>
      <c r="Q55" s="510">
        <f>(M55+I55)/2</f>
        <v>0</v>
      </c>
      <c r="R55" s="326" t="s">
        <v>403</v>
      </c>
    </row>
    <row r="56" spans="1:18" s="460" customFormat="1" ht="14.4" x14ac:dyDescent="0.3">
      <c r="A56" s="460">
        <v>20</v>
      </c>
      <c r="B56" s="493" t="s">
        <v>292</v>
      </c>
      <c r="C56" s="494"/>
      <c r="D56" s="495"/>
      <c r="E56" s="496"/>
      <c r="F56" s="496"/>
      <c r="G56" s="496"/>
      <c r="H56" s="496"/>
      <c r="I56" s="497"/>
      <c r="J56" s="497"/>
      <c r="K56" s="498"/>
      <c r="L56" s="499"/>
      <c r="M56" s="497"/>
      <c r="N56" s="486"/>
      <c r="O56" s="486"/>
      <c r="P56" s="486"/>
      <c r="Q56" s="500"/>
      <c r="R56" s="501"/>
    </row>
    <row r="57" spans="1:18" s="460" customFormat="1" ht="14.4" x14ac:dyDescent="0.3">
      <c r="A57" s="487">
        <v>21</v>
      </c>
      <c r="B57" s="502" t="s">
        <v>293</v>
      </c>
      <c r="C57" s="487" t="s">
        <v>239</v>
      </c>
      <c r="D57" s="503"/>
      <c r="E57" s="504"/>
      <c r="F57" s="504"/>
      <c r="G57" s="504"/>
      <c r="H57" s="504"/>
      <c r="I57" s="505">
        <f>SUM((E57*0.25)+(F57*0.25)+(G57*0.3)+(H57*0.2))</f>
        <v>0</v>
      </c>
      <c r="J57" s="506"/>
      <c r="K57" s="507"/>
      <c r="L57" s="508"/>
      <c r="M57" s="505">
        <f>K57-L57</f>
        <v>0</v>
      </c>
      <c r="N57" s="509"/>
      <c r="O57" s="505">
        <f>I57</f>
        <v>0</v>
      </c>
      <c r="P57" s="505">
        <f>M57</f>
        <v>0</v>
      </c>
      <c r="Q57" s="510">
        <f>(M57+I57)/2</f>
        <v>0</v>
      </c>
      <c r="R57" s="326" t="s">
        <v>403</v>
      </c>
    </row>
    <row r="58" spans="1:18" ht="14.4" x14ac:dyDescent="0.3">
      <c r="A58" s="460">
        <v>16</v>
      </c>
      <c r="B58" s="493" t="s">
        <v>256</v>
      </c>
      <c r="C58" s="494"/>
      <c r="D58" s="495"/>
      <c r="E58" s="496"/>
      <c r="F58" s="496"/>
      <c r="G58" s="496"/>
      <c r="H58" s="496"/>
      <c r="I58" s="497"/>
      <c r="J58" s="497"/>
      <c r="K58" s="498"/>
      <c r="L58" s="499"/>
      <c r="M58" s="497"/>
      <c r="N58" s="486"/>
      <c r="O58" s="486"/>
      <c r="P58" s="486"/>
      <c r="Q58" s="500"/>
      <c r="R58" s="340"/>
    </row>
    <row r="59" spans="1:18" ht="14.4" x14ac:dyDescent="0.3">
      <c r="A59" s="487">
        <v>17</v>
      </c>
      <c r="B59" s="502" t="s">
        <v>202</v>
      </c>
      <c r="C59" s="487" t="s">
        <v>247</v>
      </c>
      <c r="D59" s="503"/>
      <c r="E59" s="504"/>
      <c r="F59" s="504"/>
      <c r="G59" s="504"/>
      <c r="H59" s="504"/>
      <c r="I59" s="505">
        <f>SUM((E59*0.25)+(F59*0.25)+(G59*0.3)+(H59*0.2))</f>
        <v>0</v>
      </c>
      <c r="J59" s="506"/>
      <c r="K59" s="507"/>
      <c r="L59" s="508"/>
      <c r="M59" s="505">
        <f>K59-L59</f>
        <v>0</v>
      </c>
      <c r="N59" s="509"/>
      <c r="O59" s="505">
        <f>I59</f>
        <v>0</v>
      </c>
      <c r="P59" s="505">
        <f>M59</f>
        <v>0</v>
      </c>
      <c r="Q59" s="510">
        <f>(M59+I59)/2</f>
        <v>0</v>
      </c>
      <c r="R59" s="326" t="s">
        <v>403</v>
      </c>
    </row>
  </sheetData>
  <mergeCells count="3">
    <mergeCell ref="K1:M1"/>
    <mergeCell ref="K2:M2"/>
    <mergeCell ref="A3:B3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A800-976A-488E-96F6-28B06B8A258B}">
  <sheetPr>
    <pageSetUpPr fitToPage="1"/>
  </sheetPr>
  <dimension ref="A1:W90"/>
  <sheetViews>
    <sheetView topLeftCell="A42" workbookViewId="0">
      <selection activeCell="A54" sqref="A54:XFD54"/>
    </sheetView>
  </sheetViews>
  <sheetFormatPr defaultColWidth="8.88671875" defaultRowHeight="13.2" x14ac:dyDescent="0.25"/>
  <cols>
    <col min="1" max="1" width="5.44140625" customWidth="1"/>
    <col min="2" max="2" width="21.33203125" customWidth="1"/>
    <col min="3" max="4" width="30.6640625" customWidth="1"/>
    <col min="5" max="5" width="2.88671875" customWidth="1"/>
    <col min="11" max="11" width="9.77734375" customWidth="1"/>
    <col min="13" max="13" width="3.44140625" customWidth="1"/>
    <col min="17" max="17" width="3.33203125" customWidth="1"/>
    <col min="18" max="18" width="10.88671875" customWidth="1"/>
    <col min="19" max="19" width="9.6640625" customWidth="1"/>
    <col min="20" max="20" width="6.5546875" customWidth="1"/>
    <col min="21" max="21" width="13.5546875" customWidth="1"/>
  </cols>
  <sheetData>
    <row r="1" spans="1:23" s="105" customFormat="1" ht="15.6" x14ac:dyDescent="0.3">
      <c r="A1" s="99" t="str">
        <f>'Comp Detail'!A1</f>
        <v>2023 Australian National Championships</v>
      </c>
      <c r="B1" s="3"/>
      <c r="C1" s="104"/>
      <c r="D1" s="104"/>
      <c r="E1" s="1"/>
      <c r="F1" s="417" t="s">
        <v>70</v>
      </c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206">
        <f ca="1">NOW()</f>
        <v>45209.655963310186</v>
      </c>
      <c r="V1" s="1"/>
      <c r="W1" s="1"/>
    </row>
    <row r="2" spans="1:23" s="105" customFormat="1" ht="15.6" x14ac:dyDescent="0.3">
      <c r="A2" s="28"/>
      <c r="B2" s="3"/>
      <c r="C2" s="104"/>
      <c r="D2" s="104"/>
      <c r="E2" s="1"/>
      <c r="F2" s="418" t="s">
        <v>301</v>
      </c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207">
        <f ca="1">NOW()</f>
        <v>45209.655963310186</v>
      </c>
      <c r="V2" s="1"/>
    </row>
    <row r="3" spans="1:23" s="105" customFormat="1" ht="15.6" x14ac:dyDescent="0.3">
      <c r="A3" s="538" t="str">
        <f>'Comp Detail'!A3</f>
        <v>5th to 8th October 2023</v>
      </c>
      <c r="B3" s="539"/>
      <c r="C3" s="104"/>
      <c r="D3" s="104"/>
      <c r="E3" s="1"/>
      <c r="F3" s="418" t="s">
        <v>303</v>
      </c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1"/>
      <c r="T3" s="1"/>
      <c r="U3" s="1"/>
      <c r="V3" s="1"/>
    </row>
    <row r="4" spans="1:23" s="105" customFormat="1" ht="15.6" x14ac:dyDescent="0.3">
      <c r="A4" s="107"/>
      <c r="B4" s="10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" s="105" customFormat="1" ht="14.4" x14ac:dyDescent="0.3">
      <c r="C5" s="1"/>
      <c r="D5" s="1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"/>
      <c r="U5" s="1"/>
    </row>
    <row r="6" spans="1:23" s="105" customFormat="1" ht="15.6" x14ac:dyDescent="0.3">
      <c r="A6" s="99"/>
      <c r="B6" s="11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3" s="105" customFormat="1" ht="15.6" x14ac:dyDescent="0.3">
      <c r="A7" s="548" t="s">
        <v>110</v>
      </c>
      <c r="B7" s="548"/>
      <c r="C7" s="1"/>
      <c r="D7" s="1"/>
      <c r="E7" s="1"/>
      <c r="F7" s="106" t="s">
        <v>47</v>
      </c>
      <c r="G7" s="1" t="str">
        <f>F2</f>
        <v>Janet Leadbeater</v>
      </c>
      <c r="H7" s="1"/>
      <c r="I7" s="1"/>
      <c r="J7" s="1"/>
      <c r="K7" s="1"/>
      <c r="L7" s="1"/>
      <c r="M7" s="1"/>
      <c r="N7" s="106" t="s">
        <v>46</v>
      </c>
      <c r="O7" s="1" t="str">
        <f>F3</f>
        <v>Abbie White</v>
      </c>
      <c r="P7" s="1"/>
      <c r="Q7" s="1"/>
      <c r="R7" s="1"/>
      <c r="S7" s="1"/>
      <c r="T7" s="1"/>
      <c r="U7" s="1"/>
    </row>
    <row r="8" spans="1:23" s="105" customFormat="1" ht="15.6" x14ac:dyDescent="0.3">
      <c r="A8" s="99" t="s">
        <v>53</v>
      </c>
      <c r="B8" s="99">
        <v>26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3" s="105" customFormat="1" ht="14.4" x14ac:dyDescent="0.3">
      <c r="A9" s="1"/>
      <c r="B9" s="1"/>
      <c r="C9" s="1"/>
      <c r="D9" s="1"/>
      <c r="E9" s="114"/>
      <c r="F9" s="106"/>
      <c r="G9" s="1"/>
      <c r="H9" s="1"/>
      <c r="I9" s="1"/>
      <c r="J9" s="1"/>
      <c r="K9" s="1"/>
      <c r="L9" s="1"/>
      <c r="M9" s="292"/>
      <c r="N9" s="106"/>
      <c r="O9" s="1"/>
      <c r="P9" s="115"/>
      <c r="Q9" s="292"/>
      <c r="R9" s="106"/>
      <c r="S9" s="106"/>
      <c r="T9" s="1"/>
      <c r="U9" s="113"/>
    </row>
    <row r="10" spans="1:23" s="105" customFormat="1" ht="14.4" x14ac:dyDescent="0.3">
      <c r="A10" s="111" t="s">
        <v>24</v>
      </c>
      <c r="B10" s="111" t="s">
        <v>25</v>
      </c>
      <c r="C10" s="111" t="s">
        <v>28</v>
      </c>
      <c r="D10" s="111" t="s">
        <v>369</v>
      </c>
      <c r="E10" s="292"/>
      <c r="F10" s="291" t="s">
        <v>14</v>
      </c>
      <c r="G10" s="293"/>
      <c r="H10" s="293"/>
      <c r="I10" s="293"/>
      <c r="K10" s="291"/>
      <c r="L10" s="291" t="s">
        <v>14</v>
      </c>
      <c r="M10" s="292"/>
      <c r="N10" s="251"/>
      <c r="O10" s="251"/>
      <c r="P10" s="291" t="s">
        <v>55</v>
      </c>
      <c r="Q10" s="292"/>
      <c r="R10" s="294"/>
      <c r="S10" s="294"/>
      <c r="T10" s="291" t="s">
        <v>15</v>
      </c>
      <c r="U10" s="294"/>
    </row>
    <row r="11" spans="1:23" s="105" customFormat="1" ht="14.4" x14ac:dyDescent="0.3">
      <c r="A11" s="144"/>
      <c r="B11" s="144"/>
      <c r="C11" s="144"/>
      <c r="D11" s="144"/>
      <c r="E11" s="329"/>
      <c r="F11" s="330" t="s">
        <v>4</v>
      </c>
      <c r="G11" s="330" t="s">
        <v>5</v>
      </c>
      <c r="H11" s="330" t="s">
        <v>6</v>
      </c>
      <c r="I11" s="330" t="s">
        <v>7</v>
      </c>
      <c r="J11" s="291" t="s">
        <v>14</v>
      </c>
      <c r="K11" s="328" t="s">
        <v>92</v>
      </c>
      <c r="L11" s="328" t="s">
        <v>15</v>
      </c>
      <c r="M11" s="329"/>
      <c r="N11" s="270" t="s">
        <v>36</v>
      </c>
      <c r="O11" s="270" t="s">
        <v>59</v>
      </c>
      <c r="P11" s="328" t="s">
        <v>15</v>
      </c>
      <c r="Q11" s="292"/>
      <c r="R11" s="330" t="s">
        <v>67</v>
      </c>
      <c r="S11" s="330" t="s">
        <v>68</v>
      </c>
      <c r="T11" s="328" t="s">
        <v>32</v>
      </c>
      <c r="U11" s="330" t="s">
        <v>35</v>
      </c>
    </row>
    <row r="12" spans="1:23" s="105" customFormat="1" ht="14.4" x14ac:dyDescent="0.3">
      <c r="A12" s="135">
        <v>1</v>
      </c>
      <c r="B12" t="s">
        <v>179</v>
      </c>
      <c r="C12" s="43"/>
      <c r="D12" s="43"/>
      <c r="E12" s="292"/>
      <c r="F12" s="53"/>
      <c r="G12" s="53"/>
      <c r="H12" s="53"/>
      <c r="I12" s="53"/>
      <c r="J12" s="295"/>
      <c r="K12" s="295"/>
      <c r="L12" s="295"/>
      <c r="M12" s="292"/>
      <c r="N12" s="258"/>
      <c r="O12" s="258"/>
      <c r="P12" s="295"/>
      <c r="Q12" s="292"/>
      <c r="R12" s="258"/>
      <c r="S12" s="258"/>
      <c r="T12" s="296"/>
      <c r="U12" s="258"/>
    </row>
    <row r="13" spans="1:23" s="105" customFormat="1" ht="14.4" x14ac:dyDescent="0.3">
      <c r="A13" s="135">
        <v>2</v>
      </c>
      <c r="B13" t="s">
        <v>164</v>
      </c>
      <c r="C13" s="43"/>
      <c r="D13" s="43"/>
      <c r="E13" s="292"/>
      <c r="F13" s="53"/>
      <c r="G13" s="53"/>
      <c r="H13" s="53"/>
      <c r="I13" s="53"/>
      <c r="J13" s="297"/>
      <c r="K13" s="297"/>
      <c r="L13" s="297"/>
      <c r="M13" s="292"/>
      <c r="N13" s="257"/>
      <c r="O13" s="257"/>
      <c r="P13" s="297"/>
      <c r="Q13" s="292"/>
      <c r="R13" s="258"/>
      <c r="S13" s="258"/>
      <c r="T13" s="298"/>
      <c r="U13" s="258"/>
    </row>
    <row r="14" spans="1:23" s="105" customFormat="1" ht="14.4" x14ac:dyDescent="0.3">
      <c r="A14" s="135">
        <v>3</v>
      </c>
      <c r="B14" t="s">
        <v>177</v>
      </c>
      <c r="C14" s="43"/>
      <c r="D14" s="43"/>
      <c r="E14" s="292"/>
      <c r="F14" s="53"/>
      <c r="G14" s="53"/>
      <c r="H14" s="53"/>
      <c r="I14" s="53"/>
      <c r="J14" s="295"/>
      <c r="K14" s="295"/>
      <c r="L14" s="295"/>
      <c r="M14" s="292"/>
      <c r="N14" s="258"/>
      <c r="O14" s="258"/>
      <c r="P14" s="295"/>
      <c r="Q14" s="292"/>
      <c r="R14" s="258"/>
      <c r="S14" s="258"/>
      <c r="T14" s="296"/>
      <c r="U14" s="258"/>
    </row>
    <row r="15" spans="1:23" s="105" customFormat="1" ht="14.4" x14ac:dyDescent="0.3">
      <c r="A15" s="135">
        <v>4</v>
      </c>
      <c r="B15" t="s">
        <v>166</v>
      </c>
      <c r="C15" s="43"/>
      <c r="D15" s="43"/>
      <c r="E15" s="292"/>
      <c r="F15" s="53"/>
      <c r="G15" s="53"/>
      <c r="H15" s="53"/>
      <c r="I15" s="53"/>
      <c r="J15" s="295"/>
      <c r="K15" s="295"/>
      <c r="L15" s="295"/>
      <c r="M15" s="292"/>
      <c r="N15" s="258"/>
      <c r="O15" s="258"/>
      <c r="P15" s="295"/>
      <c r="Q15" s="292"/>
      <c r="R15" s="258"/>
      <c r="S15" s="258"/>
      <c r="T15" s="296"/>
      <c r="U15" s="258"/>
    </row>
    <row r="16" spans="1:23" s="105" customFormat="1" ht="14.4" x14ac:dyDescent="0.3">
      <c r="A16" s="135">
        <v>5</v>
      </c>
      <c r="B16" t="s">
        <v>167</v>
      </c>
      <c r="C16" s="43"/>
      <c r="D16" s="43"/>
      <c r="E16" s="292"/>
      <c r="F16" s="53"/>
      <c r="G16" s="53"/>
      <c r="H16" s="53"/>
      <c r="I16" s="53"/>
      <c r="J16" s="297"/>
      <c r="K16" s="297"/>
      <c r="L16" s="297"/>
      <c r="M16" s="292"/>
      <c r="N16" s="257"/>
      <c r="O16" s="257"/>
      <c r="P16" s="297"/>
      <c r="Q16" s="292"/>
      <c r="R16" s="258"/>
      <c r="S16" s="258"/>
      <c r="T16" s="298"/>
      <c r="U16" s="258"/>
    </row>
    <row r="17" spans="1:21" s="105" customFormat="1" ht="14.4" x14ac:dyDescent="0.3">
      <c r="A17" s="135">
        <v>6</v>
      </c>
      <c r="B17" t="s">
        <v>178</v>
      </c>
      <c r="C17" s="43"/>
      <c r="D17" s="43"/>
      <c r="E17" s="299"/>
      <c r="F17" s="53"/>
      <c r="G17" s="53"/>
      <c r="H17" s="53"/>
      <c r="I17" s="53"/>
      <c r="J17" s="53"/>
      <c r="K17" s="53"/>
      <c r="L17" s="53"/>
      <c r="M17" s="299"/>
      <c r="N17" s="258"/>
      <c r="O17" s="258"/>
      <c r="P17" s="53"/>
      <c r="Q17" s="292"/>
      <c r="R17" s="258"/>
      <c r="S17" s="258"/>
      <c r="T17" s="296"/>
      <c r="U17" s="258"/>
    </row>
    <row r="18" spans="1:21" s="105" customFormat="1" ht="14.4" x14ac:dyDescent="0.3">
      <c r="A18" s="137" t="s">
        <v>180</v>
      </c>
      <c r="B18" s="435" t="s">
        <v>377</v>
      </c>
      <c r="C18" s="179" t="s">
        <v>165</v>
      </c>
      <c r="D18" s="136" t="s">
        <v>258</v>
      </c>
      <c r="E18" s="301"/>
      <c r="F18" s="302">
        <v>8.5</v>
      </c>
      <c r="G18" s="302">
        <v>9</v>
      </c>
      <c r="H18" s="302">
        <v>7.5</v>
      </c>
      <c r="I18" s="302">
        <v>8.8000000000000007</v>
      </c>
      <c r="J18" s="303">
        <f>SUM((F18*0.25)+(G18*0.25)+(H18*0.3)+(I18*0.2))</f>
        <v>8.3849999999999998</v>
      </c>
      <c r="K18" s="302"/>
      <c r="L18" s="303">
        <f>J18-K18</f>
        <v>8.3849999999999998</v>
      </c>
      <c r="M18" s="329"/>
      <c r="N18" s="536">
        <v>6.9329999999999998</v>
      </c>
      <c r="O18" s="300"/>
      <c r="P18" s="332">
        <f>N18-O18</f>
        <v>6.9329999999999998</v>
      </c>
      <c r="Q18" s="292"/>
      <c r="R18" s="332">
        <f>J18</f>
        <v>8.3849999999999998</v>
      </c>
      <c r="S18" s="332">
        <f>P18</f>
        <v>6.9329999999999998</v>
      </c>
      <c r="T18" s="341">
        <f>(R18+S18)/2</f>
        <v>7.6589999999999998</v>
      </c>
      <c r="U18" s="342">
        <v>1</v>
      </c>
    </row>
    <row r="19" spans="1:21" s="105" customFormat="1" ht="14.4" x14ac:dyDescent="0.3">
      <c r="A19" s="135">
        <v>1</v>
      </c>
      <c r="B19" t="s">
        <v>334</v>
      </c>
      <c r="C19" t="s">
        <v>249</v>
      </c>
      <c r="D19" s="43"/>
      <c r="E19" s="292"/>
      <c r="F19" s="53"/>
      <c r="G19" s="53"/>
      <c r="H19" s="53"/>
      <c r="I19" s="53"/>
      <c r="J19" s="295"/>
      <c r="K19" s="295"/>
      <c r="L19" s="295"/>
      <c r="M19" s="292"/>
      <c r="N19" s="258"/>
      <c r="O19" s="258"/>
      <c r="P19" s="295"/>
      <c r="Q19" s="292"/>
      <c r="R19" s="258"/>
      <c r="S19" s="258"/>
      <c r="T19" s="296"/>
      <c r="U19" s="258"/>
    </row>
    <row r="20" spans="1:21" s="105" customFormat="1" ht="14.4" x14ac:dyDescent="0.3">
      <c r="A20" s="135">
        <v>2</v>
      </c>
      <c r="B20" s="105" t="s">
        <v>252</v>
      </c>
      <c r="C20" t="s">
        <v>249</v>
      </c>
      <c r="D20" s="43"/>
      <c r="E20" s="292"/>
      <c r="F20" s="53"/>
      <c r="G20" s="53"/>
      <c r="H20" s="53"/>
      <c r="I20" s="53"/>
      <c r="J20" s="297"/>
      <c r="K20" s="297"/>
      <c r="L20" s="297"/>
      <c r="M20" s="292"/>
      <c r="N20" s="257"/>
      <c r="O20" s="257"/>
      <c r="P20" s="297"/>
      <c r="Q20" s="292"/>
      <c r="R20" s="258"/>
      <c r="S20" s="258"/>
      <c r="T20" s="298"/>
      <c r="U20" s="258"/>
    </row>
    <row r="21" spans="1:21" s="105" customFormat="1" ht="14.4" x14ac:dyDescent="0.3">
      <c r="A21" s="135">
        <v>3</v>
      </c>
      <c r="B21" t="s">
        <v>285</v>
      </c>
      <c r="C21" t="s">
        <v>283</v>
      </c>
      <c r="D21" s="43"/>
      <c r="E21" s="292"/>
      <c r="F21" s="53"/>
      <c r="G21" s="53"/>
      <c r="H21" s="53"/>
      <c r="I21" s="53"/>
      <c r="J21" s="295"/>
      <c r="K21" s="295"/>
      <c r="L21" s="295"/>
      <c r="M21" s="292"/>
      <c r="N21" s="258"/>
      <c r="O21" s="258"/>
      <c r="P21" s="295"/>
      <c r="Q21" s="292"/>
      <c r="R21" s="258"/>
      <c r="S21" s="258"/>
      <c r="T21" s="296"/>
      <c r="U21" s="258"/>
    </row>
    <row r="22" spans="1:21" s="105" customFormat="1" ht="14.4" x14ac:dyDescent="0.3">
      <c r="A22" s="135">
        <v>4</v>
      </c>
      <c r="B22" t="s">
        <v>282</v>
      </c>
      <c r="C22" t="s">
        <v>283</v>
      </c>
      <c r="D22" s="43"/>
      <c r="E22" s="292"/>
      <c r="F22" s="53"/>
      <c r="G22" s="53"/>
      <c r="H22" s="53"/>
      <c r="I22" s="53"/>
      <c r="J22" s="295"/>
      <c r="K22" s="295"/>
      <c r="L22" s="295"/>
      <c r="M22" s="292"/>
      <c r="N22" s="258"/>
      <c r="O22" s="258"/>
      <c r="P22" s="295"/>
      <c r="Q22" s="292"/>
      <c r="R22" s="258"/>
      <c r="S22" s="258"/>
      <c r="T22" s="296"/>
      <c r="U22" s="258"/>
    </row>
    <row r="23" spans="1:21" s="105" customFormat="1" ht="14.4" x14ac:dyDescent="0.3">
      <c r="A23" s="135">
        <v>5</v>
      </c>
      <c r="B23" t="s">
        <v>284</v>
      </c>
      <c r="C23" t="s">
        <v>283</v>
      </c>
      <c r="D23" s="43"/>
      <c r="E23" s="292"/>
      <c r="F23" s="53"/>
      <c r="G23" s="53"/>
      <c r="H23" s="53"/>
      <c r="I23" s="53"/>
      <c r="J23" s="297"/>
      <c r="K23" s="297"/>
      <c r="L23" s="297"/>
      <c r="M23" s="292"/>
      <c r="N23" s="257"/>
      <c r="O23" s="257"/>
      <c r="P23" s="297"/>
      <c r="Q23" s="292"/>
      <c r="R23" s="258"/>
      <c r="S23" s="258"/>
      <c r="T23" s="298"/>
      <c r="U23" s="258"/>
    </row>
    <row r="24" spans="1:21" s="105" customFormat="1" ht="14.4" x14ac:dyDescent="0.3">
      <c r="A24" s="135">
        <v>6</v>
      </c>
      <c r="B24" t="s">
        <v>311</v>
      </c>
      <c r="C24" t="s">
        <v>310</v>
      </c>
      <c r="D24" s="43"/>
      <c r="E24" s="299"/>
      <c r="F24" s="53"/>
      <c r="G24" s="53"/>
      <c r="H24" s="53"/>
      <c r="I24" s="53"/>
      <c r="J24" s="53"/>
      <c r="K24" s="53"/>
      <c r="L24" s="53"/>
      <c r="M24" s="299"/>
      <c r="N24" s="258"/>
      <c r="O24" s="258"/>
      <c r="P24" s="53"/>
      <c r="Q24" s="292"/>
      <c r="R24" s="258"/>
      <c r="S24" s="258"/>
      <c r="T24" s="296"/>
      <c r="U24" s="258"/>
    </row>
    <row r="25" spans="1:21" s="105" customFormat="1" ht="14.4" x14ac:dyDescent="0.3">
      <c r="A25" s="137"/>
      <c r="B25" s="136"/>
      <c r="C25" s="136"/>
      <c r="D25" s="136" t="s">
        <v>380</v>
      </c>
      <c r="E25" s="301"/>
      <c r="F25" s="302">
        <v>7.5</v>
      </c>
      <c r="G25" s="302">
        <v>8</v>
      </c>
      <c r="H25" s="302">
        <v>7</v>
      </c>
      <c r="I25" s="302">
        <v>7.5</v>
      </c>
      <c r="J25" s="303">
        <f>SUM((F25*0.25)+(G25*0.25)+(H25*0.3)+(I25*0.2))</f>
        <v>7.4749999999999996</v>
      </c>
      <c r="K25" s="302"/>
      <c r="L25" s="303">
        <f>J25-K25</f>
        <v>7.4749999999999996</v>
      </c>
      <c r="M25" s="329"/>
      <c r="N25" s="536">
        <v>6.6660000000000004</v>
      </c>
      <c r="O25" s="300"/>
      <c r="P25" s="332">
        <f>N25-O25</f>
        <v>6.6660000000000004</v>
      </c>
      <c r="Q25" s="292"/>
      <c r="R25" s="332">
        <f>J25</f>
        <v>7.4749999999999996</v>
      </c>
      <c r="S25" s="332">
        <f>P25</f>
        <v>6.6660000000000004</v>
      </c>
      <c r="T25" s="341">
        <f>(R25+S25)/2</f>
        <v>7.0705</v>
      </c>
      <c r="U25" s="342">
        <v>2</v>
      </c>
    </row>
    <row r="26" spans="1:21" s="105" customFormat="1" ht="14.4" x14ac:dyDescent="0.3">
      <c r="A26" s="135">
        <v>1</v>
      </c>
      <c r="B26" t="s">
        <v>299</v>
      </c>
      <c r="C26" s="43"/>
      <c r="D26" s="43"/>
      <c r="E26" s="292"/>
      <c r="F26" s="53"/>
      <c r="G26" s="53"/>
      <c r="H26" s="53"/>
      <c r="I26" s="53"/>
      <c r="J26" s="295"/>
      <c r="K26" s="295"/>
      <c r="L26" s="295"/>
      <c r="M26" s="292"/>
      <c r="N26" s="258"/>
      <c r="O26" s="258"/>
      <c r="P26" s="295"/>
      <c r="Q26" s="292"/>
      <c r="R26" s="258"/>
      <c r="S26" s="258"/>
      <c r="T26" s="296"/>
      <c r="U26" s="258"/>
    </row>
    <row r="27" spans="1:21" s="105" customFormat="1" ht="14.4" x14ac:dyDescent="0.3">
      <c r="A27" s="135">
        <v>2</v>
      </c>
      <c r="B27" t="s">
        <v>275</v>
      </c>
      <c r="C27" s="43"/>
      <c r="D27" s="43"/>
      <c r="E27" s="292"/>
      <c r="F27" s="53"/>
      <c r="G27" s="53"/>
      <c r="H27" s="53"/>
      <c r="I27" s="53"/>
      <c r="J27" s="297"/>
      <c r="K27" s="297"/>
      <c r="L27" s="297"/>
      <c r="M27" s="292"/>
      <c r="N27" s="257"/>
      <c r="O27" s="257"/>
      <c r="P27" s="297"/>
      <c r="Q27" s="292"/>
      <c r="R27" s="258"/>
      <c r="S27" s="258"/>
      <c r="T27" s="298"/>
      <c r="U27" s="258"/>
    </row>
    <row r="28" spans="1:21" s="105" customFormat="1" ht="14.4" x14ac:dyDescent="0.3">
      <c r="A28" s="135">
        <v>3</v>
      </c>
      <c r="B28" t="s">
        <v>295</v>
      </c>
      <c r="C28" s="43"/>
      <c r="D28" s="43"/>
      <c r="E28" s="292"/>
      <c r="F28" s="53"/>
      <c r="G28" s="53"/>
      <c r="H28" s="53"/>
      <c r="I28" s="53"/>
      <c r="J28" s="295"/>
      <c r="K28" s="295"/>
      <c r="L28" s="295"/>
      <c r="M28" s="292"/>
      <c r="N28" s="258"/>
      <c r="O28" s="258"/>
      <c r="P28" s="295"/>
      <c r="Q28" s="292"/>
      <c r="R28" s="258"/>
      <c r="S28" s="258"/>
      <c r="T28" s="296"/>
      <c r="U28" s="258"/>
    </row>
    <row r="29" spans="1:21" s="105" customFormat="1" ht="14.4" x14ac:dyDescent="0.3">
      <c r="A29" s="135">
        <v>4</v>
      </c>
      <c r="B29" t="s">
        <v>322</v>
      </c>
      <c r="C29" s="43"/>
      <c r="D29" s="43"/>
      <c r="E29" s="292"/>
      <c r="F29" s="53"/>
      <c r="G29" s="53"/>
      <c r="H29" s="53"/>
      <c r="I29" s="53"/>
      <c r="J29" s="295"/>
      <c r="K29" s="295"/>
      <c r="L29" s="295"/>
      <c r="M29" s="292"/>
      <c r="N29" s="258"/>
      <c r="O29" s="258"/>
      <c r="P29" s="295"/>
      <c r="Q29" s="292"/>
      <c r="R29" s="258"/>
      <c r="S29" s="258"/>
      <c r="T29" s="296"/>
      <c r="U29" s="258"/>
    </row>
    <row r="30" spans="1:21" s="105" customFormat="1" ht="14.4" x14ac:dyDescent="0.3">
      <c r="A30" s="135">
        <v>5</v>
      </c>
      <c r="B30" t="s">
        <v>276</v>
      </c>
      <c r="C30" s="43"/>
      <c r="D30" s="43"/>
      <c r="E30" s="292"/>
      <c r="F30" s="53"/>
      <c r="G30" s="53"/>
      <c r="H30" s="53"/>
      <c r="I30" s="53"/>
      <c r="J30" s="297"/>
      <c r="K30" s="297"/>
      <c r="L30" s="297"/>
      <c r="M30" s="292"/>
      <c r="N30" s="257"/>
      <c r="O30" s="257"/>
      <c r="P30" s="297"/>
      <c r="Q30" s="292"/>
      <c r="R30" s="258"/>
      <c r="S30" s="258"/>
      <c r="T30" s="298"/>
      <c r="U30" s="258"/>
    </row>
    <row r="31" spans="1:21" s="105" customFormat="1" ht="14.4" x14ac:dyDescent="0.3">
      <c r="A31" s="135">
        <v>6</v>
      </c>
      <c r="B31" t="s">
        <v>324</v>
      </c>
      <c r="C31" s="43"/>
      <c r="D31" s="43"/>
      <c r="E31" s="299"/>
      <c r="F31" s="53"/>
      <c r="G31" s="53"/>
      <c r="H31" s="53"/>
      <c r="I31" s="53"/>
      <c r="J31" s="53"/>
      <c r="K31" s="53"/>
      <c r="L31" s="53"/>
      <c r="M31" s="299"/>
      <c r="N31" s="258"/>
      <c r="O31" s="258"/>
      <c r="P31" s="53"/>
      <c r="Q31" s="292"/>
      <c r="R31" s="258"/>
      <c r="S31" s="258"/>
      <c r="T31" s="296"/>
      <c r="U31" s="258"/>
    </row>
    <row r="32" spans="1:21" s="105" customFormat="1" ht="14.4" x14ac:dyDescent="0.3">
      <c r="A32" s="137" t="s">
        <v>180</v>
      </c>
      <c r="B32" s="435" t="s">
        <v>378</v>
      </c>
      <c r="C32" s="179" t="s">
        <v>165</v>
      </c>
      <c r="D32" s="136" t="s">
        <v>326</v>
      </c>
      <c r="E32" s="301"/>
      <c r="F32" s="302">
        <v>7</v>
      </c>
      <c r="G32" s="302">
        <v>7.2</v>
      </c>
      <c r="H32" s="302">
        <v>6.8</v>
      </c>
      <c r="I32" s="302">
        <v>7.5</v>
      </c>
      <c r="J32" s="303">
        <f>SUM((F32*0.25)+(G32*0.25)+(H32*0.3)+(I32*0.2))</f>
        <v>7.09</v>
      </c>
      <c r="K32" s="302"/>
      <c r="L32" s="303">
        <f>J32-K32</f>
        <v>7.09</v>
      </c>
      <c r="M32" s="329"/>
      <c r="N32" s="536">
        <v>6.9039999999999999</v>
      </c>
      <c r="O32" s="300"/>
      <c r="P32" s="332">
        <f>N32-O32</f>
        <v>6.9039999999999999</v>
      </c>
      <c r="Q32" s="292"/>
      <c r="R32" s="332">
        <f>J32</f>
        <v>7.09</v>
      </c>
      <c r="S32" s="332">
        <f>P32</f>
        <v>6.9039999999999999</v>
      </c>
      <c r="T32" s="341">
        <f>(R32+S32)/2</f>
        <v>6.9969999999999999</v>
      </c>
      <c r="U32" s="342">
        <v>3</v>
      </c>
    </row>
    <row r="33" spans="1:21" s="105" customFormat="1" ht="14.4" x14ac:dyDescent="0.3">
      <c r="A33" s="135">
        <v>1</v>
      </c>
      <c r="B33" t="s">
        <v>315</v>
      </c>
      <c r="C33" s="43"/>
      <c r="D33" s="43"/>
      <c r="E33" s="292"/>
      <c r="F33" s="53"/>
      <c r="G33" s="53"/>
      <c r="H33" s="53"/>
      <c r="I33" s="53"/>
      <c r="J33" s="295"/>
      <c r="K33" s="295"/>
      <c r="L33" s="295"/>
      <c r="M33" s="292"/>
      <c r="N33" s="258"/>
      <c r="O33" s="258"/>
      <c r="P33" s="295"/>
      <c r="Q33" s="292"/>
      <c r="R33" s="258"/>
      <c r="S33" s="258"/>
      <c r="T33" s="296"/>
      <c r="U33" s="258"/>
    </row>
    <row r="34" spans="1:21" s="105" customFormat="1" ht="14.4" x14ac:dyDescent="0.3">
      <c r="A34" s="135">
        <v>2</v>
      </c>
      <c r="B34" t="s">
        <v>211</v>
      </c>
      <c r="C34" s="43"/>
      <c r="D34" s="43"/>
      <c r="E34" s="292"/>
      <c r="F34" s="53"/>
      <c r="G34" s="53"/>
      <c r="H34" s="53"/>
      <c r="I34" s="53"/>
      <c r="J34" s="297"/>
      <c r="K34" s="297"/>
      <c r="L34" s="297"/>
      <c r="M34" s="292"/>
      <c r="N34" s="257"/>
      <c r="O34" s="257"/>
      <c r="P34" s="297"/>
      <c r="Q34" s="292"/>
      <c r="R34" s="258"/>
      <c r="S34" s="258"/>
      <c r="T34" s="298"/>
      <c r="U34" s="258"/>
    </row>
    <row r="35" spans="1:21" s="105" customFormat="1" ht="14.4" x14ac:dyDescent="0.3">
      <c r="A35" s="135">
        <v>3</v>
      </c>
      <c r="B35" t="s">
        <v>210</v>
      </c>
      <c r="C35" s="43"/>
      <c r="D35" s="43"/>
      <c r="E35" s="292"/>
      <c r="F35" s="53"/>
      <c r="G35" s="53"/>
      <c r="H35" s="53"/>
      <c r="I35" s="53"/>
      <c r="J35" s="295"/>
      <c r="K35" s="295"/>
      <c r="L35" s="295"/>
      <c r="M35" s="292"/>
      <c r="N35" s="258"/>
      <c r="O35" s="258"/>
      <c r="P35" s="295"/>
      <c r="Q35" s="292"/>
      <c r="R35" s="258"/>
      <c r="S35" s="258"/>
      <c r="T35" s="296"/>
      <c r="U35" s="258"/>
    </row>
    <row r="36" spans="1:21" s="105" customFormat="1" ht="14.4" x14ac:dyDescent="0.3">
      <c r="A36" s="135">
        <v>4</v>
      </c>
      <c r="B36" t="s">
        <v>291</v>
      </c>
      <c r="C36" s="43"/>
      <c r="D36" s="43"/>
      <c r="E36" s="292"/>
      <c r="F36" s="53"/>
      <c r="G36" s="53"/>
      <c r="H36" s="53"/>
      <c r="I36" s="53"/>
      <c r="J36" s="295"/>
      <c r="K36" s="295"/>
      <c r="L36" s="295"/>
      <c r="M36" s="292"/>
      <c r="N36" s="258"/>
      <c r="O36" s="258"/>
      <c r="P36" s="295"/>
      <c r="Q36" s="292"/>
      <c r="R36" s="258"/>
      <c r="S36" s="258"/>
      <c r="T36" s="296"/>
      <c r="U36" s="258"/>
    </row>
    <row r="37" spans="1:21" s="105" customFormat="1" ht="14.4" x14ac:dyDescent="0.3">
      <c r="A37" s="135">
        <v>5</v>
      </c>
      <c r="B37" t="s">
        <v>196</v>
      </c>
      <c r="C37" s="43"/>
      <c r="D37" s="43"/>
      <c r="E37" s="292"/>
      <c r="F37" s="53"/>
      <c r="G37" s="53"/>
      <c r="H37" s="53"/>
      <c r="I37" s="53"/>
      <c r="J37" s="297"/>
      <c r="K37" s="297"/>
      <c r="L37" s="297"/>
      <c r="M37" s="292"/>
      <c r="N37" s="257"/>
      <c r="O37" s="257"/>
      <c r="P37" s="297"/>
      <c r="Q37" s="292"/>
      <c r="R37" s="258"/>
      <c r="S37" s="258"/>
      <c r="T37" s="298"/>
      <c r="U37" s="258"/>
    </row>
    <row r="38" spans="1:21" s="105" customFormat="1" ht="14.4" x14ac:dyDescent="0.3">
      <c r="A38" s="135">
        <v>6</v>
      </c>
      <c r="B38" t="s">
        <v>203</v>
      </c>
      <c r="C38" s="43"/>
      <c r="D38" s="43"/>
      <c r="E38" s="299"/>
      <c r="F38" s="53"/>
      <c r="G38" s="53"/>
      <c r="H38" s="53"/>
      <c r="I38" s="53"/>
      <c r="J38" s="53"/>
      <c r="K38" s="53"/>
      <c r="L38" s="53"/>
      <c r="M38" s="299"/>
      <c r="N38" s="258"/>
      <c r="O38" s="258"/>
      <c r="P38" s="53"/>
      <c r="Q38" s="292"/>
      <c r="R38" s="258"/>
      <c r="S38" s="258"/>
      <c r="T38" s="296"/>
      <c r="U38" s="258"/>
    </row>
    <row r="39" spans="1:21" s="105" customFormat="1" ht="14.4" x14ac:dyDescent="0.3">
      <c r="A39" s="137" t="s">
        <v>180</v>
      </c>
      <c r="B39" s="136" t="s">
        <v>401</v>
      </c>
      <c r="C39" s="435" t="s">
        <v>199</v>
      </c>
      <c r="D39" s="136" t="s">
        <v>264</v>
      </c>
      <c r="E39" s="301"/>
      <c r="F39" s="302">
        <v>7.8</v>
      </c>
      <c r="G39" s="302">
        <v>7.8</v>
      </c>
      <c r="H39" s="302">
        <v>5.8</v>
      </c>
      <c r="I39" s="302">
        <v>6.5</v>
      </c>
      <c r="J39" s="303">
        <f>SUM((F39*0.25)+(G39*0.25)+(H39*0.3)+(I39*0.2))</f>
        <v>6.9399999999999995</v>
      </c>
      <c r="K39" s="302"/>
      <c r="L39" s="303">
        <f>J39-K39</f>
        <v>6.9399999999999995</v>
      </c>
      <c r="M39" s="329"/>
      <c r="N39" s="536">
        <v>7.0250000000000004</v>
      </c>
      <c r="O39" s="300"/>
      <c r="P39" s="332">
        <f>N39-O39</f>
        <v>7.0250000000000004</v>
      </c>
      <c r="Q39" s="292"/>
      <c r="R39" s="332">
        <f>J39</f>
        <v>6.9399999999999995</v>
      </c>
      <c r="S39" s="332">
        <f>P39</f>
        <v>7.0250000000000004</v>
      </c>
      <c r="T39" s="341">
        <f>(R39+S39)/2</f>
        <v>6.9824999999999999</v>
      </c>
      <c r="U39" s="342">
        <v>4</v>
      </c>
    </row>
    <row r="40" spans="1:21" s="105" customFormat="1" ht="14.4" x14ac:dyDescent="0.3">
      <c r="A40" s="135">
        <v>1</v>
      </c>
      <c r="B40" t="s">
        <v>328</v>
      </c>
      <c r="C40" s="43"/>
      <c r="D40" s="43"/>
      <c r="E40" s="292"/>
      <c r="F40" s="53"/>
      <c r="G40" s="53"/>
      <c r="H40" s="53"/>
      <c r="I40" s="53"/>
      <c r="J40" s="295"/>
      <c r="K40" s="295"/>
      <c r="L40" s="295"/>
      <c r="M40" s="292"/>
      <c r="N40" s="258"/>
      <c r="O40" s="258"/>
      <c r="P40" s="295"/>
      <c r="Q40" s="292"/>
      <c r="R40" s="258"/>
      <c r="S40" s="258"/>
      <c r="T40" s="296"/>
      <c r="U40" s="258"/>
    </row>
    <row r="41" spans="1:21" s="105" customFormat="1" ht="14.4" x14ac:dyDescent="0.3">
      <c r="A41" s="135">
        <v>2</v>
      </c>
      <c r="B41" t="s">
        <v>204</v>
      </c>
      <c r="C41" s="43"/>
      <c r="D41" s="43"/>
      <c r="E41" s="292"/>
      <c r="F41" s="53"/>
      <c r="G41" s="53"/>
      <c r="H41" s="53"/>
      <c r="I41" s="53"/>
      <c r="J41" s="297"/>
      <c r="K41" s="297"/>
      <c r="L41" s="297"/>
      <c r="M41" s="292"/>
      <c r="N41" s="257"/>
      <c r="O41" s="257"/>
      <c r="P41" s="297"/>
      <c r="Q41" s="292"/>
      <c r="R41" s="258"/>
      <c r="S41" s="258"/>
      <c r="T41" s="298"/>
      <c r="U41" s="258"/>
    </row>
    <row r="42" spans="1:21" s="105" customFormat="1" ht="14.4" x14ac:dyDescent="0.3">
      <c r="A42" s="135">
        <v>3</v>
      </c>
      <c r="B42" t="s">
        <v>205</v>
      </c>
      <c r="C42" s="43"/>
      <c r="D42" s="43"/>
      <c r="E42" s="292"/>
      <c r="F42" s="53"/>
      <c r="G42" s="53"/>
      <c r="H42" s="53"/>
      <c r="I42" s="53"/>
      <c r="J42" s="295"/>
      <c r="K42" s="295"/>
      <c r="L42" s="295"/>
      <c r="M42" s="292"/>
      <c r="N42" s="258"/>
      <c r="O42" s="258"/>
      <c r="P42" s="295"/>
      <c r="Q42" s="292"/>
      <c r="R42" s="258"/>
      <c r="S42" s="258"/>
      <c r="T42" s="296"/>
      <c r="U42" s="258"/>
    </row>
    <row r="43" spans="1:21" s="105" customFormat="1" ht="14.4" x14ac:dyDescent="0.3">
      <c r="A43" s="135">
        <v>4</v>
      </c>
      <c r="B43" t="s">
        <v>207</v>
      </c>
      <c r="C43" s="43"/>
      <c r="D43" s="43"/>
      <c r="E43" s="292"/>
      <c r="F43" s="53"/>
      <c r="G43" s="53"/>
      <c r="H43" s="53"/>
      <c r="I43" s="53"/>
      <c r="J43" s="295"/>
      <c r="K43" s="295"/>
      <c r="L43" s="295"/>
      <c r="M43" s="292"/>
      <c r="N43" s="258"/>
      <c r="O43" s="258"/>
      <c r="P43" s="295"/>
      <c r="Q43" s="292"/>
      <c r="R43" s="258"/>
      <c r="S43" s="258"/>
      <c r="T43" s="296"/>
      <c r="U43" s="258"/>
    </row>
    <row r="44" spans="1:21" s="105" customFormat="1" ht="14.4" x14ac:dyDescent="0.3">
      <c r="A44" s="135">
        <v>5</v>
      </c>
      <c r="B44" t="s">
        <v>336</v>
      </c>
      <c r="C44" s="43"/>
      <c r="D44" s="43"/>
      <c r="E44" s="292"/>
      <c r="F44" s="53"/>
      <c r="G44" s="53"/>
      <c r="H44" s="53"/>
      <c r="I44" s="53"/>
      <c r="J44" s="297"/>
      <c r="K44" s="297"/>
      <c r="L44" s="297"/>
      <c r="M44" s="292"/>
      <c r="N44" s="257"/>
      <c r="O44" s="257"/>
      <c r="P44" s="297"/>
      <c r="Q44" s="292"/>
      <c r="R44" s="258"/>
      <c r="S44" s="258"/>
      <c r="T44" s="298"/>
      <c r="U44" s="258"/>
    </row>
    <row r="45" spans="1:21" s="105" customFormat="1" ht="14.4" x14ac:dyDescent="0.3">
      <c r="A45" s="135">
        <v>6</v>
      </c>
      <c r="B45" t="s">
        <v>305</v>
      </c>
      <c r="C45" s="43"/>
      <c r="D45" s="43"/>
      <c r="E45" s="299"/>
      <c r="F45" s="53"/>
      <c r="G45" s="53"/>
      <c r="H45" s="53"/>
      <c r="I45" s="53"/>
      <c r="J45" s="53"/>
      <c r="K45" s="53"/>
      <c r="L45" s="53"/>
      <c r="M45" s="299"/>
      <c r="N45" s="258"/>
      <c r="O45" s="258"/>
      <c r="P45" s="53"/>
      <c r="Q45" s="292"/>
      <c r="R45" s="258"/>
      <c r="S45" s="258"/>
      <c r="T45" s="296"/>
      <c r="U45" s="258"/>
    </row>
    <row r="46" spans="1:21" s="105" customFormat="1" ht="14.4" x14ac:dyDescent="0.3">
      <c r="A46" s="137"/>
      <c r="B46" s="136"/>
      <c r="C46" s="179" t="s">
        <v>223</v>
      </c>
      <c r="D46" s="136" t="s">
        <v>193</v>
      </c>
      <c r="E46" s="301"/>
      <c r="F46" s="302">
        <v>7.8</v>
      </c>
      <c r="G46" s="302">
        <v>7.5</v>
      </c>
      <c r="H46" s="302">
        <v>6.8</v>
      </c>
      <c r="I46" s="302">
        <v>6.8</v>
      </c>
      <c r="J46" s="303">
        <f>SUM((F46*0.25)+(G46*0.25)+(H46*0.3)+(I46*0.2))</f>
        <v>7.2250000000000005</v>
      </c>
      <c r="K46" s="302"/>
      <c r="L46" s="303">
        <f>J46-K46</f>
        <v>7.2250000000000005</v>
      </c>
      <c r="M46" s="329"/>
      <c r="N46" s="536">
        <v>6.5579999999999998</v>
      </c>
      <c r="O46" s="300"/>
      <c r="P46" s="332">
        <f>N46-O46</f>
        <v>6.5579999999999998</v>
      </c>
      <c r="Q46" s="292"/>
      <c r="R46" s="332">
        <f>J46</f>
        <v>7.2250000000000005</v>
      </c>
      <c r="S46" s="332">
        <f>P46</f>
        <v>6.5579999999999998</v>
      </c>
      <c r="T46" s="341">
        <f>(R46+S46)/2</f>
        <v>6.8915000000000006</v>
      </c>
      <c r="U46" s="342">
        <v>5</v>
      </c>
    </row>
    <row r="47" spans="1:21" s="105" customFormat="1" ht="14.4" x14ac:dyDescent="0.3">
      <c r="A47" s="135">
        <v>1</v>
      </c>
      <c r="B47" t="s">
        <v>219</v>
      </c>
      <c r="C47" s="43"/>
      <c r="D47" s="43"/>
      <c r="E47" s="292"/>
      <c r="F47" s="53"/>
      <c r="G47" s="53"/>
      <c r="H47" s="53"/>
      <c r="I47" s="53"/>
      <c r="J47" s="295"/>
      <c r="K47" s="295"/>
      <c r="L47" s="295"/>
      <c r="M47" s="292"/>
      <c r="N47" s="258"/>
      <c r="O47" s="258"/>
      <c r="P47" s="295"/>
      <c r="Q47" s="292"/>
      <c r="R47" s="258"/>
      <c r="S47" s="258"/>
      <c r="T47" s="296"/>
      <c r="U47" s="258"/>
    </row>
    <row r="48" spans="1:21" s="105" customFormat="1" ht="14.4" x14ac:dyDescent="0.3">
      <c r="A48" s="135">
        <v>2</v>
      </c>
      <c r="B48" t="s">
        <v>362</v>
      </c>
      <c r="C48" s="43"/>
      <c r="D48" s="43"/>
      <c r="E48" s="292"/>
      <c r="F48" s="53"/>
      <c r="G48" s="53"/>
      <c r="H48" s="53"/>
      <c r="I48" s="53"/>
      <c r="J48" s="297"/>
      <c r="K48" s="297"/>
      <c r="L48" s="297"/>
      <c r="M48" s="292"/>
      <c r="N48" s="257"/>
      <c r="O48" s="257"/>
      <c r="P48" s="297"/>
      <c r="Q48" s="292"/>
      <c r="R48" s="258"/>
      <c r="S48" s="258"/>
      <c r="T48" s="298"/>
      <c r="U48" s="258"/>
    </row>
    <row r="49" spans="1:21" s="105" customFormat="1" ht="14.4" x14ac:dyDescent="0.3">
      <c r="A49" s="135">
        <v>3</v>
      </c>
      <c r="B49" t="s">
        <v>367</v>
      </c>
      <c r="C49" s="43"/>
      <c r="D49" s="43"/>
      <c r="E49" s="292"/>
      <c r="F49" s="53"/>
      <c r="G49" s="53"/>
      <c r="H49" s="53"/>
      <c r="I49" s="53"/>
      <c r="J49" s="295"/>
      <c r="K49" s="295"/>
      <c r="L49" s="295"/>
      <c r="M49" s="292"/>
      <c r="N49" s="258"/>
      <c r="O49" s="258"/>
      <c r="P49" s="295"/>
      <c r="Q49" s="292"/>
      <c r="R49" s="258"/>
      <c r="S49" s="258"/>
      <c r="T49" s="296"/>
      <c r="U49" s="258"/>
    </row>
    <row r="50" spans="1:21" s="105" customFormat="1" ht="14.4" x14ac:dyDescent="0.3">
      <c r="A50" s="135">
        <v>4</v>
      </c>
      <c r="B50" t="s">
        <v>218</v>
      </c>
      <c r="C50" s="43"/>
      <c r="D50" s="43"/>
      <c r="E50" s="292"/>
      <c r="F50" s="53"/>
      <c r="G50" s="53"/>
      <c r="H50" s="53"/>
      <c r="I50" s="53"/>
      <c r="J50" s="295"/>
      <c r="K50" s="295"/>
      <c r="L50" s="295"/>
      <c r="M50" s="292"/>
      <c r="N50" s="258"/>
      <c r="O50" s="258"/>
      <c r="P50" s="295"/>
      <c r="Q50" s="292"/>
      <c r="R50" s="258"/>
      <c r="S50" s="258"/>
      <c r="T50" s="296"/>
      <c r="U50" s="258"/>
    </row>
    <row r="51" spans="1:21" s="105" customFormat="1" ht="14.4" x14ac:dyDescent="0.3">
      <c r="A51" s="135">
        <v>5</v>
      </c>
      <c r="B51" s="105" t="s">
        <v>316</v>
      </c>
      <c r="C51" s="43"/>
      <c r="D51" s="43"/>
      <c r="E51" s="292"/>
      <c r="F51" s="53"/>
      <c r="G51" s="53"/>
      <c r="H51" s="53"/>
      <c r="I51" s="53"/>
      <c r="J51" s="297"/>
      <c r="K51" s="297"/>
      <c r="L51" s="297"/>
      <c r="M51" s="292"/>
      <c r="N51" s="257"/>
      <c r="O51" s="257"/>
      <c r="P51" s="297"/>
      <c r="Q51" s="292"/>
      <c r="R51" s="258"/>
      <c r="S51" s="258"/>
      <c r="T51" s="298"/>
      <c r="U51" s="258"/>
    </row>
    <row r="52" spans="1:21" s="105" customFormat="1" ht="14.4" x14ac:dyDescent="0.3">
      <c r="A52" s="135">
        <v>6</v>
      </c>
      <c r="B52" s="105" t="s">
        <v>368</v>
      </c>
      <c r="C52" s="43"/>
      <c r="D52" s="43"/>
      <c r="E52" s="299"/>
      <c r="F52" s="53"/>
      <c r="G52" s="53"/>
      <c r="H52" s="53"/>
      <c r="I52" s="53"/>
      <c r="J52" s="53"/>
      <c r="K52" s="53"/>
      <c r="L52" s="53"/>
      <c r="M52" s="299"/>
      <c r="N52" s="258"/>
      <c r="O52" s="258"/>
      <c r="P52" s="53"/>
      <c r="Q52" s="292"/>
      <c r="R52" s="258"/>
      <c r="S52" s="258"/>
      <c r="T52" s="296"/>
      <c r="U52" s="258"/>
    </row>
    <row r="53" spans="1:21" s="105" customFormat="1" ht="14.4" x14ac:dyDescent="0.3">
      <c r="A53" s="137"/>
      <c r="B53" s="136"/>
      <c r="C53" s="179" t="s">
        <v>269</v>
      </c>
      <c r="D53" s="136" t="s">
        <v>370</v>
      </c>
      <c r="E53" s="301"/>
      <c r="F53" s="302">
        <v>8.5</v>
      </c>
      <c r="G53" s="302">
        <v>9</v>
      </c>
      <c r="H53" s="302">
        <v>6.5</v>
      </c>
      <c r="I53" s="302">
        <v>7.5</v>
      </c>
      <c r="J53" s="303">
        <f>SUM((F53*0.25)+(G53*0.25)+(H53*0.3)+(I53*0.2))</f>
        <v>7.8250000000000002</v>
      </c>
      <c r="K53" s="302"/>
      <c r="L53" s="303">
        <f>J53-K53</f>
        <v>7.8250000000000002</v>
      </c>
      <c r="M53" s="329"/>
      <c r="N53" s="536">
        <v>5.7569999999999997</v>
      </c>
      <c r="O53" s="300"/>
      <c r="P53" s="332">
        <f>N53-O53</f>
        <v>5.7569999999999997</v>
      </c>
      <c r="Q53" s="292"/>
      <c r="R53" s="332">
        <f>J53</f>
        <v>7.8250000000000002</v>
      </c>
      <c r="S53" s="332">
        <f>P53</f>
        <v>5.7569999999999997</v>
      </c>
      <c r="T53" s="341">
        <f>(R53+S53)/2</f>
        <v>6.7910000000000004</v>
      </c>
      <c r="U53" s="342">
        <v>6</v>
      </c>
    </row>
    <row r="54" spans="1:21" s="105" customFormat="1" ht="14.4" x14ac:dyDescent="0.3">
      <c r="A54" s="135">
        <v>1</v>
      </c>
      <c r="B54" s="280" t="s">
        <v>175</v>
      </c>
      <c r="C54"/>
      <c r="D54" s="53"/>
      <c r="E54" s="292"/>
      <c r="F54" s="53"/>
      <c r="G54" s="53"/>
      <c r="H54" s="53"/>
      <c r="I54" s="53"/>
      <c r="J54" s="295"/>
      <c r="K54" s="295"/>
      <c r="L54" s="295"/>
      <c r="M54" s="292"/>
      <c r="N54" s="258"/>
      <c r="O54" s="258"/>
      <c r="P54" s="295"/>
      <c r="Q54" s="292"/>
      <c r="R54" s="258"/>
      <c r="S54" s="258"/>
      <c r="T54" s="296"/>
      <c r="U54" s="258"/>
    </row>
    <row r="55" spans="1:21" s="105" customFormat="1" ht="14.4" x14ac:dyDescent="0.3">
      <c r="A55" s="135">
        <v>2</v>
      </c>
      <c r="B55" t="s">
        <v>195</v>
      </c>
      <c r="C55" t="s">
        <v>161</v>
      </c>
      <c r="D55" s="53"/>
      <c r="E55" s="292"/>
      <c r="F55" s="53"/>
      <c r="G55" s="53"/>
      <c r="H55" s="53"/>
      <c r="I55" s="53"/>
      <c r="J55" s="297"/>
      <c r="K55" s="297"/>
      <c r="L55" s="297"/>
      <c r="M55" s="292"/>
      <c r="N55" s="257"/>
      <c r="O55" s="257"/>
      <c r="P55" s="297"/>
      <c r="Q55" s="292"/>
      <c r="R55" s="258"/>
      <c r="S55" s="258"/>
      <c r="T55" s="298"/>
      <c r="U55" s="258"/>
    </row>
    <row r="56" spans="1:21" s="105" customFormat="1" ht="14.4" x14ac:dyDescent="0.3">
      <c r="A56" s="135">
        <v>3</v>
      </c>
      <c r="B56" t="s">
        <v>182</v>
      </c>
      <c r="C56" t="s">
        <v>161</v>
      </c>
      <c r="D56" s="53"/>
      <c r="E56" s="292"/>
      <c r="F56" s="53"/>
      <c r="G56" s="53"/>
      <c r="H56" s="53"/>
      <c r="I56" s="53"/>
      <c r="J56" s="295"/>
      <c r="K56" s="295"/>
      <c r="L56" s="295"/>
      <c r="M56" s="292"/>
      <c r="N56" s="258"/>
      <c r="O56" s="258"/>
      <c r="P56" s="295"/>
      <c r="Q56" s="292"/>
      <c r="R56" s="258"/>
      <c r="S56" s="258"/>
      <c r="T56" s="296"/>
      <c r="U56" s="258"/>
    </row>
    <row r="57" spans="1:21" s="105" customFormat="1" ht="14.4" x14ac:dyDescent="0.3">
      <c r="A57" s="135">
        <v>4</v>
      </c>
      <c r="B57" t="s">
        <v>294</v>
      </c>
      <c r="C57" t="s">
        <v>161</v>
      </c>
      <c r="D57" s="53"/>
      <c r="E57" s="292"/>
      <c r="F57" s="53"/>
      <c r="G57" s="53"/>
      <c r="H57" s="53"/>
      <c r="I57" s="53"/>
      <c r="J57" s="295"/>
      <c r="K57" s="295"/>
      <c r="L57" s="295"/>
      <c r="M57" s="292"/>
      <c r="N57" s="258"/>
      <c r="O57" s="258"/>
      <c r="P57" s="295"/>
      <c r="Q57" s="292"/>
      <c r="R57" s="258"/>
      <c r="S57" s="258"/>
      <c r="T57" s="296"/>
      <c r="U57" s="258"/>
    </row>
    <row r="58" spans="1:21" s="105" customFormat="1" ht="14.4" x14ac:dyDescent="0.3">
      <c r="A58" s="135">
        <v>5</v>
      </c>
      <c r="B58" t="s">
        <v>169</v>
      </c>
      <c r="C58" t="s">
        <v>161</v>
      </c>
      <c r="D58" s="53"/>
      <c r="E58" s="292"/>
      <c r="F58" s="53"/>
      <c r="G58" s="53"/>
      <c r="H58" s="53"/>
      <c r="I58" s="53"/>
      <c r="J58" s="297"/>
      <c r="K58" s="297"/>
      <c r="L58" s="297"/>
      <c r="M58" s="292"/>
      <c r="N58" s="257"/>
      <c r="O58" s="257"/>
      <c r="P58" s="297"/>
      <c r="Q58" s="292"/>
      <c r="R58" s="258"/>
      <c r="S58" s="258"/>
      <c r="T58" s="298"/>
      <c r="U58" s="258"/>
    </row>
    <row r="59" spans="1:21" s="105" customFormat="1" ht="14.4" x14ac:dyDescent="0.3">
      <c r="A59" s="135">
        <v>6</v>
      </c>
      <c r="B59" t="s">
        <v>277</v>
      </c>
      <c r="C59" t="s">
        <v>278</v>
      </c>
      <c r="D59" s="53"/>
      <c r="E59" s="299"/>
      <c r="F59" s="53"/>
      <c r="G59" s="53"/>
      <c r="H59" s="53"/>
      <c r="I59" s="53"/>
      <c r="J59" s="53"/>
      <c r="K59" s="53"/>
      <c r="L59" s="53"/>
      <c r="M59" s="299"/>
      <c r="N59" s="258"/>
      <c r="O59" s="258"/>
      <c r="P59" s="53"/>
      <c r="Q59" s="292"/>
      <c r="R59" s="258"/>
      <c r="S59" s="258"/>
      <c r="T59" s="296"/>
      <c r="U59" s="258"/>
    </row>
    <row r="60" spans="1:21" s="105" customFormat="1" ht="14.4" x14ac:dyDescent="0.3">
      <c r="A60" s="137"/>
      <c r="B60" s="136"/>
      <c r="C60" s="136"/>
      <c r="D60" s="179" t="s">
        <v>161</v>
      </c>
      <c r="E60" s="301"/>
      <c r="F60" s="302">
        <v>7.5</v>
      </c>
      <c r="G60" s="302">
        <v>7</v>
      </c>
      <c r="H60" s="302">
        <v>6</v>
      </c>
      <c r="I60" s="302">
        <v>6.8</v>
      </c>
      <c r="J60" s="303">
        <f>SUM((F60*0.25)+(G60*0.25)+(H60*0.3)+(I60*0.2))</f>
        <v>6.7850000000000001</v>
      </c>
      <c r="K60" s="302"/>
      <c r="L60" s="303">
        <f>J60-K60</f>
        <v>6.7850000000000001</v>
      </c>
      <c r="M60" s="329"/>
      <c r="N60" s="536">
        <v>6.7690000000000001</v>
      </c>
      <c r="O60" s="300"/>
      <c r="P60" s="332">
        <f>N60-O60</f>
        <v>6.7690000000000001</v>
      </c>
      <c r="Q60" s="292"/>
      <c r="R60" s="332">
        <f>J60</f>
        <v>6.7850000000000001</v>
      </c>
      <c r="S60" s="332">
        <f>P60</f>
        <v>6.7690000000000001</v>
      </c>
      <c r="T60" s="341">
        <f>(R60+S60)/2</f>
        <v>6.7770000000000001</v>
      </c>
      <c r="U60" s="342">
        <v>7</v>
      </c>
    </row>
    <row r="61" spans="1:21" s="105" customFormat="1" ht="14.4" x14ac:dyDescent="0.3">
      <c r="A61" s="135">
        <v>1</v>
      </c>
      <c r="B61" t="s">
        <v>289</v>
      </c>
      <c r="C61" s="43"/>
      <c r="D61" s="43"/>
      <c r="E61" s="292"/>
      <c r="F61" s="53"/>
      <c r="G61" s="53"/>
      <c r="H61" s="53"/>
      <c r="I61" s="53"/>
      <c r="J61" s="295"/>
      <c r="K61" s="295"/>
      <c r="L61" s="295"/>
      <c r="M61" s="292"/>
      <c r="N61" s="258"/>
      <c r="O61" s="258"/>
      <c r="P61" s="295"/>
      <c r="Q61" s="292"/>
      <c r="R61" s="258"/>
      <c r="S61" s="258"/>
      <c r="T61" s="296"/>
      <c r="U61" s="258"/>
    </row>
    <row r="62" spans="1:21" s="105" customFormat="1" ht="14.4" x14ac:dyDescent="0.3">
      <c r="A62" s="135">
        <v>2</v>
      </c>
      <c r="B62" t="s">
        <v>188</v>
      </c>
      <c r="C62" s="43"/>
      <c r="D62" s="43"/>
      <c r="E62" s="292"/>
      <c r="F62" s="53"/>
      <c r="G62" s="53"/>
      <c r="H62" s="53"/>
      <c r="I62" s="53"/>
      <c r="J62" s="297"/>
      <c r="K62" s="297"/>
      <c r="L62" s="297"/>
      <c r="M62" s="292"/>
      <c r="N62" s="257"/>
      <c r="O62" s="257"/>
      <c r="P62" s="297"/>
      <c r="Q62" s="292"/>
      <c r="R62" s="258"/>
      <c r="S62" s="258"/>
      <c r="T62" s="298"/>
      <c r="U62" s="258"/>
    </row>
    <row r="63" spans="1:21" s="105" customFormat="1" ht="14.4" x14ac:dyDescent="0.3">
      <c r="A63" s="135">
        <v>3</v>
      </c>
      <c r="B63" t="s">
        <v>186</v>
      </c>
      <c r="C63" s="43"/>
      <c r="D63" s="43"/>
      <c r="E63" s="292"/>
      <c r="F63" s="53"/>
      <c r="G63" s="53"/>
      <c r="H63" s="53"/>
      <c r="I63" s="53"/>
      <c r="J63" s="295"/>
      <c r="K63" s="295"/>
      <c r="L63" s="295"/>
      <c r="M63" s="292"/>
      <c r="N63" s="258"/>
      <c r="O63" s="258"/>
      <c r="P63" s="295"/>
      <c r="Q63" s="292"/>
      <c r="R63" s="258"/>
      <c r="S63" s="258"/>
      <c r="T63" s="296"/>
      <c r="U63" s="258"/>
    </row>
    <row r="64" spans="1:21" s="105" customFormat="1" ht="14.4" x14ac:dyDescent="0.3">
      <c r="A64" s="135">
        <v>4</v>
      </c>
      <c r="B64" t="s">
        <v>171</v>
      </c>
      <c r="C64" s="43"/>
      <c r="D64" s="43"/>
      <c r="E64" s="292"/>
      <c r="F64" s="53"/>
      <c r="G64" s="53"/>
      <c r="H64" s="53"/>
      <c r="I64" s="53"/>
      <c r="J64" s="295"/>
      <c r="K64" s="295"/>
      <c r="L64" s="295"/>
      <c r="M64" s="292"/>
      <c r="N64" s="258"/>
      <c r="O64" s="258"/>
      <c r="P64" s="295"/>
      <c r="Q64" s="292"/>
      <c r="R64" s="258"/>
      <c r="S64" s="258"/>
      <c r="T64" s="296"/>
      <c r="U64" s="258"/>
    </row>
    <row r="65" spans="1:21" s="105" customFormat="1" ht="14.4" x14ac:dyDescent="0.3">
      <c r="A65" s="135">
        <v>5</v>
      </c>
      <c r="B65" t="s">
        <v>187</v>
      </c>
      <c r="C65" s="43"/>
      <c r="D65" s="43"/>
      <c r="E65" s="292"/>
      <c r="F65" s="53"/>
      <c r="G65" s="53"/>
      <c r="H65" s="53"/>
      <c r="I65" s="53"/>
      <c r="J65" s="297"/>
      <c r="K65" s="297"/>
      <c r="L65" s="297"/>
      <c r="M65" s="292"/>
      <c r="N65" s="257"/>
      <c r="O65" s="257"/>
      <c r="P65" s="297"/>
      <c r="Q65" s="292"/>
      <c r="R65" s="258"/>
      <c r="S65" s="258"/>
      <c r="T65" s="298"/>
      <c r="U65" s="258"/>
    </row>
    <row r="66" spans="1:21" s="105" customFormat="1" ht="14.4" x14ac:dyDescent="0.3">
      <c r="A66" s="135">
        <v>6</v>
      </c>
      <c r="B66" t="s">
        <v>172</v>
      </c>
      <c r="C66" s="43"/>
      <c r="D66" s="43"/>
      <c r="E66" s="299"/>
      <c r="F66" s="53"/>
      <c r="G66" s="53"/>
      <c r="H66" s="53"/>
      <c r="I66" s="53"/>
      <c r="J66" s="53"/>
      <c r="K66" s="53"/>
      <c r="L66" s="53"/>
      <c r="M66" s="299"/>
      <c r="N66" s="258"/>
      <c r="O66" s="258"/>
      <c r="P66" s="53"/>
      <c r="Q66" s="292"/>
      <c r="R66" s="258"/>
      <c r="S66" s="258"/>
      <c r="T66" s="296"/>
      <c r="U66" s="258"/>
    </row>
    <row r="67" spans="1:21" s="105" customFormat="1" ht="14.4" x14ac:dyDescent="0.3">
      <c r="A67" s="137"/>
      <c r="B67" s="136"/>
      <c r="C67" s="179" t="s">
        <v>156</v>
      </c>
      <c r="D67" s="136" t="s">
        <v>379</v>
      </c>
      <c r="E67" s="301"/>
      <c r="F67" s="302">
        <v>6</v>
      </c>
      <c r="G67" s="302">
        <v>7</v>
      </c>
      <c r="H67" s="302">
        <v>6.5</v>
      </c>
      <c r="I67" s="302">
        <v>7</v>
      </c>
      <c r="J67" s="303">
        <f>SUM((F67*0.25)+(G67*0.25)+(H67*0.3)+(I67*0.2))</f>
        <v>6.6000000000000005</v>
      </c>
      <c r="K67" s="302">
        <v>1</v>
      </c>
      <c r="L67" s="303">
        <f>J67-K67</f>
        <v>5.6000000000000005</v>
      </c>
      <c r="M67" s="329"/>
      <c r="N67" s="536">
        <v>6.5289999999999999</v>
      </c>
      <c r="O67" s="300"/>
      <c r="P67" s="332">
        <f>N67-O67</f>
        <v>6.5289999999999999</v>
      </c>
      <c r="Q67" s="292"/>
      <c r="R67" s="332">
        <f>J67</f>
        <v>6.6000000000000005</v>
      </c>
      <c r="S67" s="332">
        <f>P67</f>
        <v>6.5289999999999999</v>
      </c>
      <c r="T67" s="341">
        <f>(R67+S67)/2</f>
        <v>6.5645000000000007</v>
      </c>
      <c r="U67" s="342">
        <v>8</v>
      </c>
    </row>
    <row r="68" spans="1:21" s="105" customFormat="1" ht="14.4" x14ac:dyDescent="0.3">
      <c r="A68" s="135">
        <v>1</v>
      </c>
      <c r="B68" t="s">
        <v>170</v>
      </c>
      <c r="C68" s="43"/>
      <c r="D68" s="43"/>
      <c r="E68" s="292"/>
      <c r="F68" s="53"/>
      <c r="G68" s="53"/>
      <c r="H68" s="53"/>
      <c r="I68" s="53"/>
      <c r="J68" s="295"/>
      <c r="K68" s="295"/>
      <c r="L68" s="295"/>
      <c r="M68" s="292"/>
      <c r="N68" s="258"/>
      <c r="O68" s="258"/>
      <c r="P68" s="295"/>
      <c r="Q68" s="292"/>
      <c r="R68" s="258"/>
      <c r="S68" s="258"/>
      <c r="T68" s="296"/>
      <c r="U68" s="258"/>
    </row>
    <row r="69" spans="1:21" s="105" customFormat="1" ht="14.4" x14ac:dyDescent="0.3">
      <c r="A69" s="135">
        <v>2</v>
      </c>
      <c r="B69" t="s">
        <v>290</v>
      </c>
      <c r="C69" s="43"/>
      <c r="D69" s="43"/>
      <c r="E69" s="292"/>
      <c r="F69" s="53"/>
      <c r="G69" s="53"/>
      <c r="H69" s="53"/>
      <c r="I69" s="53"/>
      <c r="J69" s="297"/>
      <c r="K69" s="297"/>
      <c r="L69" s="297"/>
      <c r="M69" s="292"/>
      <c r="N69" s="257"/>
      <c r="O69" s="257"/>
      <c r="P69" s="297"/>
      <c r="Q69" s="292"/>
      <c r="R69" s="258"/>
      <c r="S69" s="258"/>
      <c r="T69" s="298"/>
      <c r="U69" s="258"/>
    </row>
    <row r="70" spans="1:21" s="105" customFormat="1" ht="14.4" x14ac:dyDescent="0.3">
      <c r="A70" s="135">
        <v>3</v>
      </c>
      <c r="B70" t="s">
        <v>332</v>
      </c>
      <c r="C70" s="43"/>
      <c r="D70" s="43"/>
      <c r="E70" s="292"/>
      <c r="F70" s="53"/>
      <c r="G70" s="53"/>
      <c r="H70" s="53"/>
      <c r="I70" s="53"/>
      <c r="J70" s="295"/>
      <c r="K70" s="295"/>
      <c r="L70" s="295"/>
      <c r="M70" s="292"/>
      <c r="N70" s="258"/>
      <c r="O70" s="258"/>
      <c r="P70" s="295"/>
      <c r="Q70" s="292"/>
      <c r="R70" s="258"/>
      <c r="S70" s="258"/>
      <c r="T70" s="296"/>
      <c r="U70" s="258"/>
    </row>
    <row r="71" spans="1:21" s="105" customFormat="1" ht="14.4" x14ac:dyDescent="0.3">
      <c r="A71" s="135">
        <v>4</v>
      </c>
      <c r="B71" t="s">
        <v>189</v>
      </c>
      <c r="C71" s="43"/>
      <c r="D71" s="43"/>
      <c r="E71" s="292"/>
      <c r="F71" s="53"/>
      <c r="G71" s="53"/>
      <c r="H71" s="53"/>
      <c r="I71" s="53"/>
      <c r="J71" s="295"/>
      <c r="K71" s="295"/>
      <c r="L71" s="295"/>
      <c r="M71" s="292"/>
      <c r="N71" s="258"/>
      <c r="O71" s="258"/>
      <c r="P71" s="295"/>
      <c r="Q71" s="292"/>
      <c r="R71" s="258"/>
      <c r="S71" s="258"/>
      <c r="T71" s="296"/>
      <c r="U71" s="258"/>
    </row>
    <row r="72" spans="1:21" s="105" customFormat="1" ht="14.4" x14ac:dyDescent="0.3">
      <c r="A72" s="135">
        <v>5</v>
      </c>
      <c r="B72" t="s">
        <v>201</v>
      </c>
      <c r="C72" s="43"/>
      <c r="D72" s="43"/>
      <c r="E72" s="292"/>
      <c r="F72" s="53"/>
      <c r="G72" s="53"/>
      <c r="H72" s="53"/>
      <c r="I72" s="53"/>
      <c r="J72" s="297"/>
      <c r="K72" s="297"/>
      <c r="L72" s="297"/>
      <c r="M72" s="292"/>
      <c r="N72" s="257"/>
      <c r="O72" s="257"/>
      <c r="P72" s="297"/>
      <c r="Q72" s="292"/>
      <c r="R72" s="258"/>
      <c r="S72" s="258"/>
      <c r="T72" s="298"/>
      <c r="U72" s="258"/>
    </row>
    <row r="73" spans="1:21" s="105" customFormat="1" ht="14.4" x14ac:dyDescent="0.3">
      <c r="A73" s="135">
        <v>6</v>
      </c>
      <c r="B73" t="s">
        <v>155</v>
      </c>
      <c r="C73" s="43"/>
      <c r="D73" s="43"/>
      <c r="E73" s="299"/>
      <c r="F73" s="53"/>
      <c r="G73" s="53"/>
      <c r="H73" s="53"/>
      <c r="I73" s="53"/>
      <c r="J73" s="53"/>
      <c r="K73" s="53"/>
      <c r="L73" s="53"/>
      <c r="M73" s="299"/>
      <c r="N73" s="258"/>
      <c r="O73" s="258"/>
      <c r="P73" s="53"/>
      <c r="Q73" s="292"/>
      <c r="R73" s="258"/>
      <c r="S73" s="258"/>
      <c r="T73" s="296"/>
      <c r="U73" s="258"/>
    </row>
    <row r="74" spans="1:21" s="105" customFormat="1" ht="14.4" x14ac:dyDescent="0.3">
      <c r="A74" s="137"/>
      <c r="B74" s="136"/>
      <c r="C74" s="179" t="s">
        <v>156</v>
      </c>
      <c r="D74" s="136" t="s">
        <v>376</v>
      </c>
      <c r="E74" s="301"/>
      <c r="F74" s="302">
        <v>7</v>
      </c>
      <c r="G74" s="302">
        <v>7</v>
      </c>
      <c r="H74" s="302">
        <v>5.8</v>
      </c>
      <c r="I74" s="302">
        <v>5.8</v>
      </c>
      <c r="J74" s="303">
        <f>SUM((F74*0.25)+(G74*0.25)+(H74*0.3)+(I74*0.2))</f>
        <v>6.4</v>
      </c>
      <c r="K74" s="302">
        <v>1</v>
      </c>
      <c r="L74" s="303">
        <f>J74-K74</f>
        <v>5.4</v>
      </c>
      <c r="M74" s="329"/>
      <c r="N74" s="536">
        <v>6.3029999999999999</v>
      </c>
      <c r="O74" s="300"/>
      <c r="P74" s="332">
        <f>N74-O74</f>
        <v>6.3029999999999999</v>
      </c>
      <c r="Q74" s="292"/>
      <c r="R74" s="332">
        <f>J74</f>
        <v>6.4</v>
      </c>
      <c r="S74" s="332">
        <f>P74</f>
        <v>6.3029999999999999</v>
      </c>
      <c r="T74" s="341">
        <f>(R74+S74)/2</f>
        <v>6.3514999999999997</v>
      </c>
      <c r="U74" s="342">
        <v>9</v>
      </c>
    </row>
    <row r="75" spans="1:21" s="105" customFormat="1" ht="14.4" x14ac:dyDescent="0.3">
      <c r="A75" s="135">
        <v>1</v>
      </c>
      <c r="B75" t="s">
        <v>150</v>
      </c>
      <c r="C75" t="s">
        <v>152</v>
      </c>
      <c r="D75" s="43"/>
      <c r="E75" s="292"/>
      <c r="F75" s="53"/>
      <c r="G75" s="53"/>
      <c r="H75" s="53"/>
      <c r="I75" s="53"/>
      <c r="J75" s="295"/>
      <c r="K75" s="295"/>
      <c r="L75" s="295"/>
      <c r="M75" s="292"/>
      <c r="N75" s="258"/>
      <c r="O75" s="258"/>
      <c r="P75" s="295"/>
      <c r="Q75" s="292"/>
      <c r="R75" s="258"/>
      <c r="S75" s="258"/>
      <c r="T75" s="296"/>
      <c r="U75" s="258"/>
    </row>
    <row r="76" spans="1:21" s="105" customFormat="1" ht="14.4" x14ac:dyDescent="0.3">
      <c r="A76" s="135">
        <v>2</v>
      </c>
      <c r="B76" t="s">
        <v>197</v>
      </c>
      <c r="C76" t="s">
        <v>156</v>
      </c>
      <c r="D76" s="43"/>
      <c r="E76" s="292"/>
      <c r="F76" s="53"/>
      <c r="G76" s="53"/>
      <c r="H76" s="53"/>
      <c r="I76" s="53"/>
      <c r="J76" s="297"/>
      <c r="K76" s="297"/>
      <c r="L76" s="297"/>
      <c r="M76" s="292"/>
      <c r="N76" s="257"/>
      <c r="O76" s="257"/>
      <c r="P76" s="297"/>
      <c r="Q76" s="292"/>
      <c r="R76" s="258"/>
      <c r="S76" s="258"/>
      <c r="T76" s="298"/>
      <c r="U76" s="258"/>
    </row>
    <row r="77" spans="1:21" s="105" customFormat="1" ht="14.4" x14ac:dyDescent="0.3">
      <c r="A77" s="135">
        <v>3</v>
      </c>
      <c r="B77" t="s">
        <v>157</v>
      </c>
      <c r="C77" s="280" t="s">
        <v>192</v>
      </c>
      <c r="D77" s="43"/>
      <c r="E77" s="292"/>
      <c r="F77" s="53"/>
      <c r="G77" s="53"/>
      <c r="H77" s="53"/>
      <c r="I77" s="53"/>
      <c r="J77" s="295"/>
      <c r="K77" s="295"/>
      <c r="L77" s="295"/>
      <c r="M77" s="292"/>
      <c r="N77" s="258"/>
      <c r="O77" s="258"/>
      <c r="P77" s="295"/>
      <c r="Q77" s="292"/>
      <c r="R77" s="258"/>
      <c r="S77" s="258"/>
      <c r="T77" s="296"/>
      <c r="U77" s="258"/>
    </row>
    <row r="78" spans="1:21" s="105" customFormat="1" ht="14.4" x14ac:dyDescent="0.3">
      <c r="A78" s="135">
        <v>4</v>
      </c>
      <c r="B78" t="s">
        <v>214</v>
      </c>
      <c r="C78" s="280" t="s">
        <v>192</v>
      </c>
      <c r="D78" s="43"/>
      <c r="E78" s="292"/>
      <c r="F78" s="53"/>
      <c r="G78" s="53"/>
      <c r="H78" s="53"/>
      <c r="I78" s="53"/>
      <c r="J78" s="295"/>
      <c r="K78" s="295"/>
      <c r="L78" s="295"/>
      <c r="M78" s="292"/>
      <c r="N78" s="258"/>
      <c r="O78" s="258"/>
      <c r="P78" s="295"/>
      <c r="Q78" s="292"/>
      <c r="R78" s="258"/>
      <c r="S78" s="258"/>
      <c r="T78" s="296"/>
      <c r="U78" s="258"/>
    </row>
    <row r="79" spans="1:21" s="105" customFormat="1" ht="14.4" x14ac:dyDescent="0.3">
      <c r="A79" s="135">
        <v>5</v>
      </c>
      <c r="B79" t="s">
        <v>371</v>
      </c>
      <c r="C79" s="280" t="s">
        <v>192</v>
      </c>
      <c r="D79" s="43"/>
      <c r="E79" s="292"/>
      <c r="F79" s="53"/>
      <c r="G79" s="53"/>
      <c r="H79" s="53"/>
      <c r="I79" s="53"/>
      <c r="J79" s="297"/>
      <c r="K79" s="297"/>
      <c r="L79" s="297"/>
      <c r="M79" s="292"/>
      <c r="N79" s="257"/>
      <c r="O79" s="257"/>
      <c r="P79" s="297"/>
      <c r="Q79" s="292"/>
      <c r="R79" s="258"/>
      <c r="S79" s="258"/>
      <c r="T79" s="298"/>
      <c r="U79" s="258"/>
    </row>
    <row r="80" spans="1:21" s="105" customFormat="1" ht="14.4" x14ac:dyDescent="0.3">
      <c r="A80" s="135">
        <v>6</v>
      </c>
      <c r="B80" t="s">
        <v>372</v>
      </c>
      <c r="C80" s="280" t="s">
        <v>192</v>
      </c>
      <c r="D80" s="43"/>
      <c r="E80" s="299"/>
      <c r="F80" s="53"/>
      <c r="G80" s="53"/>
      <c r="H80" s="53"/>
      <c r="I80" s="53"/>
      <c r="J80" s="53"/>
      <c r="K80" s="53"/>
      <c r="L80" s="53"/>
      <c r="M80" s="299"/>
      <c r="N80" s="258"/>
      <c r="O80" s="258"/>
      <c r="P80" s="53"/>
      <c r="Q80" s="292"/>
      <c r="R80" s="258"/>
      <c r="S80" s="258"/>
      <c r="T80" s="296"/>
      <c r="U80" s="258"/>
    </row>
    <row r="81" spans="1:21" s="105" customFormat="1" ht="14.4" x14ac:dyDescent="0.3">
      <c r="A81" s="135" t="s">
        <v>180</v>
      </c>
      <c r="B81" s="280" t="s">
        <v>374</v>
      </c>
      <c r="C81" t="s">
        <v>158</v>
      </c>
      <c r="D81" s="43"/>
      <c r="E81" s="299"/>
      <c r="F81" s="53"/>
      <c r="G81" s="53"/>
      <c r="H81" s="53"/>
      <c r="I81" s="53"/>
      <c r="J81" s="53"/>
      <c r="K81" s="53"/>
      <c r="L81" s="53"/>
      <c r="M81" s="299"/>
      <c r="N81" s="258"/>
      <c r="O81" s="258"/>
      <c r="P81" s="53"/>
      <c r="Q81" s="292"/>
      <c r="R81" s="258"/>
      <c r="S81" s="258"/>
      <c r="T81" s="296"/>
      <c r="U81" s="258"/>
    </row>
    <row r="82" spans="1:21" s="105" customFormat="1" ht="14.4" x14ac:dyDescent="0.3">
      <c r="A82" s="137" t="s">
        <v>180</v>
      </c>
      <c r="B82" s="435" t="s">
        <v>375</v>
      </c>
      <c r="C82" s="435" t="s">
        <v>192</v>
      </c>
      <c r="D82" s="136" t="s">
        <v>373</v>
      </c>
      <c r="E82" s="301"/>
      <c r="F82" s="302">
        <v>6.8</v>
      </c>
      <c r="G82" s="302">
        <v>6.5</v>
      </c>
      <c r="H82" s="302">
        <v>6</v>
      </c>
      <c r="I82" s="302">
        <v>5</v>
      </c>
      <c r="J82" s="303">
        <f>SUM((F82*0.25)+(G82*0.25)+(H82*0.3)+(I82*0.2))</f>
        <v>6.125</v>
      </c>
      <c r="K82" s="302"/>
      <c r="L82" s="303">
        <f>J82-K82</f>
        <v>6.125</v>
      </c>
      <c r="M82" s="329"/>
      <c r="N82" s="536">
        <v>6.8</v>
      </c>
      <c r="O82" s="300">
        <v>0.5</v>
      </c>
      <c r="P82" s="332">
        <f>N82-O82</f>
        <v>6.3</v>
      </c>
      <c r="Q82" s="292"/>
      <c r="R82" s="332">
        <f>J82</f>
        <v>6.125</v>
      </c>
      <c r="S82" s="332">
        <f>P82</f>
        <v>6.3</v>
      </c>
      <c r="T82" s="341">
        <f>(R82+S82)/2</f>
        <v>6.2125000000000004</v>
      </c>
      <c r="U82" s="342">
        <v>10</v>
      </c>
    </row>
    <row r="83" spans="1:21" s="105" customFormat="1" ht="14.4" x14ac:dyDescent="0.3">
      <c r="A83" s="135">
        <v>1</v>
      </c>
      <c r="B83" t="s">
        <v>227</v>
      </c>
      <c r="C83" s="43"/>
      <c r="D83" s="43"/>
      <c r="E83" s="292"/>
      <c r="F83" s="53"/>
      <c r="G83" s="53"/>
      <c r="H83" s="53"/>
      <c r="I83" s="53"/>
      <c r="J83" s="295"/>
      <c r="K83" s="295"/>
      <c r="L83" s="295"/>
      <c r="M83" s="292"/>
      <c r="N83" s="258"/>
      <c r="O83" s="258"/>
      <c r="P83" s="295"/>
      <c r="Q83" s="292"/>
      <c r="R83" s="258"/>
      <c r="S83" s="258"/>
      <c r="T83" s="296"/>
      <c r="U83" s="258"/>
    </row>
    <row r="84" spans="1:21" s="105" customFormat="1" ht="14.4" x14ac:dyDescent="0.3">
      <c r="A84" s="135">
        <v>2</v>
      </c>
      <c r="B84" t="s">
        <v>185</v>
      </c>
      <c r="C84" s="43"/>
      <c r="D84" s="43"/>
      <c r="E84" s="292"/>
      <c r="F84" s="53"/>
      <c r="G84" s="53"/>
      <c r="H84" s="53"/>
      <c r="I84" s="53"/>
      <c r="J84" s="297"/>
      <c r="K84" s="297"/>
      <c r="L84" s="297"/>
      <c r="M84" s="292"/>
      <c r="N84" s="257"/>
      <c r="O84" s="257"/>
      <c r="P84" s="297"/>
      <c r="Q84" s="292"/>
      <c r="R84" s="258"/>
      <c r="S84" s="258"/>
      <c r="T84" s="298"/>
      <c r="U84" s="258"/>
    </row>
    <row r="85" spans="1:21" s="105" customFormat="1" ht="14.4" x14ac:dyDescent="0.3">
      <c r="A85" s="135">
        <v>3</v>
      </c>
      <c r="B85" t="s">
        <v>190</v>
      </c>
      <c r="C85" s="43"/>
      <c r="D85" s="43"/>
      <c r="E85" s="292"/>
      <c r="F85" s="53"/>
      <c r="G85" s="53"/>
      <c r="H85" s="53"/>
      <c r="I85" s="53"/>
      <c r="J85" s="295"/>
      <c r="K85" s="295"/>
      <c r="L85" s="295"/>
      <c r="M85" s="292"/>
      <c r="N85" s="258"/>
      <c r="O85" s="258"/>
      <c r="P85" s="295"/>
      <c r="Q85" s="292"/>
      <c r="R85" s="258"/>
      <c r="S85" s="258"/>
      <c r="T85" s="296"/>
      <c r="U85" s="258"/>
    </row>
    <row r="86" spans="1:21" s="105" customFormat="1" ht="14.4" x14ac:dyDescent="0.3">
      <c r="A86" s="135">
        <v>4</v>
      </c>
      <c r="B86" t="s">
        <v>287</v>
      </c>
      <c r="C86" s="43"/>
      <c r="D86" s="43"/>
      <c r="E86" s="292"/>
      <c r="F86" s="53"/>
      <c r="G86" s="53"/>
      <c r="H86" s="53"/>
      <c r="I86" s="53"/>
      <c r="J86" s="295"/>
      <c r="K86" s="295"/>
      <c r="L86" s="295"/>
      <c r="M86" s="292"/>
      <c r="N86" s="258"/>
      <c r="O86" s="258"/>
      <c r="P86" s="295"/>
      <c r="Q86" s="292"/>
      <c r="R86" s="258"/>
      <c r="S86" s="258"/>
      <c r="T86" s="296"/>
      <c r="U86" s="258"/>
    </row>
    <row r="87" spans="1:21" s="105" customFormat="1" ht="14.4" x14ac:dyDescent="0.3">
      <c r="A87" s="135">
        <v>5</v>
      </c>
      <c r="B87" t="s">
        <v>327</v>
      </c>
      <c r="C87" s="43"/>
      <c r="D87" s="43"/>
      <c r="E87" s="292"/>
      <c r="F87" s="53"/>
      <c r="G87" s="53"/>
      <c r="H87" s="53"/>
      <c r="I87" s="53"/>
      <c r="J87" s="297"/>
      <c r="K87" s="297"/>
      <c r="L87" s="297"/>
      <c r="M87" s="292"/>
      <c r="N87" s="257"/>
      <c r="O87" s="257"/>
      <c r="P87" s="297"/>
      <c r="Q87" s="292"/>
      <c r="R87" s="258"/>
      <c r="S87" s="258"/>
      <c r="T87" s="298"/>
      <c r="U87" s="258"/>
    </row>
    <row r="88" spans="1:21" s="105" customFormat="1" ht="14.4" x14ac:dyDescent="0.3">
      <c r="A88" s="135">
        <v>6</v>
      </c>
      <c r="B88" t="s">
        <v>361</v>
      </c>
      <c r="C88" s="43"/>
      <c r="D88" s="43"/>
      <c r="E88" s="292"/>
      <c r="F88" s="53"/>
      <c r="G88" s="53"/>
      <c r="H88" s="53"/>
      <c r="I88" s="53"/>
      <c r="J88" s="297"/>
      <c r="K88" s="297"/>
      <c r="L88" s="297"/>
      <c r="M88" s="292"/>
      <c r="N88" s="257"/>
      <c r="O88" s="257"/>
      <c r="P88" s="297"/>
      <c r="Q88" s="292"/>
      <c r="R88" s="258"/>
      <c r="S88" s="258"/>
      <c r="T88" s="298"/>
      <c r="U88" s="258"/>
    </row>
    <row r="89" spans="1:21" s="105" customFormat="1" ht="14.4" x14ac:dyDescent="0.3">
      <c r="A89" s="135" t="s">
        <v>180</v>
      </c>
      <c r="B89" t="s">
        <v>320</v>
      </c>
      <c r="C89" s="43"/>
      <c r="D89" s="43"/>
      <c r="E89" s="292"/>
      <c r="F89" s="53"/>
      <c r="G89" s="53"/>
      <c r="H89" s="53"/>
      <c r="I89" s="53"/>
      <c r="J89" s="297"/>
      <c r="K89" s="297"/>
      <c r="L89" s="297"/>
      <c r="M89" s="292"/>
      <c r="N89" s="257"/>
      <c r="O89" s="257"/>
      <c r="P89" s="297"/>
      <c r="Q89" s="292"/>
      <c r="R89" s="258"/>
      <c r="S89" s="258"/>
      <c r="T89" s="298"/>
      <c r="U89" s="258"/>
    </row>
    <row r="90" spans="1:21" s="105" customFormat="1" ht="14.4" x14ac:dyDescent="0.3">
      <c r="A90" s="137" t="s">
        <v>180</v>
      </c>
      <c r="B90" s="136" t="s">
        <v>184</v>
      </c>
      <c r="C90" s="136" t="s">
        <v>192</v>
      </c>
      <c r="D90" s="136" t="s">
        <v>192</v>
      </c>
      <c r="E90" s="301"/>
      <c r="F90" s="302">
        <v>5.8</v>
      </c>
      <c r="G90" s="302">
        <v>6.2</v>
      </c>
      <c r="H90" s="302">
        <v>5.8</v>
      </c>
      <c r="I90" s="302">
        <v>6.5</v>
      </c>
      <c r="J90" s="303">
        <f>SUM((F90*0.25)+(G90*0.25)+(H90*0.3)+(I90*0.2))</f>
        <v>6.04</v>
      </c>
      <c r="K90" s="302"/>
      <c r="L90" s="303">
        <f>J90-K90</f>
        <v>6.04</v>
      </c>
      <c r="M90" s="329"/>
      <c r="N90" s="536">
        <v>5.9390000000000001</v>
      </c>
      <c r="O90" s="300"/>
      <c r="P90" s="332">
        <f>N90-O90</f>
        <v>5.9390000000000001</v>
      </c>
      <c r="Q90" s="292"/>
      <c r="R90" s="332">
        <f>J90</f>
        <v>6.04</v>
      </c>
      <c r="S90" s="332">
        <f>P90</f>
        <v>5.9390000000000001</v>
      </c>
      <c r="T90" s="341">
        <f>(R90+S90)/2</f>
        <v>5.9894999999999996</v>
      </c>
      <c r="U90" s="342">
        <v>11</v>
      </c>
    </row>
  </sheetData>
  <mergeCells count="2">
    <mergeCell ref="A3:B3"/>
    <mergeCell ref="A7:B7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Q30"/>
  <sheetViews>
    <sheetView workbookViewId="0">
      <selection activeCell="DK17" sqref="DK17"/>
    </sheetView>
  </sheetViews>
  <sheetFormatPr defaultColWidth="9.109375" defaultRowHeight="14.4" x14ac:dyDescent="0.3"/>
  <cols>
    <col min="1" max="1" width="5.44140625" style="59" customWidth="1"/>
    <col min="2" max="2" width="18.33203125" style="59" customWidth="1"/>
    <col min="3" max="3" width="25.33203125" style="59" customWidth="1"/>
    <col min="4" max="4" width="18" style="59" customWidth="1"/>
    <col min="5" max="5" width="16" style="59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12" max="19" width="8.88671875"/>
    <col min="20" max="20" width="3.33203125" style="59" customWidth="1"/>
    <col min="21" max="30" width="7.6640625" style="59" customWidth="1"/>
    <col min="31" max="31" width="3.33203125" style="59" customWidth="1"/>
    <col min="32" max="41" width="7.6640625" style="59" customWidth="1"/>
    <col min="42" max="42" width="3.33203125" style="59" customWidth="1"/>
    <col min="43" max="52" width="7.6640625" style="59" customWidth="1"/>
    <col min="53" max="53" width="3.6640625" style="59" customWidth="1"/>
    <col min="54" max="54" width="7.5546875" customWidth="1"/>
    <col min="55" max="55" width="10.6640625" customWidth="1"/>
    <col min="56" max="56" width="10.33203125" customWidth="1"/>
    <col min="57" max="57" width="9.33203125" customWidth="1"/>
    <col min="58" max="58" width="11" customWidth="1"/>
    <col min="59" max="59" width="9" customWidth="1"/>
    <col min="60" max="67" width="8.88671875"/>
    <col min="68" max="68" width="3.33203125" style="59" customWidth="1"/>
    <col min="69" max="72" width="7.33203125" style="59" customWidth="1"/>
    <col min="73" max="73" width="9.44140625" style="59" customWidth="1"/>
    <col min="74" max="74" width="3.33203125" style="59" customWidth="1"/>
    <col min="75" max="81" width="7.6640625" style="59" customWidth="1"/>
    <col min="82" max="82" width="3.33203125" style="59" customWidth="1"/>
    <col min="83" max="86" width="7.33203125" style="59" customWidth="1"/>
    <col min="87" max="87" width="9.44140625" style="59" customWidth="1"/>
    <col min="88" max="88" width="3.33203125" style="59" customWidth="1"/>
    <col min="89" max="89" width="7.5546875" customWidth="1"/>
    <col min="90" max="90" width="10.6640625" customWidth="1"/>
    <col min="91" max="91" width="10.33203125" customWidth="1"/>
    <col min="92" max="92" width="9.33203125" customWidth="1"/>
    <col min="93" max="93" width="11" customWidth="1"/>
    <col min="94" max="94" width="9" customWidth="1"/>
    <col min="103" max="103" width="2.6640625" style="59" customWidth="1"/>
    <col min="104" max="107" width="7.33203125" style="59" customWidth="1"/>
    <col min="108" max="108" width="9.44140625" style="59" customWidth="1"/>
    <col min="109" max="109" width="3.44140625" style="59" customWidth="1"/>
    <col min="110" max="116" width="7.6640625" style="59" customWidth="1"/>
    <col min="117" max="117" width="2.6640625" style="59" customWidth="1"/>
    <col min="118" max="121" width="7.33203125" style="59" customWidth="1"/>
    <col min="122" max="122" width="9.44140625" style="59" customWidth="1"/>
    <col min="123" max="123" width="3.44140625" style="59" customWidth="1"/>
    <col min="124" max="127" width="7.6640625" style="100" customWidth="1"/>
    <col min="128" max="128" width="11.44140625" style="59" customWidth="1"/>
    <col min="129" max="129" width="3" style="59" customWidth="1"/>
    <col min="130" max="133" width="7.6640625" style="100" customWidth="1"/>
    <col min="134" max="134" width="12.6640625" style="100" customWidth="1"/>
    <col min="135" max="135" width="9.6640625" style="100" customWidth="1"/>
    <col min="136" max="136" width="3.109375" style="100" customWidth="1"/>
    <col min="137" max="141" width="7.6640625" style="100" customWidth="1"/>
    <col min="142" max="142" width="2.6640625" style="59" customWidth="1"/>
    <col min="143" max="146" width="9.109375" style="59"/>
    <col min="147" max="147" width="13.33203125" style="59" customWidth="1"/>
    <col min="148" max="16384" width="9.109375" style="59"/>
  </cols>
  <sheetData>
    <row r="1" spans="1:147" ht="15.6" x14ac:dyDescent="0.3">
      <c r="A1" s="99" t="str">
        <f>'Comp Detail'!A1</f>
        <v>2023 Australian National Championships</v>
      </c>
      <c r="B1" s="3"/>
      <c r="D1" s="60" t="s">
        <v>63</v>
      </c>
      <c r="E1" s="348" t="s">
        <v>113</v>
      </c>
      <c r="F1" s="1"/>
      <c r="G1" s="1"/>
      <c r="H1" s="1"/>
      <c r="I1" s="1"/>
      <c r="J1" s="1"/>
      <c r="K1" s="1"/>
      <c r="L1" s="105"/>
      <c r="M1" s="105"/>
      <c r="N1" s="105"/>
      <c r="O1" s="105"/>
      <c r="P1" s="105"/>
      <c r="Q1" s="105"/>
      <c r="R1" s="105"/>
      <c r="S1" s="105"/>
      <c r="BB1" s="1"/>
      <c r="BC1" s="1"/>
      <c r="BD1" s="1"/>
      <c r="BE1" s="1"/>
      <c r="BF1" s="1"/>
      <c r="BG1" s="1"/>
      <c r="BH1" s="105"/>
      <c r="BI1" s="105"/>
      <c r="BJ1" s="105"/>
      <c r="BK1" s="105"/>
      <c r="BL1" s="105"/>
      <c r="BM1" s="105"/>
      <c r="BN1" s="105"/>
      <c r="BO1" s="105"/>
      <c r="CJ1" s="61"/>
      <c r="CK1" s="1"/>
      <c r="CL1" s="1"/>
      <c r="CM1" s="1"/>
      <c r="CN1" s="1"/>
      <c r="CO1" s="1"/>
      <c r="CP1" s="1"/>
      <c r="CQ1" s="105"/>
      <c r="CR1" s="105"/>
      <c r="CS1" s="105"/>
      <c r="CT1" s="105"/>
      <c r="CU1" s="105"/>
      <c r="CV1" s="105"/>
      <c r="CW1" s="105"/>
      <c r="CX1" s="105"/>
      <c r="DX1" s="61">
        <f ca="1">NOW()</f>
        <v>45209.655963310186</v>
      </c>
      <c r="ED1" s="61">
        <f ca="1">NOW()</f>
        <v>45209.655963310186</v>
      </c>
      <c r="EE1" s="61"/>
      <c r="EQ1" s="61">
        <f ca="1">NOW()</f>
        <v>45209.655963310186</v>
      </c>
    </row>
    <row r="2" spans="1:147" ht="15.6" x14ac:dyDescent="0.3">
      <c r="A2" s="28"/>
      <c r="B2" s="3"/>
      <c r="D2" s="60"/>
      <c r="E2" s="433" t="s">
        <v>139</v>
      </c>
      <c r="F2" s="1"/>
      <c r="G2" s="1"/>
      <c r="H2" s="1"/>
      <c r="I2" s="1"/>
      <c r="J2" s="1"/>
      <c r="K2" s="1"/>
      <c r="L2" s="105"/>
      <c r="M2" s="105"/>
      <c r="N2" s="105"/>
      <c r="O2" s="105"/>
      <c r="P2" s="105"/>
      <c r="Q2" s="105"/>
      <c r="R2" s="105"/>
      <c r="S2" s="105"/>
      <c r="BB2" s="1"/>
      <c r="BC2" s="1"/>
      <c r="BD2" s="1"/>
      <c r="BE2" s="1"/>
      <c r="BF2" s="1"/>
      <c r="BG2" s="1"/>
      <c r="BH2" s="105"/>
      <c r="BI2" s="105"/>
      <c r="BJ2" s="105"/>
      <c r="BK2" s="105"/>
      <c r="BL2" s="105"/>
      <c r="BM2" s="105"/>
      <c r="BN2" s="105"/>
      <c r="BO2" s="105"/>
      <c r="CJ2" s="63"/>
      <c r="CK2" s="1"/>
      <c r="CL2" s="1"/>
      <c r="CM2" s="1"/>
      <c r="CN2" s="1"/>
      <c r="CO2" s="1"/>
      <c r="CP2" s="1"/>
      <c r="CQ2" s="105"/>
      <c r="CR2" s="105"/>
      <c r="CS2" s="105"/>
      <c r="CT2" s="105"/>
      <c r="CU2" s="105"/>
      <c r="CV2" s="105"/>
      <c r="CW2" s="105"/>
      <c r="CX2" s="105"/>
      <c r="DX2" s="63">
        <f ca="1">NOW()</f>
        <v>45209.655963310186</v>
      </c>
      <c r="ED2" s="63">
        <f ca="1">NOW()</f>
        <v>45209.655963310186</v>
      </c>
      <c r="EE2" s="63"/>
      <c r="EQ2" s="63">
        <f ca="1">NOW()</f>
        <v>45209.655963310186</v>
      </c>
    </row>
    <row r="3" spans="1:147" ht="15.6" x14ac:dyDescent="0.3">
      <c r="A3" s="538" t="str">
        <f>'Comp Detail'!A3</f>
        <v>5th to 8th October 2023</v>
      </c>
      <c r="B3" s="539"/>
      <c r="D3" s="60"/>
      <c r="E3" s="348" t="s">
        <v>101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Q3" s="65"/>
      <c r="BR3" s="65"/>
      <c r="BS3" s="65"/>
      <c r="BT3" s="65"/>
      <c r="BU3" s="65"/>
      <c r="BW3" s="65"/>
      <c r="BX3" s="65"/>
      <c r="BY3" s="65"/>
      <c r="BZ3" s="65"/>
      <c r="CA3" s="65"/>
      <c r="CB3" s="65"/>
      <c r="CC3" s="65"/>
      <c r="CE3" s="65"/>
      <c r="CF3" s="65"/>
      <c r="CG3" s="65"/>
      <c r="CH3" s="65"/>
      <c r="CI3" s="65"/>
      <c r="CZ3" s="65"/>
      <c r="DA3" s="65"/>
      <c r="DB3" s="65"/>
      <c r="DC3" s="65"/>
      <c r="DD3" s="65"/>
      <c r="DF3" s="65"/>
      <c r="DG3" s="65"/>
      <c r="DH3" s="65"/>
      <c r="DI3" s="65"/>
      <c r="DJ3" s="65"/>
      <c r="DK3" s="65"/>
      <c r="DL3" s="65"/>
      <c r="DN3" s="65"/>
      <c r="DO3" s="65"/>
      <c r="DP3" s="65"/>
      <c r="DQ3" s="65"/>
      <c r="DR3" s="65"/>
    </row>
    <row r="4" spans="1:147" ht="15.6" x14ac:dyDescent="0.3">
      <c r="A4" s="183"/>
      <c r="B4" s="184"/>
      <c r="D4" s="60"/>
      <c r="E4" s="348" t="s">
        <v>301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Q4" s="65"/>
      <c r="BR4" s="65"/>
      <c r="BS4" s="65"/>
      <c r="BT4" s="65"/>
      <c r="BU4" s="65"/>
      <c r="BW4" s="65"/>
      <c r="BX4" s="65"/>
      <c r="BY4" s="65"/>
      <c r="BZ4" s="65"/>
      <c r="CA4" s="65"/>
      <c r="CB4" s="65"/>
      <c r="CC4" s="65"/>
      <c r="CE4" s="65"/>
      <c r="CF4" s="65"/>
      <c r="CG4" s="65"/>
      <c r="CH4" s="65"/>
      <c r="CI4" s="65"/>
      <c r="CZ4" s="65"/>
      <c r="DA4" s="65"/>
      <c r="DB4" s="65"/>
      <c r="DC4" s="65"/>
      <c r="DD4" s="65"/>
      <c r="DF4" s="65"/>
      <c r="DG4" s="65"/>
      <c r="DH4" s="65"/>
      <c r="DI4" s="65"/>
      <c r="DJ4" s="65"/>
      <c r="DK4" s="65"/>
      <c r="DL4" s="65"/>
      <c r="DN4" s="65"/>
      <c r="DO4" s="65"/>
      <c r="DP4" s="65"/>
      <c r="DQ4" s="65"/>
      <c r="DR4" s="65"/>
    </row>
    <row r="5" spans="1:147" ht="15.6" x14ac:dyDescent="0.3">
      <c r="A5" s="66"/>
      <c r="B5" s="67"/>
      <c r="D5" s="60"/>
      <c r="E5" s="60"/>
      <c r="F5" s="185" t="s">
        <v>78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U5" s="68" t="s">
        <v>22</v>
      </c>
      <c r="V5" s="68"/>
      <c r="W5" s="68"/>
      <c r="X5" s="68"/>
      <c r="Y5" s="68"/>
      <c r="Z5" s="68"/>
      <c r="AA5" s="68"/>
      <c r="AB5" s="68"/>
      <c r="AC5" s="68"/>
      <c r="AD5" s="68"/>
      <c r="AF5" s="68" t="s">
        <v>22</v>
      </c>
      <c r="AG5" s="68"/>
      <c r="AH5" s="68"/>
      <c r="AI5" s="68"/>
      <c r="AJ5" s="68"/>
      <c r="AK5" s="68"/>
      <c r="AL5" s="68"/>
      <c r="AM5" s="68"/>
      <c r="AN5" s="68"/>
      <c r="AO5" s="68"/>
      <c r="AQ5" s="68" t="s">
        <v>22</v>
      </c>
      <c r="AR5" s="68"/>
      <c r="AS5" s="68"/>
      <c r="AT5" s="68"/>
      <c r="AU5" s="68"/>
      <c r="AV5" s="68"/>
      <c r="AW5" s="68"/>
      <c r="AX5" s="68"/>
      <c r="AY5" s="68"/>
      <c r="AZ5" s="68"/>
      <c r="BA5" s="64"/>
      <c r="BB5" s="192" t="s">
        <v>93</v>
      </c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Q5" s="192" t="s">
        <v>71</v>
      </c>
      <c r="BR5" s="192"/>
      <c r="BS5" s="192"/>
      <c r="BT5" s="192"/>
      <c r="BU5" s="192"/>
      <c r="BW5" s="192" t="s">
        <v>71</v>
      </c>
      <c r="BX5" s="192"/>
      <c r="BY5" s="192"/>
      <c r="BZ5" s="192"/>
      <c r="CA5" s="192"/>
      <c r="CB5" s="192"/>
      <c r="CC5" s="192"/>
      <c r="CE5" s="192" t="s">
        <v>71</v>
      </c>
      <c r="CF5" s="192"/>
      <c r="CG5" s="192"/>
      <c r="CH5" s="192"/>
      <c r="CI5" s="192"/>
      <c r="CK5" s="192" t="s">
        <v>94</v>
      </c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Z5" s="192" t="s">
        <v>72</v>
      </c>
      <c r="DA5" s="192"/>
      <c r="DB5" s="192"/>
      <c r="DC5" s="192"/>
      <c r="DD5" s="192"/>
      <c r="DF5" s="192" t="s">
        <v>72</v>
      </c>
      <c r="DG5" s="192"/>
      <c r="DH5" s="192"/>
      <c r="DI5" s="192"/>
      <c r="DJ5" s="192"/>
      <c r="DK5" s="192"/>
      <c r="DL5" s="192"/>
      <c r="DN5" s="192" t="s">
        <v>72</v>
      </c>
      <c r="DO5" s="192"/>
      <c r="DP5" s="192"/>
      <c r="DQ5" s="192"/>
      <c r="DR5" s="192"/>
    </row>
    <row r="6" spans="1:147" ht="15.6" x14ac:dyDescent="0.3">
      <c r="A6" s="62"/>
      <c r="D6" s="60"/>
    </row>
    <row r="7" spans="1:147" ht="15.6" x14ac:dyDescent="0.3">
      <c r="A7" s="58" t="s">
        <v>64</v>
      </c>
      <c r="B7" s="69"/>
      <c r="F7" s="174" t="s">
        <v>47</v>
      </c>
      <c r="G7" s="105" t="str">
        <f>E1</f>
        <v>Angie Deeks</v>
      </c>
      <c r="H7" s="105"/>
      <c r="I7" s="105"/>
      <c r="J7" s="105"/>
      <c r="K7" s="105"/>
      <c r="M7" s="174"/>
      <c r="N7" s="174"/>
      <c r="O7" s="174"/>
      <c r="P7" s="105"/>
      <c r="Q7" s="105"/>
      <c r="R7" s="105"/>
      <c r="S7" s="105"/>
      <c r="U7" s="69" t="s">
        <v>46</v>
      </c>
      <c r="V7" s="59" t="str">
        <f>E2</f>
        <v>Darryn Fedrick</v>
      </c>
      <c r="AF7" s="69" t="s">
        <v>48</v>
      </c>
      <c r="AG7" s="59" t="str">
        <f>E3</f>
        <v>Robyn Bruderer</v>
      </c>
      <c r="AQ7" s="69" t="s">
        <v>103</v>
      </c>
      <c r="AR7" s="59" t="str">
        <f>E4</f>
        <v>Janet Leadbeater</v>
      </c>
      <c r="BA7" s="76"/>
      <c r="BB7" s="174" t="s">
        <v>47</v>
      </c>
      <c r="BC7" s="105" t="str">
        <f>E3</f>
        <v>Robyn Bruderer</v>
      </c>
      <c r="BD7" s="105"/>
      <c r="BE7" s="105"/>
      <c r="BF7" s="105"/>
      <c r="BG7" s="105"/>
      <c r="BI7" s="174"/>
      <c r="BJ7" s="174"/>
      <c r="BK7" s="174"/>
      <c r="BL7" s="105"/>
      <c r="BM7" s="105"/>
      <c r="BN7" s="105"/>
      <c r="BO7" s="105"/>
      <c r="BQ7" s="69" t="s">
        <v>46</v>
      </c>
      <c r="BR7" s="59" t="str">
        <f>E4</f>
        <v>Janet Leadbeater</v>
      </c>
      <c r="BS7" s="69"/>
      <c r="BT7" s="69"/>
      <c r="BW7" s="69" t="s">
        <v>48</v>
      </c>
      <c r="BX7" s="59" t="str">
        <f>E2</f>
        <v>Darryn Fedrick</v>
      </c>
      <c r="CB7" s="69"/>
      <c r="CC7" s="69"/>
      <c r="CE7" s="69" t="s">
        <v>103</v>
      </c>
      <c r="CF7" s="59" t="str">
        <f>E1</f>
        <v>Angie Deeks</v>
      </c>
      <c r="CG7" s="69"/>
      <c r="CH7" s="69"/>
      <c r="CK7" s="174" t="s">
        <v>47</v>
      </c>
      <c r="CL7" s="105" t="str">
        <f>E2</f>
        <v>Darryn Fedrick</v>
      </c>
      <c r="CM7" s="105"/>
      <c r="CN7" s="105"/>
      <c r="CO7" s="105"/>
      <c r="CP7" s="105"/>
      <c r="CR7" s="174"/>
      <c r="CS7" s="174"/>
      <c r="CT7" s="174"/>
      <c r="CU7" s="105"/>
      <c r="CV7" s="105"/>
      <c r="CW7" s="105"/>
      <c r="CX7" s="105"/>
      <c r="CZ7" s="69" t="s">
        <v>46</v>
      </c>
      <c r="DA7" s="59" t="str">
        <f>E1</f>
        <v>Angie Deeks</v>
      </c>
      <c r="DB7" s="69"/>
      <c r="DC7" s="69"/>
      <c r="DF7" s="69" t="s">
        <v>48</v>
      </c>
      <c r="DG7" s="59" t="str">
        <f>E4</f>
        <v>Janet Leadbeater</v>
      </c>
      <c r="DK7" s="69"/>
      <c r="DL7" s="69"/>
      <c r="DN7" s="69" t="s">
        <v>103</v>
      </c>
      <c r="DO7" s="59" t="str">
        <f>E3</f>
        <v>Robyn Bruderer</v>
      </c>
      <c r="DP7" s="69"/>
      <c r="DQ7" s="69"/>
    </row>
    <row r="8" spans="1:147" ht="15.6" x14ac:dyDescent="0.3">
      <c r="A8" s="62" t="s">
        <v>53</v>
      </c>
      <c r="B8" s="70">
        <v>2</v>
      </c>
      <c r="F8" s="174" t="s">
        <v>26</v>
      </c>
      <c r="G8" s="105"/>
      <c r="H8" s="105"/>
      <c r="I8" s="105"/>
      <c r="J8" s="105"/>
      <c r="K8" s="105"/>
      <c r="M8" s="105"/>
      <c r="N8" s="105"/>
      <c r="O8" s="105"/>
      <c r="P8" s="105"/>
      <c r="Q8" s="105"/>
      <c r="R8" s="105"/>
      <c r="S8" s="105"/>
      <c r="BA8" s="76"/>
      <c r="BB8" s="174" t="s">
        <v>26</v>
      </c>
      <c r="BC8" s="105"/>
      <c r="BD8" s="105"/>
      <c r="BE8" s="105"/>
      <c r="BF8" s="105"/>
      <c r="BG8" s="105"/>
      <c r="BI8" s="105"/>
      <c r="BJ8" s="105"/>
      <c r="BK8" s="105"/>
      <c r="BL8" s="105"/>
      <c r="BM8" s="105"/>
      <c r="BN8" s="105"/>
      <c r="BO8" s="105"/>
      <c r="CK8" s="174" t="s">
        <v>26</v>
      </c>
      <c r="CL8" s="105"/>
      <c r="CM8" s="105"/>
      <c r="CN8" s="105"/>
      <c r="CO8" s="105"/>
      <c r="CP8" s="105"/>
      <c r="CR8" s="105"/>
      <c r="CS8" s="105"/>
      <c r="CT8" s="105"/>
      <c r="CU8" s="105"/>
      <c r="CV8" s="105"/>
      <c r="CW8" s="105"/>
      <c r="CX8" s="105"/>
      <c r="DT8" s="543" t="s">
        <v>22</v>
      </c>
      <c r="DU8" s="543"/>
      <c r="DV8" s="543"/>
      <c r="DW8" s="101"/>
      <c r="DX8" s="69"/>
      <c r="DY8" s="69"/>
      <c r="DZ8" s="543" t="s">
        <v>73</v>
      </c>
      <c r="EA8" s="543"/>
      <c r="EB8" s="543"/>
      <c r="EC8" s="101"/>
      <c r="ED8" s="101"/>
      <c r="EE8" s="101"/>
      <c r="EF8" s="101"/>
      <c r="EG8" s="543" t="s">
        <v>74</v>
      </c>
      <c r="EH8" s="543"/>
      <c r="EI8" s="543"/>
      <c r="EJ8" s="101"/>
      <c r="EK8" s="101"/>
      <c r="EL8" s="72"/>
      <c r="EM8" s="69" t="s">
        <v>12</v>
      </c>
    </row>
    <row r="9" spans="1:147" x14ac:dyDescent="0.3">
      <c r="F9" s="174" t="s">
        <v>1</v>
      </c>
      <c r="G9" s="105"/>
      <c r="H9" s="105"/>
      <c r="I9" s="105"/>
      <c r="J9" s="105"/>
      <c r="K9" s="105"/>
      <c r="L9" s="186" t="s">
        <v>1</v>
      </c>
      <c r="M9" s="187"/>
      <c r="N9" s="187"/>
      <c r="O9" s="187" t="s">
        <v>2</v>
      </c>
      <c r="Q9" s="187"/>
      <c r="R9" s="187" t="s">
        <v>3</v>
      </c>
      <c r="S9" s="187" t="s">
        <v>85</v>
      </c>
      <c r="AE9" s="71"/>
      <c r="AP9" s="71"/>
      <c r="BA9" s="76"/>
      <c r="BB9" s="174" t="s">
        <v>1</v>
      </c>
      <c r="BC9" s="105"/>
      <c r="BD9" s="105"/>
      <c r="BE9" s="105"/>
      <c r="BF9" s="105"/>
      <c r="BG9" s="105"/>
      <c r="BH9" s="186" t="s">
        <v>1</v>
      </c>
      <c r="BI9" s="187"/>
      <c r="BJ9" s="187"/>
      <c r="BK9" s="187" t="s">
        <v>2</v>
      </c>
      <c r="BM9" s="187"/>
      <c r="BN9" s="187" t="s">
        <v>3</v>
      </c>
      <c r="BO9" s="187" t="s">
        <v>85</v>
      </c>
      <c r="BP9" s="71"/>
      <c r="BQ9" s="69"/>
      <c r="BR9" s="59" t="s">
        <v>10</v>
      </c>
      <c r="BS9" s="71" t="s">
        <v>36</v>
      </c>
      <c r="BT9" s="69"/>
      <c r="BU9" s="59" t="s">
        <v>13</v>
      </c>
      <c r="CC9" s="59" t="s">
        <v>45</v>
      </c>
      <c r="CD9" s="71"/>
      <c r="CE9" s="69"/>
      <c r="CF9" s="59" t="s">
        <v>10</v>
      </c>
      <c r="CG9" s="71" t="s">
        <v>36</v>
      </c>
      <c r="CH9" s="69"/>
      <c r="CI9" s="59" t="s">
        <v>13</v>
      </c>
      <c r="CK9" s="174" t="s">
        <v>1</v>
      </c>
      <c r="CL9" s="105"/>
      <c r="CM9" s="105"/>
      <c r="CN9" s="105"/>
      <c r="CO9" s="105"/>
      <c r="CP9" s="105"/>
      <c r="CQ9" s="186" t="s">
        <v>1</v>
      </c>
      <c r="CR9" s="187"/>
      <c r="CS9" s="187"/>
      <c r="CT9" s="187" t="s">
        <v>2</v>
      </c>
      <c r="CV9" s="187"/>
      <c r="CW9" s="187" t="s">
        <v>3</v>
      </c>
      <c r="CX9" s="187" t="s">
        <v>85</v>
      </c>
      <c r="CZ9" s="69"/>
      <c r="DA9" s="59" t="s">
        <v>10</v>
      </c>
      <c r="DB9" s="71" t="s">
        <v>36</v>
      </c>
      <c r="DC9" s="69"/>
      <c r="DD9" s="59" t="s">
        <v>13</v>
      </c>
      <c r="DE9" s="72"/>
      <c r="DL9" s="59" t="s">
        <v>45</v>
      </c>
      <c r="DN9" s="69"/>
      <c r="DO9" s="59" t="s">
        <v>10</v>
      </c>
      <c r="DP9" s="71" t="s">
        <v>36</v>
      </c>
      <c r="DQ9" s="69"/>
      <c r="DR9" s="59" t="s">
        <v>13</v>
      </c>
      <c r="DS9" s="72"/>
      <c r="DX9" s="344"/>
      <c r="DY9" s="158"/>
      <c r="ED9" s="347"/>
      <c r="EE9" s="157"/>
      <c r="EF9" s="155"/>
      <c r="EK9" s="162"/>
      <c r="EL9" s="72"/>
      <c r="EP9" s="73" t="s">
        <v>52</v>
      </c>
      <c r="EQ9" s="74"/>
    </row>
    <row r="10" spans="1:147" s="71" customFormat="1" x14ac:dyDescent="0.3">
      <c r="A10" s="333" t="s">
        <v>24</v>
      </c>
      <c r="B10" s="333" t="s">
        <v>25</v>
      </c>
      <c r="C10" s="333" t="s">
        <v>26</v>
      </c>
      <c r="D10" s="333" t="s">
        <v>27</v>
      </c>
      <c r="E10" s="333" t="s">
        <v>28</v>
      </c>
      <c r="F10" s="176" t="s">
        <v>86</v>
      </c>
      <c r="G10" s="176" t="s">
        <v>87</v>
      </c>
      <c r="H10" s="176" t="s">
        <v>88</v>
      </c>
      <c r="I10" s="176" t="s">
        <v>89</v>
      </c>
      <c r="J10" s="176" t="s">
        <v>90</v>
      </c>
      <c r="K10" s="176" t="s">
        <v>91</v>
      </c>
      <c r="L10" s="188" t="s">
        <v>34</v>
      </c>
      <c r="M10" s="170" t="s">
        <v>2</v>
      </c>
      <c r="N10" s="170" t="s">
        <v>92</v>
      </c>
      <c r="O10" s="188" t="s">
        <v>34</v>
      </c>
      <c r="P10" s="189" t="s">
        <v>3</v>
      </c>
      <c r="Q10" s="170" t="s">
        <v>92</v>
      </c>
      <c r="R10" s="188" t="s">
        <v>34</v>
      </c>
      <c r="S10" s="188" t="s">
        <v>34</v>
      </c>
      <c r="T10" s="76"/>
      <c r="U10" s="71" t="s">
        <v>29</v>
      </c>
      <c r="V10" s="71" t="s">
        <v>30</v>
      </c>
      <c r="W10" s="71" t="s">
        <v>42</v>
      </c>
      <c r="X10" s="77" t="s">
        <v>65</v>
      </c>
      <c r="Y10" s="78" t="s">
        <v>41</v>
      </c>
      <c r="Z10" s="78" t="s">
        <v>40</v>
      </c>
      <c r="AA10" s="77" t="s">
        <v>66</v>
      </c>
      <c r="AB10" s="77" t="s">
        <v>80</v>
      </c>
      <c r="AC10" s="71" t="s">
        <v>38</v>
      </c>
      <c r="AD10" s="71" t="s">
        <v>37</v>
      </c>
      <c r="AE10" s="75"/>
      <c r="AF10" s="71" t="s">
        <v>29</v>
      </c>
      <c r="AG10" s="71" t="s">
        <v>30</v>
      </c>
      <c r="AH10" s="71" t="s">
        <v>42</v>
      </c>
      <c r="AI10" s="77" t="s">
        <v>65</v>
      </c>
      <c r="AJ10" s="78" t="s">
        <v>41</v>
      </c>
      <c r="AK10" s="78" t="s">
        <v>40</v>
      </c>
      <c r="AL10" s="77" t="s">
        <v>66</v>
      </c>
      <c r="AM10" s="77" t="s">
        <v>80</v>
      </c>
      <c r="AN10" s="71" t="s">
        <v>38</v>
      </c>
      <c r="AO10" s="71" t="s">
        <v>37</v>
      </c>
      <c r="AP10" s="75"/>
      <c r="AQ10" s="71" t="s">
        <v>29</v>
      </c>
      <c r="AR10" s="71" t="s">
        <v>30</v>
      </c>
      <c r="AS10" s="71" t="s">
        <v>42</v>
      </c>
      <c r="AT10" s="77" t="s">
        <v>65</v>
      </c>
      <c r="AU10" s="78" t="s">
        <v>41</v>
      </c>
      <c r="AV10" s="78" t="s">
        <v>40</v>
      </c>
      <c r="AW10" s="77" t="s">
        <v>66</v>
      </c>
      <c r="AX10" s="77" t="s">
        <v>80</v>
      </c>
      <c r="AY10" s="71" t="s">
        <v>38</v>
      </c>
      <c r="AZ10" s="71" t="s">
        <v>37</v>
      </c>
      <c r="BA10" s="76"/>
      <c r="BB10" s="176" t="s">
        <v>86</v>
      </c>
      <c r="BC10" s="176" t="s">
        <v>87</v>
      </c>
      <c r="BD10" s="176" t="s">
        <v>88</v>
      </c>
      <c r="BE10" s="176" t="s">
        <v>89</v>
      </c>
      <c r="BF10" s="176" t="s">
        <v>90</v>
      </c>
      <c r="BG10" s="176" t="s">
        <v>91</v>
      </c>
      <c r="BH10" s="188" t="s">
        <v>34</v>
      </c>
      <c r="BI10" s="170" t="s">
        <v>2</v>
      </c>
      <c r="BJ10" s="170" t="s">
        <v>92</v>
      </c>
      <c r="BK10" s="188" t="s">
        <v>34</v>
      </c>
      <c r="BL10" s="189" t="s">
        <v>3</v>
      </c>
      <c r="BM10" s="170" t="s">
        <v>92</v>
      </c>
      <c r="BN10" s="188" t="s">
        <v>34</v>
      </c>
      <c r="BO10" s="188" t="s">
        <v>34</v>
      </c>
      <c r="BP10" s="75"/>
      <c r="BQ10" s="77" t="s">
        <v>36</v>
      </c>
      <c r="BR10" s="77" t="s">
        <v>59</v>
      </c>
      <c r="BS10" s="77" t="s">
        <v>49</v>
      </c>
      <c r="BT10" s="77" t="s">
        <v>0</v>
      </c>
      <c r="BU10" s="79" t="s">
        <v>15</v>
      </c>
      <c r="BV10" s="76"/>
      <c r="BW10" s="74" t="s">
        <v>4</v>
      </c>
      <c r="BX10" s="74" t="s">
        <v>5</v>
      </c>
      <c r="BY10" s="74" t="s">
        <v>6</v>
      </c>
      <c r="BZ10" s="74" t="s">
        <v>7</v>
      </c>
      <c r="CA10" s="74" t="s">
        <v>33</v>
      </c>
      <c r="CB10" s="71" t="s">
        <v>10</v>
      </c>
      <c r="CC10" s="71" t="s">
        <v>15</v>
      </c>
      <c r="CD10" s="75"/>
      <c r="CE10" s="77" t="s">
        <v>36</v>
      </c>
      <c r="CF10" s="77" t="s">
        <v>59</v>
      </c>
      <c r="CG10" s="77" t="s">
        <v>49</v>
      </c>
      <c r="CH10" s="77" t="s">
        <v>0</v>
      </c>
      <c r="CI10" s="79" t="s">
        <v>15</v>
      </c>
      <c r="CJ10" s="75"/>
      <c r="CK10" s="176" t="s">
        <v>86</v>
      </c>
      <c r="CL10" s="176" t="s">
        <v>87</v>
      </c>
      <c r="CM10" s="176" t="s">
        <v>88</v>
      </c>
      <c r="CN10" s="176" t="s">
        <v>89</v>
      </c>
      <c r="CO10" s="176" t="s">
        <v>90</v>
      </c>
      <c r="CP10" s="176" t="s">
        <v>91</v>
      </c>
      <c r="CQ10" s="188" t="s">
        <v>34</v>
      </c>
      <c r="CR10" s="170" t="s">
        <v>2</v>
      </c>
      <c r="CS10" s="170" t="s">
        <v>92</v>
      </c>
      <c r="CT10" s="188" t="s">
        <v>34</v>
      </c>
      <c r="CU10" s="189" t="s">
        <v>3</v>
      </c>
      <c r="CV10" s="170" t="s">
        <v>92</v>
      </c>
      <c r="CW10" s="188" t="s">
        <v>34</v>
      </c>
      <c r="CX10" s="188" t="s">
        <v>34</v>
      </c>
      <c r="CY10" s="80"/>
      <c r="CZ10" s="77" t="s">
        <v>36</v>
      </c>
      <c r="DA10" s="77" t="s">
        <v>59</v>
      </c>
      <c r="DB10" s="77" t="s">
        <v>49</v>
      </c>
      <c r="DC10" s="77" t="s">
        <v>0</v>
      </c>
      <c r="DD10" s="79" t="s">
        <v>15</v>
      </c>
      <c r="DE10" s="75"/>
      <c r="DF10" s="74" t="s">
        <v>4</v>
      </c>
      <c r="DG10" s="74" t="s">
        <v>5</v>
      </c>
      <c r="DH10" s="74" t="s">
        <v>6</v>
      </c>
      <c r="DI10" s="74" t="s">
        <v>7</v>
      </c>
      <c r="DJ10" s="74" t="s">
        <v>33</v>
      </c>
      <c r="DK10" s="71" t="s">
        <v>21</v>
      </c>
      <c r="DL10" s="71" t="s">
        <v>15</v>
      </c>
      <c r="DM10" s="80"/>
      <c r="DN10" s="77" t="s">
        <v>36</v>
      </c>
      <c r="DO10" s="77" t="s">
        <v>59</v>
      </c>
      <c r="DP10" s="77" t="s">
        <v>49</v>
      </c>
      <c r="DQ10" s="77" t="s">
        <v>0</v>
      </c>
      <c r="DR10" s="79" t="s">
        <v>15</v>
      </c>
      <c r="DS10" s="75"/>
      <c r="DT10" s="101" t="s">
        <v>67</v>
      </c>
      <c r="DU10" s="101" t="s">
        <v>68</v>
      </c>
      <c r="DV10" s="101" t="s">
        <v>69</v>
      </c>
      <c r="DW10" s="101" t="s">
        <v>104</v>
      </c>
      <c r="DX10" s="345" t="s">
        <v>8</v>
      </c>
      <c r="DY10" s="159"/>
      <c r="DZ10" s="101" t="s">
        <v>67</v>
      </c>
      <c r="EA10" s="101" t="s">
        <v>68</v>
      </c>
      <c r="EB10" s="101" t="s">
        <v>69</v>
      </c>
      <c r="EC10" s="101" t="s">
        <v>104</v>
      </c>
      <c r="ED10" s="163" t="s">
        <v>75</v>
      </c>
      <c r="EE10" s="428" t="s">
        <v>234</v>
      </c>
      <c r="EF10" s="103"/>
      <c r="EG10" s="101" t="s">
        <v>67</v>
      </c>
      <c r="EH10" s="101" t="s">
        <v>68</v>
      </c>
      <c r="EI10" s="101" t="s">
        <v>69</v>
      </c>
      <c r="EJ10" s="101" t="s">
        <v>104</v>
      </c>
      <c r="EK10" s="163" t="s">
        <v>79</v>
      </c>
      <c r="EL10" s="76"/>
      <c r="EM10" s="73" t="s">
        <v>8</v>
      </c>
      <c r="EN10" s="73" t="s">
        <v>77</v>
      </c>
      <c r="EO10" s="73" t="s">
        <v>76</v>
      </c>
      <c r="EP10" s="73" t="s">
        <v>32</v>
      </c>
      <c r="EQ10" s="73" t="s">
        <v>35</v>
      </c>
    </row>
    <row r="11" spans="1:147" s="71" customFormat="1" x14ac:dyDescent="0.3">
      <c r="F11" s="41"/>
      <c r="G11" s="41"/>
      <c r="H11" s="41"/>
      <c r="I11" s="41"/>
      <c r="J11" s="41"/>
      <c r="K11" s="41"/>
      <c r="L11" s="190"/>
      <c r="M11" s="190"/>
      <c r="N11" s="190"/>
      <c r="O11" s="190"/>
      <c r="P11" s="190"/>
      <c r="Q11" s="190"/>
      <c r="R11" s="190"/>
      <c r="S11" s="190"/>
      <c r="T11" s="76"/>
      <c r="AE11" s="75"/>
      <c r="AP11" s="75"/>
      <c r="BA11" s="76"/>
      <c r="BB11" s="41"/>
      <c r="BC11" s="41"/>
      <c r="BD11" s="41"/>
      <c r="BE11" s="41"/>
      <c r="BF11" s="41"/>
      <c r="BG11" s="41"/>
      <c r="BH11" s="190"/>
      <c r="BI11" s="190"/>
      <c r="BJ11" s="190"/>
      <c r="BK11" s="190"/>
      <c r="BL11" s="190"/>
      <c r="BM11" s="190"/>
      <c r="BN11" s="190"/>
      <c r="BO11" s="190"/>
      <c r="BP11" s="75"/>
      <c r="BQ11" s="81"/>
      <c r="BR11" s="81"/>
      <c r="BS11" s="81"/>
      <c r="BT11" s="81"/>
      <c r="BU11" s="81"/>
      <c r="BV11" s="76"/>
      <c r="BW11" s="74"/>
      <c r="BX11" s="74"/>
      <c r="BY11" s="74"/>
      <c r="BZ11" s="74"/>
      <c r="CA11" s="74"/>
      <c r="CD11" s="75"/>
      <c r="CE11" s="81"/>
      <c r="CF11" s="81"/>
      <c r="CG11" s="81"/>
      <c r="CH11" s="81"/>
      <c r="CI11" s="81"/>
      <c r="CJ11" s="75"/>
      <c r="CK11" s="41"/>
      <c r="CL11" s="41"/>
      <c r="CM11" s="41"/>
      <c r="CN11" s="41"/>
      <c r="CO11" s="41"/>
      <c r="CP11" s="41"/>
      <c r="CQ11" s="190"/>
      <c r="CR11" s="190"/>
      <c r="CS11" s="190"/>
      <c r="CT11" s="190"/>
      <c r="CU11" s="190"/>
      <c r="CV11" s="190"/>
      <c r="CW11" s="190"/>
      <c r="CX11" s="190"/>
      <c r="CY11" s="80"/>
      <c r="CZ11" s="81"/>
      <c r="DA11" s="81"/>
      <c r="DB11" s="81"/>
      <c r="DC11" s="81"/>
      <c r="DD11" s="81"/>
      <c r="DE11" s="75"/>
      <c r="DF11" s="74"/>
      <c r="DG11" s="74"/>
      <c r="DH11" s="74"/>
      <c r="DI11" s="74"/>
      <c r="DJ11" s="74"/>
      <c r="DM11" s="80"/>
      <c r="DN11" s="81"/>
      <c r="DO11" s="81"/>
      <c r="DP11" s="81"/>
      <c r="DQ11" s="81"/>
      <c r="DR11" s="81"/>
      <c r="DS11" s="75"/>
      <c r="DT11" s="101"/>
      <c r="DU11" s="101"/>
      <c r="DV11" s="101"/>
      <c r="DW11" s="101"/>
      <c r="DX11" s="345"/>
      <c r="DY11" s="159"/>
      <c r="DZ11" s="101"/>
      <c r="EA11" s="101"/>
      <c r="EB11" s="101"/>
      <c r="EC11" s="101"/>
      <c r="ED11" s="163"/>
      <c r="EE11" s="428"/>
      <c r="EF11" s="103"/>
      <c r="EG11" s="101"/>
      <c r="EH11" s="101"/>
      <c r="EI11" s="101"/>
      <c r="EJ11" s="101"/>
      <c r="EK11" s="161"/>
      <c r="EL11" s="76"/>
      <c r="EM11" s="73"/>
      <c r="EN11" s="73"/>
      <c r="EO11" s="73"/>
      <c r="EP11" s="73"/>
      <c r="EQ11" s="73"/>
    </row>
    <row r="12" spans="1:147" ht="14.4" customHeight="1" x14ac:dyDescent="0.3">
      <c r="A12" s="433">
        <v>97</v>
      </c>
      <c r="B12" s="433" t="s">
        <v>206</v>
      </c>
      <c r="C12" s="433" t="s">
        <v>242</v>
      </c>
      <c r="D12" s="433" t="s">
        <v>243</v>
      </c>
      <c r="E12" s="433" t="s">
        <v>192</v>
      </c>
      <c r="F12" s="171">
        <v>6.4</v>
      </c>
      <c r="G12" s="171">
        <v>5.8</v>
      </c>
      <c r="H12" s="171">
        <v>5.8</v>
      </c>
      <c r="I12" s="171">
        <v>5.6</v>
      </c>
      <c r="J12" s="171">
        <v>5.5</v>
      </c>
      <c r="K12" s="171">
        <v>5.4</v>
      </c>
      <c r="L12" s="191">
        <f>SUM(F12:K12)/6</f>
        <v>5.75</v>
      </c>
      <c r="M12" s="171">
        <v>6.4</v>
      </c>
      <c r="N12" s="171"/>
      <c r="O12" s="191">
        <f>M12-N12</f>
        <v>6.4</v>
      </c>
      <c r="P12" s="171">
        <v>6.5</v>
      </c>
      <c r="Q12" s="171"/>
      <c r="R12" s="191">
        <f>P12-Q12</f>
        <v>6.5</v>
      </c>
      <c r="S12" s="21">
        <f>SUM((L12*0.6),(O12*0.25),(R12*0.15))</f>
        <v>6.0249999999999995</v>
      </c>
      <c r="T12" s="85"/>
      <c r="U12" s="82">
        <v>6.7</v>
      </c>
      <c r="V12" s="82">
        <v>6.2</v>
      </c>
      <c r="W12" s="82">
        <v>5.8</v>
      </c>
      <c r="X12" s="82">
        <v>5.6</v>
      </c>
      <c r="Y12" s="82">
        <v>7.5</v>
      </c>
      <c r="Z12" s="82">
        <v>6.8</v>
      </c>
      <c r="AA12" s="82">
        <v>6.5</v>
      </c>
      <c r="AB12" s="82">
        <v>7</v>
      </c>
      <c r="AC12" s="86">
        <f>SUM(U12:AB12)</f>
        <v>52.099999999999994</v>
      </c>
      <c r="AD12" s="83">
        <f>AC12/8</f>
        <v>6.5124999999999993</v>
      </c>
      <c r="AE12" s="84"/>
      <c r="AF12" s="82">
        <v>6.8</v>
      </c>
      <c r="AG12" s="82">
        <v>7.8</v>
      </c>
      <c r="AH12" s="82">
        <v>6.3</v>
      </c>
      <c r="AI12" s="82">
        <v>6.5</v>
      </c>
      <c r="AJ12" s="82">
        <v>8.3000000000000007</v>
      </c>
      <c r="AK12" s="82">
        <v>7</v>
      </c>
      <c r="AL12" s="82">
        <v>7.8</v>
      </c>
      <c r="AM12" s="82">
        <v>6.4</v>
      </c>
      <c r="AN12" s="86">
        <f>SUM(AF12:AM12)</f>
        <v>56.9</v>
      </c>
      <c r="AO12" s="83">
        <f>AN12/8</f>
        <v>7.1124999999999998</v>
      </c>
      <c r="AP12" s="84"/>
      <c r="AQ12" s="82">
        <v>6.8</v>
      </c>
      <c r="AR12" s="82">
        <v>6.5</v>
      </c>
      <c r="AS12" s="82">
        <v>6</v>
      </c>
      <c r="AT12" s="82">
        <v>3</v>
      </c>
      <c r="AU12" s="82">
        <v>7.5</v>
      </c>
      <c r="AV12" s="82">
        <v>6.5</v>
      </c>
      <c r="AW12" s="82">
        <v>7</v>
      </c>
      <c r="AX12" s="82">
        <v>7</v>
      </c>
      <c r="AY12" s="86">
        <f>SUM(AQ12:AX12)</f>
        <v>50.3</v>
      </c>
      <c r="AZ12" s="83">
        <f>AY12/8</f>
        <v>6.2874999999999996</v>
      </c>
      <c r="BA12" s="76"/>
      <c r="BB12" s="171">
        <v>6.7</v>
      </c>
      <c r="BC12" s="171">
        <v>6.7</v>
      </c>
      <c r="BD12" s="171">
        <v>6.2</v>
      </c>
      <c r="BE12" s="171">
        <v>6.2</v>
      </c>
      <c r="BF12" s="171">
        <v>6</v>
      </c>
      <c r="BG12" s="171">
        <v>5.8</v>
      </c>
      <c r="BH12" s="191">
        <f>SUM(BB12:BG12)/6</f>
        <v>6.2666666666666666</v>
      </c>
      <c r="BI12" s="171">
        <v>6.3</v>
      </c>
      <c r="BJ12" s="171"/>
      <c r="BK12" s="191">
        <f>BI12-BJ12</f>
        <v>6.3</v>
      </c>
      <c r="BL12" s="171">
        <v>6.7</v>
      </c>
      <c r="BM12" s="171"/>
      <c r="BN12" s="191">
        <f>BL12-BM12</f>
        <v>6.7</v>
      </c>
      <c r="BO12" s="21">
        <f>SUM((BH12*0.6),(BK12*0.25),(BN12*0.15))</f>
        <v>6.34</v>
      </c>
      <c r="BP12" s="84"/>
      <c r="BQ12" s="87">
        <v>6</v>
      </c>
      <c r="BR12" s="88"/>
      <c r="BS12" s="89">
        <f>BQ12-BR12</f>
        <v>6</v>
      </c>
      <c r="BT12" s="88">
        <v>5.5</v>
      </c>
      <c r="BU12" s="90">
        <f>SUM((BS12*0.7),(BT12*0.3))</f>
        <v>5.85</v>
      </c>
      <c r="BV12" s="85"/>
      <c r="BW12" s="82">
        <v>5</v>
      </c>
      <c r="BX12" s="82">
        <v>4.8</v>
      </c>
      <c r="BY12" s="82">
        <v>5.2</v>
      </c>
      <c r="BZ12" s="82">
        <v>5.5</v>
      </c>
      <c r="CA12" s="21">
        <f>SUM((BW12*0.2),(BX12*0.15),(BY12*0.35),(BZ12*0.3))</f>
        <v>5.1899999999999995</v>
      </c>
      <c r="CB12" s="92"/>
      <c r="CC12" s="83">
        <f>CA12-CB12</f>
        <v>5.1899999999999995</v>
      </c>
      <c r="CD12" s="84"/>
      <c r="CE12" s="87">
        <v>7.43</v>
      </c>
      <c r="CF12" s="88"/>
      <c r="CG12" s="89">
        <f>CE12-CF12</f>
        <v>7.43</v>
      </c>
      <c r="CH12" s="88">
        <v>4.2</v>
      </c>
      <c r="CI12" s="90">
        <f>SUM((CG12*0.7),(CH12*0.3))</f>
        <v>6.4609999999999994</v>
      </c>
      <c r="CJ12" s="84"/>
      <c r="CK12" s="171">
        <v>6</v>
      </c>
      <c r="CL12" s="171">
        <v>5.6</v>
      </c>
      <c r="CM12" s="171">
        <v>6.2</v>
      </c>
      <c r="CN12" s="171">
        <v>6.5</v>
      </c>
      <c r="CO12" s="171">
        <v>5.6</v>
      </c>
      <c r="CP12" s="171">
        <v>6</v>
      </c>
      <c r="CQ12" s="191">
        <f>SUM(CK12:CP12)/6</f>
        <v>5.9833333333333334</v>
      </c>
      <c r="CR12" s="171">
        <v>6.5</v>
      </c>
      <c r="CS12" s="171"/>
      <c r="CT12" s="191">
        <f>CR12-CS12</f>
        <v>6.5</v>
      </c>
      <c r="CU12" s="171">
        <v>7.2</v>
      </c>
      <c r="CV12" s="171"/>
      <c r="CW12" s="191">
        <f>CU12-CV12</f>
        <v>7.2</v>
      </c>
      <c r="CX12" s="21">
        <f>SUM((CQ12*0.6),(CT12*0.25),(CW12*0.15))</f>
        <v>6.2949999999999999</v>
      </c>
      <c r="CY12" s="91"/>
      <c r="CZ12" s="87">
        <v>7.875</v>
      </c>
      <c r="DA12" s="88"/>
      <c r="DB12" s="337">
        <f>CZ12-DA12</f>
        <v>7.875</v>
      </c>
      <c r="DC12" s="88">
        <v>5.5</v>
      </c>
      <c r="DD12" s="90">
        <f>SUM((DB12*0.7),(DC12*0.3))</f>
        <v>7.1624999999999996</v>
      </c>
      <c r="DE12" s="84"/>
      <c r="DF12" s="82">
        <v>7.5</v>
      </c>
      <c r="DG12" s="82">
        <v>6.5</v>
      </c>
      <c r="DH12" s="82">
        <v>6.8</v>
      </c>
      <c r="DI12" s="82">
        <v>5.8</v>
      </c>
      <c r="DJ12" s="21">
        <f>SUM((DF12*0.2),(DG12*0.15),(DH12*0.35),(DI12*0.3))</f>
        <v>6.5950000000000006</v>
      </c>
      <c r="DK12" s="92"/>
      <c r="DL12" s="83">
        <f>DJ12-DK12</f>
        <v>6.5950000000000006</v>
      </c>
      <c r="DM12" s="91"/>
      <c r="DN12" s="87">
        <v>6.66</v>
      </c>
      <c r="DO12" s="88"/>
      <c r="DP12" s="337">
        <f>DN12-DO12</f>
        <v>6.66</v>
      </c>
      <c r="DQ12" s="88">
        <v>4.8</v>
      </c>
      <c r="DR12" s="90">
        <f>SUM((DP12*0.7),(DQ12*0.3))</f>
        <v>6.1020000000000003</v>
      </c>
      <c r="DS12" s="84"/>
      <c r="DT12" s="102">
        <f>S12</f>
        <v>6.0249999999999995</v>
      </c>
      <c r="DU12" s="102">
        <f>AD12</f>
        <v>6.5124999999999993</v>
      </c>
      <c r="DV12" s="102">
        <f>AO12</f>
        <v>7.1124999999999998</v>
      </c>
      <c r="DW12" s="102">
        <f>AZ12</f>
        <v>6.2874999999999996</v>
      </c>
      <c r="DX12" s="346">
        <f>SUM((S12*0.25)+(AD12*0.25)+(AO12*0.25)+(AZ12*0.25))</f>
        <v>6.484375</v>
      </c>
      <c r="DY12" s="160"/>
      <c r="DZ12" s="102">
        <f>BO12</f>
        <v>6.34</v>
      </c>
      <c r="EA12" s="102">
        <f>BU12</f>
        <v>5.85</v>
      </c>
      <c r="EB12" s="102">
        <f>CC12</f>
        <v>5.1899999999999995</v>
      </c>
      <c r="EC12" s="102">
        <f>CI12</f>
        <v>6.4609999999999994</v>
      </c>
      <c r="ED12" s="346">
        <f>SUM((BO12*0.25)+(BU12*0.25)+(CC12*0.25)+(CI12*0.25))</f>
        <v>5.9602499999999994</v>
      </c>
      <c r="EE12" s="427">
        <f>(+DX12+ED12)/2</f>
        <v>6.2223124999999992</v>
      </c>
      <c r="EF12" s="156"/>
      <c r="EG12" s="102">
        <f>CX12</f>
        <v>6.2949999999999999</v>
      </c>
      <c r="EH12" s="102">
        <f>DD12</f>
        <v>7.1624999999999996</v>
      </c>
      <c r="EI12" s="102">
        <f>DL12</f>
        <v>6.5950000000000006</v>
      </c>
      <c r="EJ12" s="102">
        <f>DR12</f>
        <v>6.1020000000000003</v>
      </c>
      <c r="EK12" s="346">
        <f>SUM((CX12*0.25)+(DD12*0.25)+(DL12*0.25)+(DR12*0.25))</f>
        <v>6.5386250000000006</v>
      </c>
      <c r="EL12" s="84"/>
      <c r="EM12" s="83">
        <f>DX12</f>
        <v>6.484375</v>
      </c>
      <c r="EN12" s="83">
        <f>ED12</f>
        <v>5.9602499999999994</v>
      </c>
      <c r="EO12" s="83">
        <f>EK12</f>
        <v>6.5386250000000006</v>
      </c>
      <c r="EP12" s="93">
        <f>(EE12+EO12)/2</f>
        <v>6.3804687500000004</v>
      </c>
      <c r="EQ12" s="32">
        <v>1</v>
      </c>
    </row>
    <row r="13" spans="1:147" ht="14.4" customHeight="1" x14ac:dyDescent="0.3">
      <c r="A13" s="433">
        <v>19</v>
      </c>
      <c r="B13" s="433" t="s">
        <v>200</v>
      </c>
      <c r="C13" s="433" t="s">
        <v>238</v>
      </c>
      <c r="D13" s="433" t="s">
        <v>151</v>
      </c>
      <c r="E13" s="433" t="s">
        <v>239</v>
      </c>
      <c r="F13" s="171">
        <v>6.7</v>
      </c>
      <c r="G13" s="171">
        <v>6.7</v>
      </c>
      <c r="H13" s="171">
        <v>6.3</v>
      </c>
      <c r="I13" s="171">
        <v>6</v>
      </c>
      <c r="J13" s="171">
        <v>6</v>
      </c>
      <c r="K13" s="171">
        <v>6</v>
      </c>
      <c r="L13" s="191">
        <f>SUM(F13:K13)/6</f>
        <v>6.2833333333333341</v>
      </c>
      <c r="M13" s="171">
        <v>6.3</v>
      </c>
      <c r="N13" s="171"/>
      <c r="O13" s="191">
        <f>M13-N13</f>
        <v>6.3</v>
      </c>
      <c r="P13" s="171">
        <v>6.2</v>
      </c>
      <c r="Q13" s="171"/>
      <c r="R13" s="191">
        <f>P13-Q13</f>
        <v>6.2</v>
      </c>
      <c r="S13" s="21">
        <f>SUM((L13*0.6),(O13*0.25),(R13*0.15))</f>
        <v>6.2750000000000004</v>
      </c>
      <c r="T13" s="85"/>
      <c r="U13" s="82">
        <v>5.8</v>
      </c>
      <c r="V13" s="82">
        <v>6.7</v>
      </c>
      <c r="W13" s="82">
        <v>6.5</v>
      </c>
      <c r="X13" s="82">
        <v>6.2</v>
      </c>
      <c r="Y13" s="82">
        <v>6.5</v>
      </c>
      <c r="Z13" s="82">
        <v>5.8</v>
      </c>
      <c r="AA13" s="82">
        <v>7.5</v>
      </c>
      <c r="AB13" s="82">
        <v>6.8</v>
      </c>
      <c r="AC13" s="86">
        <f>SUM(U13:AB13)</f>
        <v>51.8</v>
      </c>
      <c r="AD13" s="83">
        <f>AC13/8</f>
        <v>6.4749999999999996</v>
      </c>
      <c r="AE13" s="84"/>
      <c r="AF13" s="82">
        <v>5.3</v>
      </c>
      <c r="AG13" s="82">
        <v>7</v>
      </c>
      <c r="AH13" s="82">
        <v>7</v>
      </c>
      <c r="AI13" s="82">
        <v>5.7</v>
      </c>
      <c r="AJ13" s="82">
        <v>5.8</v>
      </c>
      <c r="AK13" s="82">
        <v>6</v>
      </c>
      <c r="AL13" s="82">
        <v>7.5</v>
      </c>
      <c r="AM13" s="82">
        <v>6.5</v>
      </c>
      <c r="AN13" s="86">
        <f>SUM(AF13:AM13)</f>
        <v>50.8</v>
      </c>
      <c r="AO13" s="83">
        <f>AN13/8</f>
        <v>6.35</v>
      </c>
      <c r="AP13" s="84"/>
      <c r="AQ13" s="82">
        <v>5.5</v>
      </c>
      <c r="AR13" s="82">
        <v>7</v>
      </c>
      <c r="AS13" s="82">
        <v>5.8</v>
      </c>
      <c r="AT13" s="82">
        <v>6</v>
      </c>
      <c r="AU13" s="82">
        <v>6</v>
      </c>
      <c r="AV13" s="82">
        <v>6.6</v>
      </c>
      <c r="AW13" s="82">
        <v>9</v>
      </c>
      <c r="AX13" s="82">
        <v>5.8</v>
      </c>
      <c r="AY13" s="86">
        <f>SUM(AQ13:AX13)</f>
        <v>51.699999999999996</v>
      </c>
      <c r="AZ13" s="83">
        <f>AY13/8</f>
        <v>6.4624999999999995</v>
      </c>
      <c r="BA13" s="76"/>
      <c r="BB13" s="171">
        <v>7.2</v>
      </c>
      <c r="BC13" s="171">
        <v>7</v>
      </c>
      <c r="BD13" s="171">
        <v>6</v>
      </c>
      <c r="BE13" s="171">
        <v>6.8</v>
      </c>
      <c r="BF13" s="171">
        <v>6.5</v>
      </c>
      <c r="BG13" s="171">
        <v>6</v>
      </c>
      <c r="BH13" s="191">
        <f>SUM(BB13:BG13)/6</f>
        <v>6.583333333333333</v>
      </c>
      <c r="BI13" s="171">
        <v>7.5</v>
      </c>
      <c r="BJ13" s="171"/>
      <c r="BK13" s="191">
        <f>BI13-BJ13</f>
        <v>7.5</v>
      </c>
      <c r="BL13" s="171">
        <v>7.5</v>
      </c>
      <c r="BM13" s="171"/>
      <c r="BN13" s="191">
        <f>BL13-BM13</f>
        <v>7.5</v>
      </c>
      <c r="BO13" s="21">
        <f>SUM((BH13*0.6),(BK13*0.25),(BN13*0.15))</f>
        <v>6.9499999999999993</v>
      </c>
      <c r="BP13" s="84"/>
      <c r="BQ13" s="87">
        <v>7.2</v>
      </c>
      <c r="BR13" s="88"/>
      <c r="BS13" s="89">
        <f>BQ13-BR13</f>
        <v>7.2</v>
      </c>
      <c r="BT13" s="88">
        <v>5.0999999999999996</v>
      </c>
      <c r="BU13" s="90">
        <f>SUM((BS13*0.7),(BT13*0.3))</f>
        <v>6.57</v>
      </c>
      <c r="BV13" s="85"/>
      <c r="BW13" s="82">
        <v>5.8</v>
      </c>
      <c r="BX13" s="82">
        <v>5.8</v>
      </c>
      <c r="BY13" s="82">
        <v>6.2</v>
      </c>
      <c r="BZ13" s="82">
        <v>6</v>
      </c>
      <c r="CA13" s="21">
        <f>SUM((BW13*0.2),(BX13*0.15),(BY13*0.35),(BZ13*0.3))</f>
        <v>5.9999999999999991</v>
      </c>
      <c r="CB13" s="92"/>
      <c r="CC13" s="83">
        <f>CA13-CB13</f>
        <v>5.9999999999999991</v>
      </c>
      <c r="CD13" s="84"/>
      <c r="CE13" s="87">
        <v>7.33</v>
      </c>
      <c r="CF13" s="88"/>
      <c r="CG13" s="89">
        <f>CE13-CF13</f>
        <v>7.33</v>
      </c>
      <c r="CH13" s="88">
        <v>4.5</v>
      </c>
      <c r="CI13" s="90">
        <f>SUM((CG13*0.7),(CH13*0.3))</f>
        <v>6.480999999999999</v>
      </c>
      <c r="CJ13" s="84"/>
      <c r="CK13" s="171">
        <v>6</v>
      </c>
      <c r="CL13" s="171">
        <v>6.5</v>
      </c>
      <c r="CM13" s="171">
        <v>6.2</v>
      </c>
      <c r="CN13" s="171">
        <v>6.5</v>
      </c>
      <c r="CO13" s="171">
        <v>6.5</v>
      </c>
      <c r="CP13" s="171">
        <v>6.2</v>
      </c>
      <c r="CQ13" s="191">
        <f>SUM(CK13:CP13)/6</f>
        <v>6.3166666666666664</v>
      </c>
      <c r="CR13" s="171">
        <v>6.8</v>
      </c>
      <c r="CS13" s="171"/>
      <c r="CT13" s="191">
        <f>CR13-CS13</f>
        <v>6.8</v>
      </c>
      <c r="CU13" s="171">
        <v>7</v>
      </c>
      <c r="CV13" s="171"/>
      <c r="CW13" s="191">
        <f>CU13-CV13</f>
        <v>7</v>
      </c>
      <c r="CX13" s="21">
        <f>SUM((CQ13*0.6),(CT13*0.25),(CW13*0.15))</f>
        <v>6.5399999999999991</v>
      </c>
      <c r="CY13" s="91"/>
      <c r="CZ13" s="87">
        <v>7.75</v>
      </c>
      <c r="DA13" s="88"/>
      <c r="DB13" s="337">
        <f>CZ13-DA13</f>
        <v>7.75</v>
      </c>
      <c r="DC13" s="88">
        <v>4.5</v>
      </c>
      <c r="DD13" s="90">
        <f>SUM((DB13*0.7),(DC13*0.3))</f>
        <v>6.7749999999999995</v>
      </c>
      <c r="DE13" s="84"/>
      <c r="DF13" s="82">
        <v>6</v>
      </c>
      <c r="DG13" s="82">
        <v>6</v>
      </c>
      <c r="DH13" s="82">
        <v>5</v>
      </c>
      <c r="DI13" s="82">
        <v>4</v>
      </c>
      <c r="DJ13" s="21">
        <f>SUM((DF13*0.2),(DG13*0.15),(DH13*0.35),(DI13*0.3))</f>
        <v>5.05</v>
      </c>
      <c r="DK13" s="92"/>
      <c r="DL13" s="83">
        <f>DJ13-DK13</f>
        <v>5.05</v>
      </c>
      <c r="DM13" s="91"/>
      <c r="DN13" s="87">
        <v>5.45</v>
      </c>
      <c r="DO13" s="88"/>
      <c r="DP13" s="337">
        <f>DN13-DO13</f>
        <v>5.45</v>
      </c>
      <c r="DQ13" s="88">
        <v>2.1</v>
      </c>
      <c r="DR13" s="90">
        <f>SUM((DP13*0.7),(DQ13*0.3))</f>
        <v>4.4450000000000003</v>
      </c>
      <c r="DS13" s="84"/>
      <c r="DT13" s="102">
        <f>S13</f>
        <v>6.2750000000000004</v>
      </c>
      <c r="DU13" s="102">
        <f>AD13</f>
        <v>6.4749999999999996</v>
      </c>
      <c r="DV13" s="102">
        <f>AO13</f>
        <v>6.35</v>
      </c>
      <c r="DW13" s="102">
        <f>AZ13</f>
        <v>6.4624999999999995</v>
      </c>
      <c r="DX13" s="346">
        <f>SUM((S13*0.25)+(AD13*0.25)+(AO13*0.25)+(AZ13*0.25))</f>
        <v>6.390625</v>
      </c>
      <c r="DY13" s="160"/>
      <c r="DZ13" s="102">
        <f>BO13</f>
        <v>6.9499999999999993</v>
      </c>
      <c r="EA13" s="102">
        <f>BU13</f>
        <v>6.57</v>
      </c>
      <c r="EB13" s="102">
        <f>CC13</f>
        <v>5.9999999999999991</v>
      </c>
      <c r="EC13" s="102">
        <f>CI13</f>
        <v>6.480999999999999</v>
      </c>
      <c r="ED13" s="346">
        <f>SUM((BO13*0.25)+(BU13*0.25)+(CC13*0.25)+(CI13*0.25))</f>
        <v>6.5002499999999994</v>
      </c>
      <c r="EE13" s="427">
        <f>(+DX13+ED13)/2</f>
        <v>6.4454374999999997</v>
      </c>
      <c r="EF13" s="156"/>
      <c r="EG13" s="102">
        <f>CX13</f>
        <v>6.5399999999999991</v>
      </c>
      <c r="EH13" s="102">
        <f>DD13</f>
        <v>6.7749999999999995</v>
      </c>
      <c r="EI13" s="102">
        <f>DL13</f>
        <v>5.05</v>
      </c>
      <c r="EJ13" s="102">
        <f>DR13</f>
        <v>4.4450000000000003</v>
      </c>
      <c r="EK13" s="346">
        <f>SUM((CX13*0.25)+(DD13*0.25)+(DL13*0.25)+(DR13*0.25))</f>
        <v>5.7024999999999997</v>
      </c>
      <c r="EL13" s="84"/>
      <c r="EM13" s="83">
        <f>DX13</f>
        <v>6.390625</v>
      </c>
      <c r="EN13" s="83">
        <f>ED13</f>
        <v>6.5002499999999994</v>
      </c>
      <c r="EO13" s="83">
        <f>EK13</f>
        <v>5.7024999999999997</v>
      </c>
      <c r="EP13" s="93">
        <f>(EE13+EO13)/2</f>
        <v>6.0739687499999997</v>
      </c>
      <c r="EQ13" s="32">
        <v>2</v>
      </c>
    </row>
    <row r="14" spans="1:147" ht="14.4" customHeight="1" x14ac:dyDescent="0.3">
      <c r="A14" s="433">
        <v>50</v>
      </c>
      <c r="B14" s="433" t="s">
        <v>221</v>
      </c>
      <c r="C14" s="433" t="s">
        <v>212</v>
      </c>
      <c r="D14" s="433" t="s">
        <v>213</v>
      </c>
      <c r="E14" s="433" t="s">
        <v>199</v>
      </c>
      <c r="F14" s="171">
        <v>5.8</v>
      </c>
      <c r="G14" s="171">
        <v>6</v>
      </c>
      <c r="H14" s="171">
        <v>6</v>
      </c>
      <c r="I14" s="171">
        <v>5.5</v>
      </c>
      <c r="J14" s="171">
        <v>6</v>
      </c>
      <c r="K14" s="171">
        <v>5.5</v>
      </c>
      <c r="L14" s="191">
        <f>SUM(F14:K14)/6</f>
        <v>5.8</v>
      </c>
      <c r="M14" s="171">
        <v>6.2</v>
      </c>
      <c r="N14" s="171"/>
      <c r="O14" s="191">
        <f>M14-N14</f>
        <v>6.2</v>
      </c>
      <c r="P14" s="171">
        <v>6.3</v>
      </c>
      <c r="Q14" s="171"/>
      <c r="R14" s="191">
        <f>P14-Q14</f>
        <v>6.3</v>
      </c>
      <c r="S14" s="21">
        <f>SUM((L14*0.6),(O14*0.25),(R14*0.15))</f>
        <v>5.9750000000000005</v>
      </c>
      <c r="T14" s="85"/>
      <c r="U14" s="82">
        <v>5.7</v>
      </c>
      <c r="V14" s="82">
        <v>6.2</v>
      </c>
      <c r="W14" s="82">
        <v>6</v>
      </c>
      <c r="X14" s="82">
        <v>5.8</v>
      </c>
      <c r="Y14" s="82">
        <v>6</v>
      </c>
      <c r="Z14" s="82">
        <v>6</v>
      </c>
      <c r="AA14" s="82">
        <v>5.5</v>
      </c>
      <c r="AB14" s="82">
        <v>6.5</v>
      </c>
      <c r="AC14" s="86">
        <f>SUM(U14:AB14)</f>
        <v>47.7</v>
      </c>
      <c r="AD14" s="83">
        <f>AC14/8</f>
        <v>5.9625000000000004</v>
      </c>
      <c r="AE14" s="84"/>
      <c r="AF14" s="82">
        <v>5</v>
      </c>
      <c r="AG14" s="82">
        <v>6.5</v>
      </c>
      <c r="AH14" s="82">
        <v>6.2</v>
      </c>
      <c r="AI14" s="82">
        <v>5.5</v>
      </c>
      <c r="AJ14" s="82">
        <v>5.2</v>
      </c>
      <c r="AK14" s="82">
        <v>5</v>
      </c>
      <c r="AL14" s="82">
        <v>5</v>
      </c>
      <c r="AM14" s="82">
        <v>6.3</v>
      </c>
      <c r="AN14" s="86">
        <f>SUM(AF14:AM14)</f>
        <v>44.699999999999996</v>
      </c>
      <c r="AO14" s="83">
        <f>AN14/8</f>
        <v>5.5874999999999995</v>
      </c>
      <c r="AP14" s="84"/>
      <c r="AQ14" s="82">
        <v>3.8</v>
      </c>
      <c r="AR14" s="82">
        <v>5</v>
      </c>
      <c r="AS14" s="82">
        <v>5.8</v>
      </c>
      <c r="AT14" s="82">
        <v>5.8</v>
      </c>
      <c r="AU14" s="82">
        <v>6</v>
      </c>
      <c r="AV14" s="82">
        <v>6</v>
      </c>
      <c r="AW14" s="82">
        <v>6.5</v>
      </c>
      <c r="AX14" s="82">
        <v>7</v>
      </c>
      <c r="AY14" s="86">
        <f>SUM(AQ14:AX14)</f>
        <v>45.900000000000006</v>
      </c>
      <c r="AZ14" s="83">
        <f>AY14/8</f>
        <v>5.7375000000000007</v>
      </c>
      <c r="BA14" s="76"/>
      <c r="BB14" s="171">
        <v>6.5</v>
      </c>
      <c r="BC14" s="171">
        <v>6.5</v>
      </c>
      <c r="BD14" s="171">
        <v>6</v>
      </c>
      <c r="BE14" s="171">
        <v>6</v>
      </c>
      <c r="BF14" s="171">
        <v>6.3</v>
      </c>
      <c r="BG14" s="171">
        <v>5.3</v>
      </c>
      <c r="BH14" s="191">
        <f>SUM(BB14:BG14)/6</f>
        <v>6.1000000000000005</v>
      </c>
      <c r="BI14" s="171">
        <v>6.3</v>
      </c>
      <c r="BJ14" s="171"/>
      <c r="BK14" s="191">
        <f>BI14-BJ14</f>
        <v>6.3</v>
      </c>
      <c r="BL14" s="171">
        <v>6.7</v>
      </c>
      <c r="BM14" s="171">
        <v>0.2</v>
      </c>
      <c r="BN14" s="191">
        <f>BL14-BM14</f>
        <v>6.5</v>
      </c>
      <c r="BO14" s="21">
        <f>SUM((BH14*0.6),(BK14*0.25),(BN14*0.15))</f>
        <v>6.21</v>
      </c>
      <c r="BP14" s="84"/>
      <c r="BQ14" s="87">
        <v>6</v>
      </c>
      <c r="BR14" s="88"/>
      <c r="BS14" s="89">
        <f>BQ14-BR14</f>
        <v>6</v>
      </c>
      <c r="BT14" s="88">
        <v>7</v>
      </c>
      <c r="BU14" s="90">
        <f>SUM((BS14*0.7),(BT14*0.3))</f>
        <v>6.2999999999999989</v>
      </c>
      <c r="BV14" s="85"/>
      <c r="BW14" s="82">
        <v>5.6</v>
      </c>
      <c r="BX14" s="82">
        <v>6</v>
      </c>
      <c r="BY14" s="82">
        <v>5.8</v>
      </c>
      <c r="BZ14" s="82">
        <v>5.8</v>
      </c>
      <c r="CA14" s="21">
        <f>SUM((BW14*0.2),(BX14*0.15),(BY14*0.35),(BZ14*0.3))</f>
        <v>5.7899999999999991</v>
      </c>
      <c r="CB14" s="92"/>
      <c r="CC14" s="83">
        <f>CA14-CB14</f>
        <v>5.7899999999999991</v>
      </c>
      <c r="CD14" s="84"/>
      <c r="CE14" s="87">
        <v>8.14</v>
      </c>
      <c r="CF14" s="88"/>
      <c r="CG14" s="89">
        <f>CE14-CF14</f>
        <v>8.14</v>
      </c>
      <c r="CH14" s="88">
        <v>6</v>
      </c>
      <c r="CI14" s="90">
        <f>SUM((CG14*0.7),(CH14*0.3))</f>
        <v>7.4980000000000002</v>
      </c>
      <c r="CJ14" s="84"/>
      <c r="CK14" s="171">
        <v>5.6</v>
      </c>
      <c r="CL14" s="171">
        <v>6.5</v>
      </c>
      <c r="CM14" s="171">
        <v>6</v>
      </c>
      <c r="CN14" s="171">
        <v>5.6</v>
      </c>
      <c r="CO14" s="171">
        <v>5.7</v>
      </c>
      <c r="CP14" s="171">
        <v>5.7</v>
      </c>
      <c r="CQ14" s="191">
        <f>SUM(CK14:CP14)/6</f>
        <v>5.8500000000000005</v>
      </c>
      <c r="CR14" s="171">
        <v>6.8</v>
      </c>
      <c r="CS14" s="171"/>
      <c r="CT14" s="191">
        <f>CR14-CS14</f>
        <v>6.8</v>
      </c>
      <c r="CU14" s="171">
        <v>7</v>
      </c>
      <c r="CV14" s="171"/>
      <c r="CW14" s="191">
        <f>CU14-CV14</f>
        <v>7</v>
      </c>
      <c r="CX14" s="21">
        <f>SUM((CQ14*0.6),(CT14*0.25),(CW14*0.15))</f>
        <v>6.26</v>
      </c>
      <c r="CY14" s="91"/>
      <c r="CZ14" s="87">
        <v>7.3330000000000002</v>
      </c>
      <c r="DA14" s="88"/>
      <c r="DB14" s="337">
        <f>CZ14-DA14</f>
        <v>7.3330000000000002</v>
      </c>
      <c r="DC14" s="88">
        <v>5.6</v>
      </c>
      <c r="DD14" s="90">
        <f>SUM((DB14*0.7),(DC14*0.3))</f>
        <v>6.8130999999999995</v>
      </c>
      <c r="DE14" s="84"/>
      <c r="DF14" s="82">
        <v>6.5</v>
      </c>
      <c r="DG14" s="82">
        <v>7</v>
      </c>
      <c r="DH14" s="82">
        <v>6.8</v>
      </c>
      <c r="DI14" s="82">
        <v>5.5</v>
      </c>
      <c r="DJ14" s="21">
        <f>SUM((DF14*0.2),(DG14*0.15),(DH14*0.35),(DI14*0.3))</f>
        <v>6.3800000000000008</v>
      </c>
      <c r="DK14" s="92"/>
      <c r="DL14" s="83">
        <f>DJ14-DK14</f>
        <v>6.3800000000000008</v>
      </c>
      <c r="DM14" s="91"/>
      <c r="DN14" s="87">
        <v>4.5999999999999996</v>
      </c>
      <c r="DO14" s="88"/>
      <c r="DP14" s="337">
        <f>DN14-DO14</f>
        <v>4.5999999999999996</v>
      </c>
      <c r="DQ14" s="88">
        <v>2.6</v>
      </c>
      <c r="DR14" s="90">
        <f>SUM((DP14*0.7),(DQ14*0.3))</f>
        <v>4</v>
      </c>
      <c r="DS14" s="84"/>
      <c r="DT14" s="102">
        <f>S14</f>
        <v>5.9750000000000005</v>
      </c>
      <c r="DU14" s="102">
        <f>AD14</f>
        <v>5.9625000000000004</v>
      </c>
      <c r="DV14" s="102">
        <f>AO14</f>
        <v>5.5874999999999995</v>
      </c>
      <c r="DW14" s="102">
        <f>AZ14</f>
        <v>5.7375000000000007</v>
      </c>
      <c r="DX14" s="346">
        <f>SUM((S14*0.25)+(AD14*0.25)+(AO14*0.25)+(AZ14*0.25))</f>
        <v>5.8156249999999998</v>
      </c>
      <c r="DY14" s="160"/>
      <c r="DZ14" s="102">
        <f>BO14</f>
        <v>6.21</v>
      </c>
      <c r="EA14" s="102">
        <f>BU14</f>
        <v>6.2999999999999989</v>
      </c>
      <c r="EB14" s="102">
        <f>CC14</f>
        <v>5.7899999999999991</v>
      </c>
      <c r="EC14" s="102">
        <f>CI14</f>
        <v>7.4980000000000002</v>
      </c>
      <c r="ED14" s="346">
        <f>SUM((BO14*0.25)+(BU14*0.25)+(CC14*0.25)+(CI14*0.25))</f>
        <v>6.4494999999999996</v>
      </c>
      <c r="EE14" s="427">
        <f>(+DX14+ED14)/2</f>
        <v>6.1325624999999997</v>
      </c>
      <c r="EF14" s="156"/>
      <c r="EG14" s="102">
        <f>CX14</f>
        <v>6.26</v>
      </c>
      <c r="EH14" s="102">
        <f>DD14</f>
        <v>6.8130999999999995</v>
      </c>
      <c r="EI14" s="102">
        <f>DL14</f>
        <v>6.3800000000000008</v>
      </c>
      <c r="EJ14" s="102">
        <f>DR14</f>
        <v>4</v>
      </c>
      <c r="EK14" s="346">
        <f>SUM((CX14*0.25)+(DD14*0.25)+(DL14*0.25)+(DR14*0.25))</f>
        <v>5.8632749999999998</v>
      </c>
      <c r="EL14" s="84"/>
      <c r="EM14" s="83">
        <f>DX14</f>
        <v>5.8156249999999998</v>
      </c>
      <c r="EN14" s="83">
        <f>ED14</f>
        <v>6.4494999999999996</v>
      </c>
      <c r="EO14" s="83">
        <f>EK14</f>
        <v>5.8632749999999998</v>
      </c>
      <c r="EP14" s="93">
        <f>(EE14+EO14)/2</f>
        <v>5.9979187500000002</v>
      </c>
      <c r="EQ14" s="32">
        <v>3</v>
      </c>
    </row>
    <row r="15" spans="1:147" ht="14.4" customHeight="1" x14ac:dyDescent="0.3">
      <c r="A15" s="433">
        <v>96</v>
      </c>
      <c r="B15" s="433" t="s">
        <v>157</v>
      </c>
      <c r="C15" s="459" t="s">
        <v>224</v>
      </c>
      <c r="D15" s="459" t="s">
        <v>174</v>
      </c>
      <c r="E15" s="433" t="s">
        <v>192</v>
      </c>
      <c r="F15" s="171">
        <v>6.4</v>
      </c>
      <c r="G15" s="171">
        <v>6.8</v>
      </c>
      <c r="H15" s="171">
        <v>5.8</v>
      </c>
      <c r="I15" s="171">
        <v>6</v>
      </c>
      <c r="J15" s="171">
        <v>5.8</v>
      </c>
      <c r="K15" s="171">
        <v>5.8</v>
      </c>
      <c r="L15" s="191">
        <f>SUM(F15:K15)/6</f>
        <v>6.1000000000000005</v>
      </c>
      <c r="M15" s="171">
        <v>6.7</v>
      </c>
      <c r="N15" s="171"/>
      <c r="O15" s="191">
        <f>M15-N15</f>
        <v>6.7</v>
      </c>
      <c r="P15" s="171">
        <v>6.8</v>
      </c>
      <c r="Q15" s="171">
        <v>0.2</v>
      </c>
      <c r="R15" s="191">
        <f>P15-Q15</f>
        <v>6.6</v>
      </c>
      <c r="S15" s="21">
        <f>SUM((L15*0.6),(O15*0.25),(R15*0.15))</f>
        <v>6.3250000000000002</v>
      </c>
      <c r="T15" s="85"/>
      <c r="U15" s="82">
        <v>5.8</v>
      </c>
      <c r="V15" s="82">
        <v>6</v>
      </c>
      <c r="W15" s="82">
        <v>6.2</v>
      </c>
      <c r="X15" s="82">
        <v>5.5</v>
      </c>
      <c r="Y15" s="82">
        <v>5.8</v>
      </c>
      <c r="Z15" s="82">
        <v>5.4</v>
      </c>
      <c r="AA15" s="82">
        <v>7.2</v>
      </c>
      <c r="AB15" s="82">
        <v>5.8</v>
      </c>
      <c r="AC15" s="86">
        <f>SUM(U15:AB15)</f>
        <v>47.7</v>
      </c>
      <c r="AD15" s="83">
        <f>AC15/8</f>
        <v>5.9625000000000004</v>
      </c>
      <c r="AE15" s="84"/>
      <c r="AF15" s="82">
        <v>5.7</v>
      </c>
      <c r="AG15" s="82">
        <v>6.8</v>
      </c>
      <c r="AH15" s="82">
        <v>6.3</v>
      </c>
      <c r="AI15" s="82">
        <v>6.2</v>
      </c>
      <c r="AJ15" s="82">
        <v>6</v>
      </c>
      <c r="AK15" s="82">
        <v>6</v>
      </c>
      <c r="AL15" s="82">
        <v>6.5</v>
      </c>
      <c r="AM15" s="82">
        <v>6</v>
      </c>
      <c r="AN15" s="86">
        <f>SUM(AF15:AM15)</f>
        <v>49.5</v>
      </c>
      <c r="AO15" s="83">
        <f>AN15/8</f>
        <v>6.1875</v>
      </c>
      <c r="AP15" s="84"/>
      <c r="AQ15" s="82">
        <v>5.5</v>
      </c>
      <c r="AR15" s="82">
        <v>5</v>
      </c>
      <c r="AS15" s="82">
        <v>5.5</v>
      </c>
      <c r="AT15" s="82">
        <v>5</v>
      </c>
      <c r="AU15" s="82">
        <v>6</v>
      </c>
      <c r="AV15" s="82">
        <v>6</v>
      </c>
      <c r="AW15" s="82">
        <v>7.5</v>
      </c>
      <c r="AX15" s="82">
        <v>5.8</v>
      </c>
      <c r="AY15" s="86">
        <f>SUM(AQ15:AX15)</f>
        <v>46.3</v>
      </c>
      <c r="AZ15" s="83">
        <f>AY15/8</f>
        <v>5.7874999999999996</v>
      </c>
      <c r="BA15" s="76"/>
      <c r="BB15" s="171">
        <v>7</v>
      </c>
      <c r="BC15" s="171">
        <v>6.5</v>
      </c>
      <c r="BD15" s="171">
        <v>6</v>
      </c>
      <c r="BE15" s="171">
        <v>6.7</v>
      </c>
      <c r="BF15" s="171">
        <v>6.5</v>
      </c>
      <c r="BG15" s="171">
        <v>6.3</v>
      </c>
      <c r="BH15" s="191">
        <f>SUM(BB15:BG15)/6</f>
        <v>6.5</v>
      </c>
      <c r="BI15" s="171">
        <v>6.8</v>
      </c>
      <c r="BJ15" s="171"/>
      <c r="BK15" s="191">
        <f>BI15-BJ15</f>
        <v>6.8</v>
      </c>
      <c r="BL15" s="171">
        <v>7.2</v>
      </c>
      <c r="BM15" s="171"/>
      <c r="BN15" s="191">
        <f>BL15-BM15</f>
        <v>7.2</v>
      </c>
      <c r="BO15" s="21">
        <f>SUM((BH15*0.6),(BK15*0.25),(BN15*0.15))</f>
        <v>6.68</v>
      </c>
      <c r="BP15" s="84"/>
      <c r="BQ15" s="87">
        <v>6.2</v>
      </c>
      <c r="BR15" s="88"/>
      <c r="BS15" s="89">
        <f>BQ15-BR15</f>
        <v>6.2</v>
      </c>
      <c r="BT15" s="88">
        <v>3.7</v>
      </c>
      <c r="BU15" s="90">
        <f>SUM((BS15*0.7),(BT15*0.3))</f>
        <v>5.45</v>
      </c>
      <c r="BV15" s="85"/>
      <c r="BW15" s="82">
        <v>5.4</v>
      </c>
      <c r="BX15" s="82">
        <v>5.8</v>
      </c>
      <c r="BY15" s="82">
        <v>6</v>
      </c>
      <c r="BZ15" s="82">
        <v>5.8</v>
      </c>
      <c r="CA15" s="21">
        <f>SUM((BW15*0.2),(BX15*0.15),(BY15*0.35),(BZ15*0.3))</f>
        <v>5.79</v>
      </c>
      <c r="CB15" s="92"/>
      <c r="CC15" s="83">
        <f>CA15-CB15</f>
        <v>5.79</v>
      </c>
      <c r="CD15" s="84"/>
      <c r="CE15" s="87">
        <v>6.4</v>
      </c>
      <c r="CF15" s="88"/>
      <c r="CG15" s="89">
        <f>CE15-CF15</f>
        <v>6.4</v>
      </c>
      <c r="CH15" s="88">
        <v>2</v>
      </c>
      <c r="CI15" s="90">
        <f>SUM((CG15*0.7),(CH15*0.3))</f>
        <v>5.0799999999999992</v>
      </c>
      <c r="CJ15" s="84"/>
      <c r="CK15" s="171">
        <v>6.2</v>
      </c>
      <c r="CL15" s="171">
        <v>6.5</v>
      </c>
      <c r="CM15" s="171">
        <v>6.5</v>
      </c>
      <c r="CN15" s="171">
        <v>6.5</v>
      </c>
      <c r="CO15" s="171">
        <v>6.5</v>
      </c>
      <c r="CP15" s="171">
        <v>6</v>
      </c>
      <c r="CQ15" s="191">
        <f>SUM(CK15:CP15)/6</f>
        <v>6.3666666666666671</v>
      </c>
      <c r="CR15" s="171">
        <v>6.5</v>
      </c>
      <c r="CS15" s="171"/>
      <c r="CT15" s="191">
        <f>CR15-CS15</f>
        <v>6.5</v>
      </c>
      <c r="CU15" s="171">
        <v>7</v>
      </c>
      <c r="CV15" s="171"/>
      <c r="CW15" s="191">
        <f>CU15-CV15</f>
        <v>7</v>
      </c>
      <c r="CX15" s="21">
        <f>SUM((CQ15*0.6),(CT15*0.25),(CW15*0.15))</f>
        <v>6.4950000000000001</v>
      </c>
      <c r="CY15" s="91"/>
      <c r="CZ15" s="87">
        <v>7</v>
      </c>
      <c r="DA15" s="88"/>
      <c r="DB15" s="337">
        <f>CZ15-DA15</f>
        <v>7</v>
      </c>
      <c r="DC15" s="88">
        <v>2.4</v>
      </c>
      <c r="DD15" s="90">
        <f>SUM((DB15*0.7),(DC15*0.3))</f>
        <v>5.6199999999999992</v>
      </c>
      <c r="DE15" s="84"/>
      <c r="DF15" s="82">
        <v>6</v>
      </c>
      <c r="DG15" s="82">
        <v>6.5</v>
      </c>
      <c r="DH15" s="82">
        <v>6</v>
      </c>
      <c r="DI15" s="82">
        <v>3</v>
      </c>
      <c r="DJ15" s="21">
        <f>SUM((DF15*0.2),(DG15*0.15),(DH15*0.35),(DI15*0.3))</f>
        <v>5.1750000000000007</v>
      </c>
      <c r="DK15" s="92"/>
      <c r="DL15" s="83">
        <f>DJ15-DK15</f>
        <v>5.1750000000000007</v>
      </c>
      <c r="DM15" s="91"/>
      <c r="DN15" s="87">
        <v>6</v>
      </c>
      <c r="DO15" s="88"/>
      <c r="DP15" s="337">
        <f>DN15-DO15</f>
        <v>6</v>
      </c>
      <c r="DQ15" s="88">
        <v>1.2</v>
      </c>
      <c r="DR15" s="90">
        <f>SUM((DP15*0.7),(DQ15*0.3))</f>
        <v>4.5599999999999996</v>
      </c>
      <c r="DS15" s="84"/>
      <c r="DT15" s="102">
        <f>S15</f>
        <v>6.3250000000000002</v>
      </c>
      <c r="DU15" s="102">
        <f>AD15</f>
        <v>5.9625000000000004</v>
      </c>
      <c r="DV15" s="102">
        <f>AO15</f>
        <v>6.1875</v>
      </c>
      <c r="DW15" s="102">
        <f>AZ15</f>
        <v>5.7874999999999996</v>
      </c>
      <c r="DX15" s="346">
        <f>SUM((S15*0.25)+(AD15*0.25)+(AO15*0.25)+(AZ15*0.25))</f>
        <v>6.0656250000000007</v>
      </c>
      <c r="DY15" s="160"/>
      <c r="DZ15" s="102">
        <f>BO15</f>
        <v>6.68</v>
      </c>
      <c r="EA15" s="102">
        <f>BU15</f>
        <v>5.45</v>
      </c>
      <c r="EB15" s="102">
        <f>CC15</f>
        <v>5.79</v>
      </c>
      <c r="EC15" s="102">
        <f>CI15</f>
        <v>5.0799999999999992</v>
      </c>
      <c r="ED15" s="346">
        <f>SUM((BO15*0.25)+(BU15*0.25)+(CC15*0.25)+(CI15*0.25))</f>
        <v>5.7499999999999991</v>
      </c>
      <c r="EE15" s="427">
        <f>(+DX15+ED15)/2</f>
        <v>5.9078125000000004</v>
      </c>
      <c r="EF15" s="156"/>
      <c r="EG15" s="102">
        <f>CX15</f>
        <v>6.4950000000000001</v>
      </c>
      <c r="EH15" s="102">
        <f>DD15</f>
        <v>5.6199999999999992</v>
      </c>
      <c r="EI15" s="102">
        <f>DL15</f>
        <v>5.1750000000000007</v>
      </c>
      <c r="EJ15" s="102">
        <f>DR15</f>
        <v>4.5599999999999996</v>
      </c>
      <c r="EK15" s="346">
        <f>SUM((CX15*0.25)+(DD15*0.25)+(DL15*0.25)+(DR15*0.25))</f>
        <v>5.4624999999999995</v>
      </c>
      <c r="EL15" s="84"/>
      <c r="EM15" s="83">
        <f>DX15</f>
        <v>6.0656250000000007</v>
      </c>
      <c r="EN15" s="83">
        <f>ED15</f>
        <v>5.7499999999999991</v>
      </c>
      <c r="EO15" s="83">
        <f>EK15</f>
        <v>5.4624999999999995</v>
      </c>
      <c r="EP15" s="93">
        <f>(EE15+EO15)/2</f>
        <v>5.6851562500000004</v>
      </c>
      <c r="EQ15" s="32">
        <v>4</v>
      </c>
    </row>
    <row r="16" spans="1:147" ht="14.4" customHeight="1" x14ac:dyDescent="0.3">
      <c r="A16" s="433">
        <v>98</v>
      </c>
      <c r="B16" s="433" t="s">
        <v>198</v>
      </c>
      <c r="C16" s="433" t="s">
        <v>242</v>
      </c>
      <c r="D16" s="433" t="s">
        <v>243</v>
      </c>
      <c r="E16" s="433" t="s">
        <v>192</v>
      </c>
      <c r="F16" s="171">
        <v>6.8</v>
      </c>
      <c r="G16" s="171">
        <v>6</v>
      </c>
      <c r="H16" s="171">
        <v>5.8</v>
      </c>
      <c r="I16" s="171">
        <v>5.7</v>
      </c>
      <c r="J16" s="171">
        <v>5.5</v>
      </c>
      <c r="K16" s="171">
        <v>5.5</v>
      </c>
      <c r="L16" s="191">
        <f>SUM(F16:K16)/6</f>
        <v>5.8833333333333329</v>
      </c>
      <c r="M16" s="171">
        <v>6.5</v>
      </c>
      <c r="N16" s="171"/>
      <c r="O16" s="191">
        <f>M16-N16</f>
        <v>6.5</v>
      </c>
      <c r="P16" s="171">
        <v>6.5</v>
      </c>
      <c r="Q16" s="171"/>
      <c r="R16" s="191">
        <f>P16-Q16</f>
        <v>6.5</v>
      </c>
      <c r="S16" s="21">
        <f>SUM((L16*0.6),(O16*0.25),(R16*0.15))</f>
        <v>6.129999999999999</v>
      </c>
      <c r="T16" s="85"/>
      <c r="U16" s="82">
        <v>5.8</v>
      </c>
      <c r="V16" s="82">
        <v>5.7</v>
      </c>
      <c r="W16" s="82">
        <v>4.2</v>
      </c>
      <c r="X16" s="82">
        <v>4.2</v>
      </c>
      <c r="Y16" s="82">
        <v>5.7</v>
      </c>
      <c r="Z16" s="82">
        <v>4</v>
      </c>
      <c r="AA16" s="82">
        <v>6.8</v>
      </c>
      <c r="AB16" s="82">
        <v>5.6</v>
      </c>
      <c r="AC16" s="86">
        <f>SUM(U16:AB16)</f>
        <v>42</v>
      </c>
      <c r="AD16" s="83">
        <f>AC16/8</f>
        <v>5.25</v>
      </c>
      <c r="AE16" s="84"/>
      <c r="AF16" s="82">
        <v>5.2</v>
      </c>
      <c r="AG16" s="82">
        <v>7</v>
      </c>
      <c r="AH16" s="82">
        <v>0</v>
      </c>
      <c r="AI16" s="82">
        <v>5.3</v>
      </c>
      <c r="AJ16" s="82">
        <v>5</v>
      </c>
      <c r="AK16" s="82">
        <v>5</v>
      </c>
      <c r="AL16" s="82">
        <v>5.5</v>
      </c>
      <c r="AM16" s="82">
        <v>5.2</v>
      </c>
      <c r="AN16" s="86">
        <f>SUM(AF16:AM16)</f>
        <v>38.200000000000003</v>
      </c>
      <c r="AO16" s="83">
        <f>AN16/8</f>
        <v>4.7750000000000004</v>
      </c>
      <c r="AP16" s="84"/>
      <c r="AQ16" s="82">
        <v>6</v>
      </c>
      <c r="AR16" s="82">
        <v>5.8</v>
      </c>
      <c r="AS16" s="82">
        <v>0</v>
      </c>
      <c r="AT16" s="82">
        <v>3</v>
      </c>
      <c r="AU16" s="82">
        <v>5.5</v>
      </c>
      <c r="AV16" s="82">
        <v>4.8</v>
      </c>
      <c r="AW16" s="82">
        <v>6.5</v>
      </c>
      <c r="AX16" s="82">
        <v>6</v>
      </c>
      <c r="AY16" s="86">
        <f>SUM(AQ16:AX16)</f>
        <v>37.6</v>
      </c>
      <c r="AZ16" s="83">
        <f>AY16/8</f>
        <v>4.7</v>
      </c>
      <c r="BA16" s="76"/>
      <c r="BB16" s="171">
        <v>5.8</v>
      </c>
      <c r="BC16" s="171">
        <v>5.3</v>
      </c>
      <c r="BD16" s="171">
        <v>5.8</v>
      </c>
      <c r="BE16" s="171">
        <v>5.8</v>
      </c>
      <c r="BF16" s="171">
        <v>6</v>
      </c>
      <c r="BG16" s="171">
        <v>5.8</v>
      </c>
      <c r="BH16" s="191">
        <f>SUM(BB16:BG16)/6</f>
        <v>5.75</v>
      </c>
      <c r="BI16" s="171">
        <v>6</v>
      </c>
      <c r="BJ16" s="171">
        <v>4</v>
      </c>
      <c r="BK16" s="191">
        <f>BI16-BJ16</f>
        <v>2</v>
      </c>
      <c r="BL16" s="171">
        <v>6.8</v>
      </c>
      <c r="BM16" s="171"/>
      <c r="BN16" s="191">
        <f>BL16-BM16</f>
        <v>6.8</v>
      </c>
      <c r="BO16" s="21">
        <f>SUM((BH16*0.6),(BK16*0.25),(BN16*0.15))</f>
        <v>4.97</v>
      </c>
      <c r="BP16" s="84"/>
      <c r="BQ16" s="87">
        <v>4.8</v>
      </c>
      <c r="BR16" s="88"/>
      <c r="BS16" s="89">
        <f>BQ16-BR16</f>
        <v>4.8</v>
      </c>
      <c r="BT16" s="88">
        <v>2.2000000000000002</v>
      </c>
      <c r="BU16" s="90">
        <f>SUM((BS16*0.7),(BT16*0.3))</f>
        <v>4.0199999999999996</v>
      </c>
      <c r="BV16" s="85"/>
      <c r="BW16" s="82">
        <v>3</v>
      </c>
      <c r="BX16" s="82">
        <v>4.5</v>
      </c>
      <c r="BY16" s="82">
        <v>4</v>
      </c>
      <c r="BZ16" s="82">
        <v>3.5</v>
      </c>
      <c r="CA16" s="21">
        <f>SUM((BW16*0.2),(BX16*0.15),(BY16*0.35),(BZ16*0.3))</f>
        <v>3.7249999999999996</v>
      </c>
      <c r="CB16" s="92"/>
      <c r="CC16" s="83">
        <f>CA16-CB16</f>
        <v>3.7249999999999996</v>
      </c>
      <c r="CD16" s="84"/>
      <c r="CE16" s="87">
        <v>5.14</v>
      </c>
      <c r="CF16" s="88">
        <v>2</v>
      </c>
      <c r="CG16" s="89">
        <f>CE16-CF16</f>
        <v>3.1399999999999997</v>
      </c>
      <c r="CH16" s="88">
        <v>1.3</v>
      </c>
      <c r="CI16" s="90">
        <f>SUM((CG16*0.7),(CH16*0.3))</f>
        <v>2.5879999999999996</v>
      </c>
      <c r="CJ16" s="84"/>
      <c r="CK16" s="171">
        <v>5.8</v>
      </c>
      <c r="CL16" s="171">
        <v>5.6</v>
      </c>
      <c r="CM16" s="171">
        <v>6.5</v>
      </c>
      <c r="CN16" s="171">
        <v>6.5</v>
      </c>
      <c r="CO16" s="171">
        <v>5.7</v>
      </c>
      <c r="CP16" s="171">
        <v>6</v>
      </c>
      <c r="CQ16" s="191">
        <f>SUM(CK16:CP16)/6</f>
        <v>6.0166666666666657</v>
      </c>
      <c r="CR16" s="171">
        <v>6.5</v>
      </c>
      <c r="CS16" s="171"/>
      <c r="CT16" s="191">
        <f>CR16-CS16</f>
        <v>6.5</v>
      </c>
      <c r="CU16" s="171">
        <v>7</v>
      </c>
      <c r="CV16" s="171"/>
      <c r="CW16" s="191">
        <f>CU16-CV16</f>
        <v>7</v>
      </c>
      <c r="CX16" s="21">
        <f>SUM((CQ16*0.6),(CT16*0.25),(CW16*0.15))</f>
        <v>6.2849999999999993</v>
      </c>
      <c r="CY16" s="91"/>
      <c r="CZ16" s="87">
        <v>7.1669999999999998</v>
      </c>
      <c r="DA16" s="88"/>
      <c r="DB16" s="337">
        <f>CZ16-DA16</f>
        <v>7.1669999999999998</v>
      </c>
      <c r="DC16" s="88">
        <v>1.6</v>
      </c>
      <c r="DD16" s="90">
        <f>SUM((DB16*0.7),(DC16*0.3))</f>
        <v>5.4969000000000001</v>
      </c>
      <c r="DE16" s="84"/>
      <c r="DF16" s="82">
        <v>5</v>
      </c>
      <c r="DG16" s="82">
        <v>5</v>
      </c>
      <c r="DH16" s="82">
        <v>4.8</v>
      </c>
      <c r="DI16" s="82">
        <v>3.5</v>
      </c>
      <c r="DJ16" s="21">
        <f>SUM((DF16*0.2),(DG16*0.15),(DH16*0.35),(DI16*0.3))</f>
        <v>4.4799999999999995</v>
      </c>
      <c r="DK16" s="92">
        <v>1</v>
      </c>
      <c r="DL16" s="83">
        <f>DJ16-DK16</f>
        <v>3.4799999999999995</v>
      </c>
      <c r="DM16" s="91"/>
      <c r="DN16" s="87">
        <v>5.6</v>
      </c>
      <c r="DO16" s="88"/>
      <c r="DP16" s="337">
        <f>DN16-DO16</f>
        <v>5.6</v>
      </c>
      <c r="DQ16" s="88">
        <v>1.6</v>
      </c>
      <c r="DR16" s="90">
        <f>SUM((DP16*0.7),(DQ16*0.3))</f>
        <v>4.3999999999999995</v>
      </c>
      <c r="DS16" s="84"/>
      <c r="DT16" s="102">
        <f>S16</f>
        <v>6.129999999999999</v>
      </c>
      <c r="DU16" s="102">
        <f>AD16</f>
        <v>5.25</v>
      </c>
      <c r="DV16" s="102">
        <f>AO16</f>
        <v>4.7750000000000004</v>
      </c>
      <c r="DW16" s="102">
        <f>AZ16</f>
        <v>4.7</v>
      </c>
      <c r="DX16" s="346">
        <f>SUM((S16*0.25)+(AD16*0.25)+(AO16*0.25)+(AZ16*0.25))</f>
        <v>5.2137500000000001</v>
      </c>
      <c r="DY16" s="160"/>
      <c r="DZ16" s="102">
        <f>BO16</f>
        <v>4.97</v>
      </c>
      <c r="EA16" s="102">
        <f>BU16</f>
        <v>4.0199999999999996</v>
      </c>
      <c r="EB16" s="102">
        <f>CC16</f>
        <v>3.7249999999999996</v>
      </c>
      <c r="EC16" s="102">
        <f>CI16</f>
        <v>2.5879999999999996</v>
      </c>
      <c r="ED16" s="346">
        <f>SUM((BO16*0.25)+(BU16*0.25)+(CC16*0.25)+(CI16*0.25))</f>
        <v>3.8257499999999993</v>
      </c>
      <c r="EE16" s="427">
        <f>(+DX16+ED16)/2</f>
        <v>4.5197500000000002</v>
      </c>
      <c r="EF16" s="156"/>
      <c r="EG16" s="102">
        <f>CX16</f>
        <v>6.2849999999999993</v>
      </c>
      <c r="EH16" s="102">
        <f>DD16</f>
        <v>5.4969000000000001</v>
      </c>
      <c r="EI16" s="102">
        <f>DL16</f>
        <v>3.4799999999999995</v>
      </c>
      <c r="EJ16" s="102">
        <f>DR16</f>
        <v>4.3999999999999995</v>
      </c>
      <c r="EK16" s="346">
        <f>SUM((CX16*0.25)+(DD16*0.25)+(DL16*0.25)+(DR16*0.25))</f>
        <v>4.9154749999999998</v>
      </c>
      <c r="EL16" s="84"/>
      <c r="EM16" s="83">
        <f>DX16</f>
        <v>5.2137500000000001</v>
      </c>
      <c r="EN16" s="83">
        <f>ED16</f>
        <v>3.8257499999999993</v>
      </c>
      <c r="EO16" s="83">
        <f>EK16</f>
        <v>4.9154749999999998</v>
      </c>
      <c r="EP16" s="93">
        <f>(EE16+EO16)/2</f>
        <v>4.7176124999999995</v>
      </c>
      <c r="EQ16" s="32">
        <v>5</v>
      </c>
    </row>
    <row r="17" spans="1:5" ht="15.6" x14ac:dyDescent="0.3">
      <c r="A17" s="58"/>
      <c r="B17" s="69"/>
    </row>
    <row r="18" spans="1:5" ht="15.6" x14ac:dyDescent="0.3">
      <c r="A18" s="62"/>
      <c r="B18" s="94"/>
    </row>
    <row r="20" spans="1:5" x14ac:dyDescent="0.3">
      <c r="A20" s="71"/>
      <c r="B20" s="71"/>
      <c r="C20" s="71"/>
      <c r="D20" s="71"/>
      <c r="E20" s="71"/>
    </row>
    <row r="21" spans="1:5" x14ac:dyDescent="0.3">
      <c r="A21" s="71"/>
      <c r="B21" s="71"/>
      <c r="C21" s="71"/>
      <c r="D21" s="71"/>
      <c r="E21" s="71"/>
    </row>
    <row r="22" spans="1:5" x14ac:dyDescent="0.3">
      <c r="A22" s="95"/>
      <c r="B22" s="95"/>
      <c r="C22" s="95"/>
      <c r="D22" s="95"/>
      <c r="E22" s="95"/>
    </row>
    <row r="23" spans="1:5" x14ac:dyDescent="0.3">
      <c r="A23" s="95"/>
      <c r="B23" s="95"/>
      <c r="C23" s="95"/>
      <c r="D23" s="95"/>
      <c r="E23" s="95"/>
    </row>
    <row r="24" spans="1:5" x14ac:dyDescent="0.3">
      <c r="A24" s="95"/>
      <c r="B24" s="95"/>
      <c r="C24" s="95"/>
      <c r="D24" s="95"/>
      <c r="E24" s="95"/>
    </row>
    <row r="25" spans="1:5" x14ac:dyDescent="0.3">
      <c r="A25" s="95"/>
      <c r="B25" s="95"/>
      <c r="C25" s="95"/>
      <c r="D25" s="95"/>
      <c r="E25" s="95"/>
    </row>
    <row r="26" spans="1:5" x14ac:dyDescent="0.3">
      <c r="A26" s="97"/>
      <c r="B26" s="97"/>
      <c r="C26" s="97"/>
      <c r="D26" s="97"/>
      <c r="E26" s="97"/>
    </row>
    <row r="27" spans="1:5" x14ac:dyDescent="0.3">
      <c r="C27" s="95"/>
      <c r="D27" s="95"/>
      <c r="E27" s="95"/>
    </row>
    <row r="28" spans="1:5" x14ac:dyDescent="0.3">
      <c r="C28" s="95"/>
      <c r="D28" s="95"/>
      <c r="E28" s="95"/>
    </row>
    <row r="29" spans="1:5" x14ac:dyDescent="0.3">
      <c r="C29" s="95"/>
      <c r="D29" s="95"/>
      <c r="E29" s="95"/>
    </row>
    <row r="30" spans="1:5" x14ac:dyDescent="0.3">
      <c r="C30" s="95"/>
      <c r="D30" s="95"/>
      <c r="E30" s="95"/>
    </row>
  </sheetData>
  <sortState xmlns:xlrd2="http://schemas.microsoft.com/office/spreadsheetml/2017/richdata2" ref="A12:EQ16">
    <sortCondition descending="1" ref="EP12:EP16"/>
  </sortState>
  <mergeCells count="4">
    <mergeCell ref="A3:B3"/>
    <mergeCell ref="DT8:DV8"/>
    <mergeCell ref="DZ8:EB8"/>
    <mergeCell ref="EG8:EI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BCA6-89FF-4E56-B790-5517BE88086B}">
  <sheetPr>
    <pageSetUpPr fitToPage="1"/>
  </sheetPr>
  <dimension ref="A1:CS18"/>
  <sheetViews>
    <sheetView zoomScaleNormal="100" workbookViewId="0">
      <selection activeCell="B12" sqref="B12"/>
    </sheetView>
  </sheetViews>
  <sheetFormatPr defaultRowHeight="13.2" x14ac:dyDescent="0.25"/>
  <cols>
    <col min="1" max="1" width="5.6640625" customWidth="1"/>
    <col min="2" max="2" width="19.33203125" customWidth="1"/>
    <col min="3" max="3" width="24.77734375" customWidth="1"/>
    <col min="4" max="4" width="16.6640625" customWidth="1"/>
    <col min="5" max="5" width="16.109375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2.88671875" customWidth="1"/>
    <col min="40" max="40" width="2.88671875" customWidth="1"/>
    <col min="50" max="50" width="2.6640625" customWidth="1"/>
    <col min="51" max="51" width="7.5546875" customWidth="1"/>
    <col min="52" max="52" width="10.6640625" customWidth="1"/>
    <col min="53" max="53" width="10.33203125" customWidth="1"/>
    <col min="54" max="54" width="9.33203125" customWidth="1"/>
    <col min="55" max="55" width="11" customWidth="1"/>
    <col min="56" max="56" width="9" customWidth="1"/>
    <col min="65" max="65" width="2.88671875" customWidth="1"/>
    <col min="70" max="70" width="2.88671875" customWidth="1"/>
    <col min="78" max="78" width="2.88671875" customWidth="1"/>
    <col min="83" max="83" width="2.88671875" customWidth="1"/>
    <col min="84" max="85" width="6.6640625" customWidth="1"/>
    <col min="86" max="86" width="6.44140625" customWidth="1"/>
    <col min="87" max="87" width="6.6640625" customWidth="1"/>
    <col min="88" max="88" width="13" customWidth="1"/>
    <col min="89" max="89" width="3.6640625" customWidth="1"/>
    <col min="90" max="91" width="6.6640625" customWidth="1"/>
    <col min="92" max="92" width="6.44140625" customWidth="1"/>
    <col min="93" max="93" width="6.6640625" customWidth="1"/>
    <col min="95" max="95" width="2.44140625" customWidth="1"/>
    <col min="97" max="97" width="13.109375" customWidth="1"/>
  </cols>
  <sheetData>
    <row r="1" spans="1:97" ht="15.6" x14ac:dyDescent="0.3">
      <c r="A1" s="99" t="str">
        <f>'Comp Detail'!A1</f>
        <v>2023 Australian National Championships</v>
      </c>
      <c r="B1" s="3"/>
      <c r="C1" s="105"/>
      <c r="D1" s="173" t="s">
        <v>70</v>
      </c>
      <c r="E1" s="348" t="s">
        <v>113</v>
      </c>
      <c r="F1" s="1"/>
      <c r="H1" s="1"/>
      <c r="I1" s="1"/>
      <c r="J1" s="1"/>
      <c r="K1" s="1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Y1" s="1"/>
      <c r="AZ1" s="1"/>
      <c r="BA1" s="1"/>
      <c r="BB1" s="1"/>
      <c r="BC1" s="1"/>
      <c r="BD1" s="1"/>
      <c r="BE1" s="105"/>
      <c r="BF1" s="105"/>
      <c r="BG1" s="105"/>
      <c r="BH1" s="105"/>
      <c r="BI1" s="105"/>
      <c r="BJ1" s="105"/>
      <c r="BK1" s="105"/>
      <c r="BL1" s="105"/>
      <c r="BM1" s="105"/>
      <c r="BN1" s="21"/>
      <c r="BO1" s="21"/>
      <c r="BP1" s="21"/>
      <c r="BQ1" s="21"/>
      <c r="BR1" s="105"/>
      <c r="BS1" s="105"/>
      <c r="BT1" s="105"/>
      <c r="BU1" s="105"/>
      <c r="BV1" s="105"/>
      <c r="BW1" s="105"/>
      <c r="BX1" s="105"/>
      <c r="BY1" s="105"/>
      <c r="BZ1" s="105"/>
      <c r="CA1" s="21"/>
      <c r="CB1" s="21"/>
      <c r="CC1" s="21"/>
      <c r="CD1" s="21"/>
      <c r="CE1" s="105"/>
      <c r="CF1" s="105"/>
      <c r="CG1" s="105"/>
      <c r="CH1" s="105"/>
      <c r="CI1" s="105"/>
      <c r="CJ1" s="206">
        <f ca="1">NOW()</f>
        <v>45209.655963310186</v>
      </c>
      <c r="CL1" s="105"/>
      <c r="CM1" s="105"/>
      <c r="CN1" s="105"/>
      <c r="CO1" s="105"/>
      <c r="CP1" s="105"/>
      <c r="CQ1" s="105"/>
      <c r="CR1" s="105"/>
      <c r="CS1" s="206">
        <f ca="1">NOW()</f>
        <v>45209.655963310186</v>
      </c>
    </row>
    <row r="2" spans="1:97" ht="15.6" x14ac:dyDescent="0.3">
      <c r="A2" s="28"/>
      <c r="B2" s="3"/>
      <c r="C2" s="105"/>
      <c r="E2" s="433" t="s">
        <v>139</v>
      </c>
      <c r="F2" s="1"/>
      <c r="G2" s="1"/>
      <c r="H2" s="1"/>
      <c r="I2" s="1"/>
      <c r="J2" s="1"/>
      <c r="K2" s="1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Y2" s="1"/>
      <c r="AZ2" s="1"/>
      <c r="BA2" s="1"/>
      <c r="BB2" s="1"/>
      <c r="BC2" s="1"/>
      <c r="BD2" s="1"/>
      <c r="BE2" s="105"/>
      <c r="BF2" s="105"/>
      <c r="BG2" s="105"/>
      <c r="BH2" s="105"/>
      <c r="BI2" s="105"/>
      <c r="BJ2" s="105"/>
      <c r="BK2" s="105"/>
      <c r="BL2" s="105"/>
      <c r="BM2" s="105"/>
      <c r="BN2" s="21"/>
      <c r="BO2" s="21"/>
      <c r="BP2" s="21"/>
      <c r="BQ2" s="21"/>
      <c r="BR2" s="105"/>
      <c r="BS2" s="105"/>
      <c r="BT2" s="105"/>
      <c r="BU2" s="105"/>
      <c r="BV2" s="105"/>
      <c r="BW2" s="105"/>
      <c r="BX2" s="105"/>
      <c r="BY2" s="105"/>
      <c r="BZ2" s="105"/>
      <c r="CA2" s="21"/>
      <c r="CB2" s="21"/>
      <c r="CC2" s="21"/>
      <c r="CD2" s="21"/>
      <c r="CE2" s="105"/>
      <c r="CF2" s="105"/>
      <c r="CG2" s="105"/>
      <c r="CH2" s="105"/>
      <c r="CI2" s="105"/>
      <c r="CJ2" s="207">
        <f ca="1">NOW()</f>
        <v>45209.655963310186</v>
      </c>
      <c r="CL2" s="105"/>
      <c r="CM2" s="105"/>
      <c r="CN2" s="105"/>
      <c r="CO2" s="105"/>
      <c r="CP2" s="105"/>
      <c r="CQ2" s="105"/>
      <c r="CR2" s="105"/>
      <c r="CS2" s="207">
        <f ca="1">NOW()</f>
        <v>45209.655963310186</v>
      </c>
    </row>
    <row r="3" spans="1:97" ht="15.6" x14ac:dyDescent="0.3">
      <c r="A3" s="538" t="str">
        <f>'Comp Detail'!A3</f>
        <v>5th to 8th October 2023</v>
      </c>
      <c r="B3" s="539"/>
      <c r="C3" s="105"/>
      <c r="D3" s="173"/>
      <c r="E3" s="348" t="s">
        <v>101</v>
      </c>
      <c r="AX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</row>
    <row r="4" spans="1:97" ht="15.6" x14ac:dyDescent="0.3">
      <c r="A4" s="107"/>
      <c r="B4" s="105"/>
      <c r="C4" s="105"/>
      <c r="D4" s="173"/>
      <c r="E4" s="348" t="s">
        <v>301</v>
      </c>
      <c r="AX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</row>
    <row r="5" spans="1:97" ht="15.6" x14ac:dyDescent="0.3">
      <c r="A5" s="107"/>
      <c r="B5" s="105"/>
      <c r="C5" s="105"/>
      <c r="D5" s="173"/>
      <c r="E5" s="41"/>
      <c r="AX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</row>
    <row r="6" spans="1:97" ht="15.6" x14ac:dyDescent="0.3">
      <c r="A6" s="107"/>
      <c r="B6" s="105"/>
      <c r="C6" s="173"/>
      <c r="D6" s="105"/>
      <c r="E6" s="105"/>
      <c r="F6" s="185" t="s">
        <v>78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93"/>
      <c r="U6" s="185"/>
      <c r="V6" s="193"/>
      <c r="W6" s="193"/>
      <c r="X6" s="193"/>
      <c r="Y6" s="193"/>
      <c r="Z6" s="193"/>
      <c r="AA6" s="193"/>
      <c r="AB6" s="193"/>
      <c r="AC6" s="193"/>
      <c r="AD6" s="193"/>
      <c r="AE6" s="185"/>
      <c r="AF6" s="193"/>
      <c r="AG6" s="193"/>
      <c r="AH6" s="193"/>
      <c r="AI6" s="193"/>
      <c r="AJ6" s="193"/>
      <c r="AK6" s="193"/>
      <c r="AL6" s="193"/>
      <c r="AM6" s="193"/>
      <c r="AN6" s="193"/>
      <c r="AO6" s="185"/>
      <c r="AP6" s="193"/>
      <c r="AQ6" s="193"/>
      <c r="AR6" s="193"/>
      <c r="AS6" s="193"/>
      <c r="AT6" s="193"/>
      <c r="AU6" s="193"/>
      <c r="AV6" s="193"/>
      <c r="AW6" s="193"/>
      <c r="AX6" s="105"/>
      <c r="AY6" s="192" t="s">
        <v>51</v>
      </c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6"/>
      <c r="BN6" s="224" t="s">
        <v>51</v>
      </c>
      <c r="BO6" s="225"/>
      <c r="BP6" s="225"/>
      <c r="BQ6" s="225"/>
      <c r="BR6" s="196"/>
      <c r="BS6" s="196"/>
      <c r="BT6" s="196"/>
      <c r="BU6" s="196"/>
      <c r="BV6" s="196"/>
      <c r="BW6" s="196"/>
      <c r="BX6" s="196"/>
      <c r="BY6" s="196"/>
      <c r="BZ6" s="196"/>
      <c r="CA6" s="224" t="s">
        <v>51</v>
      </c>
      <c r="CB6" s="225"/>
      <c r="CC6" s="225"/>
      <c r="CD6" s="22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</row>
    <row r="7" spans="1:97" ht="15.6" x14ac:dyDescent="0.3">
      <c r="A7" s="107" t="s">
        <v>102</v>
      </c>
      <c r="B7" s="174"/>
      <c r="C7" s="105"/>
      <c r="D7" s="105"/>
      <c r="E7" s="105"/>
      <c r="F7" s="174" t="s">
        <v>47</v>
      </c>
      <c r="G7" s="105" t="str">
        <f>E1</f>
        <v>Angie Deeks</v>
      </c>
      <c r="H7" s="105"/>
      <c r="I7" s="105"/>
      <c r="J7" s="105"/>
      <c r="K7" s="105"/>
      <c r="M7" s="174"/>
      <c r="N7" s="174"/>
      <c r="O7" s="174"/>
      <c r="P7" s="105"/>
      <c r="Q7" s="105"/>
      <c r="R7" s="105"/>
      <c r="S7" s="105"/>
      <c r="T7" s="105"/>
      <c r="U7" s="174" t="s">
        <v>46</v>
      </c>
      <c r="V7" s="105" t="str">
        <f>E2</f>
        <v>Darryn Fedrick</v>
      </c>
      <c r="W7" s="105"/>
      <c r="X7" s="105"/>
      <c r="Y7" s="105"/>
      <c r="Z7" s="105"/>
      <c r="AA7" s="105"/>
      <c r="AB7" s="105"/>
      <c r="AC7" s="105"/>
      <c r="AD7" s="105"/>
      <c r="AE7" s="174" t="s">
        <v>48</v>
      </c>
      <c r="AF7" s="105" t="str">
        <f>E3</f>
        <v>Robyn Bruderer</v>
      </c>
      <c r="AG7" s="105"/>
      <c r="AH7" s="105"/>
      <c r="AI7" s="105"/>
      <c r="AJ7" s="105"/>
      <c r="AK7" s="105"/>
      <c r="AL7" s="105"/>
      <c r="AM7" s="105"/>
      <c r="AN7" s="105"/>
      <c r="AO7" s="174" t="s">
        <v>103</v>
      </c>
      <c r="AP7" s="105" t="str">
        <f>E4</f>
        <v>Janet Leadbeater</v>
      </c>
      <c r="AQ7" s="105"/>
      <c r="AR7" s="105"/>
      <c r="AS7" s="105"/>
      <c r="AT7" s="105"/>
      <c r="AU7" s="105"/>
      <c r="AV7" s="105"/>
      <c r="AW7" s="105"/>
      <c r="AX7" s="226"/>
      <c r="AY7" s="174" t="s">
        <v>47</v>
      </c>
      <c r="AZ7" s="105" t="str">
        <f>E3</f>
        <v>Robyn Bruderer</v>
      </c>
      <c r="BA7" s="105"/>
      <c r="BB7" s="105"/>
      <c r="BC7" s="105"/>
      <c r="BD7" s="105"/>
      <c r="BF7" s="174"/>
      <c r="BG7" s="174"/>
      <c r="BH7" s="174"/>
      <c r="BI7" s="105"/>
      <c r="BJ7" s="105"/>
      <c r="BK7" s="105"/>
      <c r="BL7" s="105"/>
      <c r="BM7" s="105"/>
      <c r="BN7" s="217" t="s">
        <v>46</v>
      </c>
      <c r="BO7" s="21" t="str">
        <f>E4</f>
        <v>Janet Leadbeater</v>
      </c>
      <c r="BP7" s="21"/>
      <c r="BQ7" s="21"/>
      <c r="BR7" s="105"/>
      <c r="BS7" s="174" t="s">
        <v>48</v>
      </c>
      <c r="BT7" s="105" t="str">
        <f>E2</f>
        <v>Darryn Fedrick</v>
      </c>
      <c r="BU7" s="105"/>
      <c r="BV7" s="105"/>
      <c r="BW7" s="105"/>
      <c r="BX7" s="174"/>
      <c r="BY7" s="174"/>
      <c r="BZ7" s="105"/>
      <c r="CA7" s="217" t="s">
        <v>103</v>
      </c>
      <c r="CB7" s="21" t="str">
        <f>E1</f>
        <v>Angie Deeks</v>
      </c>
      <c r="CC7" s="21"/>
      <c r="CD7" s="21"/>
      <c r="CE7" s="208"/>
      <c r="CF7" s="227"/>
      <c r="CG7" s="227"/>
      <c r="CH7" s="227"/>
      <c r="CI7" s="227"/>
      <c r="CK7" s="228"/>
      <c r="CL7" s="227"/>
      <c r="CM7" s="227"/>
      <c r="CN7" s="227"/>
      <c r="CO7" s="227"/>
      <c r="CP7" s="105"/>
      <c r="CQ7" s="228"/>
      <c r="CR7" s="174" t="s">
        <v>12</v>
      </c>
      <c r="CS7" s="105"/>
    </row>
    <row r="8" spans="1:97" ht="15.6" x14ac:dyDescent="0.3">
      <c r="A8" s="107" t="s">
        <v>84</v>
      </c>
      <c r="B8" s="210">
        <v>3</v>
      </c>
      <c r="C8" s="105"/>
      <c r="D8" s="105"/>
      <c r="E8" s="105"/>
      <c r="F8" s="174" t="s">
        <v>26</v>
      </c>
      <c r="G8" s="105"/>
      <c r="H8" s="105"/>
      <c r="I8" s="105"/>
      <c r="J8" s="105"/>
      <c r="K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229"/>
      <c r="AY8" s="174" t="s">
        <v>26</v>
      </c>
      <c r="AZ8" s="105"/>
      <c r="BA8" s="105"/>
      <c r="BB8" s="105"/>
      <c r="BC8" s="105"/>
      <c r="BD8" s="105"/>
      <c r="BF8" s="105"/>
      <c r="BG8" s="105"/>
      <c r="BH8" s="105"/>
      <c r="BI8" s="105"/>
      <c r="BJ8" s="105"/>
      <c r="BK8" s="105"/>
      <c r="BL8" s="105"/>
      <c r="BM8" s="105"/>
      <c r="BN8" s="21"/>
      <c r="BO8" s="21"/>
      <c r="BP8" s="21"/>
      <c r="BQ8" s="21"/>
      <c r="BR8" s="105"/>
      <c r="BS8" s="105"/>
      <c r="BT8" s="105"/>
      <c r="BU8" s="105"/>
      <c r="BV8" s="105"/>
      <c r="BW8" s="105"/>
      <c r="BX8" s="105"/>
      <c r="BY8" s="105"/>
      <c r="BZ8" s="105"/>
      <c r="CA8" s="21"/>
      <c r="CB8" s="21"/>
      <c r="CC8" s="21"/>
      <c r="CD8" s="21"/>
      <c r="CE8" s="208"/>
      <c r="CF8" s="227"/>
      <c r="CG8" s="227"/>
      <c r="CH8" s="227"/>
      <c r="CI8" s="227"/>
      <c r="CJ8" s="105"/>
      <c r="CK8" s="228"/>
      <c r="CL8" s="227"/>
      <c r="CM8" s="227"/>
      <c r="CN8" s="227"/>
      <c r="CO8" s="227"/>
      <c r="CP8" s="105"/>
      <c r="CQ8" s="228"/>
      <c r="CR8" s="105"/>
      <c r="CS8" s="105"/>
    </row>
    <row r="9" spans="1:97" ht="14.4" x14ac:dyDescent="0.3">
      <c r="A9" s="105"/>
      <c r="B9" s="105"/>
      <c r="C9" s="105"/>
      <c r="D9" s="105"/>
      <c r="E9" s="105"/>
      <c r="F9" s="174" t="s">
        <v>1</v>
      </c>
      <c r="G9" s="105"/>
      <c r="H9" s="105"/>
      <c r="I9" s="105"/>
      <c r="J9" s="105"/>
      <c r="K9" s="105"/>
      <c r="L9" s="186" t="s">
        <v>1</v>
      </c>
      <c r="M9" s="187"/>
      <c r="N9" s="187"/>
      <c r="O9" s="187" t="s">
        <v>2</v>
      </c>
      <c r="Q9" s="187"/>
      <c r="R9" s="187" t="s">
        <v>3</v>
      </c>
      <c r="S9" s="187" t="s">
        <v>85</v>
      </c>
      <c r="T9" s="135"/>
      <c r="U9" s="105"/>
      <c r="V9" s="105"/>
      <c r="W9" s="105"/>
      <c r="X9" s="105"/>
      <c r="Y9" s="105"/>
      <c r="Z9" s="105"/>
      <c r="AA9" s="105"/>
      <c r="AB9" s="105"/>
      <c r="AC9" s="105"/>
      <c r="AD9" s="135"/>
      <c r="AE9" s="105"/>
      <c r="AF9" s="105"/>
      <c r="AG9" s="105"/>
      <c r="AH9" s="105"/>
      <c r="AI9" s="105"/>
      <c r="AJ9" s="105"/>
      <c r="AK9" s="105"/>
      <c r="AL9" s="105"/>
      <c r="AM9" s="105"/>
      <c r="AN9" s="135"/>
      <c r="AO9" s="105"/>
      <c r="AP9" s="105"/>
      <c r="AQ9" s="105"/>
      <c r="AR9" s="105"/>
      <c r="AS9" s="105"/>
      <c r="AT9" s="105"/>
      <c r="AU9" s="105"/>
      <c r="AV9" s="105"/>
      <c r="AW9" s="105"/>
      <c r="AX9" s="230"/>
      <c r="AY9" s="174" t="s">
        <v>1</v>
      </c>
      <c r="AZ9" s="105"/>
      <c r="BA9" s="105"/>
      <c r="BB9" s="105"/>
      <c r="BC9" s="105"/>
      <c r="BD9" s="105"/>
      <c r="BE9" s="186" t="s">
        <v>1</v>
      </c>
      <c r="BF9" s="187"/>
      <c r="BG9" s="187"/>
      <c r="BH9" s="187" t="s">
        <v>2</v>
      </c>
      <c r="BJ9" s="187"/>
      <c r="BK9" s="187" t="s">
        <v>3</v>
      </c>
      <c r="BL9" s="187" t="s">
        <v>85</v>
      </c>
      <c r="BM9" s="105"/>
      <c r="BN9" s="217"/>
      <c r="BO9" s="21"/>
      <c r="BP9" s="21" t="s">
        <v>10</v>
      </c>
      <c r="BQ9" s="21" t="s">
        <v>13</v>
      </c>
      <c r="BR9" s="105"/>
      <c r="BS9" s="105" t="s">
        <v>14</v>
      </c>
      <c r="BT9" s="105"/>
      <c r="BU9" s="105"/>
      <c r="BV9" s="105"/>
      <c r="BW9" s="105"/>
      <c r="BX9" s="105"/>
      <c r="BY9" s="135" t="s">
        <v>14</v>
      </c>
      <c r="BZ9" s="105"/>
      <c r="CA9" s="217"/>
      <c r="CB9" s="21"/>
      <c r="CC9" s="21" t="s">
        <v>10</v>
      </c>
      <c r="CD9" s="21" t="s">
        <v>13</v>
      </c>
      <c r="CE9" s="208"/>
      <c r="CF9" s="148"/>
      <c r="CG9" s="227"/>
      <c r="CH9" s="227"/>
      <c r="CI9" s="227"/>
      <c r="CJ9" s="187" t="s">
        <v>50</v>
      </c>
      <c r="CK9" s="228"/>
      <c r="CL9" s="148"/>
      <c r="CM9" s="227"/>
      <c r="CN9" s="227"/>
      <c r="CO9" s="227"/>
      <c r="CP9" s="187" t="s">
        <v>51</v>
      </c>
      <c r="CQ9" s="228"/>
      <c r="CR9" s="222" t="s">
        <v>52</v>
      </c>
      <c r="CS9" s="190"/>
    </row>
    <row r="10" spans="1:97" ht="14.4" x14ac:dyDescent="0.3">
      <c r="A10" s="176" t="s">
        <v>24</v>
      </c>
      <c r="B10" s="176" t="s">
        <v>25</v>
      </c>
      <c r="C10" s="176" t="s">
        <v>26</v>
      </c>
      <c r="D10" s="176" t="s">
        <v>27</v>
      </c>
      <c r="E10" s="176" t="s">
        <v>28</v>
      </c>
      <c r="F10" s="176" t="s">
        <v>86</v>
      </c>
      <c r="G10" s="176" t="s">
        <v>87</v>
      </c>
      <c r="H10" s="176" t="s">
        <v>88</v>
      </c>
      <c r="I10" s="176" t="s">
        <v>89</v>
      </c>
      <c r="J10" s="176" t="s">
        <v>90</v>
      </c>
      <c r="K10" s="176" t="s">
        <v>91</v>
      </c>
      <c r="L10" s="188" t="s">
        <v>34</v>
      </c>
      <c r="M10" s="170" t="s">
        <v>2</v>
      </c>
      <c r="N10" s="170" t="s">
        <v>92</v>
      </c>
      <c r="O10" s="188" t="s">
        <v>34</v>
      </c>
      <c r="P10" s="189" t="s">
        <v>3</v>
      </c>
      <c r="Q10" s="170" t="s">
        <v>92</v>
      </c>
      <c r="R10" s="188" t="s">
        <v>34</v>
      </c>
      <c r="S10" s="188" t="s">
        <v>34</v>
      </c>
      <c r="T10" s="194"/>
      <c r="U10" s="137" t="s">
        <v>29</v>
      </c>
      <c r="V10" s="137" t="s">
        <v>30</v>
      </c>
      <c r="W10" s="137" t="s">
        <v>42</v>
      </c>
      <c r="X10" s="137" t="s">
        <v>39</v>
      </c>
      <c r="Y10" s="137" t="s">
        <v>99</v>
      </c>
      <c r="Z10" s="137" t="s">
        <v>43</v>
      </c>
      <c r="AA10" s="137" t="s">
        <v>100</v>
      </c>
      <c r="AB10" s="137" t="s">
        <v>38</v>
      </c>
      <c r="AC10" s="137" t="s">
        <v>37</v>
      </c>
      <c r="AD10" s="194"/>
      <c r="AE10" s="137" t="s">
        <v>29</v>
      </c>
      <c r="AF10" s="137" t="s">
        <v>30</v>
      </c>
      <c r="AG10" s="137" t="s">
        <v>42</v>
      </c>
      <c r="AH10" s="137" t="s">
        <v>39</v>
      </c>
      <c r="AI10" s="137" t="s">
        <v>99</v>
      </c>
      <c r="AJ10" s="137" t="s">
        <v>43</v>
      </c>
      <c r="AK10" s="137" t="s">
        <v>100</v>
      </c>
      <c r="AL10" s="137" t="s">
        <v>38</v>
      </c>
      <c r="AM10" s="137" t="s">
        <v>37</v>
      </c>
      <c r="AN10" s="194"/>
      <c r="AO10" s="137" t="s">
        <v>29</v>
      </c>
      <c r="AP10" s="137" t="s">
        <v>30</v>
      </c>
      <c r="AQ10" s="137" t="s">
        <v>42</v>
      </c>
      <c r="AR10" s="137" t="s">
        <v>39</v>
      </c>
      <c r="AS10" s="137" t="s">
        <v>99</v>
      </c>
      <c r="AT10" s="137" t="s">
        <v>43</v>
      </c>
      <c r="AU10" s="137" t="s">
        <v>100</v>
      </c>
      <c r="AV10" s="137" t="s">
        <v>38</v>
      </c>
      <c r="AW10" s="137" t="s">
        <v>37</v>
      </c>
      <c r="AX10" s="231"/>
      <c r="AY10" s="176" t="s">
        <v>86</v>
      </c>
      <c r="AZ10" s="176" t="s">
        <v>87</v>
      </c>
      <c r="BA10" s="176" t="s">
        <v>88</v>
      </c>
      <c r="BB10" s="176" t="s">
        <v>89</v>
      </c>
      <c r="BC10" s="176" t="s">
        <v>90</v>
      </c>
      <c r="BD10" s="176" t="s">
        <v>91</v>
      </c>
      <c r="BE10" s="188" t="s">
        <v>34</v>
      </c>
      <c r="BF10" s="170" t="s">
        <v>2</v>
      </c>
      <c r="BG10" s="170" t="s">
        <v>92</v>
      </c>
      <c r="BH10" s="188" t="s">
        <v>34</v>
      </c>
      <c r="BI10" s="189" t="s">
        <v>3</v>
      </c>
      <c r="BJ10" s="170" t="s">
        <v>92</v>
      </c>
      <c r="BK10" s="188" t="s">
        <v>34</v>
      </c>
      <c r="BL10" s="188" t="s">
        <v>34</v>
      </c>
      <c r="BM10" s="198"/>
      <c r="BN10" s="218" t="s">
        <v>36</v>
      </c>
      <c r="BO10" s="218" t="s">
        <v>13</v>
      </c>
      <c r="BP10" s="218" t="s">
        <v>9</v>
      </c>
      <c r="BQ10" s="218" t="s">
        <v>15</v>
      </c>
      <c r="BR10" s="198"/>
      <c r="BS10" s="170" t="s">
        <v>4</v>
      </c>
      <c r="BT10" s="170" t="s">
        <v>5</v>
      </c>
      <c r="BU10" s="170" t="s">
        <v>6</v>
      </c>
      <c r="BV10" s="170" t="s">
        <v>7</v>
      </c>
      <c r="BW10" s="170" t="s">
        <v>33</v>
      </c>
      <c r="BX10" s="137" t="s">
        <v>21</v>
      </c>
      <c r="BY10" s="137" t="s">
        <v>15</v>
      </c>
      <c r="BZ10" s="198"/>
      <c r="CA10" s="218" t="s">
        <v>36</v>
      </c>
      <c r="CB10" s="218" t="s">
        <v>13</v>
      </c>
      <c r="CC10" s="218" t="s">
        <v>9</v>
      </c>
      <c r="CD10" s="218" t="s">
        <v>15</v>
      </c>
      <c r="CE10" s="211"/>
      <c r="CF10" s="232" t="s">
        <v>67</v>
      </c>
      <c r="CG10" s="232" t="s">
        <v>68</v>
      </c>
      <c r="CH10" s="232" t="s">
        <v>69</v>
      </c>
      <c r="CI10" s="232" t="s">
        <v>104</v>
      </c>
      <c r="CJ10" s="215" t="s">
        <v>32</v>
      </c>
      <c r="CK10" s="228"/>
      <c r="CL10" s="232" t="s">
        <v>67</v>
      </c>
      <c r="CM10" s="232" t="s">
        <v>68</v>
      </c>
      <c r="CN10" s="232" t="s">
        <v>69</v>
      </c>
      <c r="CO10" s="232" t="s">
        <v>104</v>
      </c>
      <c r="CP10" s="215" t="s">
        <v>32</v>
      </c>
      <c r="CQ10" s="233"/>
      <c r="CR10" s="188" t="s">
        <v>32</v>
      </c>
      <c r="CS10" s="188" t="s">
        <v>35</v>
      </c>
    </row>
    <row r="11" spans="1:97" ht="14.4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90"/>
      <c r="M11" s="190"/>
      <c r="N11" s="190"/>
      <c r="O11" s="190"/>
      <c r="P11" s="190"/>
      <c r="Q11" s="190"/>
      <c r="R11" s="190"/>
      <c r="S11" s="190"/>
      <c r="T11" s="194"/>
      <c r="U11" s="135"/>
      <c r="V11" s="135"/>
      <c r="W11" s="135"/>
      <c r="X11" s="135"/>
      <c r="Y11" s="135"/>
      <c r="Z11" s="135"/>
      <c r="AA11" s="135"/>
      <c r="AB11" s="135"/>
      <c r="AC11" s="135"/>
      <c r="AD11" s="194"/>
      <c r="AE11" s="135"/>
      <c r="AF11" s="135"/>
      <c r="AG11" s="135"/>
      <c r="AH11" s="135"/>
      <c r="AI11" s="135"/>
      <c r="AJ11" s="135"/>
      <c r="AK11" s="135"/>
      <c r="AL11" s="135"/>
      <c r="AM11" s="135"/>
      <c r="AN11" s="194"/>
      <c r="AO11" s="135"/>
      <c r="AP11" s="135"/>
      <c r="AQ11" s="135"/>
      <c r="AR11" s="135"/>
      <c r="AS11" s="135"/>
      <c r="AT11" s="135"/>
      <c r="AU11" s="135"/>
      <c r="AV11" s="135"/>
      <c r="AW11" s="135"/>
      <c r="AX11" s="230"/>
      <c r="AY11" s="41"/>
      <c r="AZ11" s="41"/>
      <c r="BA11" s="41"/>
      <c r="BB11" s="41"/>
      <c r="BC11" s="41"/>
      <c r="BD11" s="41"/>
      <c r="BE11" s="190"/>
      <c r="BF11" s="190"/>
      <c r="BG11" s="190"/>
      <c r="BH11" s="190"/>
      <c r="BI11" s="190"/>
      <c r="BJ11" s="190"/>
      <c r="BK11" s="190"/>
      <c r="BL11" s="190"/>
      <c r="BM11" s="198"/>
      <c r="BN11" s="234"/>
      <c r="BO11" s="234"/>
      <c r="BP11" s="234"/>
      <c r="BQ11" s="234"/>
      <c r="BR11" s="198"/>
      <c r="BS11" s="190"/>
      <c r="BT11" s="190"/>
      <c r="BU11" s="190"/>
      <c r="BV11" s="190"/>
      <c r="BW11" s="190"/>
      <c r="BX11" s="135"/>
      <c r="BY11" s="135"/>
      <c r="BZ11" s="198"/>
      <c r="CA11" s="234"/>
      <c r="CB11" s="234"/>
      <c r="CC11" s="234"/>
      <c r="CD11" s="234"/>
      <c r="CE11" s="211"/>
      <c r="CF11" s="235"/>
      <c r="CG11" s="235"/>
      <c r="CH11" s="235"/>
      <c r="CI11" s="235"/>
      <c r="CJ11" s="187"/>
      <c r="CK11" s="228"/>
      <c r="CL11" s="235"/>
      <c r="CM11" s="235"/>
      <c r="CN11" s="235"/>
      <c r="CO11" s="235"/>
      <c r="CP11" s="187"/>
      <c r="CQ11" s="236"/>
      <c r="CR11" s="222"/>
      <c r="CS11" s="222"/>
    </row>
    <row r="12" spans="1:97" ht="14.4" customHeight="1" x14ac:dyDescent="0.3">
      <c r="A12" s="433">
        <v>68</v>
      </c>
      <c r="B12" s="433" t="s">
        <v>220</v>
      </c>
      <c r="C12" s="433" t="s">
        <v>248</v>
      </c>
      <c r="D12" s="433" t="s">
        <v>222</v>
      </c>
      <c r="E12" s="433" t="s">
        <v>249</v>
      </c>
      <c r="F12" s="171">
        <v>6.3</v>
      </c>
      <c r="G12" s="171">
        <v>6.8</v>
      </c>
      <c r="H12" s="171">
        <v>5.5</v>
      </c>
      <c r="I12" s="171">
        <v>5</v>
      </c>
      <c r="J12" s="171">
        <v>6.3</v>
      </c>
      <c r="K12" s="171">
        <v>5.3</v>
      </c>
      <c r="L12" s="191">
        <f t="shared" ref="L12:L18" si="0">SUM(F12:K12)/6</f>
        <v>5.8666666666666671</v>
      </c>
      <c r="M12" s="171">
        <v>6.8</v>
      </c>
      <c r="N12" s="171"/>
      <c r="O12" s="191">
        <f t="shared" ref="O12:O18" si="1">M12-N12</f>
        <v>6.8</v>
      </c>
      <c r="P12" s="171">
        <v>6.8</v>
      </c>
      <c r="Q12" s="171"/>
      <c r="R12" s="191">
        <f t="shared" ref="R12:R18" si="2">P12-Q12</f>
        <v>6.8</v>
      </c>
      <c r="S12" s="21">
        <f t="shared" ref="S12:S18" si="3">SUM((L12*0.6),(O12*0.25),(R12*0.15))</f>
        <v>6.24</v>
      </c>
      <c r="T12" s="43"/>
      <c r="U12" s="195">
        <v>5.6</v>
      </c>
      <c r="V12" s="195">
        <v>6.5</v>
      </c>
      <c r="W12" s="195">
        <v>6.8</v>
      </c>
      <c r="X12" s="195">
        <v>7.5</v>
      </c>
      <c r="Y12" s="195">
        <v>6.8</v>
      </c>
      <c r="Z12" s="195">
        <v>6.2</v>
      </c>
      <c r="AA12" s="195">
        <v>6.5</v>
      </c>
      <c r="AB12" s="22">
        <f t="shared" ref="AB12:AB18" si="4">SUM(U12:AA12)</f>
        <v>45.9</v>
      </c>
      <c r="AC12" s="21">
        <f t="shared" ref="AC12:AC18" si="5">AB12/7</f>
        <v>6.5571428571428569</v>
      </c>
      <c r="AD12" s="43"/>
      <c r="AE12" s="195">
        <v>6.2</v>
      </c>
      <c r="AF12" s="195">
        <v>7</v>
      </c>
      <c r="AG12" s="195">
        <v>7</v>
      </c>
      <c r="AH12" s="195">
        <v>7.3</v>
      </c>
      <c r="AI12" s="195">
        <v>7.2</v>
      </c>
      <c r="AJ12" s="195">
        <v>6.8</v>
      </c>
      <c r="AK12" s="195">
        <v>6.8</v>
      </c>
      <c r="AL12" s="22">
        <f t="shared" ref="AL12:AL18" si="6">SUM(AE12:AK12)</f>
        <v>48.3</v>
      </c>
      <c r="AM12" s="21">
        <f t="shared" ref="AM12:AM18" si="7">AL12/7</f>
        <v>6.8999999999999995</v>
      </c>
      <c r="AN12" s="43"/>
      <c r="AO12" s="195">
        <v>6</v>
      </c>
      <c r="AP12" s="195">
        <v>6.8</v>
      </c>
      <c r="AQ12" s="195">
        <v>7</v>
      </c>
      <c r="AR12" s="195">
        <v>9</v>
      </c>
      <c r="AS12" s="195">
        <v>8</v>
      </c>
      <c r="AT12" s="195">
        <v>6.8</v>
      </c>
      <c r="AU12" s="195">
        <v>7</v>
      </c>
      <c r="AV12" s="22">
        <f t="shared" ref="AV12:AV18" si="8">SUM(AO12:AU12)</f>
        <v>50.599999999999994</v>
      </c>
      <c r="AW12" s="21">
        <f t="shared" ref="AW12:AW18" si="9">AV12/7</f>
        <v>7.2285714285714278</v>
      </c>
      <c r="AX12" s="237"/>
      <c r="AY12" s="171">
        <v>7.5</v>
      </c>
      <c r="AZ12" s="171">
        <v>7</v>
      </c>
      <c r="BA12" s="171">
        <v>6.8</v>
      </c>
      <c r="BB12" s="171">
        <v>7</v>
      </c>
      <c r="BC12" s="171">
        <v>6.8</v>
      </c>
      <c r="BD12" s="171">
        <v>6.8</v>
      </c>
      <c r="BE12" s="191">
        <f t="shared" ref="BE12:BE18" si="10">SUM(AY12:BD12)/6</f>
        <v>6.9833333333333334</v>
      </c>
      <c r="BF12" s="171">
        <v>7.8</v>
      </c>
      <c r="BG12" s="171"/>
      <c r="BH12" s="191">
        <f t="shared" ref="BH12:BH18" si="11">BF12-BG12</f>
        <v>7.8</v>
      </c>
      <c r="BI12" s="171">
        <v>8</v>
      </c>
      <c r="BJ12" s="171"/>
      <c r="BK12" s="191">
        <f t="shared" ref="BK12:BK18" si="12">BI12-BJ12</f>
        <v>8</v>
      </c>
      <c r="BL12" s="21">
        <f t="shared" ref="BL12:BL18" si="13">SUM((BE12*0.6),(BH12*0.25),(BK12*0.15))</f>
        <v>7.34</v>
      </c>
      <c r="BM12" s="27"/>
      <c r="BN12" s="238">
        <v>7.67</v>
      </c>
      <c r="BO12" s="21">
        <f t="shared" ref="BO12:BO18" si="14">BN12</f>
        <v>7.67</v>
      </c>
      <c r="BP12" s="239"/>
      <c r="BQ12" s="21">
        <f t="shared" ref="BQ12:BQ18" si="15">SUM(BN12-BP12)</f>
        <v>7.67</v>
      </c>
      <c r="BR12" s="27"/>
      <c r="BS12" s="195">
        <v>5.8</v>
      </c>
      <c r="BT12" s="195">
        <v>5.4</v>
      </c>
      <c r="BU12" s="195">
        <v>5.8</v>
      </c>
      <c r="BV12" s="195">
        <v>5.5</v>
      </c>
      <c r="BW12" s="21">
        <f t="shared" ref="BW12:BW18" si="16">SUM((BS12*0.3),(BT12*0.25),(BU12*0.35),(BV12*0.1))</f>
        <v>5.669999999999999</v>
      </c>
      <c r="BX12" s="485"/>
      <c r="BY12" s="21">
        <f>BW12-BX12</f>
        <v>5.669999999999999</v>
      </c>
      <c r="BZ12" s="27"/>
      <c r="CA12" s="238">
        <v>8.92</v>
      </c>
      <c r="CB12" s="21">
        <f t="shared" ref="CB12:CB18" si="17">CA12</f>
        <v>8.92</v>
      </c>
      <c r="CC12" s="239"/>
      <c r="CD12" s="21">
        <f t="shared" ref="CD12:CD18" si="18">SUM(CB12-CC12)</f>
        <v>8.92</v>
      </c>
      <c r="CE12" s="219"/>
      <c r="CF12" s="240">
        <f t="shared" ref="CF12:CF18" si="19">S12</f>
        <v>6.24</v>
      </c>
      <c r="CG12" s="240">
        <f t="shared" ref="CG12:CG18" si="20">AC12</f>
        <v>6.5571428571428569</v>
      </c>
      <c r="CH12" s="240">
        <f t="shared" ref="CH12:CH18" si="21">AM12</f>
        <v>6.8999999999999995</v>
      </c>
      <c r="CI12" s="240">
        <f t="shared" ref="CI12:CI18" si="22">AW12</f>
        <v>7.2285714285714278</v>
      </c>
      <c r="CJ12" s="21">
        <f t="shared" ref="CJ12:CJ18" si="23">SUM((S12*0.25)+(AC12*0.25)+(AM12*0.25)+(AW12*0.25))</f>
        <v>6.7314285714285713</v>
      </c>
      <c r="CK12" s="228"/>
      <c r="CL12" s="240">
        <f t="shared" ref="CL12:CL18" si="24">BL12</f>
        <v>7.34</v>
      </c>
      <c r="CM12" s="240">
        <f t="shared" ref="CM12:CM18" si="25">BQ12</f>
        <v>7.67</v>
      </c>
      <c r="CN12" s="240">
        <f t="shared" ref="CN12:CN18" si="26">BY12</f>
        <v>5.669999999999999</v>
      </c>
      <c r="CO12" s="240">
        <f t="shared" ref="CO12:CO18" si="27">CD12</f>
        <v>8.92</v>
      </c>
      <c r="CP12" s="21">
        <f t="shared" ref="CP12:CP18" si="28">SUM((BL12*0.25),(BQ12*0.25),(BY12*0.25),(CD12*0.25))</f>
        <v>7.4</v>
      </c>
      <c r="CQ12" s="241"/>
      <c r="CR12" s="217">
        <f t="shared" ref="CR12:CR18" si="29">(CJ12+CP12)/2</f>
        <v>7.0657142857142858</v>
      </c>
      <c r="CS12" s="242">
        <v>1</v>
      </c>
    </row>
    <row r="13" spans="1:97" ht="14.4" customHeight="1" x14ac:dyDescent="0.3">
      <c r="A13" s="433">
        <v>51</v>
      </c>
      <c r="B13" s="433" t="s">
        <v>203</v>
      </c>
      <c r="C13" s="433" t="s">
        <v>212</v>
      </c>
      <c r="D13" s="433" t="s">
        <v>213</v>
      </c>
      <c r="E13" s="433" t="s">
        <v>199</v>
      </c>
      <c r="F13" s="171">
        <v>6</v>
      </c>
      <c r="G13" s="171">
        <v>6.5</v>
      </c>
      <c r="H13" s="171">
        <v>6</v>
      </c>
      <c r="I13" s="171">
        <v>5.5</v>
      </c>
      <c r="J13" s="171">
        <v>6</v>
      </c>
      <c r="K13" s="171">
        <v>5.3</v>
      </c>
      <c r="L13" s="191">
        <f t="shared" si="0"/>
        <v>5.8833333333333329</v>
      </c>
      <c r="M13" s="171">
        <v>6.8</v>
      </c>
      <c r="N13" s="171"/>
      <c r="O13" s="191">
        <f t="shared" si="1"/>
        <v>6.8</v>
      </c>
      <c r="P13" s="171">
        <v>6.5</v>
      </c>
      <c r="Q13" s="171"/>
      <c r="R13" s="191">
        <f t="shared" si="2"/>
        <v>6.5</v>
      </c>
      <c r="S13" s="21">
        <f t="shared" si="3"/>
        <v>6.2049999999999992</v>
      </c>
      <c r="T13" s="43"/>
      <c r="U13" s="195">
        <v>5.6</v>
      </c>
      <c r="V13" s="195">
        <v>6.4</v>
      </c>
      <c r="W13" s="195">
        <v>6.4</v>
      </c>
      <c r="X13" s="195">
        <v>6.8</v>
      </c>
      <c r="Y13" s="195">
        <v>7</v>
      </c>
      <c r="Z13" s="195">
        <v>6.5</v>
      </c>
      <c r="AA13" s="195">
        <v>6.2</v>
      </c>
      <c r="AB13" s="22">
        <f t="shared" si="4"/>
        <v>44.900000000000006</v>
      </c>
      <c r="AC13" s="21">
        <f t="shared" si="5"/>
        <v>6.4142857142857155</v>
      </c>
      <c r="AD13" s="43"/>
      <c r="AE13" s="195">
        <v>5.2</v>
      </c>
      <c r="AF13" s="195">
        <v>6.5</v>
      </c>
      <c r="AG13" s="195">
        <v>5.5</v>
      </c>
      <c r="AH13" s="195">
        <v>6</v>
      </c>
      <c r="AI13" s="195">
        <v>6</v>
      </c>
      <c r="AJ13" s="195">
        <v>5.5</v>
      </c>
      <c r="AK13" s="195">
        <v>6</v>
      </c>
      <c r="AL13" s="22">
        <f t="shared" si="6"/>
        <v>40.700000000000003</v>
      </c>
      <c r="AM13" s="21">
        <f t="shared" si="7"/>
        <v>5.8142857142857149</v>
      </c>
      <c r="AN13" s="43"/>
      <c r="AO13" s="195">
        <v>5.5</v>
      </c>
      <c r="AP13" s="195">
        <v>6</v>
      </c>
      <c r="AQ13" s="195">
        <v>5.8</v>
      </c>
      <c r="AR13" s="195">
        <v>7.8</v>
      </c>
      <c r="AS13" s="195">
        <v>6.8</v>
      </c>
      <c r="AT13" s="195">
        <v>6.8</v>
      </c>
      <c r="AU13" s="195">
        <v>6.5</v>
      </c>
      <c r="AV13" s="22">
        <f t="shared" si="8"/>
        <v>45.2</v>
      </c>
      <c r="AW13" s="21">
        <f t="shared" si="9"/>
        <v>6.4571428571428573</v>
      </c>
      <c r="AX13" s="237"/>
      <c r="AY13" s="171">
        <v>6</v>
      </c>
      <c r="AZ13" s="171">
        <v>6</v>
      </c>
      <c r="BA13" s="171">
        <v>5.3</v>
      </c>
      <c r="BB13" s="171">
        <v>6</v>
      </c>
      <c r="BC13" s="171">
        <v>5.8</v>
      </c>
      <c r="BD13" s="171">
        <v>5.3</v>
      </c>
      <c r="BE13" s="191">
        <f t="shared" si="10"/>
        <v>5.7333333333333334</v>
      </c>
      <c r="BF13" s="171">
        <v>6</v>
      </c>
      <c r="BG13" s="171"/>
      <c r="BH13" s="191">
        <f t="shared" si="11"/>
        <v>6</v>
      </c>
      <c r="BI13" s="171">
        <v>6.7</v>
      </c>
      <c r="BJ13" s="171">
        <v>0.2</v>
      </c>
      <c r="BK13" s="191">
        <f t="shared" si="12"/>
        <v>6.5</v>
      </c>
      <c r="BL13" s="21">
        <f t="shared" si="13"/>
        <v>5.9149999999999991</v>
      </c>
      <c r="BM13" s="27"/>
      <c r="BN13" s="238">
        <v>7.27</v>
      </c>
      <c r="BO13" s="21">
        <f t="shared" si="14"/>
        <v>7.27</v>
      </c>
      <c r="BP13" s="239"/>
      <c r="BQ13" s="21">
        <f t="shared" si="15"/>
        <v>7.27</v>
      </c>
      <c r="BR13" s="27"/>
      <c r="BS13" s="195">
        <v>4.8</v>
      </c>
      <c r="BT13" s="195">
        <v>5.6</v>
      </c>
      <c r="BU13" s="195">
        <v>5.8</v>
      </c>
      <c r="BV13" s="195">
        <v>5.5</v>
      </c>
      <c r="BW13" s="21">
        <f t="shared" si="16"/>
        <v>5.419999999999999</v>
      </c>
      <c r="BX13" s="200"/>
      <c r="BY13" s="21">
        <f t="shared" ref="BY13:BY18" si="30">BW13-BX13</f>
        <v>5.419999999999999</v>
      </c>
      <c r="BZ13" s="27"/>
      <c r="CA13" s="238">
        <v>8.2799999999999994</v>
      </c>
      <c r="CB13" s="21">
        <f t="shared" si="17"/>
        <v>8.2799999999999994</v>
      </c>
      <c r="CC13" s="239"/>
      <c r="CD13" s="21">
        <f t="shared" si="18"/>
        <v>8.2799999999999994</v>
      </c>
      <c r="CE13" s="219"/>
      <c r="CF13" s="240">
        <f t="shared" si="19"/>
        <v>6.2049999999999992</v>
      </c>
      <c r="CG13" s="240">
        <f t="shared" si="20"/>
        <v>6.4142857142857155</v>
      </c>
      <c r="CH13" s="240">
        <f t="shared" si="21"/>
        <v>5.8142857142857149</v>
      </c>
      <c r="CI13" s="240">
        <f t="shared" si="22"/>
        <v>6.4571428571428573</v>
      </c>
      <c r="CJ13" s="21">
        <f t="shared" si="23"/>
        <v>6.2226785714285722</v>
      </c>
      <c r="CK13" s="228"/>
      <c r="CL13" s="240">
        <f t="shared" si="24"/>
        <v>5.9149999999999991</v>
      </c>
      <c r="CM13" s="240">
        <f t="shared" si="25"/>
        <v>7.27</v>
      </c>
      <c r="CN13" s="240">
        <f t="shared" si="26"/>
        <v>5.419999999999999</v>
      </c>
      <c r="CO13" s="240">
        <f t="shared" si="27"/>
        <v>8.2799999999999994</v>
      </c>
      <c r="CP13" s="21">
        <f t="shared" si="28"/>
        <v>6.7212499999999995</v>
      </c>
      <c r="CQ13" s="241"/>
      <c r="CR13" s="217">
        <f t="shared" si="29"/>
        <v>6.4719642857142858</v>
      </c>
      <c r="CS13" s="242">
        <v>2</v>
      </c>
    </row>
    <row r="14" spans="1:97" ht="14.4" customHeight="1" x14ac:dyDescent="0.3">
      <c r="A14" s="433">
        <v>13</v>
      </c>
      <c r="B14" s="433" t="s">
        <v>150</v>
      </c>
      <c r="C14" s="433" t="s">
        <v>238</v>
      </c>
      <c r="D14" s="433" t="s">
        <v>151</v>
      </c>
      <c r="E14" s="433" t="s">
        <v>152</v>
      </c>
      <c r="F14" s="171">
        <v>6.3</v>
      </c>
      <c r="G14" s="171">
        <v>6.8</v>
      </c>
      <c r="H14" s="171">
        <v>5.6</v>
      </c>
      <c r="I14" s="171">
        <v>5.6</v>
      </c>
      <c r="J14" s="171">
        <v>5.6</v>
      </c>
      <c r="K14" s="171">
        <v>5.5</v>
      </c>
      <c r="L14" s="191">
        <f t="shared" si="0"/>
        <v>5.8999999999999995</v>
      </c>
      <c r="M14" s="171">
        <v>6.3</v>
      </c>
      <c r="N14" s="171"/>
      <c r="O14" s="191">
        <f t="shared" si="1"/>
        <v>6.3</v>
      </c>
      <c r="P14" s="171">
        <v>6.5</v>
      </c>
      <c r="Q14" s="171"/>
      <c r="R14" s="191">
        <f t="shared" si="2"/>
        <v>6.5</v>
      </c>
      <c r="S14" s="21">
        <f t="shared" si="3"/>
        <v>6.089999999999999</v>
      </c>
      <c r="T14" s="43"/>
      <c r="U14" s="195">
        <v>5.7</v>
      </c>
      <c r="V14" s="195">
        <v>6.2</v>
      </c>
      <c r="W14" s="195">
        <v>5.8</v>
      </c>
      <c r="X14" s="195">
        <v>6.8</v>
      </c>
      <c r="Y14" s="195">
        <v>6.2</v>
      </c>
      <c r="Z14" s="195">
        <v>5.7</v>
      </c>
      <c r="AA14" s="195">
        <v>6.2</v>
      </c>
      <c r="AB14" s="22">
        <f t="shared" si="4"/>
        <v>42.6</v>
      </c>
      <c r="AC14" s="21">
        <f t="shared" si="5"/>
        <v>6.0857142857142863</v>
      </c>
      <c r="AD14" s="43"/>
      <c r="AE14" s="195">
        <v>6</v>
      </c>
      <c r="AF14" s="195">
        <v>6.8</v>
      </c>
      <c r="AG14" s="195">
        <v>6</v>
      </c>
      <c r="AH14" s="195">
        <v>6.3</v>
      </c>
      <c r="AI14" s="195">
        <v>5</v>
      </c>
      <c r="AJ14" s="195">
        <v>5.8</v>
      </c>
      <c r="AK14" s="195">
        <v>6.2</v>
      </c>
      <c r="AL14" s="22">
        <f t="shared" si="6"/>
        <v>42.1</v>
      </c>
      <c r="AM14" s="21">
        <f t="shared" si="7"/>
        <v>6.0142857142857142</v>
      </c>
      <c r="AN14" s="43"/>
      <c r="AO14" s="195">
        <v>4</v>
      </c>
      <c r="AP14" s="195">
        <v>6</v>
      </c>
      <c r="AQ14" s="195">
        <v>5</v>
      </c>
      <c r="AR14" s="195">
        <v>7.5</v>
      </c>
      <c r="AS14" s="195">
        <v>5.8</v>
      </c>
      <c r="AT14" s="195">
        <v>5.8</v>
      </c>
      <c r="AU14" s="195">
        <v>6</v>
      </c>
      <c r="AV14" s="22">
        <f t="shared" si="8"/>
        <v>40.1</v>
      </c>
      <c r="AW14" s="21">
        <f t="shared" si="9"/>
        <v>5.7285714285714286</v>
      </c>
      <c r="AX14" s="237"/>
      <c r="AY14" s="171">
        <v>6.7</v>
      </c>
      <c r="AZ14" s="171">
        <v>6.3</v>
      </c>
      <c r="BA14" s="171">
        <v>6</v>
      </c>
      <c r="BB14" s="171">
        <v>6.5</v>
      </c>
      <c r="BC14" s="171">
        <v>6.5</v>
      </c>
      <c r="BD14" s="171">
        <v>5.7</v>
      </c>
      <c r="BE14" s="191">
        <f t="shared" si="10"/>
        <v>6.2833333333333341</v>
      </c>
      <c r="BF14" s="171">
        <v>7</v>
      </c>
      <c r="BG14" s="171"/>
      <c r="BH14" s="191">
        <f t="shared" si="11"/>
        <v>7</v>
      </c>
      <c r="BI14" s="171">
        <v>7</v>
      </c>
      <c r="BJ14" s="171"/>
      <c r="BK14" s="191">
        <f t="shared" si="12"/>
        <v>7</v>
      </c>
      <c r="BL14" s="21">
        <f t="shared" si="13"/>
        <v>6.57</v>
      </c>
      <c r="BM14" s="27"/>
      <c r="BN14" s="238">
        <v>6.22</v>
      </c>
      <c r="BO14" s="21">
        <f t="shared" si="14"/>
        <v>6.22</v>
      </c>
      <c r="BP14" s="239"/>
      <c r="BQ14" s="21">
        <f t="shared" si="15"/>
        <v>6.22</v>
      </c>
      <c r="BR14" s="27"/>
      <c r="BS14" s="195">
        <v>5.4</v>
      </c>
      <c r="BT14" s="195">
        <v>5.6</v>
      </c>
      <c r="BU14" s="195">
        <v>5.8</v>
      </c>
      <c r="BV14" s="195">
        <v>5.5</v>
      </c>
      <c r="BW14" s="21">
        <f t="shared" si="16"/>
        <v>5.6</v>
      </c>
      <c r="BX14" s="200"/>
      <c r="BY14" s="21">
        <f t="shared" si="30"/>
        <v>5.6</v>
      </c>
      <c r="BZ14" s="27"/>
      <c r="CA14" s="238">
        <v>6.4</v>
      </c>
      <c r="CB14" s="21">
        <f t="shared" si="17"/>
        <v>6.4</v>
      </c>
      <c r="CC14" s="239"/>
      <c r="CD14" s="21">
        <f t="shared" si="18"/>
        <v>6.4</v>
      </c>
      <c r="CE14" s="219"/>
      <c r="CF14" s="240">
        <f t="shared" si="19"/>
        <v>6.089999999999999</v>
      </c>
      <c r="CG14" s="240">
        <f t="shared" si="20"/>
        <v>6.0857142857142863</v>
      </c>
      <c r="CH14" s="240">
        <f t="shared" si="21"/>
        <v>6.0142857142857142</v>
      </c>
      <c r="CI14" s="240">
        <f t="shared" si="22"/>
        <v>5.7285714285714286</v>
      </c>
      <c r="CJ14" s="21">
        <f t="shared" si="23"/>
        <v>5.9796428571428564</v>
      </c>
      <c r="CK14" s="228"/>
      <c r="CL14" s="240">
        <f t="shared" si="24"/>
        <v>6.57</v>
      </c>
      <c r="CM14" s="240">
        <f t="shared" si="25"/>
        <v>6.22</v>
      </c>
      <c r="CN14" s="240">
        <f t="shared" si="26"/>
        <v>5.6</v>
      </c>
      <c r="CO14" s="240">
        <f t="shared" si="27"/>
        <v>6.4</v>
      </c>
      <c r="CP14" s="21">
        <f t="shared" si="28"/>
        <v>6.1974999999999998</v>
      </c>
      <c r="CQ14" s="241"/>
      <c r="CR14" s="217">
        <f t="shared" si="29"/>
        <v>6.0885714285714281</v>
      </c>
      <c r="CS14" s="242">
        <v>3</v>
      </c>
    </row>
    <row r="15" spans="1:97" ht="14.4" customHeight="1" x14ac:dyDescent="0.3">
      <c r="A15" s="433">
        <v>61</v>
      </c>
      <c r="B15" s="433" t="s">
        <v>194</v>
      </c>
      <c r="C15" s="433" t="s">
        <v>224</v>
      </c>
      <c r="D15" s="433" t="s">
        <v>174</v>
      </c>
      <c r="E15" s="433" t="s">
        <v>158</v>
      </c>
      <c r="F15" s="171">
        <v>6.4</v>
      </c>
      <c r="G15" s="171">
        <v>6.5</v>
      </c>
      <c r="H15" s="171">
        <v>5.5</v>
      </c>
      <c r="I15" s="171">
        <v>5.5</v>
      </c>
      <c r="J15" s="171">
        <v>5.7</v>
      </c>
      <c r="K15" s="171">
        <v>5.3</v>
      </c>
      <c r="L15" s="191">
        <f t="shared" si="0"/>
        <v>5.8166666666666664</v>
      </c>
      <c r="M15" s="171">
        <v>6</v>
      </c>
      <c r="N15" s="171"/>
      <c r="O15" s="191">
        <f t="shared" si="1"/>
        <v>6</v>
      </c>
      <c r="P15" s="171">
        <v>6</v>
      </c>
      <c r="Q15" s="171">
        <v>0.4</v>
      </c>
      <c r="R15" s="191">
        <f t="shared" si="2"/>
        <v>5.6</v>
      </c>
      <c r="S15" s="21">
        <f t="shared" si="3"/>
        <v>5.83</v>
      </c>
      <c r="T15" s="43"/>
      <c r="U15" s="195">
        <v>5.6</v>
      </c>
      <c r="V15" s="195">
        <v>5.8</v>
      </c>
      <c r="W15" s="195">
        <v>5.4</v>
      </c>
      <c r="X15" s="195">
        <v>0</v>
      </c>
      <c r="Y15" s="195">
        <v>5.8</v>
      </c>
      <c r="Z15" s="195">
        <v>5.4</v>
      </c>
      <c r="AA15" s="195">
        <v>5.4</v>
      </c>
      <c r="AB15" s="22">
        <f t="shared" si="4"/>
        <v>33.4</v>
      </c>
      <c r="AC15" s="21">
        <f t="shared" si="5"/>
        <v>4.7714285714285714</v>
      </c>
      <c r="AD15" s="43"/>
      <c r="AE15" s="195">
        <v>6</v>
      </c>
      <c r="AF15" s="195">
        <v>5</v>
      </c>
      <c r="AG15" s="195">
        <v>4.8</v>
      </c>
      <c r="AH15" s="195">
        <v>0</v>
      </c>
      <c r="AI15" s="195">
        <v>5.5</v>
      </c>
      <c r="AJ15" s="195">
        <v>6</v>
      </c>
      <c r="AK15" s="195">
        <v>5.8</v>
      </c>
      <c r="AL15" s="22">
        <f t="shared" si="6"/>
        <v>33.1</v>
      </c>
      <c r="AM15" s="21">
        <f t="shared" si="7"/>
        <v>4.7285714285714286</v>
      </c>
      <c r="AN15" s="43"/>
      <c r="AO15" s="195">
        <v>5</v>
      </c>
      <c r="AP15" s="195">
        <v>5.8</v>
      </c>
      <c r="AQ15" s="195">
        <v>4</v>
      </c>
      <c r="AR15" s="195">
        <v>0</v>
      </c>
      <c r="AS15" s="195">
        <v>5.5</v>
      </c>
      <c r="AT15" s="195">
        <v>5.8</v>
      </c>
      <c r="AU15" s="195">
        <v>5.8</v>
      </c>
      <c r="AV15" s="22">
        <f t="shared" si="8"/>
        <v>31.900000000000002</v>
      </c>
      <c r="AW15" s="21">
        <f t="shared" si="9"/>
        <v>4.5571428571428578</v>
      </c>
      <c r="AX15" s="237"/>
      <c r="AY15" s="171">
        <v>6.7</v>
      </c>
      <c r="AZ15" s="171">
        <v>6.3</v>
      </c>
      <c r="BA15" s="171">
        <v>6</v>
      </c>
      <c r="BB15" s="171">
        <v>6.5</v>
      </c>
      <c r="BC15" s="171">
        <v>6.3</v>
      </c>
      <c r="BD15" s="171">
        <v>6</v>
      </c>
      <c r="BE15" s="191">
        <f t="shared" si="10"/>
        <v>6.3</v>
      </c>
      <c r="BF15" s="171">
        <v>6.8</v>
      </c>
      <c r="BG15" s="171"/>
      <c r="BH15" s="191">
        <f t="shared" si="11"/>
        <v>6.8</v>
      </c>
      <c r="BI15" s="171">
        <v>6.8</v>
      </c>
      <c r="BJ15" s="171">
        <v>0.3</v>
      </c>
      <c r="BK15" s="191">
        <f t="shared" si="12"/>
        <v>6.5</v>
      </c>
      <c r="BL15" s="21">
        <f t="shared" si="13"/>
        <v>6.4549999999999992</v>
      </c>
      <c r="BM15" s="27"/>
      <c r="BN15" s="238">
        <v>7</v>
      </c>
      <c r="BO15" s="21">
        <f t="shared" si="14"/>
        <v>7</v>
      </c>
      <c r="BP15" s="239"/>
      <c r="BQ15" s="21">
        <f t="shared" si="15"/>
        <v>7</v>
      </c>
      <c r="BR15" s="27"/>
      <c r="BS15" s="195">
        <v>4.5999999999999996</v>
      </c>
      <c r="BT15" s="195">
        <v>5.6</v>
      </c>
      <c r="BU15" s="195">
        <v>5.8</v>
      </c>
      <c r="BV15" s="195">
        <v>5.6</v>
      </c>
      <c r="BW15" s="21">
        <f t="shared" si="16"/>
        <v>5.3699999999999992</v>
      </c>
      <c r="BX15" s="200"/>
      <c r="BY15" s="21">
        <f t="shared" si="30"/>
        <v>5.3699999999999992</v>
      </c>
      <c r="BZ15" s="27"/>
      <c r="CA15" s="238">
        <v>6.8</v>
      </c>
      <c r="CB15" s="21">
        <f t="shared" si="17"/>
        <v>6.8</v>
      </c>
      <c r="CC15" s="239"/>
      <c r="CD15" s="21">
        <f t="shared" si="18"/>
        <v>6.8</v>
      </c>
      <c r="CE15" s="219"/>
      <c r="CF15" s="240">
        <f t="shared" si="19"/>
        <v>5.83</v>
      </c>
      <c r="CG15" s="240">
        <f t="shared" si="20"/>
        <v>4.7714285714285714</v>
      </c>
      <c r="CH15" s="240">
        <f t="shared" si="21"/>
        <v>4.7285714285714286</v>
      </c>
      <c r="CI15" s="240">
        <f t="shared" si="22"/>
        <v>4.5571428571428578</v>
      </c>
      <c r="CJ15" s="21">
        <f t="shared" si="23"/>
        <v>4.9717857142857138</v>
      </c>
      <c r="CK15" s="228"/>
      <c r="CL15" s="240">
        <f t="shared" si="24"/>
        <v>6.4549999999999992</v>
      </c>
      <c r="CM15" s="240">
        <f t="shared" si="25"/>
        <v>7</v>
      </c>
      <c r="CN15" s="240">
        <f t="shared" si="26"/>
        <v>5.3699999999999992</v>
      </c>
      <c r="CO15" s="240">
        <f t="shared" si="27"/>
        <v>6.8</v>
      </c>
      <c r="CP15" s="21">
        <f t="shared" si="28"/>
        <v>6.4062499999999991</v>
      </c>
      <c r="CQ15" s="241"/>
      <c r="CR15" s="217">
        <f t="shared" si="29"/>
        <v>5.689017857142856</v>
      </c>
      <c r="CS15" s="242">
        <v>4</v>
      </c>
    </row>
    <row r="16" spans="1:97" ht="14.4" customHeight="1" x14ac:dyDescent="0.3">
      <c r="A16" s="433" t="s">
        <v>244</v>
      </c>
      <c r="B16" s="433" t="s">
        <v>198</v>
      </c>
      <c r="C16" s="433" t="s">
        <v>245</v>
      </c>
      <c r="D16" s="433" t="s">
        <v>246</v>
      </c>
      <c r="E16" s="433" t="s">
        <v>192</v>
      </c>
      <c r="F16" s="171">
        <v>6.4</v>
      </c>
      <c r="G16" s="171">
        <v>6.3</v>
      </c>
      <c r="H16" s="171">
        <v>5.3</v>
      </c>
      <c r="I16" s="171">
        <v>5.3</v>
      </c>
      <c r="J16" s="171">
        <v>5</v>
      </c>
      <c r="K16" s="171">
        <v>5</v>
      </c>
      <c r="L16" s="191">
        <f t="shared" si="0"/>
        <v>5.55</v>
      </c>
      <c r="M16" s="171">
        <v>4</v>
      </c>
      <c r="N16" s="171"/>
      <c r="O16" s="191">
        <f t="shared" si="1"/>
        <v>4</v>
      </c>
      <c r="P16" s="171">
        <v>5.5</v>
      </c>
      <c r="Q16" s="171">
        <v>0.4</v>
      </c>
      <c r="R16" s="191">
        <f t="shared" si="2"/>
        <v>5.0999999999999996</v>
      </c>
      <c r="S16" s="21">
        <f t="shared" si="3"/>
        <v>5.0949999999999998</v>
      </c>
      <c r="T16" s="43"/>
      <c r="U16" s="195">
        <v>5.8</v>
      </c>
      <c r="V16" s="195">
        <v>5.6</v>
      </c>
      <c r="W16" s="195">
        <v>4.2</v>
      </c>
      <c r="X16" s="195">
        <v>4.5</v>
      </c>
      <c r="Y16" s="195">
        <v>5.6</v>
      </c>
      <c r="Z16" s="195">
        <v>5.2</v>
      </c>
      <c r="AA16" s="195">
        <v>5</v>
      </c>
      <c r="AB16" s="22">
        <f t="shared" si="4"/>
        <v>35.899999999999991</v>
      </c>
      <c r="AC16" s="21">
        <f t="shared" si="5"/>
        <v>5.1285714285714272</v>
      </c>
      <c r="AD16" s="43"/>
      <c r="AE16" s="195">
        <v>5</v>
      </c>
      <c r="AF16" s="195">
        <v>5.3</v>
      </c>
      <c r="AG16" s="195">
        <v>2.5</v>
      </c>
      <c r="AH16" s="195">
        <v>0</v>
      </c>
      <c r="AI16" s="195">
        <v>5</v>
      </c>
      <c r="AJ16" s="195">
        <v>5</v>
      </c>
      <c r="AK16" s="195">
        <v>5.5</v>
      </c>
      <c r="AL16" s="22">
        <f t="shared" si="6"/>
        <v>28.3</v>
      </c>
      <c r="AM16" s="21">
        <f t="shared" si="7"/>
        <v>4.0428571428571427</v>
      </c>
      <c r="AN16" s="43"/>
      <c r="AO16" s="195">
        <v>3</v>
      </c>
      <c r="AP16" s="195">
        <v>3</v>
      </c>
      <c r="AQ16" s="195">
        <v>3</v>
      </c>
      <c r="AR16" s="195">
        <v>0</v>
      </c>
      <c r="AS16" s="195">
        <v>5</v>
      </c>
      <c r="AT16" s="195">
        <v>3</v>
      </c>
      <c r="AU16" s="195">
        <v>5</v>
      </c>
      <c r="AV16" s="22">
        <f t="shared" si="8"/>
        <v>22</v>
      </c>
      <c r="AW16" s="21">
        <f t="shared" si="9"/>
        <v>3.1428571428571428</v>
      </c>
      <c r="AX16" s="237"/>
      <c r="AY16" s="171">
        <v>5.5</v>
      </c>
      <c r="AZ16" s="171">
        <v>5</v>
      </c>
      <c r="BA16" s="171">
        <v>5.5</v>
      </c>
      <c r="BB16" s="171">
        <v>5</v>
      </c>
      <c r="BC16" s="171">
        <v>5</v>
      </c>
      <c r="BD16" s="171">
        <v>4</v>
      </c>
      <c r="BE16" s="191">
        <f t="shared" si="10"/>
        <v>5</v>
      </c>
      <c r="BF16" s="171">
        <v>5</v>
      </c>
      <c r="BG16" s="171">
        <v>8</v>
      </c>
      <c r="BH16" s="191">
        <v>0</v>
      </c>
      <c r="BI16" s="171">
        <v>6</v>
      </c>
      <c r="BJ16" s="171">
        <v>0.2</v>
      </c>
      <c r="BK16" s="191">
        <f t="shared" si="12"/>
        <v>5.8</v>
      </c>
      <c r="BL16" s="21">
        <f t="shared" si="13"/>
        <v>3.87</v>
      </c>
      <c r="BM16" s="27"/>
      <c r="BN16" s="238">
        <v>6.67</v>
      </c>
      <c r="BO16" s="21">
        <f t="shared" si="14"/>
        <v>6.67</v>
      </c>
      <c r="BP16" s="239"/>
      <c r="BQ16" s="21">
        <f t="shared" si="15"/>
        <v>6.67</v>
      </c>
      <c r="BR16" s="27"/>
      <c r="BS16" s="195">
        <v>3</v>
      </c>
      <c r="BT16" s="195">
        <v>4</v>
      </c>
      <c r="BU16" s="195">
        <v>4.5</v>
      </c>
      <c r="BV16" s="195">
        <v>3.5</v>
      </c>
      <c r="BW16" s="21">
        <f t="shared" si="16"/>
        <v>3.8249999999999997</v>
      </c>
      <c r="BX16" s="200"/>
      <c r="BY16" s="21">
        <f t="shared" si="30"/>
        <v>3.8249999999999997</v>
      </c>
      <c r="BZ16" s="27"/>
      <c r="CA16" s="238">
        <v>5.7140000000000004</v>
      </c>
      <c r="CB16" s="21">
        <f t="shared" si="17"/>
        <v>5.7140000000000004</v>
      </c>
      <c r="CC16" s="239"/>
      <c r="CD16" s="21">
        <f t="shared" si="18"/>
        <v>5.7140000000000004</v>
      </c>
      <c r="CE16" s="219"/>
      <c r="CF16" s="240">
        <f t="shared" si="19"/>
        <v>5.0949999999999998</v>
      </c>
      <c r="CG16" s="240">
        <f t="shared" si="20"/>
        <v>5.1285714285714272</v>
      </c>
      <c r="CH16" s="240">
        <f t="shared" si="21"/>
        <v>4.0428571428571427</v>
      </c>
      <c r="CI16" s="240">
        <f t="shared" si="22"/>
        <v>3.1428571428571428</v>
      </c>
      <c r="CJ16" s="21">
        <f t="shared" si="23"/>
        <v>4.352321428571428</v>
      </c>
      <c r="CK16" s="228"/>
      <c r="CL16" s="240">
        <f t="shared" si="24"/>
        <v>3.87</v>
      </c>
      <c r="CM16" s="240">
        <f t="shared" si="25"/>
        <v>6.67</v>
      </c>
      <c r="CN16" s="240">
        <f t="shared" si="26"/>
        <v>3.8249999999999997</v>
      </c>
      <c r="CO16" s="240">
        <f t="shared" si="27"/>
        <v>5.7140000000000004</v>
      </c>
      <c r="CP16" s="21">
        <f t="shared" si="28"/>
        <v>5.0197500000000002</v>
      </c>
      <c r="CQ16" s="241"/>
      <c r="CR16" s="217">
        <f t="shared" si="29"/>
        <v>4.6860357142857136</v>
      </c>
      <c r="CS16" s="443" t="s">
        <v>393</v>
      </c>
    </row>
    <row r="17" spans="1:97" ht="14.4" customHeight="1" x14ac:dyDescent="0.3">
      <c r="A17" s="463">
        <v>14</v>
      </c>
      <c r="B17" s="463" t="s">
        <v>153</v>
      </c>
      <c r="C17" s="463" t="s">
        <v>209</v>
      </c>
      <c r="D17" s="463" t="s">
        <v>154</v>
      </c>
      <c r="E17" s="463" t="s">
        <v>247</v>
      </c>
      <c r="F17" s="171"/>
      <c r="G17" s="171"/>
      <c r="H17" s="171"/>
      <c r="I17" s="171"/>
      <c r="J17" s="171"/>
      <c r="K17" s="171"/>
      <c r="L17" s="191">
        <f t="shared" si="0"/>
        <v>0</v>
      </c>
      <c r="M17" s="171"/>
      <c r="N17" s="171"/>
      <c r="O17" s="191">
        <f t="shared" si="1"/>
        <v>0</v>
      </c>
      <c r="P17" s="171"/>
      <c r="Q17" s="171"/>
      <c r="R17" s="191">
        <f t="shared" si="2"/>
        <v>0</v>
      </c>
      <c r="S17" s="21">
        <f t="shared" si="3"/>
        <v>0</v>
      </c>
      <c r="T17" s="43"/>
      <c r="U17" s="195"/>
      <c r="V17" s="195"/>
      <c r="W17" s="195"/>
      <c r="X17" s="195"/>
      <c r="Y17" s="195"/>
      <c r="Z17" s="195"/>
      <c r="AA17" s="195"/>
      <c r="AB17" s="22">
        <f t="shared" si="4"/>
        <v>0</v>
      </c>
      <c r="AC17" s="21">
        <f t="shared" si="5"/>
        <v>0</v>
      </c>
      <c r="AD17" s="43"/>
      <c r="AE17" s="195"/>
      <c r="AF17" s="195"/>
      <c r="AG17" s="195"/>
      <c r="AH17" s="195"/>
      <c r="AI17" s="195"/>
      <c r="AJ17" s="195"/>
      <c r="AK17" s="195"/>
      <c r="AL17" s="22">
        <f t="shared" si="6"/>
        <v>0</v>
      </c>
      <c r="AM17" s="21">
        <f t="shared" si="7"/>
        <v>0</v>
      </c>
      <c r="AN17" s="43"/>
      <c r="AO17" s="195"/>
      <c r="AP17" s="195"/>
      <c r="AQ17" s="195"/>
      <c r="AR17" s="195"/>
      <c r="AS17" s="195"/>
      <c r="AT17" s="195"/>
      <c r="AU17" s="195"/>
      <c r="AV17" s="22">
        <f t="shared" si="8"/>
        <v>0</v>
      </c>
      <c r="AW17" s="21">
        <f t="shared" si="9"/>
        <v>0</v>
      </c>
      <c r="AX17" s="237"/>
      <c r="AY17" s="171"/>
      <c r="AZ17" s="171"/>
      <c r="BA17" s="171"/>
      <c r="BB17" s="171"/>
      <c r="BC17" s="171"/>
      <c r="BD17" s="171"/>
      <c r="BE17" s="191">
        <f t="shared" si="10"/>
        <v>0</v>
      </c>
      <c r="BF17" s="171"/>
      <c r="BG17" s="171"/>
      <c r="BH17" s="191">
        <f t="shared" si="11"/>
        <v>0</v>
      </c>
      <c r="BI17" s="171"/>
      <c r="BJ17" s="171"/>
      <c r="BK17" s="191">
        <f t="shared" si="12"/>
        <v>0</v>
      </c>
      <c r="BL17" s="21">
        <f t="shared" si="13"/>
        <v>0</v>
      </c>
      <c r="BM17" s="27"/>
      <c r="BN17" s="238"/>
      <c r="BO17" s="21">
        <f t="shared" si="14"/>
        <v>0</v>
      </c>
      <c r="BP17" s="239"/>
      <c r="BQ17" s="21">
        <f t="shared" si="15"/>
        <v>0</v>
      </c>
      <c r="BR17" s="27"/>
      <c r="BS17" s="195"/>
      <c r="BT17" s="195"/>
      <c r="BU17" s="195"/>
      <c r="BV17" s="195"/>
      <c r="BW17" s="21">
        <f t="shared" si="16"/>
        <v>0</v>
      </c>
      <c r="BX17" s="200"/>
      <c r="BY17" s="21">
        <f t="shared" si="30"/>
        <v>0</v>
      </c>
      <c r="BZ17" s="27"/>
      <c r="CA17" s="238"/>
      <c r="CB17" s="21">
        <f t="shared" si="17"/>
        <v>0</v>
      </c>
      <c r="CC17" s="239"/>
      <c r="CD17" s="21">
        <f t="shared" si="18"/>
        <v>0</v>
      </c>
      <c r="CE17" s="219"/>
      <c r="CF17" s="469">
        <f t="shared" si="19"/>
        <v>0</v>
      </c>
      <c r="CG17" s="469">
        <f t="shared" si="20"/>
        <v>0</v>
      </c>
      <c r="CH17" s="469">
        <f t="shared" si="21"/>
        <v>0</v>
      </c>
      <c r="CI17" s="469">
        <f t="shared" si="22"/>
        <v>0</v>
      </c>
      <c r="CJ17" s="470">
        <f t="shared" si="23"/>
        <v>0</v>
      </c>
      <c r="CK17" s="471"/>
      <c r="CL17" s="469">
        <f t="shared" si="24"/>
        <v>0</v>
      </c>
      <c r="CM17" s="469">
        <f t="shared" si="25"/>
        <v>0</v>
      </c>
      <c r="CN17" s="469">
        <f t="shared" si="26"/>
        <v>0</v>
      </c>
      <c r="CO17" s="469">
        <f t="shared" si="27"/>
        <v>0</v>
      </c>
      <c r="CP17" s="470">
        <f t="shared" si="28"/>
        <v>0</v>
      </c>
      <c r="CQ17" s="472"/>
      <c r="CR17" s="473">
        <f t="shared" si="29"/>
        <v>0</v>
      </c>
      <c r="CS17" s="443" t="s">
        <v>403</v>
      </c>
    </row>
    <row r="18" spans="1:97" ht="14.4" customHeight="1" x14ac:dyDescent="0.3">
      <c r="A18" s="463">
        <v>15</v>
      </c>
      <c r="B18" s="463" t="s">
        <v>208</v>
      </c>
      <c r="C18" s="463" t="s">
        <v>209</v>
      </c>
      <c r="D18" s="463" t="s">
        <v>154</v>
      </c>
      <c r="E18" s="463" t="s">
        <v>247</v>
      </c>
      <c r="F18" s="171"/>
      <c r="G18" s="171"/>
      <c r="H18" s="171"/>
      <c r="I18" s="171"/>
      <c r="J18" s="171"/>
      <c r="K18" s="171"/>
      <c r="L18" s="191">
        <f t="shared" si="0"/>
        <v>0</v>
      </c>
      <c r="M18" s="171"/>
      <c r="N18" s="171"/>
      <c r="O18" s="191">
        <f t="shared" si="1"/>
        <v>0</v>
      </c>
      <c r="P18" s="171"/>
      <c r="Q18" s="171"/>
      <c r="R18" s="191">
        <f t="shared" si="2"/>
        <v>0</v>
      </c>
      <c r="S18" s="21">
        <f t="shared" si="3"/>
        <v>0</v>
      </c>
      <c r="T18" s="43"/>
      <c r="U18" s="195"/>
      <c r="V18" s="195"/>
      <c r="W18" s="195"/>
      <c r="X18" s="195"/>
      <c r="Y18" s="195"/>
      <c r="Z18" s="195"/>
      <c r="AA18" s="195"/>
      <c r="AB18" s="22">
        <f t="shared" si="4"/>
        <v>0</v>
      </c>
      <c r="AC18" s="21">
        <f t="shared" si="5"/>
        <v>0</v>
      </c>
      <c r="AD18" s="43"/>
      <c r="AE18" s="195"/>
      <c r="AF18" s="195"/>
      <c r="AG18" s="195"/>
      <c r="AH18" s="195"/>
      <c r="AI18" s="195"/>
      <c r="AJ18" s="195"/>
      <c r="AK18" s="195"/>
      <c r="AL18" s="22">
        <f t="shared" si="6"/>
        <v>0</v>
      </c>
      <c r="AM18" s="21">
        <f t="shared" si="7"/>
        <v>0</v>
      </c>
      <c r="AN18" s="43"/>
      <c r="AO18" s="195"/>
      <c r="AP18" s="195"/>
      <c r="AQ18" s="195"/>
      <c r="AR18" s="195"/>
      <c r="AS18" s="195"/>
      <c r="AT18" s="195"/>
      <c r="AU18" s="195"/>
      <c r="AV18" s="22">
        <f t="shared" si="8"/>
        <v>0</v>
      </c>
      <c r="AW18" s="21">
        <f t="shared" si="9"/>
        <v>0</v>
      </c>
      <c r="AX18" s="237"/>
      <c r="AY18" s="171"/>
      <c r="AZ18" s="171"/>
      <c r="BA18" s="171"/>
      <c r="BB18" s="171"/>
      <c r="BC18" s="171"/>
      <c r="BD18" s="171"/>
      <c r="BE18" s="191">
        <f t="shared" si="10"/>
        <v>0</v>
      </c>
      <c r="BF18" s="171"/>
      <c r="BG18" s="171"/>
      <c r="BH18" s="191">
        <f t="shared" si="11"/>
        <v>0</v>
      </c>
      <c r="BI18" s="171"/>
      <c r="BJ18" s="171"/>
      <c r="BK18" s="191">
        <f t="shared" si="12"/>
        <v>0</v>
      </c>
      <c r="BL18" s="21">
        <f t="shared" si="13"/>
        <v>0</v>
      </c>
      <c r="BM18" s="27"/>
      <c r="BN18" s="238"/>
      <c r="BO18" s="21">
        <f t="shared" si="14"/>
        <v>0</v>
      </c>
      <c r="BP18" s="239"/>
      <c r="BQ18" s="21">
        <f t="shared" si="15"/>
        <v>0</v>
      </c>
      <c r="BR18" s="27"/>
      <c r="BS18" s="195"/>
      <c r="BT18" s="195"/>
      <c r="BU18" s="195"/>
      <c r="BV18" s="195"/>
      <c r="BW18" s="21">
        <f t="shared" si="16"/>
        <v>0</v>
      </c>
      <c r="BX18" s="200"/>
      <c r="BY18" s="21">
        <f t="shared" si="30"/>
        <v>0</v>
      </c>
      <c r="BZ18" s="27"/>
      <c r="CA18" s="238"/>
      <c r="CB18" s="21">
        <f t="shared" si="17"/>
        <v>0</v>
      </c>
      <c r="CC18" s="239"/>
      <c r="CD18" s="21">
        <f t="shared" si="18"/>
        <v>0</v>
      </c>
      <c r="CE18" s="219"/>
      <c r="CF18" s="469">
        <f t="shared" si="19"/>
        <v>0</v>
      </c>
      <c r="CG18" s="469">
        <f t="shared" si="20"/>
        <v>0</v>
      </c>
      <c r="CH18" s="469">
        <f t="shared" si="21"/>
        <v>0</v>
      </c>
      <c r="CI18" s="469">
        <f t="shared" si="22"/>
        <v>0</v>
      </c>
      <c r="CJ18" s="470">
        <f t="shared" si="23"/>
        <v>0</v>
      </c>
      <c r="CK18" s="471"/>
      <c r="CL18" s="469">
        <f t="shared" si="24"/>
        <v>0</v>
      </c>
      <c r="CM18" s="469">
        <f t="shared" si="25"/>
        <v>0</v>
      </c>
      <c r="CN18" s="469">
        <f t="shared" si="26"/>
        <v>0</v>
      </c>
      <c r="CO18" s="469">
        <f t="shared" si="27"/>
        <v>0</v>
      </c>
      <c r="CP18" s="470">
        <f t="shared" si="28"/>
        <v>0</v>
      </c>
      <c r="CQ18" s="472"/>
      <c r="CR18" s="473">
        <f t="shared" si="29"/>
        <v>0</v>
      </c>
      <c r="CS18" s="443" t="s">
        <v>403</v>
      </c>
    </row>
  </sheetData>
  <sortState xmlns:xlrd2="http://schemas.microsoft.com/office/spreadsheetml/2017/richdata2" ref="A12:CS15">
    <sortCondition descending="1" ref="CR12:CR15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CC4A0-5776-4899-863A-18A4FE08EA45}">
  <sheetPr>
    <pageSetUpPr fitToPage="1"/>
  </sheetPr>
  <dimension ref="A1:BZ19"/>
  <sheetViews>
    <sheetView workbookViewId="0">
      <selection activeCell="BW20" sqref="BW20"/>
    </sheetView>
  </sheetViews>
  <sheetFormatPr defaultRowHeight="13.2" x14ac:dyDescent="0.25"/>
  <cols>
    <col min="1" max="1" width="5.6640625" customWidth="1"/>
    <col min="2" max="2" width="20" customWidth="1"/>
    <col min="3" max="3" width="19.21875" customWidth="1"/>
    <col min="4" max="4" width="20" customWidth="1"/>
    <col min="5" max="5" width="20.33203125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20" max="20" width="2.88671875" customWidth="1"/>
    <col min="21" max="21" width="7.5546875" customWidth="1"/>
    <col min="22" max="22" width="10.6640625" customWidth="1"/>
    <col min="23" max="23" width="9.33203125" customWidth="1"/>
    <col min="24" max="24" width="11" customWidth="1"/>
    <col min="33" max="33" width="2.88671875" customWidth="1"/>
    <col min="43" max="43" width="2.88671875" customWidth="1"/>
    <col min="48" max="48" width="2.88671875" customWidth="1"/>
    <col min="58" max="58" width="2.88671875" customWidth="1"/>
    <col min="66" max="66" width="2.88671875" customWidth="1"/>
    <col min="67" max="67" width="7.6640625" customWidth="1"/>
    <col min="68" max="68" width="9.6640625" customWidth="1"/>
    <col min="69" max="69" width="9" customWidth="1"/>
    <col min="70" max="70" width="11.44140625" customWidth="1"/>
    <col min="71" max="71" width="2.88671875" customWidth="1"/>
    <col min="72" max="72" width="10" customWidth="1"/>
    <col min="73" max="73" width="2.6640625" customWidth="1"/>
    <col min="75" max="75" width="12.33203125" customWidth="1"/>
    <col min="78" max="78" width="10.5546875" bestFit="1" customWidth="1"/>
  </cols>
  <sheetData>
    <row r="1" spans="1:78" ht="15.6" x14ac:dyDescent="0.3">
      <c r="A1" s="99" t="str">
        <f>'Comp Detail'!A1</f>
        <v>2023 Australian National Championships</v>
      </c>
      <c r="B1" s="3"/>
      <c r="C1" s="105"/>
      <c r="D1" s="173" t="s">
        <v>81</v>
      </c>
      <c r="E1" s="60" t="s">
        <v>301</v>
      </c>
      <c r="F1" s="1"/>
      <c r="G1" s="1"/>
      <c r="H1" s="1"/>
      <c r="I1" s="1"/>
      <c r="J1" s="1"/>
      <c r="K1" s="1"/>
      <c r="L1" s="105"/>
      <c r="M1" s="105"/>
      <c r="N1" s="105"/>
      <c r="O1" s="105"/>
      <c r="P1" s="105"/>
      <c r="Q1" s="105"/>
      <c r="R1" s="105"/>
      <c r="S1" s="105"/>
      <c r="T1" s="105"/>
      <c r="U1" s="1"/>
      <c r="V1" s="1"/>
      <c r="W1" s="1"/>
      <c r="X1" s="1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21"/>
      <c r="AS1" s="21"/>
      <c r="AT1" s="21"/>
      <c r="AU1" s="21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206">
        <f ca="1">NOW()</f>
        <v>45209.655963310186</v>
      </c>
    </row>
    <row r="2" spans="1:78" ht="15.6" x14ac:dyDescent="0.3">
      <c r="A2" s="28"/>
      <c r="B2" s="3"/>
      <c r="C2" s="105"/>
      <c r="D2" s="173" t="s">
        <v>82</v>
      </c>
      <c r="E2" s="60" t="s">
        <v>101</v>
      </c>
      <c r="F2" s="1"/>
      <c r="G2" s="1"/>
      <c r="H2" s="1"/>
      <c r="I2" s="1"/>
      <c r="J2" s="1"/>
      <c r="K2" s="1"/>
      <c r="L2" s="105"/>
      <c r="M2" s="105"/>
      <c r="N2" s="105"/>
      <c r="O2" s="105"/>
      <c r="P2" s="105"/>
      <c r="Q2" s="105"/>
      <c r="R2" s="105"/>
      <c r="S2" s="105"/>
      <c r="T2" s="105"/>
      <c r="U2" s="1"/>
      <c r="V2" s="1"/>
      <c r="W2" s="1"/>
      <c r="X2" s="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21"/>
      <c r="AS2" s="21"/>
      <c r="AT2" s="21"/>
      <c r="AU2" s="21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207">
        <f ca="1">NOW()</f>
        <v>45209.655963310186</v>
      </c>
    </row>
    <row r="3" spans="1:78" ht="15.6" x14ac:dyDescent="0.3">
      <c r="A3" s="538" t="str">
        <f>'Comp Detail'!A3</f>
        <v>5th to 8th October 2023</v>
      </c>
      <c r="B3" s="539"/>
      <c r="C3" s="105"/>
      <c r="D3" s="173" t="s">
        <v>83</v>
      </c>
      <c r="E3" s="60" t="s">
        <v>113</v>
      </c>
      <c r="BN3" s="105"/>
      <c r="BO3" s="105"/>
      <c r="BP3" s="105"/>
      <c r="BQ3" s="105"/>
      <c r="BR3" s="105"/>
      <c r="BS3" s="105"/>
      <c r="BT3" s="105"/>
      <c r="BU3" s="105"/>
      <c r="BV3" s="105"/>
      <c r="BW3" s="105"/>
    </row>
    <row r="4" spans="1:78" ht="15.6" x14ac:dyDescent="0.3">
      <c r="A4" s="107"/>
      <c r="B4" s="105"/>
      <c r="C4" s="105"/>
      <c r="D4" s="173"/>
      <c r="E4" s="41"/>
      <c r="BN4" s="105"/>
      <c r="BO4" s="105"/>
      <c r="BP4" s="105"/>
      <c r="BQ4" s="105"/>
      <c r="BR4" s="105"/>
      <c r="BS4" s="105"/>
      <c r="BT4" s="105"/>
      <c r="BU4" s="105"/>
      <c r="BV4" s="105"/>
      <c r="BW4" s="105"/>
    </row>
    <row r="5" spans="1:78" ht="15.6" x14ac:dyDescent="0.3">
      <c r="A5" s="107"/>
      <c r="B5" s="105"/>
      <c r="C5" s="105"/>
      <c r="D5" s="173"/>
      <c r="E5" s="41"/>
      <c r="BN5" s="131"/>
      <c r="BO5" s="105"/>
      <c r="BP5" s="105"/>
      <c r="BQ5" s="105"/>
      <c r="BR5" s="105"/>
      <c r="BS5" s="105"/>
      <c r="BT5" s="105"/>
      <c r="BU5" s="105"/>
      <c r="BV5" s="105"/>
      <c r="BW5" s="105"/>
    </row>
    <row r="6" spans="1:78" ht="15.6" x14ac:dyDescent="0.3">
      <c r="A6" s="107" t="s">
        <v>44</v>
      </c>
      <c r="B6" s="174"/>
      <c r="C6" s="173"/>
      <c r="D6" s="105"/>
      <c r="E6" s="105"/>
      <c r="F6" s="185" t="s">
        <v>78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05"/>
      <c r="U6" s="192" t="s">
        <v>51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05"/>
      <c r="AH6" s="185" t="s">
        <v>78</v>
      </c>
      <c r="AI6" s="193"/>
      <c r="AJ6" s="193"/>
      <c r="AK6" s="193"/>
      <c r="AL6" s="193"/>
      <c r="AM6" s="193"/>
      <c r="AN6" s="193"/>
      <c r="AO6" s="193"/>
      <c r="AP6" s="193"/>
      <c r="AQ6" s="105"/>
      <c r="AR6" s="224" t="s">
        <v>51</v>
      </c>
      <c r="AS6" s="225"/>
      <c r="AT6" s="225"/>
      <c r="AU6" s="225"/>
      <c r="AV6" s="105"/>
      <c r="AW6" s="185" t="s">
        <v>78</v>
      </c>
      <c r="AX6" s="193"/>
      <c r="AY6" s="193"/>
      <c r="AZ6" s="193"/>
      <c r="BA6" s="193"/>
      <c r="BB6" s="193"/>
      <c r="BC6" s="193"/>
      <c r="BD6" s="193"/>
      <c r="BE6" s="193"/>
      <c r="BF6" s="105"/>
      <c r="BG6" s="224" t="s">
        <v>51</v>
      </c>
      <c r="BH6" s="196"/>
      <c r="BI6" s="196"/>
      <c r="BJ6" s="196"/>
      <c r="BK6" s="196"/>
      <c r="BL6" s="196"/>
      <c r="BM6" s="196"/>
      <c r="BN6" s="131"/>
      <c r="BO6" s="105"/>
      <c r="BP6" s="105"/>
      <c r="BQ6" s="105"/>
      <c r="BR6" s="105"/>
      <c r="BS6" s="105"/>
      <c r="BT6" s="105"/>
      <c r="BU6" s="105"/>
      <c r="BV6" s="105"/>
      <c r="BW6" s="105"/>
    </row>
    <row r="7" spans="1:78" ht="15.6" x14ac:dyDescent="0.3">
      <c r="A7" s="107" t="s">
        <v>84</v>
      </c>
      <c r="B7" s="210" t="s">
        <v>340</v>
      </c>
      <c r="C7" s="105"/>
      <c r="D7" s="105"/>
      <c r="E7" s="105"/>
      <c r="F7" s="174" t="s">
        <v>47</v>
      </c>
      <c r="G7" s="105" t="str">
        <f>E1</f>
        <v>Janet Leadbeater</v>
      </c>
      <c r="H7" s="105"/>
      <c r="I7" s="105"/>
      <c r="J7" s="105"/>
      <c r="K7" s="105"/>
      <c r="M7" s="174"/>
      <c r="N7" s="174"/>
      <c r="O7" s="174"/>
      <c r="P7" s="105"/>
      <c r="Q7" s="105"/>
      <c r="R7" s="105"/>
      <c r="S7" s="105"/>
      <c r="T7" s="174"/>
      <c r="U7" s="174" t="s">
        <v>47</v>
      </c>
      <c r="V7" s="105" t="str">
        <f>E1</f>
        <v>Janet Leadbeater</v>
      </c>
      <c r="W7" s="105"/>
      <c r="X7" s="105"/>
      <c r="Z7" s="174"/>
      <c r="AA7" s="174"/>
      <c r="AB7" s="174"/>
      <c r="AC7" s="105"/>
      <c r="AD7" s="105"/>
      <c r="AE7" s="105"/>
      <c r="AF7" s="105"/>
      <c r="AG7" s="105"/>
      <c r="AH7" s="174" t="s">
        <v>46</v>
      </c>
      <c r="AI7" s="105" t="str">
        <f>E2</f>
        <v>Robyn Bruderer</v>
      </c>
      <c r="AJ7" s="105"/>
      <c r="AK7" s="105"/>
      <c r="AL7" s="105"/>
      <c r="AM7" s="105"/>
      <c r="AN7" s="105"/>
      <c r="AO7" s="105"/>
      <c r="AP7" s="105"/>
      <c r="AQ7" s="105"/>
      <c r="AR7" s="217" t="s">
        <v>46</v>
      </c>
      <c r="AS7" s="21" t="str">
        <f>E2</f>
        <v>Robyn Bruderer</v>
      </c>
      <c r="AT7" s="21"/>
      <c r="AU7" s="21"/>
      <c r="AV7" s="105"/>
      <c r="AW7" s="174" t="s">
        <v>48</v>
      </c>
      <c r="AX7" s="105" t="str">
        <f>E3</f>
        <v>Angie Deeks</v>
      </c>
      <c r="AY7" s="105"/>
      <c r="AZ7" s="105"/>
      <c r="BA7" s="105"/>
      <c r="BB7" s="105"/>
      <c r="BC7" s="105"/>
      <c r="BD7" s="105"/>
      <c r="BE7" s="105"/>
      <c r="BF7" s="105"/>
      <c r="BG7" s="174" t="s">
        <v>48</v>
      </c>
      <c r="BH7" s="105" t="str">
        <f>E3</f>
        <v>Angie Deeks</v>
      </c>
      <c r="BI7" s="105"/>
      <c r="BJ7" s="105"/>
      <c r="BK7" s="105"/>
      <c r="BL7" s="174"/>
      <c r="BM7" s="174"/>
      <c r="BN7" s="401"/>
      <c r="BO7" s="227"/>
      <c r="BP7" s="227"/>
      <c r="BQ7" s="227"/>
      <c r="BR7" s="174" t="s">
        <v>12</v>
      </c>
      <c r="BS7" s="105"/>
      <c r="BT7" s="105"/>
      <c r="BU7" s="105"/>
      <c r="BV7" s="105"/>
      <c r="BW7" s="105"/>
    </row>
    <row r="8" spans="1:78" ht="14.4" x14ac:dyDescent="0.3">
      <c r="A8" s="273" t="s">
        <v>341</v>
      </c>
      <c r="C8" s="105"/>
      <c r="D8" s="105"/>
      <c r="E8" s="105"/>
      <c r="F8" s="174" t="s">
        <v>26</v>
      </c>
      <c r="G8" s="105"/>
      <c r="H8" s="105"/>
      <c r="I8" s="105"/>
      <c r="J8" s="105"/>
      <c r="K8" s="105"/>
      <c r="M8" s="105"/>
      <c r="N8" s="105"/>
      <c r="O8" s="105"/>
      <c r="P8" s="105"/>
      <c r="Q8" s="105"/>
      <c r="R8" s="105"/>
      <c r="S8" s="105"/>
      <c r="T8" s="105"/>
      <c r="U8" s="174" t="s">
        <v>26</v>
      </c>
      <c r="V8" s="105"/>
      <c r="W8" s="105"/>
      <c r="X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S8" s="21"/>
      <c r="AT8" s="21"/>
      <c r="AU8" s="21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401"/>
      <c r="BO8" s="227"/>
      <c r="BP8" s="227"/>
      <c r="BQ8" s="227"/>
      <c r="BR8" s="105"/>
      <c r="BS8" s="105"/>
      <c r="BT8" s="105"/>
      <c r="BU8" s="105"/>
      <c r="BV8" s="105"/>
      <c r="BW8" s="105"/>
    </row>
    <row r="9" spans="1:78" ht="14.4" x14ac:dyDescent="0.3">
      <c r="A9" s="105"/>
      <c r="B9" s="105"/>
      <c r="C9" s="105"/>
      <c r="D9" s="105"/>
      <c r="E9" s="105"/>
      <c r="F9" s="174" t="s">
        <v>1</v>
      </c>
      <c r="G9" s="105"/>
      <c r="H9" s="105"/>
      <c r="I9" s="105"/>
      <c r="J9" s="105"/>
      <c r="K9" s="105"/>
      <c r="L9" s="186" t="s">
        <v>1</v>
      </c>
      <c r="M9" s="187"/>
      <c r="N9" s="187"/>
      <c r="O9" s="187" t="s">
        <v>2</v>
      </c>
      <c r="Q9" s="187"/>
      <c r="R9" s="187" t="s">
        <v>3</v>
      </c>
      <c r="S9" s="187" t="s">
        <v>85</v>
      </c>
      <c r="T9" s="135"/>
      <c r="U9" s="174" t="s">
        <v>1</v>
      </c>
      <c r="V9" s="105"/>
      <c r="X9" s="105"/>
      <c r="Y9" s="186" t="s">
        <v>1</v>
      </c>
      <c r="Z9" s="187"/>
      <c r="AA9" s="187"/>
      <c r="AB9" s="187" t="s">
        <v>2</v>
      </c>
      <c r="AD9" s="187"/>
      <c r="AE9" s="187" t="s">
        <v>3</v>
      </c>
      <c r="AF9" s="187" t="s">
        <v>85</v>
      </c>
      <c r="AG9" s="135"/>
      <c r="AH9" s="105"/>
      <c r="AI9" s="105"/>
      <c r="AJ9" s="105"/>
      <c r="AK9" s="105"/>
      <c r="AL9" s="105"/>
      <c r="AM9" s="105"/>
      <c r="AN9" s="105"/>
      <c r="AO9" s="105"/>
      <c r="AP9" s="105"/>
      <c r="AQ9" s="135"/>
      <c r="AR9" s="217"/>
      <c r="AS9" s="21"/>
      <c r="AT9" s="21" t="s">
        <v>10</v>
      </c>
      <c r="AU9" s="21" t="s">
        <v>13</v>
      </c>
      <c r="AV9" s="135"/>
      <c r="AW9" s="105"/>
      <c r="AX9" s="105"/>
      <c r="AY9" s="105"/>
      <c r="AZ9" s="105"/>
      <c r="BA9" s="105"/>
      <c r="BB9" s="105"/>
      <c r="BC9" s="105"/>
      <c r="BD9" s="105"/>
      <c r="BE9" s="105"/>
      <c r="BF9" s="135"/>
      <c r="BG9" s="105" t="s">
        <v>14</v>
      </c>
      <c r="BH9" s="105"/>
      <c r="BI9" s="105"/>
      <c r="BJ9" s="105"/>
      <c r="BK9" s="105"/>
      <c r="BL9" s="105"/>
      <c r="BM9" s="135" t="s">
        <v>14</v>
      </c>
      <c r="BN9" s="401"/>
      <c r="BO9" s="227"/>
      <c r="BP9" s="227"/>
      <c r="BQ9" s="227"/>
      <c r="BR9" s="187" t="s">
        <v>50</v>
      </c>
      <c r="BS9" s="105"/>
      <c r="BT9" s="187" t="s">
        <v>51</v>
      </c>
      <c r="BU9" s="243"/>
      <c r="BV9" s="222" t="s">
        <v>52</v>
      </c>
      <c r="BW9" s="190"/>
    </row>
    <row r="10" spans="1:78" ht="14.4" x14ac:dyDescent="0.3">
      <c r="A10" s="176" t="s">
        <v>24</v>
      </c>
      <c r="B10" s="176" t="s">
        <v>25</v>
      </c>
      <c r="C10" s="176" t="s">
        <v>26</v>
      </c>
      <c r="D10" s="176" t="s">
        <v>27</v>
      </c>
      <c r="E10" s="176" t="s">
        <v>28</v>
      </c>
      <c r="F10" s="176" t="s">
        <v>86</v>
      </c>
      <c r="G10" s="176" t="s">
        <v>87</v>
      </c>
      <c r="H10" s="176" t="s">
        <v>88</v>
      </c>
      <c r="I10" s="176" t="s">
        <v>89</v>
      </c>
      <c r="J10" s="176" t="s">
        <v>90</v>
      </c>
      <c r="K10" s="176" t="s">
        <v>91</v>
      </c>
      <c r="L10" s="188" t="s">
        <v>34</v>
      </c>
      <c r="M10" s="170" t="s">
        <v>2</v>
      </c>
      <c r="N10" s="170" t="s">
        <v>92</v>
      </c>
      <c r="O10" s="188" t="s">
        <v>34</v>
      </c>
      <c r="P10" s="189" t="s">
        <v>3</v>
      </c>
      <c r="Q10" s="170" t="s">
        <v>92</v>
      </c>
      <c r="R10" s="188" t="s">
        <v>34</v>
      </c>
      <c r="S10" s="188" t="s">
        <v>34</v>
      </c>
      <c r="T10" s="194"/>
      <c r="U10" s="176" t="s">
        <v>86</v>
      </c>
      <c r="V10" s="176" t="s">
        <v>87</v>
      </c>
      <c r="W10" s="176" t="s">
        <v>89</v>
      </c>
      <c r="X10" s="176" t="s">
        <v>90</v>
      </c>
      <c r="Y10" s="188" t="s">
        <v>34</v>
      </c>
      <c r="Z10" s="170" t="s">
        <v>2</v>
      </c>
      <c r="AA10" s="170" t="s">
        <v>92</v>
      </c>
      <c r="AB10" s="188" t="s">
        <v>34</v>
      </c>
      <c r="AC10" s="189" t="s">
        <v>3</v>
      </c>
      <c r="AD10" s="170" t="s">
        <v>92</v>
      </c>
      <c r="AE10" s="188" t="s">
        <v>34</v>
      </c>
      <c r="AF10" s="188" t="s">
        <v>34</v>
      </c>
      <c r="AG10" s="194"/>
      <c r="AH10" s="137" t="s">
        <v>29</v>
      </c>
      <c r="AI10" s="137" t="s">
        <v>30</v>
      </c>
      <c r="AJ10" s="137" t="s">
        <v>42</v>
      </c>
      <c r="AK10" s="137" t="s">
        <v>39</v>
      </c>
      <c r="AL10" s="137" t="s">
        <v>99</v>
      </c>
      <c r="AM10" s="137" t="s">
        <v>43</v>
      </c>
      <c r="AN10" s="137" t="s">
        <v>100</v>
      </c>
      <c r="AO10" s="137" t="s">
        <v>38</v>
      </c>
      <c r="AP10" s="137" t="s">
        <v>37</v>
      </c>
      <c r="AQ10" s="194"/>
      <c r="AR10" s="218" t="s">
        <v>36</v>
      </c>
      <c r="AS10" s="218" t="s">
        <v>13</v>
      </c>
      <c r="AT10" s="218" t="s">
        <v>9</v>
      </c>
      <c r="AU10" s="218" t="s">
        <v>15</v>
      </c>
      <c r="AV10" s="194"/>
      <c r="AW10" s="137" t="s">
        <v>29</v>
      </c>
      <c r="AX10" s="137" t="s">
        <v>30</v>
      </c>
      <c r="AY10" s="137" t="s">
        <v>42</v>
      </c>
      <c r="AZ10" s="137" t="s">
        <v>39</v>
      </c>
      <c r="BA10" s="137" t="s">
        <v>99</v>
      </c>
      <c r="BB10" s="137" t="s">
        <v>43</v>
      </c>
      <c r="BC10" s="137" t="s">
        <v>100</v>
      </c>
      <c r="BD10" s="137" t="s">
        <v>38</v>
      </c>
      <c r="BE10" s="137" t="s">
        <v>37</v>
      </c>
      <c r="BF10" s="194"/>
      <c r="BG10" s="170" t="s">
        <v>4</v>
      </c>
      <c r="BH10" s="170" t="s">
        <v>5</v>
      </c>
      <c r="BI10" s="170" t="s">
        <v>6</v>
      </c>
      <c r="BJ10" s="170" t="s">
        <v>7</v>
      </c>
      <c r="BK10" s="170" t="s">
        <v>33</v>
      </c>
      <c r="BL10" s="137" t="s">
        <v>21</v>
      </c>
      <c r="BM10" s="137" t="s">
        <v>15</v>
      </c>
      <c r="BN10" s="402"/>
      <c r="BO10" s="232" t="s">
        <v>67</v>
      </c>
      <c r="BP10" s="232" t="s">
        <v>68</v>
      </c>
      <c r="BQ10" s="232" t="s">
        <v>69</v>
      </c>
      <c r="BR10" s="215" t="s">
        <v>32</v>
      </c>
      <c r="BS10" s="137"/>
      <c r="BT10" s="215" t="s">
        <v>32</v>
      </c>
      <c r="BU10" s="244"/>
      <c r="BV10" s="188" t="s">
        <v>32</v>
      </c>
      <c r="BW10" s="188" t="s">
        <v>35</v>
      </c>
    </row>
    <row r="11" spans="1:78" ht="14.4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90"/>
      <c r="M11" s="190"/>
      <c r="N11" s="190"/>
      <c r="O11" s="190"/>
      <c r="P11" s="190"/>
      <c r="Q11" s="190"/>
      <c r="R11" s="190"/>
      <c r="S11" s="190"/>
      <c r="T11" s="194"/>
      <c r="U11" s="41"/>
      <c r="V11" s="41"/>
      <c r="W11" s="41"/>
      <c r="X11" s="41"/>
      <c r="Y11" s="190"/>
      <c r="Z11" s="190"/>
      <c r="AA11" s="190"/>
      <c r="AB11" s="190"/>
      <c r="AC11" s="190"/>
      <c r="AD11" s="190"/>
      <c r="AE11" s="190"/>
      <c r="AF11" s="190"/>
      <c r="AG11" s="194"/>
      <c r="AH11" s="135"/>
      <c r="AI11" s="135"/>
      <c r="AJ11" s="135"/>
      <c r="AK11" s="135"/>
      <c r="AL11" s="135"/>
      <c r="AM11" s="135"/>
      <c r="AN11" s="135"/>
      <c r="AO11" s="135"/>
      <c r="AP11" s="135"/>
      <c r="AQ11" s="194"/>
      <c r="AR11" s="234"/>
      <c r="AS11" s="234"/>
      <c r="AT11" s="234"/>
      <c r="AU11" s="234"/>
      <c r="AV11" s="194"/>
      <c r="AW11" s="135"/>
      <c r="AX11" s="135"/>
      <c r="AY11" s="135"/>
      <c r="AZ11" s="135"/>
      <c r="BA11" s="135"/>
      <c r="BB11" s="135"/>
      <c r="BC11" s="135"/>
      <c r="BD11" s="135"/>
      <c r="BE11" s="135"/>
      <c r="BF11" s="194"/>
      <c r="BG11" s="190"/>
      <c r="BH11" s="190"/>
      <c r="BI11" s="190"/>
      <c r="BJ11" s="190"/>
      <c r="BK11" s="190"/>
      <c r="BL11" s="135"/>
      <c r="BM11" s="135"/>
      <c r="BN11" s="402"/>
      <c r="BO11" s="235"/>
      <c r="BP11" s="235"/>
      <c r="BQ11" s="235"/>
      <c r="BR11" s="187"/>
      <c r="BS11" s="135"/>
      <c r="BT11" s="187"/>
      <c r="BU11" s="245"/>
      <c r="BV11" s="222"/>
      <c r="BW11" s="222"/>
      <c r="BZ11" s="246"/>
    </row>
    <row r="12" spans="1:78" ht="14.4" x14ac:dyDescent="0.3">
      <c r="A12">
        <v>35</v>
      </c>
      <c r="B12" t="s">
        <v>178</v>
      </c>
      <c r="C12" t="s">
        <v>255</v>
      </c>
      <c r="D12" t="s">
        <v>139</v>
      </c>
      <c r="E12" t="s">
        <v>165</v>
      </c>
      <c r="F12" s="171">
        <v>7</v>
      </c>
      <c r="G12" s="171">
        <v>6.8</v>
      </c>
      <c r="H12" s="171">
        <v>5.8</v>
      </c>
      <c r="I12" s="171">
        <v>6</v>
      </c>
      <c r="J12" s="171">
        <v>6.5</v>
      </c>
      <c r="K12" s="171">
        <v>5</v>
      </c>
      <c r="L12" s="191">
        <f t="shared" ref="L12:L19" si="0">SUM(F12:K12)/6</f>
        <v>6.1833333333333336</v>
      </c>
      <c r="M12" s="171">
        <v>6.8</v>
      </c>
      <c r="N12" s="171"/>
      <c r="O12" s="191">
        <f t="shared" ref="O12:O19" si="1">M12-N12</f>
        <v>6.8</v>
      </c>
      <c r="P12" s="171">
        <v>7.8</v>
      </c>
      <c r="Q12" s="171">
        <v>0.5</v>
      </c>
      <c r="R12" s="191">
        <f t="shared" ref="R12:R19" si="2">P12-Q12</f>
        <v>7.3</v>
      </c>
      <c r="S12" s="21">
        <f t="shared" ref="S12:S19" si="3">SUM((L12*0.6),(O12*0.25),(R12*0.15))</f>
        <v>6.5049999999999999</v>
      </c>
      <c r="T12" s="43"/>
      <c r="U12" s="171">
        <v>6</v>
      </c>
      <c r="V12" s="171">
        <v>7</v>
      </c>
      <c r="W12" s="171">
        <v>6.8</v>
      </c>
      <c r="X12" s="171">
        <v>6.8</v>
      </c>
      <c r="Y12" s="191">
        <f t="shared" ref="Y12:Y19" si="4">(U12+V12+W12+X12)/4</f>
        <v>6.65</v>
      </c>
      <c r="Z12" s="171">
        <v>7</v>
      </c>
      <c r="AA12" s="171"/>
      <c r="AB12" s="191">
        <f t="shared" ref="AB12:AB19" si="5">Z12-AA12</f>
        <v>7</v>
      </c>
      <c r="AC12" s="171">
        <v>7.8</v>
      </c>
      <c r="AD12" s="171"/>
      <c r="AE12" s="191">
        <f t="shared" ref="AE12:AE19" si="6">AC12-AD12</f>
        <v>7.8</v>
      </c>
      <c r="AF12" s="21">
        <f t="shared" ref="AF12:AF19" si="7">((Y12*0.4)+(AB12*0.4)+(AE12*0.2))</f>
        <v>7.0200000000000014</v>
      </c>
      <c r="AG12" s="43"/>
      <c r="AH12" s="195">
        <v>6.3</v>
      </c>
      <c r="AI12" s="195">
        <v>7</v>
      </c>
      <c r="AJ12" s="195">
        <v>6.2</v>
      </c>
      <c r="AK12" s="195">
        <v>5.3</v>
      </c>
      <c r="AL12" s="195">
        <v>6</v>
      </c>
      <c r="AM12" s="195">
        <v>5.8</v>
      </c>
      <c r="AN12" s="195">
        <v>6.2</v>
      </c>
      <c r="AO12" s="22">
        <f t="shared" ref="AO12:AO19" si="8">SUM(AH12:AN12)</f>
        <v>42.800000000000004</v>
      </c>
      <c r="AP12" s="21">
        <f t="shared" ref="AP12:AP19" si="9">AO12/7</f>
        <v>6.1142857142857148</v>
      </c>
      <c r="AQ12" s="43"/>
      <c r="AR12" s="238">
        <v>8</v>
      </c>
      <c r="AS12" s="21">
        <f t="shared" ref="AS12:AS19" si="10">AR12</f>
        <v>8</v>
      </c>
      <c r="AT12" s="239"/>
      <c r="AU12" s="21">
        <f t="shared" ref="AU12:AU19" si="11">SUM(AS12-AT12)</f>
        <v>8</v>
      </c>
      <c r="AV12" s="43"/>
      <c r="AW12" s="195">
        <v>6</v>
      </c>
      <c r="AX12" s="195">
        <v>6</v>
      </c>
      <c r="AY12" s="195">
        <v>5.8</v>
      </c>
      <c r="AZ12" s="195">
        <v>3.5</v>
      </c>
      <c r="BA12" s="195">
        <v>5.5</v>
      </c>
      <c r="BB12" s="195">
        <v>5.8</v>
      </c>
      <c r="BC12" s="195">
        <v>7</v>
      </c>
      <c r="BD12" s="22">
        <f t="shared" ref="BD12:BD19" si="12">SUM(AW12:BC12)</f>
        <v>39.6</v>
      </c>
      <c r="BE12" s="21">
        <f t="shared" ref="BE12:BE19" si="13">BD12/7</f>
        <v>5.6571428571428575</v>
      </c>
      <c r="BF12" s="43"/>
      <c r="BG12" s="195">
        <v>7</v>
      </c>
      <c r="BH12" s="195">
        <v>7</v>
      </c>
      <c r="BI12" s="195">
        <v>6.8</v>
      </c>
      <c r="BJ12" s="195">
        <v>7</v>
      </c>
      <c r="BK12" s="21">
        <f t="shared" ref="BK12:BK19" si="14">SUM((BG12*0.3),(BH12*0.25),(BI12*0.35),(BJ12*0.1))</f>
        <v>6.9300000000000006</v>
      </c>
      <c r="BL12" s="200"/>
      <c r="BM12" s="21">
        <f t="shared" ref="BM12:BM19" si="15">BK12-BL12</f>
        <v>6.9300000000000006</v>
      </c>
      <c r="BN12" s="403"/>
      <c r="BO12" s="304">
        <f t="shared" ref="BO12:BO19" si="16">(S12+AF12)/2</f>
        <v>6.7625000000000011</v>
      </c>
      <c r="BP12" s="304">
        <f t="shared" ref="BP12:BP19" si="17">(AP12+AU12)/2</f>
        <v>7.0571428571428569</v>
      </c>
      <c r="BQ12" s="304">
        <f t="shared" ref="BQ12:BQ19" si="18">(BE12+BM12)/2</f>
        <v>6.293571428571429</v>
      </c>
      <c r="BR12" s="21">
        <f t="shared" ref="BR12:BR19" si="19">SUM((S12*0.25)+(AP12*0.375)+(BE12*0.375))</f>
        <v>6.0405357142857152</v>
      </c>
      <c r="BS12" s="105"/>
      <c r="BT12" s="21">
        <f t="shared" ref="BT12:BT19" si="20">SUM((AF12*0.25)+(AU12*0.5)+(BM12*0.25))</f>
        <v>7.4875000000000007</v>
      </c>
      <c r="BU12" s="305"/>
      <c r="BV12" s="217">
        <f t="shared" ref="BV12:BV19" si="21">AVERAGE(BR12:BT12)</f>
        <v>6.764017857142858</v>
      </c>
      <c r="BW12" s="242">
        <v>1</v>
      </c>
    </row>
    <row r="13" spans="1:78" ht="14.4" x14ac:dyDescent="0.3">
      <c r="A13">
        <v>52</v>
      </c>
      <c r="B13" t="s">
        <v>262</v>
      </c>
      <c r="C13" t="s">
        <v>212</v>
      </c>
      <c r="D13" t="s">
        <v>213</v>
      </c>
      <c r="E13" t="s">
        <v>199</v>
      </c>
      <c r="F13" s="171">
        <v>6.8</v>
      </c>
      <c r="G13" s="171">
        <v>7</v>
      </c>
      <c r="H13" s="171">
        <v>6</v>
      </c>
      <c r="I13" s="171">
        <v>5.5</v>
      </c>
      <c r="J13" s="171">
        <v>6.8</v>
      </c>
      <c r="K13" s="171">
        <v>5</v>
      </c>
      <c r="L13" s="191">
        <f t="shared" si="0"/>
        <v>6.1833333333333336</v>
      </c>
      <c r="M13" s="171">
        <v>7</v>
      </c>
      <c r="N13" s="171"/>
      <c r="O13" s="191">
        <f t="shared" si="1"/>
        <v>7</v>
      </c>
      <c r="P13" s="171">
        <v>7.2</v>
      </c>
      <c r="Q13" s="171"/>
      <c r="R13" s="191">
        <f t="shared" si="2"/>
        <v>7.2</v>
      </c>
      <c r="S13" s="21">
        <f t="shared" si="3"/>
        <v>6.54</v>
      </c>
      <c r="T13" s="43"/>
      <c r="U13" s="171">
        <v>6.5</v>
      </c>
      <c r="V13" s="171">
        <v>6.5</v>
      </c>
      <c r="W13" s="171">
        <v>5.8</v>
      </c>
      <c r="X13" s="171">
        <v>5.8</v>
      </c>
      <c r="Y13" s="191">
        <f t="shared" si="4"/>
        <v>6.15</v>
      </c>
      <c r="Z13" s="171">
        <v>7</v>
      </c>
      <c r="AA13" s="171"/>
      <c r="AB13" s="191">
        <f t="shared" si="5"/>
        <v>7</v>
      </c>
      <c r="AC13" s="171">
        <v>6.8</v>
      </c>
      <c r="AD13" s="171"/>
      <c r="AE13" s="191">
        <f t="shared" si="6"/>
        <v>6.8</v>
      </c>
      <c r="AF13" s="21">
        <f t="shared" si="7"/>
        <v>6.620000000000001</v>
      </c>
      <c r="AG13" s="43"/>
      <c r="AH13" s="195">
        <v>5.7</v>
      </c>
      <c r="AI13" s="195">
        <v>6.8</v>
      </c>
      <c r="AJ13" s="195">
        <v>6.2</v>
      </c>
      <c r="AK13" s="195">
        <v>6</v>
      </c>
      <c r="AL13" s="195">
        <v>6</v>
      </c>
      <c r="AM13" s="195">
        <v>6</v>
      </c>
      <c r="AN13" s="195">
        <v>6</v>
      </c>
      <c r="AO13" s="22">
        <f t="shared" si="8"/>
        <v>42.7</v>
      </c>
      <c r="AP13" s="21">
        <f t="shared" si="9"/>
        <v>6.1000000000000005</v>
      </c>
      <c r="AQ13" s="43"/>
      <c r="AR13" s="238">
        <v>7.8</v>
      </c>
      <c r="AS13" s="21">
        <f t="shared" si="10"/>
        <v>7.8</v>
      </c>
      <c r="AT13" s="239"/>
      <c r="AU13" s="21">
        <f t="shared" si="11"/>
        <v>7.8</v>
      </c>
      <c r="AV13" s="43"/>
      <c r="AW13" s="195">
        <v>4.8</v>
      </c>
      <c r="AX13" s="195">
        <v>6.5</v>
      </c>
      <c r="AY13" s="195">
        <v>5.8</v>
      </c>
      <c r="AZ13" s="195">
        <v>6.5</v>
      </c>
      <c r="BA13" s="195">
        <v>5.5</v>
      </c>
      <c r="BB13" s="195">
        <v>6.5</v>
      </c>
      <c r="BC13" s="195">
        <v>5.5</v>
      </c>
      <c r="BD13" s="22">
        <f t="shared" si="12"/>
        <v>41.1</v>
      </c>
      <c r="BE13" s="21">
        <f t="shared" si="13"/>
        <v>5.8714285714285719</v>
      </c>
      <c r="BF13" s="43"/>
      <c r="BG13" s="195">
        <v>6.8</v>
      </c>
      <c r="BH13" s="195">
        <v>7</v>
      </c>
      <c r="BI13" s="195">
        <v>6</v>
      </c>
      <c r="BJ13" s="195">
        <v>5.8</v>
      </c>
      <c r="BK13" s="21">
        <f t="shared" si="14"/>
        <v>6.47</v>
      </c>
      <c r="BL13" s="200"/>
      <c r="BM13" s="21">
        <f t="shared" si="15"/>
        <v>6.47</v>
      </c>
      <c r="BN13" s="403"/>
      <c r="BO13" s="304">
        <f t="shared" si="16"/>
        <v>6.58</v>
      </c>
      <c r="BP13" s="304">
        <f t="shared" si="17"/>
        <v>6.95</v>
      </c>
      <c r="BQ13" s="304">
        <f t="shared" si="18"/>
        <v>6.1707142857142863</v>
      </c>
      <c r="BR13" s="21">
        <f t="shared" si="19"/>
        <v>6.1242857142857146</v>
      </c>
      <c r="BS13" s="105"/>
      <c r="BT13" s="21">
        <f t="shared" si="20"/>
        <v>7.1724999999999994</v>
      </c>
      <c r="BU13" s="305"/>
      <c r="BV13" s="217">
        <f t="shared" si="21"/>
        <v>6.6483928571428574</v>
      </c>
      <c r="BW13" s="242">
        <v>2</v>
      </c>
    </row>
    <row r="14" spans="1:78" ht="14.4" x14ac:dyDescent="0.3">
      <c r="A14">
        <v>37</v>
      </c>
      <c r="B14" t="s">
        <v>275</v>
      </c>
      <c r="C14" t="s">
        <v>181</v>
      </c>
      <c r="D14" t="s">
        <v>177</v>
      </c>
      <c r="E14" t="s">
        <v>165</v>
      </c>
      <c r="F14" s="171">
        <v>7</v>
      </c>
      <c r="G14" s="171">
        <v>6</v>
      </c>
      <c r="H14" s="171">
        <v>5</v>
      </c>
      <c r="I14" s="171">
        <v>6.5</v>
      </c>
      <c r="J14" s="171">
        <v>5.8</v>
      </c>
      <c r="K14" s="171">
        <v>5</v>
      </c>
      <c r="L14" s="191">
        <f t="shared" si="0"/>
        <v>5.8833333333333329</v>
      </c>
      <c r="M14" s="171">
        <v>7</v>
      </c>
      <c r="N14" s="171"/>
      <c r="O14" s="191">
        <f t="shared" si="1"/>
        <v>7</v>
      </c>
      <c r="P14" s="171">
        <v>7</v>
      </c>
      <c r="Q14" s="171">
        <v>0.2</v>
      </c>
      <c r="R14" s="191">
        <f t="shared" si="2"/>
        <v>6.8</v>
      </c>
      <c r="S14" s="21">
        <f t="shared" si="3"/>
        <v>6.2999999999999989</v>
      </c>
      <c r="T14" s="43"/>
      <c r="U14" s="171">
        <v>6.8</v>
      </c>
      <c r="V14" s="171">
        <v>6.5</v>
      </c>
      <c r="W14" s="171">
        <v>6</v>
      </c>
      <c r="X14" s="171">
        <v>5.5</v>
      </c>
      <c r="Y14" s="191">
        <f t="shared" si="4"/>
        <v>6.2</v>
      </c>
      <c r="Z14" s="171">
        <v>7.5</v>
      </c>
      <c r="AA14" s="171"/>
      <c r="AB14" s="191">
        <f t="shared" si="5"/>
        <v>7.5</v>
      </c>
      <c r="AC14" s="171">
        <v>6.8</v>
      </c>
      <c r="AD14" s="171"/>
      <c r="AE14" s="191">
        <f t="shared" si="6"/>
        <v>6.8</v>
      </c>
      <c r="AF14" s="21">
        <f t="shared" si="7"/>
        <v>6.8400000000000007</v>
      </c>
      <c r="AG14" s="43"/>
      <c r="AH14" s="195">
        <v>4</v>
      </c>
      <c r="AI14" s="195">
        <v>5.7</v>
      </c>
      <c r="AJ14" s="195">
        <v>5</v>
      </c>
      <c r="AK14" s="195">
        <v>6</v>
      </c>
      <c r="AL14" s="195">
        <v>5</v>
      </c>
      <c r="AM14" s="195">
        <v>5.3</v>
      </c>
      <c r="AN14" s="195">
        <v>6</v>
      </c>
      <c r="AO14" s="22">
        <f t="shared" si="8"/>
        <v>37</v>
      </c>
      <c r="AP14" s="21">
        <f t="shared" si="9"/>
        <v>5.2857142857142856</v>
      </c>
      <c r="AQ14" s="43"/>
      <c r="AR14" s="238">
        <v>7.23</v>
      </c>
      <c r="AS14" s="21">
        <f t="shared" si="10"/>
        <v>7.23</v>
      </c>
      <c r="AT14" s="239"/>
      <c r="AU14" s="21">
        <f t="shared" si="11"/>
        <v>7.23</v>
      </c>
      <c r="AV14" s="43"/>
      <c r="AW14" s="195">
        <v>4.5</v>
      </c>
      <c r="AX14" s="195">
        <v>6</v>
      </c>
      <c r="AY14" s="195">
        <v>5.8</v>
      </c>
      <c r="AZ14" s="195">
        <v>6.5</v>
      </c>
      <c r="BA14" s="195">
        <v>5.5</v>
      </c>
      <c r="BB14" s="195">
        <v>5.5</v>
      </c>
      <c r="BC14" s="195">
        <v>5.5</v>
      </c>
      <c r="BD14" s="22">
        <f t="shared" si="12"/>
        <v>39.299999999999997</v>
      </c>
      <c r="BE14" s="21">
        <f t="shared" si="13"/>
        <v>5.6142857142857139</v>
      </c>
      <c r="BF14" s="43"/>
      <c r="BG14" s="195">
        <v>7</v>
      </c>
      <c r="BH14" s="195">
        <v>8</v>
      </c>
      <c r="BI14" s="195">
        <v>6.5</v>
      </c>
      <c r="BJ14" s="195">
        <v>6.3</v>
      </c>
      <c r="BK14" s="21">
        <f t="shared" si="14"/>
        <v>7.0049999999999999</v>
      </c>
      <c r="BL14" s="200"/>
      <c r="BM14" s="21">
        <f t="shared" si="15"/>
        <v>7.0049999999999999</v>
      </c>
      <c r="BN14" s="403"/>
      <c r="BO14" s="304">
        <f t="shared" si="16"/>
        <v>6.57</v>
      </c>
      <c r="BP14" s="304">
        <f t="shared" si="17"/>
        <v>6.2578571428571426</v>
      </c>
      <c r="BQ14" s="304">
        <f t="shared" si="18"/>
        <v>6.3096428571428564</v>
      </c>
      <c r="BR14" s="21">
        <f t="shared" si="19"/>
        <v>5.6624999999999996</v>
      </c>
      <c r="BS14" s="105"/>
      <c r="BT14" s="21">
        <f t="shared" si="20"/>
        <v>7.0762499999999999</v>
      </c>
      <c r="BU14" s="305"/>
      <c r="BV14" s="217">
        <f t="shared" si="21"/>
        <v>6.3693749999999998</v>
      </c>
      <c r="BW14" s="242">
        <v>3</v>
      </c>
    </row>
    <row r="15" spans="1:78" ht="14.4" x14ac:dyDescent="0.3">
      <c r="A15">
        <v>75</v>
      </c>
      <c r="B15" t="s">
        <v>205</v>
      </c>
      <c r="C15" t="s">
        <v>217</v>
      </c>
      <c r="D15" t="s">
        <v>215</v>
      </c>
      <c r="E15" t="s">
        <v>193</v>
      </c>
      <c r="F15" s="171">
        <v>6</v>
      </c>
      <c r="G15" s="171">
        <v>6.8</v>
      </c>
      <c r="H15" s="171">
        <v>5.8</v>
      </c>
      <c r="I15" s="171">
        <v>5.8</v>
      </c>
      <c r="J15" s="171">
        <v>6.5</v>
      </c>
      <c r="K15" s="171">
        <v>5</v>
      </c>
      <c r="L15" s="191">
        <f t="shared" si="0"/>
        <v>5.9833333333333343</v>
      </c>
      <c r="M15" s="171">
        <v>7</v>
      </c>
      <c r="N15" s="171">
        <v>2</v>
      </c>
      <c r="O15" s="191">
        <f t="shared" si="1"/>
        <v>5</v>
      </c>
      <c r="P15" s="171">
        <v>7</v>
      </c>
      <c r="Q15" s="171"/>
      <c r="R15" s="191">
        <f t="shared" si="2"/>
        <v>7</v>
      </c>
      <c r="S15" s="21">
        <f t="shared" si="3"/>
        <v>5.89</v>
      </c>
      <c r="T15" s="43"/>
      <c r="U15" s="171">
        <v>5.8</v>
      </c>
      <c r="V15" s="171">
        <v>6.5</v>
      </c>
      <c r="W15" s="171">
        <v>5</v>
      </c>
      <c r="X15" s="171">
        <v>5</v>
      </c>
      <c r="Y15" s="191">
        <f t="shared" si="4"/>
        <v>5.5750000000000002</v>
      </c>
      <c r="Z15" s="171">
        <v>7.8</v>
      </c>
      <c r="AA15" s="171"/>
      <c r="AB15" s="191">
        <f t="shared" si="5"/>
        <v>7.8</v>
      </c>
      <c r="AC15" s="171">
        <v>7</v>
      </c>
      <c r="AD15" s="171"/>
      <c r="AE15" s="191">
        <f t="shared" si="6"/>
        <v>7</v>
      </c>
      <c r="AF15" s="21">
        <f t="shared" si="7"/>
        <v>6.75</v>
      </c>
      <c r="AG15" s="43"/>
      <c r="AH15" s="195">
        <v>5.3</v>
      </c>
      <c r="AI15" s="195">
        <v>6.3</v>
      </c>
      <c r="AJ15" s="195">
        <v>6.5</v>
      </c>
      <c r="AK15" s="195">
        <v>5</v>
      </c>
      <c r="AL15" s="195">
        <v>5.5</v>
      </c>
      <c r="AM15" s="195">
        <v>3.8</v>
      </c>
      <c r="AN15" s="195">
        <v>5.2</v>
      </c>
      <c r="AO15" s="22">
        <f t="shared" si="8"/>
        <v>37.6</v>
      </c>
      <c r="AP15" s="21">
        <f t="shared" si="9"/>
        <v>5.3714285714285719</v>
      </c>
      <c r="AQ15" s="43"/>
      <c r="AR15" s="238">
        <v>7.27</v>
      </c>
      <c r="AS15" s="21">
        <f t="shared" si="10"/>
        <v>7.27</v>
      </c>
      <c r="AT15" s="239"/>
      <c r="AU15" s="21">
        <f t="shared" si="11"/>
        <v>7.27</v>
      </c>
      <c r="AV15" s="43"/>
      <c r="AW15" s="195">
        <v>4.5</v>
      </c>
      <c r="AX15" s="195">
        <v>5.5</v>
      </c>
      <c r="AY15" s="195">
        <v>5</v>
      </c>
      <c r="AZ15" s="195">
        <v>5.5</v>
      </c>
      <c r="BA15" s="195">
        <v>5</v>
      </c>
      <c r="BB15" s="195">
        <v>3</v>
      </c>
      <c r="BC15" s="195">
        <v>5.5</v>
      </c>
      <c r="BD15" s="22">
        <f t="shared" si="12"/>
        <v>34</v>
      </c>
      <c r="BE15" s="21">
        <f t="shared" si="13"/>
        <v>4.8571428571428568</v>
      </c>
      <c r="BF15" s="43"/>
      <c r="BG15" s="195">
        <v>7</v>
      </c>
      <c r="BH15" s="195">
        <v>7</v>
      </c>
      <c r="BI15" s="195">
        <v>4.5</v>
      </c>
      <c r="BJ15" s="195">
        <v>5</v>
      </c>
      <c r="BK15" s="21">
        <f t="shared" si="14"/>
        <v>5.9249999999999998</v>
      </c>
      <c r="BL15" s="200"/>
      <c r="BM15" s="21">
        <f t="shared" si="15"/>
        <v>5.9249999999999998</v>
      </c>
      <c r="BN15" s="403"/>
      <c r="BO15" s="304">
        <f t="shared" si="16"/>
        <v>6.32</v>
      </c>
      <c r="BP15" s="304">
        <f t="shared" si="17"/>
        <v>6.3207142857142857</v>
      </c>
      <c r="BQ15" s="304">
        <f t="shared" si="18"/>
        <v>5.3910714285714283</v>
      </c>
      <c r="BR15" s="21">
        <f t="shared" si="19"/>
        <v>5.3082142857142856</v>
      </c>
      <c r="BS15" s="105"/>
      <c r="BT15" s="21">
        <f t="shared" si="20"/>
        <v>6.80375</v>
      </c>
      <c r="BU15" s="305"/>
      <c r="BV15" s="217">
        <f t="shared" si="21"/>
        <v>6.0559821428571432</v>
      </c>
      <c r="BW15" s="242">
        <v>4</v>
      </c>
    </row>
    <row r="16" spans="1:78" ht="14.4" x14ac:dyDescent="0.3">
      <c r="A16">
        <v>3</v>
      </c>
      <c r="B16" t="s">
        <v>195</v>
      </c>
      <c r="C16" t="s">
        <v>159</v>
      </c>
      <c r="D16" t="s">
        <v>160</v>
      </c>
      <c r="E16" t="s">
        <v>161</v>
      </c>
      <c r="F16" s="171">
        <v>5</v>
      </c>
      <c r="G16" s="171">
        <v>5.8</v>
      </c>
      <c r="H16" s="171">
        <v>5.5</v>
      </c>
      <c r="I16" s="171">
        <v>6</v>
      </c>
      <c r="J16" s="171">
        <v>5.8</v>
      </c>
      <c r="K16" s="171">
        <v>5.5</v>
      </c>
      <c r="L16" s="191">
        <f t="shared" si="0"/>
        <v>5.6000000000000005</v>
      </c>
      <c r="M16" s="171">
        <v>6</v>
      </c>
      <c r="N16" s="171">
        <v>2</v>
      </c>
      <c r="O16" s="191">
        <f t="shared" si="1"/>
        <v>4</v>
      </c>
      <c r="P16" s="171">
        <v>7.5</v>
      </c>
      <c r="Q16" s="171"/>
      <c r="R16" s="191">
        <f t="shared" si="2"/>
        <v>7.5</v>
      </c>
      <c r="S16" s="21">
        <f t="shared" si="3"/>
        <v>5.4850000000000003</v>
      </c>
      <c r="T16" s="43"/>
      <c r="U16" s="171">
        <v>5</v>
      </c>
      <c r="V16" s="171">
        <v>6.8</v>
      </c>
      <c r="W16" s="171">
        <v>5.5</v>
      </c>
      <c r="X16" s="171">
        <v>6.8</v>
      </c>
      <c r="Y16" s="191">
        <f t="shared" si="4"/>
        <v>6.0250000000000004</v>
      </c>
      <c r="Z16" s="171">
        <v>7</v>
      </c>
      <c r="AA16" s="171"/>
      <c r="AB16" s="191">
        <f t="shared" si="5"/>
        <v>7</v>
      </c>
      <c r="AC16" s="171">
        <v>7.5</v>
      </c>
      <c r="AD16" s="171"/>
      <c r="AE16" s="191">
        <f t="shared" si="6"/>
        <v>7.5</v>
      </c>
      <c r="AF16" s="21">
        <f t="shared" si="7"/>
        <v>6.7100000000000009</v>
      </c>
      <c r="AG16" s="43"/>
      <c r="AH16" s="195">
        <v>5.2</v>
      </c>
      <c r="AI16" s="195">
        <v>7</v>
      </c>
      <c r="AJ16" s="195">
        <v>5</v>
      </c>
      <c r="AK16" s="195">
        <v>0</v>
      </c>
      <c r="AL16" s="195">
        <v>3</v>
      </c>
      <c r="AM16" s="195">
        <v>6</v>
      </c>
      <c r="AN16" s="195">
        <v>4.7</v>
      </c>
      <c r="AO16" s="22">
        <f t="shared" si="8"/>
        <v>30.9</v>
      </c>
      <c r="AP16" s="21">
        <f t="shared" si="9"/>
        <v>4.4142857142857137</v>
      </c>
      <c r="AQ16" s="43"/>
      <c r="AR16" s="238">
        <v>7.5</v>
      </c>
      <c r="AS16" s="21">
        <f t="shared" si="10"/>
        <v>7.5</v>
      </c>
      <c r="AT16" s="239"/>
      <c r="AU16" s="21">
        <f t="shared" si="11"/>
        <v>7.5</v>
      </c>
      <c r="AV16" s="43"/>
      <c r="AW16" s="195">
        <v>6</v>
      </c>
      <c r="AX16" s="195">
        <v>6.5</v>
      </c>
      <c r="AY16" s="195">
        <v>3.5</v>
      </c>
      <c r="AZ16" s="195">
        <v>0</v>
      </c>
      <c r="BA16" s="195">
        <v>6.5</v>
      </c>
      <c r="BB16" s="195">
        <v>6</v>
      </c>
      <c r="BC16" s="195">
        <v>6</v>
      </c>
      <c r="BD16" s="22">
        <f t="shared" si="12"/>
        <v>34.5</v>
      </c>
      <c r="BE16" s="21">
        <f t="shared" si="13"/>
        <v>4.9285714285714288</v>
      </c>
      <c r="BF16" s="43"/>
      <c r="BG16" s="195">
        <v>8</v>
      </c>
      <c r="BH16" s="195">
        <v>7</v>
      </c>
      <c r="BI16" s="195">
        <v>6.5</v>
      </c>
      <c r="BJ16" s="195">
        <v>4.5</v>
      </c>
      <c r="BK16" s="21">
        <f t="shared" si="14"/>
        <v>6.8750000000000009</v>
      </c>
      <c r="BL16" s="200"/>
      <c r="BM16" s="21">
        <f t="shared" si="15"/>
        <v>6.8750000000000009</v>
      </c>
      <c r="BN16" s="403"/>
      <c r="BO16" s="304">
        <f t="shared" si="16"/>
        <v>6.0975000000000001</v>
      </c>
      <c r="BP16" s="304">
        <f t="shared" si="17"/>
        <v>5.9571428571428573</v>
      </c>
      <c r="BQ16" s="304">
        <f t="shared" si="18"/>
        <v>5.9017857142857153</v>
      </c>
      <c r="BR16" s="21">
        <f t="shared" si="19"/>
        <v>4.874821428571428</v>
      </c>
      <c r="BS16" s="105"/>
      <c r="BT16" s="21">
        <f t="shared" si="20"/>
        <v>7.1462500000000002</v>
      </c>
      <c r="BU16" s="305"/>
      <c r="BV16" s="217">
        <f t="shared" si="21"/>
        <v>6.0105357142857141</v>
      </c>
      <c r="BW16" s="242">
        <v>5</v>
      </c>
    </row>
    <row r="17" spans="1:75" ht="14.4" x14ac:dyDescent="0.3">
      <c r="A17">
        <v>113</v>
      </c>
      <c r="B17" t="s">
        <v>277</v>
      </c>
      <c r="C17" t="s">
        <v>159</v>
      </c>
      <c r="D17" t="s">
        <v>160</v>
      </c>
      <c r="E17" t="s">
        <v>278</v>
      </c>
      <c r="F17" s="171">
        <v>5</v>
      </c>
      <c r="G17" s="171">
        <v>5.8</v>
      </c>
      <c r="H17" s="171">
        <v>5.5</v>
      </c>
      <c r="I17" s="171">
        <v>6</v>
      </c>
      <c r="J17" s="171">
        <v>5.8</v>
      </c>
      <c r="K17" s="171">
        <v>5.5</v>
      </c>
      <c r="L17" s="191">
        <f t="shared" si="0"/>
        <v>5.6000000000000005</v>
      </c>
      <c r="M17" s="171">
        <v>6</v>
      </c>
      <c r="N17" s="171">
        <v>2</v>
      </c>
      <c r="O17" s="191">
        <f t="shared" si="1"/>
        <v>4</v>
      </c>
      <c r="P17" s="171">
        <v>7.5</v>
      </c>
      <c r="Q17" s="171"/>
      <c r="R17" s="191">
        <f t="shared" si="2"/>
        <v>7.5</v>
      </c>
      <c r="S17" s="21">
        <f t="shared" si="3"/>
        <v>5.4850000000000003</v>
      </c>
      <c r="T17" s="43"/>
      <c r="U17" s="171">
        <v>5.8</v>
      </c>
      <c r="V17" s="171">
        <v>6.8</v>
      </c>
      <c r="W17" s="171">
        <v>6</v>
      </c>
      <c r="X17" s="171">
        <v>6.8</v>
      </c>
      <c r="Y17" s="191">
        <f t="shared" si="4"/>
        <v>6.3500000000000005</v>
      </c>
      <c r="Z17" s="171">
        <v>7</v>
      </c>
      <c r="AA17" s="171"/>
      <c r="AB17" s="191">
        <f t="shared" si="5"/>
        <v>7</v>
      </c>
      <c r="AC17" s="171">
        <v>7.8</v>
      </c>
      <c r="AD17" s="171"/>
      <c r="AE17" s="191">
        <f t="shared" si="6"/>
        <v>7.8</v>
      </c>
      <c r="AF17" s="21">
        <f t="shared" si="7"/>
        <v>6.9</v>
      </c>
      <c r="AG17" s="43"/>
      <c r="AH17" s="195">
        <v>5.2</v>
      </c>
      <c r="AI17" s="195">
        <v>6</v>
      </c>
      <c r="AJ17" s="195">
        <v>5.3</v>
      </c>
      <c r="AK17" s="195">
        <v>0</v>
      </c>
      <c r="AL17" s="195">
        <v>4.8</v>
      </c>
      <c r="AM17" s="195">
        <v>5</v>
      </c>
      <c r="AN17" s="195">
        <v>5.2</v>
      </c>
      <c r="AO17" s="22">
        <f t="shared" si="8"/>
        <v>31.5</v>
      </c>
      <c r="AP17" s="21">
        <f t="shared" si="9"/>
        <v>4.5</v>
      </c>
      <c r="AQ17" s="43"/>
      <c r="AR17" s="238">
        <v>6.5</v>
      </c>
      <c r="AS17" s="21">
        <f t="shared" si="10"/>
        <v>6.5</v>
      </c>
      <c r="AT17" s="239"/>
      <c r="AU17" s="21">
        <f t="shared" si="11"/>
        <v>6.5</v>
      </c>
      <c r="AV17" s="43"/>
      <c r="AW17" s="195">
        <v>4.8</v>
      </c>
      <c r="AX17" s="195">
        <v>0</v>
      </c>
      <c r="AY17" s="195">
        <v>5.3</v>
      </c>
      <c r="AZ17" s="195">
        <v>3</v>
      </c>
      <c r="BA17" s="195">
        <v>4.8</v>
      </c>
      <c r="BB17" s="195">
        <v>5.3</v>
      </c>
      <c r="BC17" s="195">
        <v>5</v>
      </c>
      <c r="BD17" s="22">
        <f t="shared" si="12"/>
        <v>28.2</v>
      </c>
      <c r="BE17" s="21">
        <f t="shared" si="13"/>
        <v>4.0285714285714285</v>
      </c>
      <c r="BF17" s="43"/>
      <c r="BG17" s="195">
        <v>7.5</v>
      </c>
      <c r="BH17" s="195">
        <v>8</v>
      </c>
      <c r="BI17" s="195">
        <v>5</v>
      </c>
      <c r="BJ17" s="195">
        <v>4</v>
      </c>
      <c r="BK17" s="21">
        <f t="shared" si="14"/>
        <v>6.4</v>
      </c>
      <c r="BL17" s="200"/>
      <c r="BM17" s="21">
        <f t="shared" si="15"/>
        <v>6.4</v>
      </c>
      <c r="BN17" s="403"/>
      <c r="BO17" s="304">
        <f t="shared" si="16"/>
        <v>6.1925000000000008</v>
      </c>
      <c r="BP17" s="304">
        <f t="shared" si="17"/>
        <v>5.5</v>
      </c>
      <c r="BQ17" s="304">
        <f t="shared" si="18"/>
        <v>5.2142857142857144</v>
      </c>
      <c r="BR17" s="21">
        <f t="shared" si="19"/>
        <v>4.569464285714286</v>
      </c>
      <c r="BS17" s="105"/>
      <c r="BT17" s="21">
        <f t="shared" si="20"/>
        <v>6.5749999999999993</v>
      </c>
      <c r="BU17" s="305"/>
      <c r="BV17" s="217">
        <f t="shared" si="21"/>
        <v>5.5722321428571426</v>
      </c>
      <c r="BW17" s="242">
        <v>6</v>
      </c>
    </row>
    <row r="18" spans="1:75" ht="14.4" x14ac:dyDescent="0.3">
      <c r="A18">
        <v>76</v>
      </c>
      <c r="B18" t="s">
        <v>207</v>
      </c>
      <c r="C18" t="s">
        <v>217</v>
      </c>
      <c r="D18" t="s">
        <v>215</v>
      </c>
      <c r="E18" t="s">
        <v>193</v>
      </c>
      <c r="F18" s="171">
        <v>6</v>
      </c>
      <c r="G18" s="171">
        <v>6.8</v>
      </c>
      <c r="H18" s="171">
        <v>5.8</v>
      </c>
      <c r="I18" s="171">
        <v>5.8</v>
      </c>
      <c r="J18" s="171">
        <v>6.5</v>
      </c>
      <c r="K18" s="171">
        <v>5</v>
      </c>
      <c r="L18" s="191">
        <f t="shared" si="0"/>
        <v>5.9833333333333343</v>
      </c>
      <c r="M18" s="171">
        <v>7</v>
      </c>
      <c r="N18" s="171">
        <v>2</v>
      </c>
      <c r="O18" s="191">
        <f t="shared" si="1"/>
        <v>5</v>
      </c>
      <c r="P18" s="171">
        <v>7</v>
      </c>
      <c r="Q18" s="171"/>
      <c r="R18" s="191">
        <f t="shared" si="2"/>
        <v>7</v>
      </c>
      <c r="S18" s="21">
        <f t="shared" si="3"/>
        <v>5.89</v>
      </c>
      <c r="T18" s="43"/>
      <c r="U18" s="171">
        <v>5.8</v>
      </c>
      <c r="V18" s="171">
        <v>6.5</v>
      </c>
      <c r="W18" s="171">
        <v>5</v>
      </c>
      <c r="X18" s="171">
        <v>5</v>
      </c>
      <c r="Y18" s="191">
        <f t="shared" si="4"/>
        <v>5.5750000000000002</v>
      </c>
      <c r="Z18" s="171">
        <v>7.8</v>
      </c>
      <c r="AA18" s="171"/>
      <c r="AB18" s="191">
        <f t="shared" si="5"/>
        <v>7.8</v>
      </c>
      <c r="AC18" s="171">
        <v>7</v>
      </c>
      <c r="AD18" s="171"/>
      <c r="AE18" s="191">
        <f t="shared" si="6"/>
        <v>7</v>
      </c>
      <c r="AF18" s="21">
        <f t="shared" si="7"/>
        <v>6.75</v>
      </c>
      <c r="AG18" s="43"/>
      <c r="AH18" s="195">
        <v>5.2</v>
      </c>
      <c r="AI18" s="195">
        <v>6.5</v>
      </c>
      <c r="AJ18" s="195">
        <v>5</v>
      </c>
      <c r="AK18" s="195">
        <v>0</v>
      </c>
      <c r="AL18" s="195">
        <v>5.5</v>
      </c>
      <c r="AM18" s="195">
        <v>3</v>
      </c>
      <c r="AN18" s="195">
        <v>5.2</v>
      </c>
      <c r="AO18" s="22">
        <f t="shared" si="8"/>
        <v>30.4</v>
      </c>
      <c r="AP18" s="21">
        <f t="shared" si="9"/>
        <v>4.3428571428571425</v>
      </c>
      <c r="AQ18" s="43"/>
      <c r="AR18" s="238">
        <v>6.66</v>
      </c>
      <c r="AS18" s="21">
        <f t="shared" si="10"/>
        <v>6.66</v>
      </c>
      <c r="AT18" s="239"/>
      <c r="AU18" s="21">
        <f t="shared" si="11"/>
        <v>6.66</v>
      </c>
      <c r="AV18" s="43"/>
      <c r="AW18" s="195">
        <v>4</v>
      </c>
      <c r="AX18" s="195">
        <v>5.5</v>
      </c>
      <c r="AY18" s="195">
        <v>5.5</v>
      </c>
      <c r="AZ18" s="195">
        <v>5.5</v>
      </c>
      <c r="BA18" s="195">
        <v>4.5</v>
      </c>
      <c r="BB18" s="195">
        <v>3.5</v>
      </c>
      <c r="BC18" s="195">
        <v>0</v>
      </c>
      <c r="BD18" s="22">
        <f t="shared" si="12"/>
        <v>28.5</v>
      </c>
      <c r="BE18" s="21">
        <f t="shared" si="13"/>
        <v>4.0714285714285712</v>
      </c>
      <c r="BF18" s="43"/>
      <c r="BG18" s="195">
        <v>6.5</v>
      </c>
      <c r="BH18" s="195">
        <v>6</v>
      </c>
      <c r="BI18" s="195">
        <v>5.5</v>
      </c>
      <c r="BJ18" s="195">
        <v>4.5</v>
      </c>
      <c r="BK18" s="21">
        <f t="shared" si="14"/>
        <v>5.8250000000000002</v>
      </c>
      <c r="BL18" s="200">
        <v>1</v>
      </c>
      <c r="BM18" s="21">
        <f t="shared" si="15"/>
        <v>4.8250000000000002</v>
      </c>
      <c r="BN18" s="403"/>
      <c r="BO18" s="304">
        <f t="shared" si="16"/>
        <v>6.32</v>
      </c>
      <c r="BP18" s="304">
        <f t="shared" si="17"/>
        <v>5.5014285714285709</v>
      </c>
      <c r="BQ18" s="304">
        <f t="shared" si="18"/>
        <v>4.4482142857142861</v>
      </c>
      <c r="BR18" s="21">
        <f t="shared" si="19"/>
        <v>4.6278571428571427</v>
      </c>
      <c r="BS18" s="105"/>
      <c r="BT18" s="21">
        <f t="shared" si="20"/>
        <v>6.2237499999999999</v>
      </c>
      <c r="BU18" s="305"/>
      <c r="BV18" s="217">
        <f t="shared" si="21"/>
        <v>5.4258035714285713</v>
      </c>
      <c r="BW18" s="242">
        <v>7</v>
      </c>
    </row>
    <row r="19" spans="1:75" ht="14.4" x14ac:dyDescent="0.3">
      <c r="A19">
        <v>99</v>
      </c>
      <c r="B19" t="s">
        <v>227</v>
      </c>
      <c r="C19" t="s">
        <v>242</v>
      </c>
      <c r="D19" t="s">
        <v>243</v>
      </c>
      <c r="E19" t="s">
        <v>192</v>
      </c>
      <c r="F19" s="171">
        <v>5.8</v>
      </c>
      <c r="G19" s="171">
        <v>5</v>
      </c>
      <c r="H19" s="171">
        <v>5</v>
      </c>
      <c r="I19" s="171">
        <v>5.8</v>
      </c>
      <c r="J19" s="171">
        <v>5.8</v>
      </c>
      <c r="K19" s="171">
        <v>5</v>
      </c>
      <c r="L19" s="191">
        <f t="shared" si="0"/>
        <v>5.4000000000000012</v>
      </c>
      <c r="M19" s="171">
        <v>6</v>
      </c>
      <c r="N19" s="171">
        <v>2</v>
      </c>
      <c r="O19" s="191">
        <f t="shared" si="1"/>
        <v>4</v>
      </c>
      <c r="P19" s="171">
        <v>6.5</v>
      </c>
      <c r="Q19" s="171"/>
      <c r="R19" s="191">
        <f t="shared" si="2"/>
        <v>6.5</v>
      </c>
      <c r="S19" s="21">
        <f t="shared" si="3"/>
        <v>5.2149999999999999</v>
      </c>
      <c r="T19" s="43"/>
      <c r="U19" s="171">
        <v>5.8</v>
      </c>
      <c r="V19" s="171">
        <v>6.5</v>
      </c>
      <c r="W19" s="171">
        <v>6</v>
      </c>
      <c r="X19" s="171">
        <v>5.8</v>
      </c>
      <c r="Y19" s="191">
        <f t="shared" si="4"/>
        <v>6.0250000000000004</v>
      </c>
      <c r="Z19" s="171">
        <v>7</v>
      </c>
      <c r="AA19" s="171">
        <v>2</v>
      </c>
      <c r="AB19" s="191">
        <f t="shared" si="5"/>
        <v>5</v>
      </c>
      <c r="AC19" s="171">
        <v>6.5</v>
      </c>
      <c r="AD19" s="171"/>
      <c r="AE19" s="191">
        <f t="shared" si="6"/>
        <v>6.5</v>
      </c>
      <c r="AF19" s="21">
        <f t="shared" si="7"/>
        <v>5.71</v>
      </c>
      <c r="AG19" s="43"/>
      <c r="AH19" s="195">
        <v>5</v>
      </c>
      <c r="AI19" s="195">
        <v>6.5</v>
      </c>
      <c r="AJ19" s="195">
        <v>1</v>
      </c>
      <c r="AK19" s="195">
        <v>0</v>
      </c>
      <c r="AL19" s="195">
        <v>6</v>
      </c>
      <c r="AM19" s="195">
        <v>5.3</v>
      </c>
      <c r="AN19" s="195">
        <v>5.3</v>
      </c>
      <c r="AO19" s="22">
        <f t="shared" si="8"/>
        <v>29.1</v>
      </c>
      <c r="AP19" s="21">
        <f t="shared" si="9"/>
        <v>4.1571428571428575</v>
      </c>
      <c r="AQ19" s="43"/>
      <c r="AR19" s="238">
        <v>5.45</v>
      </c>
      <c r="AS19" s="21">
        <f t="shared" si="10"/>
        <v>5.45</v>
      </c>
      <c r="AT19" s="239"/>
      <c r="AU19" s="21">
        <f t="shared" si="11"/>
        <v>5.45</v>
      </c>
      <c r="AV19" s="43"/>
      <c r="AW19" s="195">
        <v>4.5</v>
      </c>
      <c r="AX19" s="195">
        <v>5</v>
      </c>
      <c r="AY19" s="195">
        <v>5.3</v>
      </c>
      <c r="AZ19" s="195">
        <v>0</v>
      </c>
      <c r="BA19" s="195">
        <v>4.5</v>
      </c>
      <c r="BB19" s="195">
        <v>4.5</v>
      </c>
      <c r="BC19" s="195">
        <v>5</v>
      </c>
      <c r="BD19" s="22">
        <f t="shared" si="12"/>
        <v>28.8</v>
      </c>
      <c r="BE19" s="21">
        <f t="shared" si="13"/>
        <v>4.1142857142857148</v>
      </c>
      <c r="BF19" s="43"/>
      <c r="BG19" s="195">
        <v>6</v>
      </c>
      <c r="BH19" s="195">
        <v>6.5</v>
      </c>
      <c r="BI19" s="195">
        <v>5.3</v>
      </c>
      <c r="BJ19" s="195">
        <v>4</v>
      </c>
      <c r="BK19" s="21">
        <f t="shared" si="14"/>
        <v>5.68</v>
      </c>
      <c r="BL19" s="200"/>
      <c r="BM19" s="21">
        <f t="shared" si="15"/>
        <v>5.68</v>
      </c>
      <c r="BN19" s="403"/>
      <c r="BO19" s="304">
        <f t="shared" si="16"/>
        <v>5.4625000000000004</v>
      </c>
      <c r="BP19" s="304">
        <f t="shared" si="17"/>
        <v>4.8035714285714288</v>
      </c>
      <c r="BQ19" s="304">
        <f t="shared" si="18"/>
        <v>4.8971428571428568</v>
      </c>
      <c r="BR19" s="21">
        <f t="shared" si="19"/>
        <v>4.4055357142857146</v>
      </c>
      <c r="BS19" s="105"/>
      <c r="BT19" s="21">
        <f t="shared" si="20"/>
        <v>5.5724999999999998</v>
      </c>
      <c r="BU19" s="305"/>
      <c r="BV19" s="217">
        <f t="shared" si="21"/>
        <v>4.9890178571428567</v>
      </c>
      <c r="BW19" s="242">
        <v>8</v>
      </c>
    </row>
  </sheetData>
  <sortState xmlns:xlrd2="http://schemas.microsoft.com/office/spreadsheetml/2017/richdata2" ref="A12:BZ19">
    <sortCondition descending="1" ref="BV12:BV19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4627-7A54-47A2-9952-FFB197E071C3}">
  <sheetPr>
    <pageSetUpPr fitToPage="1"/>
  </sheetPr>
  <dimension ref="A1:BZ20"/>
  <sheetViews>
    <sheetView workbookViewId="0">
      <selection activeCell="BR12" sqref="BR12"/>
    </sheetView>
  </sheetViews>
  <sheetFormatPr defaultRowHeight="13.2" x14ac:dyDescent="0.25"/>
  <cols>
    <col min="1" max="1" width="5.6640625" customWidth="1"/>
    <col min="2" max="2" width="20" customWidth="1"/>
    <col min="3" max="3" width="19.21875" customWidth="1"/>
    <col min="4" max="4" width="20" customWidth="1"/>
    <col min="5" max="5" width="20.33203125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20" max="20" width="2.88671875" customWidth="1"/>
    <col min="21" max="21" width="7.5546875" customWidth="1"/>
    <col min="22" max="22" width="10.6640625" customWidth="1"/>
    <col min="23" max="23" width="9.33203125" customWidth="1"/>
    <col min="24" max="24" width="11" customWidth="1"/>
    <col min="33" max="33" width="2.88671875" customWidth="1"/>
    <col min="43" max="43" width="2.88671875" customWidth="1"/>
    <col min="48" max="48" width="2.88671875" customWidth="1"/>
    <col min="58" max="58" width="2.88671875" customWidth="1"/>
    <col min="66" max="66" width="2.88671875" customWidth="1"/>
    <col min="67" max="67" width="7.6640625" customWidth="1"/>
    <col min="68" max="68" width="9.6640625" customWidth="1"/>
    <col min="69" max="69" width="9" customWidth="1"/>
    <col min="70" max="70" width="11.44140625" customWidth="1"/>
    <col min="71" max="71" width="2.88671875" customWidth="1"/>
    <col min="72" max="72" width="10" customWidth="1"/>
    <col min="73" max="73" width="2.6640625" customWidth="1"/>
    <col min="75" max="75" width="12.33203125" customWidth="1"/>
    <col min="78" max="78" width="10.5546875" bestFit="1" customWidth="1"/>
  </cols>
  <sheetData>
    <row r="1" spans="1:78" ht="15.6" x14ac:dyDescent="0.3">
      <c r="A1" s="99" t="str">
        <f>'Comp Detail'!A1</f>
        <v>2023 Australian National Championships</v>
      </c>
      <c r="B1" s="3"/>
      <c r="C1" s="105"/>
      <c r="D1" s="173" t="s">
        <v>81</v>
      </c>
      <c r="E1" s="60" t="s">
        <v>301</v>
      </c>
      <c r="F1" s="1"/>
      <c r="G1" s="1"/>
      <c r="H1" s="1"/>
      <c r="I1" s="1"/>
      <c r="J1" s="1"/>
      <c r="K1" s="1"/>
      <c r="L1" s="105"/>
      <c r="M1" s="105"/>
      <c r="N1" s="105"/>
      <c r="O1" s="105"/>
      <c r="P1" s="105"/>
      <c r="Q1" s="105"/>
      <c r="R1" s="105"/>
      <c r="S1" s="105"/>
      <c r="T1" s="105"/>
      <c r="U1" s="1"/>
      <c r="V1" s="1"/>
      <c r="W1" s="1"/>
      <c r="X1" s="1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21"/>
      <c r="AS1" s="21"/>
      <c r="AT1" s="21"/>
      <c r="AU1" s="21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206">
        <f ca="1">NOW()</f>
        <v>45209.655963310186</v>
      </c>
    </row>
    <row r="2" spans="1:78" ht="15.6" x14ac:dyDescent="0.3">
      <c r="A2" s="28"/>
      <c r="B2" s="3"/>
      <c r="C2" s="105"/>
      <c r="D2" s="173" t="s">
        <v>82</v>
      </c>
      <c r="E2" s="60" t="s">
        <v>101</v>
      </c>
      <c r="F2" s="1"/>
      <c r="G2" s="1"/>
      <c r="H2" s="1"/>
      <c r="I2" s="1"/>
      <c r="J2" s="1"/>
      <c r="K2" s="1"/>
      <c r="L2" s="105"/>
      <c r="M2" s="105"/>
      <c r="N2" s="105"/>
      <c r="O2" s="105"/>
      <c r="P2" s="105"/>
      <c r="Q2" s="105"/>
      <c r="R2" s="105"/>
      <c r="S2" s="105"/>
      <c r="T2" s="105"/>
      <c r="U2" s="1"/>
      <c r="V2" s="1"/>
      <c r="W2" s="1"/>
      <c r="X2" s="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21"/>
      <c r="AS2" s="21"/>
      <c r="AT2" s="21"/>
      <c r="AU2" s="21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207">
        <f ca="1">NOW()</f>
        <v>45209.655963310186</v>
      </c>
    </row>
    <row r="3" spans="1:78" ht="15.6" x14ac:dyDescent="0.3">
      <c r="A3" s="538" t="str">
        <f>'Comp Detail'!A3</f>
        <v>5th to 8th October 2023</v>
      </c>
      <c r="B3" s="539"/>
      <c r="C3" s="105"/>
      <c r="D3" s="173" t="s">
        <v>83</v>
      </c>
      <c r="E3" s="60" t="s">
        <v>113</v>
      </c>
      <c r="BN3" s="105"/>
      <c r="BO3" s="105"/>
      <c r="BP3" s="105"/>
      <c r="BQ3" s="105"/>
      <c r="BR3" s="105"/>
      <c r="BS3" s="105"/>
      <c r="BT3" s="105"/>
      <c r="BU3" s="105"/>
      <c r="BV3" s="105"/>
      <c r="BW3" s="105"/>
    </row>
    <row r="4" spans="1:78" ht="15.6" x14ac:dyDescent="0.3">
      <c r="A4" s="107"/>
      <c r="B4" s="105"/>
      <c r="C4" s="105"/>
      <c r="D4" s="173"/>
      <c r="E4" s="41"/>
      <c r="BN4" s="105"/>
      <c r="BO4" s="105"/>
      <c r="BP4" s="105"/>
      <c r="BQ4" s="105"/>
      <c r="BR4" s="105"/>
      <c r="BS4" s="105"/>
      <c r="BT4" s="105"/>
      <c r="BU4" s="105"/>
      <c r="BV4" s="105"/>
      <c r="BW4" s="105"/>
    </row>
    <row r="5" spans="1:78" ht="15.6" x14ac:dyDescent="0.3">
      <c r="A5" s="107"/>
      <c r="B5" s="105"/>
      <c r="C5" s="105"/>
      <c r="D5" s="173"/>
      <c r="E5" s="41"/>
      <c r="BN5" s="131"/>
      <c r="BO5" s="105"/>
      <c r="BP5" s="105"/>
      <c r="BQ5" s="105"/>
      <c r="BR5" s="105"/>
      <c r="BS5" s="105"/>
      <c r="BT5" s="105"/>
      <c r="BU5" s="105"/>
      <c r="BV5" s="105"/>
      <c r="BW5" s="105"/>
    </row>
    <row r="6" spans="1:78" ht="15.6" x14ac:dyDescent="0.3">
      <c r="A6" s="107" t="s">
        <v>44</v>
      </c>
      <c r="B6" s="174"/>
      <c r="C6" s="173"/>
      <c r="D6" s="105"/>
      <c r="E6" s="105"/>
      <c r="F6" s="185" t="s">
        <v>78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05"/>
      <c r="U6" s="192" t="s">
        <v>51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05"/>
      <c r="AH6" s="185" t="s">
        <v>78</v>
      </c>
      <c r="AI6" s="193"/>
      <c r="AJ6" s="193"/>
      <c r="AK6" s="193"/>
      <c r="AL6" s="193"/>
      <c r="AM6" s="193"/>
      <c r="AN6" s="193"/>
      <c r="AO6" s="193"/>
      <c r="AP6" s="193"/>
      <c r="AQ6" s="105"/>
      <c r="AR6" s="224" t="s">
        <v>51</v>
      </c>
      <c r="AS6" s="225"/>
      <c r="AT6" s="225"/>
      <c r="AU6" s="225"/>
      <c r="AV6" s="105"/>
      <c r="AW6" s="185" t="s">
        <v>78</v>
      </c>
      <c r="AX6" s="193"/>
      <c r="AY6" s="193"/>
      <c r="AZ6" s="193"/>
      <c r="BA6" s="193"/>
      <c r="BB6" s="193"/>
      <c r="BC6" s="193"/>
      <c r="BD6" s="193"/>
      <c r="BE6" s="193"/>
      <c r="BF6" s="105"/>
      <c r="BG6" s="224" t="s">
        <v>51</v>
      </c>
      <c r="BH6" s="196"/>
      <c r="BI6" s="196"/>
      <c r="BJ6" s="196"/>
      <c r="BK6" s="196"/>
      <c r="BL6" s="196"/>
      <c r="BM6" s="196"/>
      <c r="BN6" s="131"/>
      <c r="BO6" s="105"/>
      <c r="BP6" s="105"/>
      <c r="BQ6" s="105"/>
      <c r="BR6" s="105"/>
      <c r="BS6" s="105"/>
      <c r="BT6" s="105"/>
      <c r="BU6" s="105"/>
      <c r="BV6" s="105"/>
      <c r="BW6" s="105"/>
    </row>
    <row r="7" spans="1:78" ht="15.6" x14ac:dyDescent="0.3">
      <c r="A7" s="107" t="s">
        <v>84</v>
      </c>
      <c r="B7" s="210" t="s">
        <v>381</v>
      </c>
      <c r="C7" s="105"/>
      <c r="D7" s="105"/>
      <c r="E7" s="105"/>
      <c r="F7" s="174" t="s">
        <v>47</v>
      </c>
      <c r="G7" s="105" t="str">
        <f>E1</f>
        <v>Janet Leadbeater</v>
      </c>
      <c r="H7" s="105"/>
      <c r="I7" s="105"/>
      <c r="J7" s="105"/>
      <c r="K7" s="105"/>
      <c r="M7" s="174"/>
      <c r="N7" s="174"/>
      <c r="O7" s="174"/>
      <c r="P7" s="105"/>
      <c r="Q7" s="105"/>
      <c r="R7" s="105"/>
      <c r="S7" s="105"/>
      <c r="T7" s="174"/>
      <c r="U7" s="174" t="s">
        <v>47</v>
      </c>
      <c r="V7" s="105" t="str">
        <f>E1</f>
        <v>Janet Leadbeater</v>
      </c>
      <c r="W7" s="105"/>
      <c r="X7" s="105"/>
      <c r="Z7" s="174"/>
      <c r="AA7" s="174"/>
      <c r="AB7" s="174"/>
      <c r="AC7" s="105"/>
      <c r="AD7" s="105"/>
      <c r="AE7" s="105"/>
      <c r="AF7" s="105"/>
      <c r="AG7" s="105"/>
      <c r="AH7" s="174" t="s">
        <v>46</v>
      </c>
      <c r="AI7" s="105" t="str">
        <f>E2</f>
        <v>Robyn Bruderer</v>
      </c>
      <c r="AJ7" s="105"/>
      <c r="AK7" s="105"/>
      <c r="AL7" s="105"/>
      <c r="AM7" s="105"/>
      <c r="AN7" s="105"/>
      <c r="AO7" s="105"/>
      <c r="AP7" s="105"/>
      <c r="AQ7" s="105"/>
      <c r="AR7" s="217" t="s">
        <v>46</v>
      </c>
      <c r="AS7" s="21" t="str">
        <f>E2</f>
        <v>Robyn Bruderer</v>
      </c>
      <c r="AT7" s="21"/>
      <c r="AU7" s="21"/>
      <c r="AV7" s="105"/>
      <c r="AW7" s="174" t="s">
        <v>48</v>
      </c>
      <c r="AX7" s="105" t="str">
        <f>E3</f>
        <v>Angie Deeks</v>
      </c>
      <c r="AY7" s="105"/>
      <c r="AZ7" s="105"/>
      <c r="BA7" s="105"/>
      <c r="BB7" s="105"/>
      <c r="BC7" s="105"/>
      <c r="BD7" s="105"/>
      <c r="BE7" s="105"/>
      <c r="BF7" s="105"/>
      <c r="BG7" s="174" t="s">
        <v>48</v>
      </c>
      <c r="BH7" s="105" t="str">
        <f>E3</f>
        <v>Angie Deeks</v>
      </c>
      <c r="BI7" s="105"/>
      <c r="BJ7" s="105"/>
      <c r="BK7" s="105"/>
      <c r="BL7" s="174"/>
      <c r="BM7" s="174"/>
      <c r="BN7" s="401"/>
      <c r="BO7" s="227"/>
      <c r="BP7" s="227"/>
      <c r="BQ7" s="227"/>
      <c r="BR7" s="174" t="s">
        <v>12</v>
      </c>
      <c r="BS7" s="105"/>
      <c r="BT7" s="105"/>
      <c r="BU7" s="105"/>
      <c r="BV7" s="105"/>
      <c r="BW7" s="105"/>
    </row>
    <row r="8" spans="1:78" ht="14.4" x14ac:dyDescent="0.3">
      <c r="A8" s="273" t="s">
        <v>382</v>
      </c>
      <c r="C8" s="105"/>
      <c r="D8" s="105"/>
      <c r="E8" s="105"/>
      <c r="F8" s="174" t="s">
        <v>26</v>
      </c>
      <c r="G8" s="105"/>
      <c r="H8" s="105"/>
      <c r="I8" s="105"/>
      <c r="J8" s="105"/>
      <c r="K8" s="105"/>
      <c r="M8" s="105"/>
      <c r="N8" s="105"/>
      <c r="O8" s="105"/>
      <c r="P8" s="105"/>
      <c r="Q8" s="105"/>
      <c r="R8" s="105"/>
      <c r="S8" s="105"/>
      <c r="T8" s="105"/>
      <c r="U8" s="174" t="s">
        <v>26</v>
      </c>
      <c r="V8" s="105"/>
      <c r="W8" s="105"/>
      <c r="X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S8" s="21"/>
      <c r="AT8" s="21"/>
      <c r="AU8" s="21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401"/>
      <c r="BO8" s="227"/>
      <c r="BP8" s="227"/>
      <c r="BQ8" s="227"/>
      <c r="BR8" s="105"/>
      <c r="BS8" s="105"/>
      <c r="BT8" s="105"/>
      <c r="BU8" s="105"/>
      <c r="BV8" s="105"/>
      <c r="BW8" s="105"/>
    </row>
    <row r="9" spans="1:78" ht="14.4" x14ac:dyDescent="0.3">
      <c r="A9" s="105"/>
      <c r="B9" s="105"/>
      <c r="C9" s="105"/>
      <c r="D9" s="105"/>
      <c r="E9" s="105"/>
      <c r="F9" s="174" t="s">
        <v>1</v>
      </c>
      <c r="G9" s="105"/>
      <c r="H9" s="105"/>
      <c r="I9" s="105"/>
      <c r="J9" s="105"/>
      <c r="K9" s="105"/>
      <c r="L9" s="186" t="s">
        <v>1</v>
      </c>
      <c r="M9" s="187"/>
      <c r="N9" s="187"/>
      <c r="O9" s="187" t="s">
        <v>2</v>
      </c>
      <c r="Q9" s="187"/>
      <c r="R9" s="187" t="s">
        <v>3</v>
      </c>
      <c r="S9" s="187" t="s">
        <v>85</v>
      </c>
      <c r="T9" s="135"/>
      <c r="U9" s="174" t="s">
        <v>1</v>
      </c>
      <c r="V9" s="105"/>
      <c r="X9" s="105"/>
      <c r="Y9" s="186" t="s">
        <v>1</v>
      </c>
      <c r="Z9" s="187"/>
      <c r="AA9" s="187"/>
      <c r="AB9" s="187" t="s">
        <v>2</v>
      </c>
      <c r="AD9" s="187"/>
      <c r="AE9" s="187" t="s">
        <v>3</v>
      </c>
      <c r="AF9" s="187" t="s">
        <v>85</v>
      </c>
      <c r="AG9" s="135"/>
      <c r="AH9" s="105"/>
      <c r="AI9" s="105"/>
      <c r="AJ9" s="105"/>
      <c r="AK9" s="105"/>
      <c r="AL9" s="105"/>
      <c r="AM9" s="105"/>
      <c r="AN9" s="105"/>
      <c r="AO9" s="105"/>
      <c r="AP9" s="105"/>
      <c r="AQ9" s="135"/>
      <c r="AR9" s="217"/>
      <c r="AS9" s="21"/>
      <c r="AT9" s="21" t="s">
        <v>10</v>
      </c>
      <c r="AU9" s="21" t="s">
        <v>13</v>
      </c>
      <c r="AV9" s="135"/>
      <c r="AW9" s="105"/>
      <c r="AX9" s="105"/>
      <c r="AY9" s="105"/>
      <c r="AZ9" s="105"/>
      <c r="BA9" s="105"/>
      <c r="BB9" s="105"/>
      <c r="BC9" s="105"/>
      <c r="BD9" s="105"/>
      <c r="BE9" s="105"/>
      <c r="BF9" s="135"/>
      <c r="BG9" s="105" t="s">
        <v>14</v>
      </c>
      <c r="BH9" s="105"/>
      <c r="BI9" s="105"/>
      <c r="BJ9" s="105"/>
      <c r="BK9" s="105"/>
      <c r="BL9" s="105"/>
      <c r="BM9" s="135" t="s">
        <v>14</v>
      </c>
      <c r="BN9" s="401"/>
      <c r="BO9" s="227"/>
      <c r="BP9" s="227"/>
      <c r="BQ9" s="227"/>
      <c r="BR9" s="187" t="s">
        <v>50</v>
      </c>
      <c r="BS9" s="105"/>
      <c r="BT9" s="187" t="s">
        <v>51</v>
      </c>
      <c r="BU9" s="243"/>
      <c r="BV9" s="222" t="s">
        <v>52</v>
      </c>
      <c r="BW9" s="190"/>
    </row>
    <row r="10" spans="1:78" ht="14.4" x14ac:dyDescent="0.3">
      <c r="A10" s="176" t="s">
        <v>24</v>
      </c>
      <c r="B10" s="176" t="s">
        <v>25</v>
      </c>
      <c r="C10" s="176" t="s">
        <v>26</v>
      </c>
      <c r="D10" s="176" t="s">
        <v>27</v>
      </c>
      <c r="E10" s="176" t="s">
        <v>28</v>
      </c>
      <c r="F10" s="176" t="s">
        <v>86</v>
      </c>
      <c r="G10" s="176" t="s">
        <v>87</v>
      </c>
      <c r="H10" s="176" t="s">
        <v>88</v>
      </c>
      <c r="I10" s="176" t="s">
        <v>89</v>
      </c>
      <c r="J10" s="176" t="s">
        <v>90</v>
      </c>
      <c r="K10" s="176" t="s">
        <v>91</v>
      </c>
      <c r="L10" s="188" t="s">
        <v>34</v>
      </c>
      <c r="M10" s="170" t="s">
        <v>2</v>
      </c>
      <c r="N10" s="170" t="s">
        <v>92</v>
      </c>
      <c r="O10" s="188" t="s">
        <v>34</v>
      </c>
      <c r="P10" s="189" t="s">
        <v>3</v>
      </c>
      <c r="Q10" s="170" t="s">
        <v>92</v>
      </c>
      <c r="R10" s="188" t="s">
        <v>34</v>
      </c>
      <c r="S10" s="188" t="s">
        <v>34</v>
      </c>
      <c r="T10" s="194"/>
      <c r="U10" s="176" t="s">
        <v>86</v>
      </c>
      <c r="V10" s="176" t="s">
        <v>87</v>
      </c>
      <c r="W10" s="176" t="s">
        <v>89</v>
      </c>
      <c r="X10" s="176" t="s">
        <v>90</v>
      </c>
      <c r="Y10" s="188" t="s">
        <v>34</v>
      </c>
      <c r="Z10" s="170" t="s">
        <v>2</v>
      </c>
      <c r="AA10" s="170" t="s">
        <v>92</v>
      </c>
      <c r="AB10" s="188" t="s">
        <v>34</v>
      </c>
      <c r="AC10" s="189" t="s">
        <v>3</v>
      </c>
      <c r="AD10" s="170" t="s">
        <v>92</v>
      </c>
      <c r="AE10" s="188" t="s">
        <v>34</v>
      </c>
      <c r="AF10" s="188" t="s">
        <v>34</v>
      </c>
      <c r="AG10" s="194"/>
      <c r="AH10" s="137" t="s">
        <v>29</v>
      </c>
      <c r="AI10" s="137" t="s">
        <v>30</v>
      </c>
      <c r="AJ10" s="137" t="s">
        <v>42</v>
      </c>
      <c r="AK10" s="137" t="s">
        <v>39</v>
      </c>
      <c r="AL10" s="137" t="s">
        <v>99</v>
      </c>
      <c r="AM10" s="137" t="s">
        <v>43</v>
      </c>
      <c r="AN10" s="137" t="s">
        <v>100</v>
      </c>
      <c r="AO10" s="137" t="s">
        <v>38</v>
      </c>
      <c r="AP10" s="137" t="s">
        <v>37</v>
      </c>
      <c r="AQ10" s="194"/>
      <c r="AR10" s="218" t="s">
        <v>36</v>
      </c>
      <c r="AS10" s="218" t="s">
        <v>13</v>
      </c>
      <c r="AT10" s="218" t="s">
        <v>9</v>
      </c>
      <c r="AU10" s="218" t="s">
        <v>15</v>
      </c>
      <c r="AV10" s="194"/>
      <c r="AW10" s="137" t="s">
        <v>29</v>
      </c>
      <c r="AX10" s="137" t="s">
        <v>30</v>
      </c>
      <c r="AY10" s="137" t="s">
        <v>42</v>
      </c>
      <c r="AZ10" s="137" t="s">
        <v>39</v>
      </c>
      <c r="BA10" s="137" t="s">
        <v>99</v>
      </c>
      <c r="BB10" s="137" t="s">
        <v>43</v>
      </c>
      <c r="BC10" s="137" t="s">
        <v>100</v>
      </c>
      <c r="BD10" s="137" t="s">
        <v>38</v>
      </c>
      <c r="BE10" s="137" t="s">
        <v>37</v>
      </c>
      <c r="BF10" s="194"/>
      <c r="BG10" s="170" t="s">
        <v>4</v>
      </c>
      <c r="BH10" s="170" t="s">
        <v>5</v>
      </c>
      <c r="BI10" s="170" t="s">
        <v>6</v>
      </c>
      <c r="BJ10" s="170" t="s">
        <v>7</v>
      </c>
      <c r="BK10" s="170" t="s">
        <v>33</v>
      </c>
      <c r="BL10" s="137" t="s">
        <v>21</v>
      </c>
      <c r="BM10" s="137" t="s">
        <v>15</v>
      </c>
      <c r="BN10" s="402"/>
      <c r="BO10" s="232" t="s">
        <v>67</v>
      </c>
      <c r="BP10" s="232" t="s">
        <v>68</v>
      </c>
      <c r="BQ10" s="232" t="s">
        <v>69</v>
      </c>
      <c r="BR10" s="215" t="s">
        <v>32</v>
      </c>
      <c r="BS10" s="137"/>
      <c r="BT10" s="215" t="s">
        <v>32</v>
      </c>
      <c r="BU10" s="244"/>
      <c r="BV10" s="188" t="s">
        <v>32</v>
      </c>
      <c r="BW10" s="188" t="s">
        <v>35</v>
      </c>
    </row>
    <row r="11" spans="1:78" ht="14.4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90"/>
      <c r="M11" s="190"/>
      <c r="N11" s="190"/>
      <c r="O11" s="190"/>
      <c r="P11" s="190"/>
      <c r="Q11" s="190"/>
      <c r="R11" s="190"/>
      <c r="S11" s="190"/>
      <c r="T11" s="194"/>
      <c r="U11" s="41"/>
      <c r="V11" s="41"/>
      <c r="W11" s="41"/>
      <c r="X11" s="41"/>
      <c r="Y11" s="190"/>
      <c r="Z11" s="190"/>
      <c r="AA11" s="190"/>
      <c r="AB11" s="190"/>
      <c r="AC11" s="190"/>
      <c r="AD11" s="190"/>
      <c r="AE11" s="190"/>
      <c r="AF11" s="190"/>
      <c r="AG11" s="194"/>
      <c r="AH11" s="135"/>
      <c r="AI11" s="135"/>
      <c r="AJ11" s="135"/>
      <c r="AK11" s="135"/>
      <c r="AL11" s="135"/>
      <c r="AM11" s="135"/>
      <c r="AN11" s="135"/>
      <c r="AO11" s="135"/>
      <c r="AP11" s="135"/>
      <c r="AQ11" s="194"/>
      <c r="AR11" s="234"/>
      <c r="AS11" s="234"/>
      <c r="AT11" s="234"/>
      <c r="AU11" s="234"/>
      <c r="AV11" s="194"/>
      <c r="AW11" s="135"/>
      <c r="AX11" s="135"/>
      <c r="AY11" s="135"/>
      <c r="AZ11" s="135"/>
      <c r="BA11" s="135"/>
      <c r="BB11" s="135"/>
      <c r="BC11" s="135"/>
      <c r="BD11" s="135"/>
      <c r="BE11" s="135"/>
      <c r="BF11" s="194"/>
      <c r="BG11" s="190"/>
      <c r="BH11" s="190"/>
      <c r="BI11" s="190"/>
      <c r="BJ11" s="190"/>
      <c r="BK11" s="190"/>
      <c r="BL11" s="135"/>
      <c r="BM11" s="135"/>
      <c r="BN11" s="402"/>
      <c r="BO11" s="235"/>
      <c r="BP11" s="235"/>
      <c r="BQ11" s="235"/>
      <c r="BR11" s="187"/>
      <c r="BS11" s="135"/>
      <c r="BT11" s="187"/>
      <c r="BU11" s="245"/>
      <c r="BV11" s="222"/>
      <c r="BW11" s="222"/>
      <c r="BZ11" s="246"/>
    </row>
    <row r="12" spans="1:78" ht="14.4" x14ac:dyDescent="0.3">
      <c r="A12">
        <v>34</v>
      </c>
      <c r="B12" t="s">
        <v>167</v>
      </c>
      <c r="C12" t="s">
        <v>255</v>
      </c>
      <c r="D12" t="s">
        <v>139</v>
      </c>
      <c r="E12" t="s">
        <v>165</v>
      </c>
      <c r="F12" s="171">
        <v>7</v>
      </c>
      <c r="G12" s="171">
        <v>6.8</v>
      </c>
      <c r="H12" s="171">
        <v>5.8</v>
      </c>
      <c r="I12" s="171">
        <v>6</v>
      </c>
      <c r="J12" s="171">
        <v>6.5</v>
      </c>
      <c r="K12" s="171">
        <v>5</v>
      </c>
      <c r="L12" s="191">
        <f t="shared" ref="L12:L20" si="0">SUM(F12:K12)/6</f>
        <v>6.1833333333333336</v>
      </c>
      <c r="M12" s="171">
        <v>6.8</v>
      </c>
      <c r="N12" s="171"/>
      <c r="O12" s="191">
        <f t="shared" ref="O12:O20" si="1">M12-N12</f>
        <v>6.8</v>
      </c>
      <c r="P12" s="171">
        <v>7.8</v>
      </c>
      <c r="Q12" s="171">
        <v>0.5</v>
      </c>
      <c r="R12" s="191">
        <f t="shared" ref="R12:R20" si="2">P12-Q12</f>
        <v>7.3</v>
      </c>
      <c r="S12" s="21">
        <f t="shared" ref="S12:S20" si="3">SUM((L12*0.6),(O12*0.25),(R12*0.15))</f>
        <v>6.5049999999999999</v>
      </c>
      <c r="T12" s="43"/>
      <c r="U12" s="171">
        <v>6</v>
      </c>
      <c r="V12" s="171">
        <v>7</v>
      </c>
      <c r="W12" s="171">
        <v>6.8</v>
      </c>
      <c r="X12" s="171">
        <v>6.8</v>
      </c>
      <c r="Y12" s="191">
        <f t="shared" ref="Y12:Y20" si="4">(U12+V12+W12+X12)/4</f>
        <v>6.65</v>
      </c>
      <c r="Z12" s="171">
        <v>7</v>
      </c>
      <c r="AA12" s="171"/>
      <c r="AB12" s="191">
        <f t="shared" ref="AB12:AB20" si="5">Z12-AA12</f>
        <v>7</v>
      </c>
      <c r="AC12" s="171">
        <v>7.8</v>
      </c>
      <c r="AD12" s="171"/>
      <c r="AE12" s="191">
        <f t="shared" ref="AE12:AE20" si="6">AC12-AD12</f>
        <v>7.8</v>
      </c>
      <c r="AF12" s="21">
        <f t="shared" ref="AF12:AF20" si="7">((Y12*0.4)+(AB12*0.4)+(AE12*0.2))</f>
        <v>7.0200000000000014</v>
      </c>
      <c r="AG12" s="43"/>
      <c r="AH12" s="195">
        <v>6</v>
      </c>
      <c r="AI12" s="195">
        <v>7</v>
      </c>
      <c r="AJ12" s="195">
        <v>6.2</v>
      </c>
      <c r="AK12" s="195">
        <v>6.5</v>
      </c>
      <c r="AL12" s="195">
        <v>6</v>
      </c>
      <c r="AM12" s="195">
        <v>6</v>
      </c>
      <c r="AN12" s="195">
        <v>6.5</v>
      </c>
      <c r="AO12" s="22">
        <f t="shared" ref="AO12:AO20" si="8">SUM(AH12:AN12)</f>
        <v>44.2</v>
      </c>
      <c r="AP12" s="21">
        <f t="shared" ref="AP12:AP20" si="9">AO12/7</f>
        <v>6.3142857142857149</v>
      </c>
      <c r="AQ12" s="43"/>
      <c r="AR12" s="238">
        <v>7.66</v>
      </c>
      <c r="AS12" s="21">
        <f t="shared" ref="AS12:AS20" si="10">AR12</f>
        <v>7.66</v>
      </c>
      <c r="AT12" s="239"/>
      <c r="AU12" s="21">
        <f t="shared" ref="AU12:AU20" si="11">SUM(AS12-AT12)</f>
        <v>7.66</v>
      </c>
      <c r="AV12" s="43"/>
      <c r="AW12" s="195">
        <v>5.8</v>
      </c>
      <c r="AX12" s="195">
        <v>6.8</v>
      </c>
      <c r="AY12" s="195">
        <v>6.3</v>
      </c>
      <c r="AZ12" s="195">
        <v>7</v>
      </c>
      <c r="BA12" s="195">
        <v>6.5</v>
      </c>
      <c r="BB12" s="195">
        <v>6</v>
      </c>
      <c r="BC12" s="195">
        <v>7</v>
      </c>
      <c r="BD12" s="22">
        <f t="shared" ref="BD12:BD20" si="12">SUM(AW12:BC12)</f>
        <v>45.4</v>
      </c>
      <c r="BE12" s="21">
        <f t="shared" ref="BE12:BE20" si="13">BD12/7</f>
        <v>6.4857142857142858</v>
      </c>
      <c r="BF12" s="43"/>
      <c r="BG12" s="195">
        <v>7</v>
      </c>
      <c r="BH12" s="195">
        <v>7</v>
      </c>
      <c r="BI12" s="195">
        <v>6.7</v>
      </c>
      <c r="BJ12" s="195">
        <v>7</v>
      </c>
      <c r="BK12" s="21">
        <f t="shared" ref="BK12:BK20" si="14">SUM((BG12*0.3),(BH12*0.25),(BI12*0.35),(BJ12*0.1))</f>
        <v>6.8950000000000005</v>
      </c>
      <c r="BL12" s="200"/>
      <c r="BM12" s="21">
        <f t="shared" ref="BM12:BM20" si="15">BK12-BL12</f>
        <v>6.8950000000000005</v>
      </c>
      <c r="BN12" s="403"/>
      <c r="BO12" s="304">
        <f t="shared" ref="BO12:BO20" si="16">(S12+AF12)/2</f>
        <v>6.7625000000000011</v>
      </c>
      <c r="BP12" s="304">
        <f t="shared" ref="BP12:BP20" si="17">(AP12+AU12)/2</f>
        <v>6.9871428571428575</v>
      </c>
      <c r="BQ12" s="304">
        <f t="shared" ref="BQ12:BQ20" si="18">(BE12+BM12)/2</f>
        <v>6.6903571428571436</v>
      </c>
      <c r="BR12" s="21">
        <f t="shared" ref="BR12:BR20" si="19">SUM((S12*0.25)+(AP12*0.375)+(BE12*0.375))</f>
        <v>6.4262499999999996</v>
      </c>
      <c r="BS12" s="105"/>
      <c r="BT12" s="21">
        <f t="shared" ref="BT12:BT20" si="20">SUM((AF12*0.25)+(AU12*0.5)+(BM12*0.25))</f>
        <v>7.3087500000000007</v>
      </c>
      <c r="BU12" s="305"/>
      <c r="BV12" s="217">
        <f t="shared" ref="BV12:BV19" si="21">AVERAGE(BR12:BT12)</f>
        <v>6.8674999999999997</v>
      </c>
      <c r="BW12" s="242">
        <v>1</v>
      </c>
    </row>
    <row r="13" spans="1:78" ht="14.4" x14ac:dyDescent="0.3">
      <c r="A13">
        <v>6</v>
      </c>
      <c r="B13" t="s">
        <v>362</v>
      </c>
      <c r="C13" t="s">
        <v>268</v>
      </c>
      <c r="D13" t="s">
        <v>358</v>
      </c>
      <c r="E13" t="s">
        <v>269</v>
      </c>
      <c r="F13" s="171">
        <v>6.5</v>
      </c>
      <c r="G13" s="171">
        <v>6.8</v>
      </c>
      <c r="H13" s="171">
        <v>5</v>
      </c>
      <c r="I13" s="171">
        <v>6</v>
      </c>
      <c r="J13" s="171">
        <v>6</v>
      </c>
      <c r="K13" s="171">
        <v>5</v>
      </c>
      <c r="L13" s="191">
        <f t="shared" si="0"/>
        <v>5.8833333333333329</v>
      </c>
      <c r="M13" s="171">
        <v>6.5</v>
      </c>
      <c r="N13" s="171"/>
      <c r="O13" s="191">
        <f t="shared" si="1"/>
        <v>6.5</v>
      </c>
      <c r="P13" s="171">
        <v>6.8</v>
      </c>
      <c r="Q13" s="171"/>
      <c r="R13" s="191">
        <f t="shared" si="2"/>
        <v>6.8</v>
      </c>
      <c r="S13" s="21">
        <f t="shared" si="3"/>
        <v>6.1749999999999989</v>
      </c>
      <c r="T13" s="43"/>
      <c r="U13" s="171">
        <v>6.8</v>
      </c>
      <c r="V13" s="171">
        <v>6.8</v>
      </c>
      <c r="W13" s="171">
        <v>6</v>
      </c>
      <c r="X13" s="171">
        <v>6</v>
      </c>
      <c r="Y13" s="191">
        <f t="shared" si="4"/>
        <v>6.4</v>
      </c>
      <c r="Z13" s="171">
        <v>7</v>
      </c>
      <c r="AA13" s="171"/>
      <c r="AB13" s="191">
        <f t="shared" si="5"/>
        <v>7</v>
      </c>
      <c r="AC13" s="171">
        <v>7</v>
      </c>
      <c r="AD13" s="171"/>
      <c r="AE13" s="191">
        <f t="shared" si="6"/>
        <v>7</v>
      </c>
      <c r="AF13" s="21">
        <f t="shared" si="7"/>
        <v>6.7600000000000016</v>
      </c>
      <c r="AG13" s="43"/>
      <c r="AH13" s="195">
        <v>6.3</v>
      </c>
      <c r="AI13" s="195">
        <v>6.5</v>
      </c>
      <c r="AJ13" s="195">
        <v>6.5</v>
      </c>
      <c r="AK13" s="195">
        <v>6.3</v>
      </c>
      <c r="AL13" s="195">
        <v>6.5</v>
      </c>
      <c r="AM13" s="195">
        <v>5.2</v>
      </c>
      <c r="AN13" s="195">
        <v>6</v>
      </c>
      <c r="AO13" s="22">
        <f t="shared" si="8"/>
        <v>43.300000000000004</v>
      </c>
      <c r="AP13" s="21">
        <f t="shared" si="9"/>
        <v>6.1857142857142859</v>
      </c>
      <c r="AQ13" s="43"/>
      <c r="AR13" s="238">
        <v>8.6</v>
      </c>
      <c r="AS13" s="21">
        <f t="shared" si="10"/>
        <v>8.6</v>
      </c>
      <c r="AT13" s="239"/>
      <c r="AU13" s="21">
        <f t="shared" si="11"/>
        <v>8.6</v>
      </c>
      <c r="AV13" s="43"/>
      <c r="AW13" s="195">
        <v>6.3</v>
      </c>
      <c r="AX13" s="195">
        <v>5</v>
      </c>
      <c r="AY13" s="195">
        <v>5.3</v>
      </c>
      <c r="AZ13" s="195">
        <v>6.3</v>
      </c>
      <c r="BA13" s="195">
        <v>6</v>
      </c>
      <c r="BB13" s="195">
        <v>5.5</v>
      </c>
      <c r="BC13" s="195">
        <v>5.3</v>
      </c>
      <c r="BD13" s="22">
        <f t="shared" si="12"/>
        <v>39.700000000000003</v>
      </c>
      <c r="BE13" s="21">
        <f t="shared" si="13"/>
        <v>5.6714285714285717</v>
      </c>
      <c r="BF13" s="43"/>
      <c r="BG13" s="195">
        <v>6</v>
      </c>
      <c r="BH13" s="195">
        <v>6.5</v>
      </c>
      <c r="BI13" s="195">
        <v>6</v>
      </c>
      <c r="BJ13" s="195">
        <v>6.5</v>
      </c>
      <c r="BK13" s="21">
        <f t="shared" si="14"/>
        <v>6.1749999999999998</v>
      </c>
      <c r="BL13" s="200"/>
      <c r="BM13" s="21">
        <f t="shared" si="15"/>
        <v>6.1749999999999998</v>
      </c>
      <c r="BN13" s="403"/>
      <c r="BO13" s="304">
        <f t="shared" si="16"/>
        <v>6.4675000000000002</v>
      </c>
      <c r="BP13" s="304">
        <f t="shared" si="17"/>
        <v>7.3928571428571423</v>
      </c>
      <c r="BQ13" s="304">
        <f t="shared" si="18"/>
        <v>5.9232142857142858</v>
      </c>
      <c r="BR13" s="21">
        <f t="shared" si="19"/>
        <v>5.9901785714285714</v>
      </c>
      <c r="BS13" s="105"/>
      <c r="BT13" s="21">
        <f t="shared" si="20"/>
        <v>7.5337500000000004</v>
      </c>
      <c r="BU13" s="305"/>
      <c r="BV13" s="217">
        <f t="shared" si="21"/>
        <v>6.7619642857142859</v>
      </c>
      <c r="BW13" s="242">
        <v>2</v>
      </c>
    </row>
    <row r="14" spans="1:78" ht="14.4" x14ac:dyDescent="0.3">
      <c r="A14">
        <v>36</v>
      </c>
      <c r="B14" t="s">
        <v>276</v>
      </c>
      <c r="C14" t="s">
        <v>181</v>
      </c>
      <c r="D14" t="s">
        <v>177</v>
      </c>
      <c r="E14" t="s">
        <v>165</v>
      </c>
      <c r="F14" s="171">
        <v>7</v>
      </c>
      <c r="G14" s="171">
        <v>6</v>
      </c>
      <c r="H14" s="171">
        <v>5</v>
      </c>
      <c r="I14" s="171">
        <v>6.5</v>
      </c>
      <c r="J14" s="171">
        <v>5.8</v>
      </c>
      <c r="K14" s="171">
        <v>5</v>
      </c>
      <c r="L14" s="191">
        <f t="shared" si="0"/>
        <v>5.8833333333333329</v>
      </c>
      <c r="M14" s="171">
        <v>7</v>
      </c>
      <c r="N14" s="171"/>
      <c r="O14" s="191">
        <f t="shared" si="1"/>
        <v>7</v>
      </c>
      <c r="P14" s="171">
        <v>7</v>
      </c>
      <c r="Q14" s="171">
        <v>0.2</v>
      </c>
      <c r="R14" s="191">
        <f t="shared" si="2"/>
        <v>6.8</v>
      </c>
      <c r="S14" s="21">
        <f t="shared" si="3"/>
        <v>6.2999999999999989</v>
      </c>
      <c r="T14" s="43"/>
      <c r="U14" s="171">
        <v>6.5</v>
      </c>
      <c r="V14" s="171">
        <v>6.5</v>
      </c>
      <c r="W14" s="171">
        <v>6</v>
      </c>
      <c r="X14" s="171">
        <v>5.5</v>
      </c>
      <c r="Y14" s="191">
        <f t="shared" si="4"/>
        <v>6.125</v>
      </c>
      <c r="Z14" s="171">
        <v>7</v>
      </c>
      <c r="AA14" s="171"/>
      <c r="AB14" s="191">
        <f t="shared" si="5"/>
        <v>7</v>
      </c>
      <c r="AC14" s="171">
        <v>6.8</v>
      </c>
      <c r="AD14" s="171"/>
      <c r="AE14" s="191">
        <f t="shared" si="6"/>
        <v>6.8</v>
      </c>
      <c r="AF14" s="21">
        <f t="shared" si="7"/>
        <v>6.61</v>
      </c>
      <c r="AG14" s="43"/>
      <c r="AH14" s="195">
        <v>6.2</v>
      </c>
      <c r="AI14" s="195">
        <v>6.5</v>
      </c>
      <c r="AJ14" s="195">
        <v>5.2</v>
      </c>
      <c r="AK14" s="195">
        <v>5</v>
      </c>
      <c r="AL14" s="195">
        <v>5</v>
      </c>
      <c r="AM14" s="195">
        <v>6</v>
      </c>
      <c r="AN14" s="195">
        <v>6.5</v>
      </c>
      <c r="AO14" s="22">
        <f t="shared" si="8"/>
        <v>40.4</v>
      </c>
      <c r="AP14" s="21">
        <f t="shared" si="9"/>
        <v>5.7714285714285714</v>
      </c>
      <c r="AQ14" s="43"/>
      <c r="AR14" s="238">
        <v>7.23</v>
      </c>
      <c r="AS14" s="21">
        <f t="shared" si="10"/>
        <v>7.23</v>
      </c>
      <c r="AT14" s="239"/>
      <c r="AU14" s="21">
        <f t="shared" si="11"/>
        <v>7.23</v>
      </c>
      <c r="AV14" s="43"/>
      <c r="AW14" s="195">
        <v>5.8</v>
      </c>
      <c r="AX14" s="195">
        <v>5.8</v>
      </c>
      <c r="AY14" s="195">
        <v>5</v>
      </c>
      <c r="AZ14" s="195">
        <v>4.8</v>
      </c>
      <c r="BA14" s="195">
        <v>6</v>
      </c>
      <c r="BB14" s="195">
        <v>5</v>
      </c>
      <c r="BC14" s="195">
        <v>5.5</v>
      </c>
      <c r="BD14" s="22">
        <f t="shared" si="12"/>
        <v>37.900000000000006</v>
      </c>
      <c r="BE14" s="21">
        <f t="shared" si="13"/>
        <v>5.4142857142857155</v>
      </c>
      <c r="BF14" s="43"/>
      <c r="BG14" s="195">
        <v>7</v>
      </c>
      <c r="BH14" s="195">
        <v>8</v>
      </c>
      <c r="BI14" s="195">
        <v>5.8</v>
      </c>
      <c r="BJ14" s="195">
        <v>5.5</v>
      </c>
      <c r="BK14" s="21">
        <f t="shared" si="14"/>
        <v>6.6799999999999988</v>
      </c>
      <c r="BL14" s="200"/>
      <c r="BM14" s="21">
        <f t="shared" si="15"/>
        <v>6.6799999999999988</v>
      </c>
      <c r="BN14" s="403"/>
      <c r="BO14" s="304">
        <f t="shared" si="16"/>
        <v>6.4550000000000001</v>
      </c>
      <c r="BP14" s="304">
        <f t="shared" si="17"/>
        <v>6.5007142857142863</v>
      </c>
      <c r="BQ14" s="304">
        <f t="shared" si="18"/>
        <v>6.0471428571428572</v>
      </c>
      <c r="BR14" s="21">
        <f t="shared" si="19"/>
        <v>5.7696428571428573</v>
      </c>
      <c r="BS14" s="105"/>
      <c r="BT14" s="21">
        <f t="shared" si="20"/>
        <v>6.9375</v>
      </c>
      <c r="BU14" s="305"/>
      <c r="BV14" s="217">
        <f t="shared" si="21"/>
        <v>6.3535714285714286</v>
      </c>
      <c r="BW14" s="242">
        <v>3</v>
      </c>
    </row>
    <row r="15" spans="1:78" ht="14.4" x14ac:dyDescent="0.3">
      <c r="A15">
        <v>16</v>
      </c>
      <c r="B15" t="s">
        <v>256</v>
      </c>
      <c r="C15" t="s">
        <v>385</v>
      </c>
      <c r="D15" t="s">
        <v>386</v>
      </c>
      <c r="E15" t="s">
        <v>247</v>
      </c>
      <c r="F15" s="171">
        <v>6</v>
      </c>
      <c r="G15" s="171">
        <v>5.8</v>
      </c>
      <c r="H15" s="171">
        <v>5</v>
      </c>
      <c r="I15" s="171">
        <v>6.8</v>
      </c>
      <c r="J15" s="171">
        <v>5.5</v>
      </c>
      <c r="K15" s="171">
        <v>5</v>
      </c>
      <c r="L15" s="191">
        <f t="shared" si="0"/>
        <v>5.6833333333333336</v>
      </c>
      <c r="M15" s="171">
        <v>6</v>
      </c>
      <c r="N15" s="171"/>
      <c r="O15" s="191">
        <f t="shared" si="1"/>
        <v>6</v>
      </c>
      <c r="P15" s="171">
        <v>6.8</v>
      </c>
      <c r="Q15" s="171">
        <v>0.5</v>
      </c>
      <c r="R15" s="191">
        <f t="shared" si="2"/>
        <v>6.3</v>
      </c>
      <c r="S15" s="21">
        <f t="shared" si="3"/>
        <v>5.8550000000000004</v>
      </c>
      <c r="T15" s="43"/>
      <c r="U15" s="171">
        <v>6</v>
      </c>
      <c r="V15" s="171">
        <v>6.5</v>
      </c>
      <c r="W15" s="171">
        <v>6.5</v>
      </c>
      <c r="X15" s="171">
        <v>5.5</v>
      </c>
      <c r="Y15" s="191">
        <f t="shared" si="4"/>
        <v>6.125</v>
      </c>
      <c r="Z15" s="171">
        <v>6.8</v>
      </c>
      <c r="AA15" s="171"/>
      <c r="AB15" s="191">
        <f t="shared" si="5"/>
        <v>6.8</v>
      </c>
      <c r="AC15" s="171">
        <v>6.5</v>
      </c>
      <c r="AD15" s="171"/>
      <c r="AE15" s="191">
        <f t="shared" si="6"/>
        <v>6.5</v>
      </c>
      <c r="AF15" s="21">
        <f t="shared" si="7"/>
        <v>6.47</v>
      </c>
      <c r="AG15" s="43"/>
      <c r="AH15" s="195">
        <v>6</v>
      </c>
      <c r="AI15" s="195">
        <v>7</v>
      </c>
      <c r="AJ15" s="195">
        <v>5</v>
      </c>
      <c r="AK15" s="195">
        <v>4</v>
      </c>
      <c r="AL15" s="195">
        <v>6.5</v>
      </c>
      <c r="AM15" s="195">
        <v>6.3</v>
      </c>
      <c r="AN15" s="195">
        <v>6.2</v>
      </c>
      <c r="AO15" s="22">
        <f t="shared" si="8"/>
        <v>41</v>
      </c>
      <c r="AP15" s="21">
        <f t="shared" si="9"/>
        <v>5.8571428571428568</v>
      </c>
      <c r="AQ15" s="43"/>
      <c r="AR15" s="238">
        <v>7.8</v>
      </c>
      <c r="AS15" s="21">
        <f t="shared" si="10"/>
        <v>7.8</v>
      </c>
      <c r="AT15" s="239"/>
      <c r="AU15" s="21">
        <f t="shared" si="11"/>
        <v>7.8</v>
      </c>
      <c r="AV15" s="43"/>
      <c r="AW15" s="195">
        <v>4.3</v>
      </c>
      <c r="AX15" s="195">
        <v>5.5</v>
      </c>
      <c r="AY15" s="195">
        <v>4</v>
      </c>
      <c r="AZ15" s="195">
        <v>5.3</v>
      </c>
      <c r="BA15" s="195">
        <v>5</v>
      </c>
      <c r="BB15" s="195">
        <v>5.5</v>
      </c>
      <c r="BC15" s="195">
        <v>4.8</v>
      </c>
      <c r="BD15" s="22">
        <f t="shared" si="12"/>
        <v>34.4</v>
      </c>
      <c r="BE15" s="21">
        <f t="shared" si="13"/>
        <v>4.9142857142857137</v>
      </c>
      <c r="BF15" s="43"/>
      <c r="BG15" s="195">
        <v>5.5</v>
      </c>
      <c r="BH15" s="195">
        <v>6</v>
      </c>
      <c r="BI15" s="195">
        <v>5</v>
      </c>
      <c r="BJ15" s="195">
        <v>5.3</v>
      </c>
      <c r="BK15" s="21">
        <f t="shared" si="14"/>
        <v>5.4300000000000006</v>
      </c>
      <c r="BL15" s="200"/>
      <c r="BM15" s="21">
        <f t="shared" si="15"/>
        <v>5.4300000000000006</v>
      </c>
      <c r="BN15" s="403"/>
      <c r="BO15" s="304">
        <f t="shared" si="16"/>
        <v>6.1624999999999996</v>
      </c>
      <c r="BP15" s="304">
        <f t="shared" si="17"/>
        <v>6.8285714285714283</v>
      </c>
      <c r="BQ15" s="304">
        <f t="shared" si="18"/>
        <v>5.1721428571428572</v>
      </c>
      <c r="BR15" s="21">
        <f t="shared" si="19"/>
        <v>5.5030357142857138</v>
      </c>
      <c r="BS15" s="105"/>
      <c r="BT15" s="21">
        <f t="shared" si="20"/>
        <v>6.875</v>
      </c>
      <c r="BU15" s="305"/>
      <c r="BV15" s="217">
        <f t="shared" si="21"/>
        <v>6.1890178571428569</v>
      </c>
      <c r="BW15" s="242">
        <v>4</v>
      </c>
    </row>
    <row r="16" spans="1:78" ht="14.4" x14ac:dyDescent="0.3">
      <c r="A16">
        <v>22</v>
      </c>
      <c r="B16" t="s">
        <v>197</v>
      </c>
      <c r="C16" t="s">
        <v>383</v>
      </c>
      <c r="D16" t="s">
        <v>384</v>
      </c>
      <c r="E16" t="s">
        <v>156</v>
      </c>
      <c r="F16" s="171">
        <v>5</v>
      </c>
      <c r="G16" s="171">
        <v>5</v>
      </c>
      <c r="H16" s="171">
        <v>5.8</v>
      </c>
      <c r="I16" s="171">
        <v>6.5</v>
      </c>
      <c r="J16" s="171">
        <v>6</v>
      </c>
      <c r="K16" s="171">
        <v>5.8</v>
      </c>
      <c r="L16" s="191">
        <f t="shared" si="0"/>
        <v>5.6833333333333336</v>
      </c>
      <c r="M16" s="171">
        <v>6.5</v>
      </c>
      <c r="N16" s="171">
        <v>2</v>
      </c>
      <c r="O16" s="191">
        <f t="shared" si="1"/>
        <v>4.5</v>
      </c>
      <c r="P16" s="171">
        <v>6.5</v>
      </c>
      <c r="Q16" s="171">
        <v>1</v>
      </c>
      <c r="R16" s="191">
        <f t="shared" si="2"/>
        <v>5.5</v>
      </c>
      <c r="S16" s="21">
        <f t="shared" si="3"/>
        <v>5.36</v>
      </c>
      <c r="T16" s="43"/>
      <c r="U16" s="171">
        <v>5.8</v>
      </c>
      <c r="V16" s="171">
        <v>5.8</v>
      </c>
      <c r="W16" s="171">
        <v>5.5</v>
      </c>
      <c r="X16" s="171">
        <v>5.8</v>
      </c>
      <c r="Y16" s="191">
        <f t="shared" si="4"/>
        <v>5.7250000000000005</v>
      </c>
      <c r="Z16" s="171">
        <v>6.5</v>
      </c>
      <c r="AA16" s="171"/>
      <c r="AB16" s="191">
        <f t="shared" si="5"/>
        <v>6.5</v>
      </c>
      <c r="AC16" s="171">
        <v>6.5</v>
      </c>
      <c r="AD16" s="171"/>
      <c r="AE16" s="191">
        <f t="shared" si="6"/>
        <v>6.5</v>
      </c>
      <c r="AF16" s="21">
        <f t="shared" si="7"/>
        <v>6.19</v>
      </c>
      <c r="AG16" s="43"/>
      <c r="AH16" s="195">
        <v>5.8</v>
      </c>
      <c r="AI16" s="195">
        <v>6.5</v>
      </c>
      <c r="AJ16" s="195">
        <v>6</v>
      </c>
      <c r="AK16" s="195">
        <v>5.5</v>
      </c>
      <c r="AL16" s="195">
        <v>6.2</v>
      </c>
      <c r="AM16" s="195">
        <v>6.5</v>
      </c>
      <c r="AN16" s="195">
        <v>0</v>
      </c>
      <c r="AO16" s="22">
        <f t="shared" si="8"/>
        <v>36.5</v>
      </c>
      <c r="AP16" s="21">
        <f t="shared" si="9"/>
        <v>5.2142857142857144</v>
      </c>
      <c r="AQ16" s="43"/>
      <c r="AR16" s="238">
        <v>8</v>
      </c>
      <c r="AS16" s="21">
        <f t="shared" si="10"/>
        <v>8</v>
      </c>
      <c r="AT16" s="239"/>
      <c r="AU16" s="21">
        <f t="shared" si="11"/>
        <v>8</v>
      </c>
      <c r="AV16" s="43"/>
      <c r="AW16" s="195">
        <v>4.3</v>
      </c>
      <c r="AX16" s="195">
        <v>6.5</v>
      </c>
      <c r="AY16" s="195">
        <v>5</v>
      </c>
      <c r="AZ16" s="195">
        <v>5.5</v>
      </c>
      <c r="BA16" s="195">
        <v>5.5</v>
      </c>
      <c r="BB16" s="195">
        <v>6</v>
      </c>
      <c r="BC16" s="195">
        <v>0</v>
      </c>
      <c r="BD16" s="22">
        <f t="shared" si="12"/>
        <v>32.799999999999997</v>
      </c>
      <c r="BE16" s="21">
        <f t="shared" si="13"/>
        <v>4.6857142857142851</v>
      </c>
      <c r="BF16" s="43"/>
      <c r="BG16" s="195">
        <v>6.5</v>
      </c>
      <c r="BH16" s="195">
        <v>6.5</v>
      </c>
      <c r="BI16" s="195">
        <v>5.8</v>
      </c>
      <c r="BJ16" s="195">
        <v>5.5</v>
      </c>
      <c r="BK16" s="21">
        <f t="shared" si="14"/>
        <v>6.1550000000000002</v>
      </c>
      <c r="BL16" s="200"/>
      <c r="BM16" s="21">
        <f t="shared" si="15"/>
        <v>6.1550000000000002</v>
      </c>
      <c r="BN16" s="403"/>
      <c r="BO16" s="304">
        <f t="shared" si="16"/>
        <v>5.7750000000000004</v>
      </c>
      <c r="BP16" s="304">
        <f t="shared" si="17"/>
        <v>6.6071428571428577</v>
      </c>
      <c r="BQ16" s="304">
        <f t="shared" si="18"/>
        <v>5.4203571428571422</v>
      </c>
      <c r="BR16" s="21">
        <f t="shared" si="19"/>
        <v>5.0525000000000002</v>
      </c>
      <c r="BS16" s="105"/>
      <c r="BT16" s="21">
        <f t="shared" si="20"/>
        <v>7.0862500000000006</v>
      </c>
      <c r="BU16" s="305"/>
      <c r="BV16" s="217">
        <f t="shared" si="21"/>
        <v>6.0693750000000009</v>
      </c>
      <c r="BW16" s="242">
        <v>5</v>
      </c>
    </row>
    <row r="17" spans="1:75" ht="14.4" x14ac:dyDescent="0.3">
      <c r="A17">
        <v>53</v>
      </c>
      <c r="B17" t="s">
        <v>196</v>
      </c>
      <c r="C17" t="s">
        <v>212</v>
      </c>
      <c r="D17" t="s">
        <v>213</v>
      </c>
      <c r="E17" s="280" t="s">
        <v>199</v>
      </c>
      <c r="F17" s="171">
        <v>6.8</v>
      </c>
      <c r="G17" s="171">
        <v>7</v>
      </c>
      <c r="H17" s="171">
        <v>6</v>
      </c>
      <c r="I17" s="171">
        <v>5.5</v>
      </c>
      <c r="J17" s="171">
        <v>6.8</v>
      </c>
      <c r="K17" s="171">
        <v>5</v>
      </c>
      <c r="L17" s="191">
        <f t="shared" si="0"/>
        <v>6.1833333333333336</v>
      </c>
      <c r="M17" s="171">
        <v>7</v>
      </c>
      <c r="N17" s="171"/>
      <c r="O17" s="191">
        <f t="shared" si="1"/>
        <v>7</v>
      </c>
      <c r="P17" s="171">
        <v>7.2</v>
      </c>
      <c r="Q17" s="171"/>
      <c r="R17" s="191">
        <f t="shared" si="2"/>
        <v>7.2</v>
      </c>
      <c r="S17" s="21">
        <f t="shared" si="3"/>
        <v>6.54</v>
      </c>
      <c r="T17" s="43"/>
      <c r="U17" s="171">
        <v>6.5</v>
      </c>
      <c r="V17" s="171">
        <v>6.5</v>
      </c>
      <c r="W17" s="171">
        <v>5.8</v>
      </c>
      <c r="X17" s="171">
        <v>5.8</v>
      </c>
      <c r="Y17" s="191">
        <f t="shared" si="4"/>
        <v>6.15</v>
      </c>
      <c r="Z17" s="171">
        <v>7</v>
      </c>
      <c r="AA17" s="171"/>
      <c r="AB17" s="191">
        <f t="shared" si="5"/>
        <v>7</v>
      </c>
      <c r="AC17" s="171">
        <v>6.8</v>
      </c>
      <c r="AD17" s="171"/>
      <c r="AE17" s="191">
        <f t="shared" si="6"/>
        <v>6.8</v>
      </c>
      <c r="AF17" s="21">
        <f t="shared" si="7"/>
        <v>6.620000000000001</v>
      </c>
      <c r="AG17" s="43"/>
      <c r="AH17" s="195">
        <v>6</v>
      </c>
      <c r="AI17" s="195">
        <v>6.5</v>
      </c>
      <c r="AJ17" s="195">
        <v>5</v>
      </c>
      <c r="AK17" s="195">
        <v>5</v>
      </c>
      <c r="AL17" s="195">
        <v>6.2</v>
      </c>
      <c r="AM17" s="195">
        <v>5.8</v>
      </c>
      <c r="AN17" s="195">
        <v>5.5</v>
      </c>
      <c r="AO17" s="22">
        <f t="shared" si="8"/>
        <v>40</v>
      </c>
      <c r="AP17" s="21">
        <f t="shared" si="9"/>
        <v>5.7142857142857144</v>
      </c>
      <c r="AQ17" s="43"/>
      <c r="AR17" s="238">
        <v>7.11</v>
      </c>
      <c r="AS17" s="21">
        <f t="shared" si="10"/>
        <v>7.11</v>
      </c>
      <c r="AT17" s="239"/>
      <c r="AU17" s="21">
        <f t="shared" si="11"/>
        <v>7.11</v>
      </c>
      <c r="AV17" s="43"/>
      <c r="AW17" s="195">
        <v>5</v>
      </c>
      <c r="AX17" s="195">
        <v>6</v>
      </c>
      <c r="AY17" s="195">
        <v>5.5</v>
      </c>
      <c r="AZ17" s="195">
        <v>4.5</v>
      </c>
      <c r="BA17" s="195">
        <v>5</v>
      </c>
      <c r="BB17" s="195">
        <v>5.3</v>
      </c>
      <c r="BC17" s="195">
        <v>5.5</v>
      </c>
      <c r="BD17" s="22">
        <f t="shared" si="12"/>
        <v>36.799999999999997</v>
      </c>
      <c r="BE17" s="21">
        <f t="shared" si="13"/>
        <v>5.2571428571428571</v>
      </c>
      <c r="BF17" s="43"/>
      <c r="BG17" s="195">
        <v>5.5</v>
      </c>
      <c r="BH17" s="195">
        <v>5</v>
      </c>
      <c r="BI17" s="195">
        <v>5.5</v>
      </c>
      <c r="BJ17" s="195">
        <v>4.5</v>
      </c>
      <c r="BK17" s="21">
        <f t="shared" si="14"/>
        <v>5.2749999999999995</v>
      </c>
      <c r="BL17" s="200">
        <v>1</v>
      </c>
      <c r="BM17" s="21">
        <f t="shared" si="15"/>
        <v>4.2749999999999995</v>
      </c>
      <c r="BN17" s="403"/>
      <c r="BO17" s="304">
        <f t="shared" si="16"/>
        <v>6.58</v>
      </c>
      <c r="BP17" s="304">
        <f t="shared" si="17"/>
        <v>6.4121428571428574</v>
      </c>
      <c r="BQ17" s="304">
        <f t="shared" si="18"/>
        <v>4.7660714285714283</v>
      </c>
      <c r="BR17" s="21">
        <f t="shared" si="19"/>
        <v>5.7492857142857146</v>
      </c>
      <c r="BS17" s="105"/>
      <c r="BT17" s="21">
        <f t="shared" si="20"/>
        <v>6.2787500000000005</v>
      </c>
      <c r="BU17" s="305"/>
      <c r="BV17" s="217">
        <f t="shared" si="21"/>
        <v>6.0140178571428571</v>
      </c>
      <c r="BW17" s="242">
        <v>6</v>
      </c>
    </row>
    <row r="18" spans="1:75" ht="14.4" x14ac:dyDescent="0.3">
      <c r="A18">
        <v>77</v>
      </c>
      <c r="B18" t="s">
        <v>330</v>
      </c>
      <c r="C18" t="s">
        <v>217</v>
      </c>
      <c r="D18" t="s">
        <v>215</v>
      </c>
      <c r="E18" s="280" t="s">
        <v>193</v>
      </c>
      <c r="F18" s="171">
        <v>6</v>
      </c>
      <c r="G18" s="171">
        <v>6.8</v>
      </c>
      <c r="H18" s="171">
        <v>5.8</v>
      </c>
      <c r="I18" s="171">
        <v>5.8</v>
      </c>
      <c r="J18" s="171">
        <v>6.5</v>
      </c>
      <c r="K18" s="171">
        <v>5</v>
      </c>
      <c r="L18" s="191">
        <f t="shared" si="0"/>
        <v>5.9833333333333343</v>
      </c>
      <c r="M18" s="171">
        <v>7</v>
      </c>
      <c r="N18" s="171">
        <v>2</v>
      </c>
      <c r="O18" s="191">
        <f t="shared" si="1"/>
        <v>5</v>
      </c>
      <c r="P18" s="171">
        <v>7</v>
      </c>
      <c r="Q18" s="171"/>
      <c r="R18" s="191">
        <f t="shared" si="2"/>
        <v>7</v>
      </c>
      <c r="S18" s="21">
        <f t="shared" si="3"/>
        <v>5.89</v>
      </c>
      <c r="T18" s="43"/>
      <c r="U18" s="171">
        <v>5.8</v>
      </c>
      <c r="V18" s="171">
        <v>6.5</v>
      </c>
      <c r="W18" s="171">
        <v>5</v>
      </c>
      <c r="X18" s="171">
        <v>5</v>
      </c>
      <c r="Y18" s="191">
        <f t="shared" si="4"/>
        <v>5.5750000000000002</v>
      </c>
      <c r="Z18" s="171">
        <v>7.8</v>
      </c>
      <c r="AA18" s="171"/>
      <c r="AB18" s="191">
        <f t="shared" si="5"/>
        <v>7.8</v>
      </c>
      <c r="AC18" s="171">
        <v>7</v>
      </c>
      <c r="AD18" s="171"/>
      <c r="AE18" s="191">
        <f t="shared" si="6"/>
        <v>7</v>
      </c>
      <c r="AF18" s="21">
        <f t="shared" si="7"/>
        <v>6.75</v>
      </c>
      <c r="AG18" s="43"/>
      <c r="AH18" s="195">
        <v>6</v>
      </c>
      <c r="AI18" s="195">
        <v>7</v>
      </c>
      <c r="AJ18" s="195">
        <v>6.8</v>
      </c>
      <c r="AK18" s="195">
        <v>6.7</v>
      </c>
      <c r="AL18" s="195">
        <v>6</v>
      </c>
      <c r="AM18" s="195">
        <v>4</v>
      </c>
      <c r="AN18" s="195">
        <v>6</v>
      </c>
      <c r="AO18" s="22">
        <f t="shared" si="8"/>
        <v>42.5</v>
      </c>
      <c r="AP18" s="21">
        <f t="shared" si="9"/>
        <v>6.0714285714285712</v>
      </c>
      <c r="AQ18" s="43"/>
      <c r="AR18" s="238">
        <v>6.18</v>
      </c>
      <c r="AS18" s="21">
        <f t="shared" si="10"/>
        <v>6.18</v>
      </c>
      <c r="AT18" s="239"/>
      <c r="AU18" s="21">
        <f t="shared" si="11"/>
        <v>6.18</v>
      </c>
      <c r="AV18" s="43"/>
      <c r="AW18" s="195">
        <v>4.5</v>
      </c>
      <c r="AX18" s="195">
        <v>6</v>
      </c>
      <c r="AY18" s="195">
        <v>5.5</v>
      </c>
      <c r="AZ18" s="195">
        <v>5</v>
      </c>
      <c r="BA18" s="195">
        <v>5</v>
      </c>
      <c r="BB18" s="195">
        <v>5.5</v>
      </c>
      <c r="BC18" s="195">
        <v>4.8</v>
      </c>
      <c r="BD18" s="22">
        <f t="shared" si="12"/>
        <v>36.299999999999997</v>
      </c>
      <c r="BE18" s="21">
        <f t="shared" si="13"/>
        <v>5.1857142857142851</v>
      </c>
      <c r="BF18" s="43"/>
      <c r="BG18" s="195">
        <v>5.8</v>
      </c>
      <c r="BH18" s="195">
        <v>7</v>
      </c>
      <c r="BI18" s="195">
        <v>4.3</v>
      </c>
      <c r="BJ18" s="195">
        <v>4.2</v>
      </c>
      <c r="BK18" s="21">
        <f t="shared" si="14"/>
        <v>5.415</v>
      </c>
      <c r="BL18" s="200"/>
      <c r="BM18" s="21">
        <f t="shared" si="15"/>
        <v>5.415</v>
      </c>
      <c r="BN18" s="403"/>
      <c r="BO18" s="304">
        <f t="shared" si="16"/>
        <v>6.32</v>
      </c>
      <c r="BP18" s="304">
        <f t="shared" si="17"/>
        <v>6.1257142857142854</v>
      </c>
      <c r="BQ18" s="304">
        <f t="shared" si="18"/>
        <v>5.300357142857143</v>
      </c>
      <c r="BR18" s="21">
        <f t="shared" si="19"/>
        <v>5.6939285714285717</v>
      </c>
      <c r="BS18" s="105"/>
      <c r="BT18" s="21">
        <f t="shared" si="20"/>
        <v>6.1312499999999996</v>
      </c>
      <c r="BU18" s="305"/>
      <c r="BV18" s="217">
        <f t="shared" si="21"/>
        <v>5.9125892857142857</v>
      </c>
      <c r="BW18" s="242">
        <v>7</v>
      </c>
    </row>
    <row r="19" spans="1:75" ht="14.4" x14ac:dyDescent="0.3">
      <c r="A19">
        <v>64</v>
      </c>
      <c r="B19" t="s">
        <v>176</v>
      </c>
      <c r="C19" t="s">
        <v>385</v>
      </c>
      <c r="D19" t="s">
        <v>386</v>
      </c>
      <c r="E19" t="s">
        <v>158</v>
      </c>
      <c r="F19" s="171">
        <v>5.8</v>
      </c>
      <c r="G19" s="171">
        <v>5.8</v>
      </c>
      <c r="H19" s="171">
        <v>4</v>
      </c>
      <c r="I19" s="171">
        <v>6</v>
      </c>
      <c r="J19" s="171">
        <v>5</v>
      </c>
      <c r="K19" s="171">
        <v>4</v>
      </c>
      <c r="L19" s="191">
        <f t="shared" si="0"/>
        <v>5.1000000000000005</v>
      </c>
      <c r="M19" s="171">
        <v>5.8</v>
      </c>
      <c r="N19" s="171"/>
      <c r="O19" s="191">
        <f t="shared" si="1"/>
        <v>5.8</v>
      </c>
      <c r="P19" s="171">
        <v>6</v>
      </c>
      <c r="Q19" s="171">
        <v>1.5</v>
      </c>
      <c r="R19" s="191">
        <f t="shared" si="2"/>
        <v>4.5</v>
      </c>
      <c r="S19" s="21">
        <f t="shared" si="3"/>
        <v>5.1849999999999996</v>
      </c>
      <c r="T19" s="43"/>
      <c r="U19" s="171">
        <v>6.5</v>
      </c>
      <c r="V19" s="171">
        <v>5.8</v>
      </c>
      <c r="W19" s="171">
        <v>6.5</v>
      </c>
      <c r="X19" s="171">
        <v>5</v>
      </c>
      <c r="Y19" s="191">
        <f t="shared" si="4"/>
        <v>5.95</v>
      </c>
      <c r="Z19" s="171">
        <v>5.8</v>
      </c>
      <c r="AA19" s="171"/>
      <c r="AB19" s="191">
        <f t="shared" si="5"/>
        <v>5.8</v>
      </c>
      <c r="AC19" s="171">
        <v>6</v>
      </c>
      <c r="AD19" s="171">
        <v>1.5</v>
      </c>
      <c r="AE19" s="191">
        <f t="shared" si="6"/>
        <v>4.5</v>
      </c>
      <c r="AF19" s="21">
        <f t="shared" si="7"/>
        <v>5.6000000000000005</v>
      </c>
      <c r="AG19" s="43"/>
      <c r="AH19" s="195">
        <v>4.5</v>
      </c>
      <c r="AI19" s="195">
        <v>6.3</v>
      </c>
      <c r="AJ19" s="195">
        <v>5</v>
      </c>
      <c r="AK19" s="195">
        <v>5</v>
      </c>
      <c r="AL19" s="195">
        <v>5.3</v>
      </c>
      <c r="AM19" s="195">
        <v>3</v>
      </c>
      <c r="AN19" s="195">
        <v>4.5</v>
      </c>
      <c r="AO19" s="22">
        <f t="shared" si="8"/>
        <v>33.6</v>
      </c>
      <c r="AP19" s="21">
        <f t="shared" si="9"/>
        <v>4.8</v>
      </c>
      <c r="AQ19" s="43"/>
      <c r="AR19" s="238">
        <v>6.92</v>
      </c>
      <c r="AS19" s="21">
        <f t="shared" si="10"/>
        <v>6.92</v>
      </c>
      <c r="AT19" s="239"/>
      <c r="AU19" s="21">
        <f t="shared" si="11"/>
        <v>6.92</v>
      </c>
      <c r="AV19" s="43"/>
      <c r="AW19" s="195">
        <v>4</v>
      </c>
      <c r="AX19" s="195">
        <v>5.3</v>
      </c>
      <c r="AY19" s="195">
        <v>5</v>
      </c>
      <c r="AZ19" s="195">
        <v>5</v>
      </c>
      <c r="BA19" s="195">
        <v>5.3</v>
      </c>
      <c r="BB19" s="195">
        <v>3.5</v>
      </c>
      <c r="BC19" s="195">
        <v>4</v>
      </c>
      <c r="BD19" s="22">
        <f t="shared" si="12"/>
        <v>32.1</v>
      </c>
      <c r="BE19" s="21">
        <f t="shared" si="13"/>
        <v>4.5857142857142863</v>
      </c>
      <c r="BF19" s="43"/>
      <c r="BG19" s="195">
        <v>6.5</v>
      </c>
      <c r="BH19" s="195">
        <v>7</v>
      </c>
      <c r="BI19" s="195">
        <v>5.5</v>
      </c>
      <c r="BJ19" s="195">
        <v>5.5</v>
      </c>
      <c r="BK19" s="21">
        <f t="shared" si="14"/>
        <v>6.1749999999999998</v>
      </c>
      <c r="BL19" s="200">
        <v>1</v>
      </c>
      <c r="BM19" s="21">
        <f t="shared" si="15"/>
        <v>5.1749999999999998</v>
      </c>
      <c r="BN19" s="403"/>
      <c r="BO19" s="304">
        <f t="shared" si="16"/>
        <v>5.3925000000000001</v>
      </c>
      <c r="BP19" s="304">
        <f t="shared" si="17"/>
        <v>5.8599999999999994</v>
      </c>
      <c r="BQ19" s="304">
        <f t="shared" si="18"/>
        <v>4.8803571428571431</v>
      </c>
      <c r="BR19" s="21">
        <f t="shared" si="19"/>
        <v>4.815892857142857</v>
      </c>
      <c r="BS19" s="105"/>
      <c r="BT19" s="21">
        <f t="shared" si="20"/>
        <v>6.1537500000000005</v>
      </c>
      <c r="BU19" s="305"/>
      <c r="BV19" s="217">
        <f t="shared" si="21"/>
        <v>5.4848214285714292</v>
      </c>
      <c r="BW19" s="242">
        <v>8</v>
      </c>
    </row>
    <row r="20" spans="1:75" ht="14.4" x14ac:dyDescent="0.3">
      <c r="A20" t="s">
        <v>387</v>
      </c>
      <c r="B20" t="s">
        <v>200</v>
      </c>
      <c r="C20" t="s">
        <v>383</v>
      </c>
      <c r="D20" t="s">
        <v>384</v>
      </c>
      <c r="E20" t="s">
        <v>239</v>
      </c>
      <c r="F20" s="171">
        <v>5</v>
      </c>
      <c r="G20" s="171">
        <v>5</v>
      </c>
      <c r="H20" s="171">
        <v>5.8</v>
      </c>
      <c r="I20" s="171">
        <v>6.5</v>
      </c>
      <c r="J20" s="171">
        <v>6</v>
      </c>
      <c r="K20" s="171">
        <v>5.8</v>
      </c>
      <c r="L20" s="191">
        <f t="shared" si="0"/>
        <v>5.6833333333333336</v>
      </c>
      <c r="M20" s="171">
        <v>6.5</v>
      </c>
      <c r="N20" s="171">
        <v>2</v>
      </c>
      <c r="O20" s="191">
        <f t="shared" si="1"/>
        <v>4.5</v>
      </c>
      <c r="P20" s="171">
        <v>6.5</v>
      </c>
      <c r="Q20" s="171">
        <v>1</v>
      </c>
      <c r="R20" s="191">
        <f t="shared" si="2"/>
        <v>5.5</v>
      </c>
      <c r="S20" s="21">
        <f t="shared" si="3"/>
        <v>5.36</v>
      </c>
      <c r="T20" s="43"/>
      <c r="U20" s="171">
        <v>5.8</v>
      </c>
      <c r="V20" s="171">
        <v>5.8</v>
      </c>
      <c r="W20" s="171">
        <v>5.5</v>
      </c>
      <c r="X20" s="171">
        <v>5.8</v>
      </c>
      <c r="Y20" s="191">
        <f t="shared" si="4"/>
        <v>5.7250000000000005</v>
      </c>
      <c r="Z20" s="171">
        <v>6.5</v>
      </c>
      <c r="AA20" s="171"/>
      <c r="AB20" s="191">
        <f t="shared" si="5"/>
        <v>6.5</v>
      </c>
      <c r="AC20" s="171">
        <v>6.5</v>
      </c>
      <c r="AD20" s="171"/>
      <c r="AE20" s="191">
        <f t="shared" si="6"/>
        <v>6.5</v>
      </c>
      <c r="AF20" s="21">
        <f t="shared" si="7"/>
        <v>6.19</v>
      </c>
      <c r="AG20" s="43"/>
      <c r="AH20" s="195">
        <v>0</v>
      </c>
      <c r="AI20" s="195">
        <v>6.5</v>
      </c>
      <c r="AJ20" s="195">
        <v>3.8</v>
      </c>
      <c r="AK20" s="195">
        <v>7</v>
      </c>
      <c r="AL20" s="195">
        <v>7</v>
      </c>
      <c r="AM20" s="195">
        <v>6.3</v>
      </c>
      <c r="AN20" s="195">
        <v>5.2</v>
      </c>
      <c r="AO20" s="22">
        <f t="shared" si="8"/>
        <v>35.800000000000004</v>
      </c>
      <c r="AP20" s="21">
        <f t="shared" si="9"/>
        <v>5.1142857142857148</v>
      </c>
      <c r="AQ20" s="43"/>
      <c r="AR20" s="238">
        <v>8</v>
      </c>
      <c r="AS20" s="21">
        <f t="shared" si="10"/>
        <v>8</v>
      </c>
      <c r="AT20" s="239"/>
      <c r="AU20" s="21">
        <f t="shared" si="11"/>
        <v>8</v>
      </c>
      <c r="AV20" s="43"/>
      <c r="AW20" s="195">
        <v>0</v>
      </c>
      <c r="AX20" s="195">
        <v>6.5</v>
      </c>
      <c r="AY20" s="195">
        <v>3</v>
      </c>
      <c r="AZ20" s="195">
        <v>0</v>
      </c>
      <c r="BA20" s="195">
        <v>7</v>
      </c>
      <c r="BB20" s="195">
        <v>6.8</v>
      </c>
      <c r="BC20" s="195">
        <v>6.5</v>
      </c>
      <c r="BD20" s="22">
        <f t="shared" si="12"/>
        <v>29.8</v>
      </c>
      <c r="BE20" s="21">
        <f t="shared" si="13"/>
        <v>4.2571428571428571</v>
      </c>
      <c r="BF20" s="43"/>
      <c r="BG20" s="195">
        <v>7</v>
      </c>
      <c r="BH20" s="195">
        <v>8</v>
      </c>
      <c r="BI20" s="195">
        <v>6.5</v>
      </c>
      <c r="BJ20" s="195">
        <v>6.3</v>
      </c>
      <c r="BK20" s="21">
        <f t="shared" si="14"/>
        <v>7.0049999999999999</v>
      </c>
      <c r="BL20" s="200"/>
      <c r="BM20" s="21">
        <f t="shared" si="15"/>
        <v>7.0049999999999999</v>
      </c>
      <c r="BN20" s="403"/>
      <c r="BO20" s="304">
        <f t="shared" si="16"/>
        <v>5.7750000000000004</v>
      </c>
      <c r="BP20" s="304">
        <f t="shared" si="17"/>
        <v>6.5571428571428569</v>
      </c>
      <c r="BQ20" s="304">
        <f t="shared" si="18"/>
        <v>5.6310714285714285</v>
      </c>
      <c r="BR20" s="21">
        <f t="shared" si="19"/>
        <v>4.854285714285715</v>
      </c>
      <c r="BS20" s="105"/>
      <c r="BT20" s="21">
        <f t="shared" si="20"/>
        <v>7.2987500000000001</v>
      </c>
      <c r="BU20" s="305"/>
      <c r="BV20" s="217">
        <f t="shared" ref="BV20" si="22">AVERAGE(BR20:BT20)</f>
        <v>6.0765178571428571</v>
      </c>
      <c r="BW20" s="443" t="s">
        <v>393</v>
      </c>
    </row>
  </sheetData>
  <sortState xmlns:xlrd2="http://schemas.microsoft.com/office/spreadsheetml/2017/richdata2" ref="A12:BZ19">
    <sortCondition descending="1" ref="BV12:BV19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DA805-1AA8-464A-8820-5D704930F702}">
  <sheetPr>
    <pageSetUpPr fitToPage="1"/>
  </sheetPr>
  <dimension ref="A1:CA21"/>
  <sheetViews>
    <sheetView topLeftCell="A6" workbookViewId="0">
      <selection activeCell="E26" sqref="E26"/>
    </sheetView>
  </sheetViews>
  <sheetFormatPr defaultColWidth="9.109375" defaultRowHeight="14.4" x14ac:dyDescent="0.3"/>
  <cols>
    <col min="1" max="1" width="5.44140625" style="3" customWidth="1"/>
    <col min="2" max="2" width="20.6640625" style="3" customWidth="1"/>
    <col min="3" max="3" width="24.21875" style="3" customWidth="1"/>
    <col min="4" max="4" width="18" style="3" customWidth="1"/>
    <col min="5" max="5" width="18.44140625" style="3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20" max="20" width="2.88671875" customWidth="1"/>
    <col min="21" max="21" width="7.5546875" customWidth="1"/>
    <col min="22" max="22" width="10.6640625" customWidth="1"/>
    <col min="23" max="23" width="9.33203125" customWidth="1"/>
    <col min="24" max="24" width="11" customWidth="1"/>
    <col min="25" max="25" width="5.6640625" customWidth="1"/>
    <col min="34" max="34" width="2.88671875" customWidth="1"/>
    <col min="45" max="45" width="3.33203125" style="3" customWidth="1"/>
    <col min="46" max="49" width="9.109375" style="184"/>
    <col min="50" max="50" width="2.6640625" customWidth="1"/>
    <col min="61" max="61" width="2.6640625" customWidth="1"/>
    <col min="69" max="69" width="2.6640625" customWidth="1"/>
    <col min="70" max="72" width="7.6640625" style="100" customWidth="1"/>
    <col min="73" max="73" width="12.109375" style="3" customWidth="1"/>
    <col min="74" max="74" width="2.6640625" style="3" customWidth="1"/>
    <col min="75" max="75" width="10.44140625" style="3" customWidth="1"/>
    <col min="76" max="76" width="2.6640625" style="3" customWidth="1"/>
    <col min="77" max="77" width="11.5546875" style="3" bestFit="1" customWidth="1"/>
    <col min="78" max="78" width="13.33203125" style="3" customWidth="1"/>
    <col min="79" max="79" width="10.5546875" style="3" bestFit="1" customWidth="1"/>
    <col min="80" max="16384" width="9.109375" style="3"/>
  </cols>
  <sheetData>
    <row r="1" spans="1:79" ht="15.6" x14ac:dyDescent="0.3">
      <c r="A1" s="99" t="str">
        <f>'Comp Detail'!A1</f>
        <v>2023 Australian National Championships</v>
      </c>
      <c r="D1" s="173" t="s">
        <v>81</v>
      </c>
      <c r="E1" s="4" t="s">
        <v>301</v>
      </c>
      <c r="F1" s="1"/>
      <c r="G1" s="1"/>
      <c r="H1" s="1"/>
      <c r="I1" s="1"/>
      <c r="J1" s="1"/>
      <c r="K1" s="1"/>
      <c r="L1" s="105"/>
      <c r="M1" s="105"/>
      <c r="N1" s="105"/>
      <c r="O1" s="105"/>
      <c r="P1" s="105"/>
      <c r="Q1" s="105"/>
      <c r="R1" s="105"/>
      <c r="S1" s="105"/>
      <c r="T1" s="105"/>
      <c r="U1" s="1"/>
      <c r="V1" s="1"/>
      <c r="W1" s="1"/>
      <c r="X1" s="1"/>
      <c r="Y1" s="1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T1" s="24"/>
      <c r="AU1" s="24"/>
      <c r="AV1" s="24"/>
      <c r="AW1" s="24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Z1" s="5">
        <f ca="1">NOW()</f>
        <v>45209.655963310186</v>
      </c>
    </row>
    <row r="2" spans="1:79" ht="15.6" x14ac:dyDescent="0.3">
      <c r="A2" s="28"/>
      <c r="D2" s="173" t="s">
        <v>82</v>
      </c>
      <c r="E2" s="4" t="s">
        <v>112</v>
      </c>
      <c r="F2" s="1"/>
      <c r="G2" s="1"/>
      <c r="H2" s="1"/>
      <c r="I2" s="1"/>
      <c r="J2" s="1"/>
      <c r="K2" s="1"/>
      <c r="L2" s="105"/>
      <c r="M2" s="105"/>
      <c r="N2" s="105"/>
      <c r="O2" s="105"/>
      <c r="P2" s="105"/>
      <c r="Q2" s="105"/>
      <c r="R2" s="105"/>
      <c r="S2" s="105"/>
      <c r="T2" s="105"/>
      <c r="U2" s="1"/>
      <c r="V2" s="1"/>
      <c r="W2" s="1"/>
      <c r="X2" s="1"/>
      <c r="Y2" s="1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T2" s="24"/>
      <c r="AU2" s="24"/>
      <c r="AV2" s="24"/>
      <c r="AW2" s="24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Z2" s="7">
        <f ca="1">NOW()</f>
        <v>45209.655963310186</v>
      </c>
    </row>
    <row r="3" spans="1:79" ht="15.6" x14ac:dyDescent="0.3">
      <c r="A3" s="538" t="str">
        <f>'Comp Detail'!A3</f>
        <v>5th to 8th October 2023</v>
      </c>
      <c r="B3" s="539"/>
      <c r="D3" s="173" t="s">
        <v>83</v>
      </c>
      <c r="E3" s="4" t="s">
        <v>101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05"/>
      <c r="AH3" s="105"/>
      <c r="AI3" s="174"/>
      <c r="AJ3" s="105"/>
      <c r="AK3" s="105"/>
      <c r="AL3" s="105"/>
      <c r="AM3" s="105"/>
      <c r="AN3" s="105"/>
      <c r="AO3" s="105"/>
      <c r="AP3" s="105"/>
      <c r="AQ3" s="105"/>
      <c r="AR3" s="105"/>
      <c r="AU3" s="26"/>
      <c r="AV3" s="26"/>
      <c r="AW3" s="26"/>
      <c r="AY3" s="174"/>
      <c r="AZ3" s="105"/>
      <c r="BA3" s="105"/>
      <c r="BB3" s="105"/>
      <c r="BC3" s="105"/>
      <c r="BD3" s="105"/>
      <c r="BE3" s="105"/>
      <c r="BF3" s="105"/>
      <c r="BG3" s="105"/>
      <c r="BH3" s="105"/>
      <c r="BJ3" s="105"/>
      <c r="BK3" s="105"/>
      <c r="BL3" s="105"/>
      <c r="BM3" s="105"/>
      <c r="BN3" s="105"/>
      <c r="BO3" s="105"/>
      <c r="BP3" s="105"/>
    </row>
    <row r="4" spans="1:79" ht="15.6" x14ac:dyDescent="0.3">
      <c r="A4" s="183"/>
      <c r="B4" s="184"/>
      <c r="D4" s="173"/>
      <c r="E4" s="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05"/>
      <c r="AH4" s="105"/>
      <c r="AI4" s="174"/>
      <c r="AJ4" s="105"/>
      <c r="AK4" s="105"/>
      <c r="AL4" s="105"/>
      <c r="AM4" s="105"/>
      <c r="AN4" s="105"/>
      <c r="AO4" s="105"/>
      <c r="AP4" s="105"/>
      <c r="AQ4" s="105"/>
      <c r="AR4" s="105"/>
      <c r="AU4" s="26"/>
      <c r="AV4" s="26"/>
      <c r="AW4" s="26"/>
      <c r="AY4" s="174"/>
      <c r="AZ4" s="105"/>
      <c r="BA4" s="105"/>
      <c r="BB4" s="105"/>
      <c r="BC4" s="105"/>
      <c r="BD4" s="105"/>
      <c r="BE4" s="105"/>
      <c r="BF4" s="105"/>
      <c r="BG4" s="105"/>
      <c r="BH4" s="105"/>
      <c r="BJ4" s="105"/>
      <c r="BK4" s="105"/>
      <c r="BL4" s="105"/>
      <c r="BM4" s="105"/>
      <c r="BN4" s="105"/>
      <c r="BO4" s="105"/>
      <c r="BP4" s="105"/>
    </row>
    <row r="5" spans="1:79" ht="15.6" x14ac:dyDescent="0.3">
      <c r="A5" s="28" t="s">
        <v>356</v>
      </c>
      <c r="B5" s="6"/>
      <c r="D5" s="4"/>
      <c r="E5" s="4"/>
      <c r="F5" s="185" t="s">
        <v>78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74"/>
      <c r="U5" s="192" t="s">
        <v>51</v>
      </c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05"/>
      <c r="AI5" s="185" t="s">
        <v>78</v>
      </c>
      <c r="AJ5" s="193"/>
      <c r="AK5" s="193"/>
      <c r="AL5" s="193"/>
      <c r="AM5" s="193"/>
      <c r="AN5" s="193"/>
      <c r="AO5" s="193"/>
      <c r="AP5" s="193"/>
      <c r="AQ5" s="193"/>
      <c r="AR5" s="193"/>
      <c r="AS5" s="174"/>
      <c r="AT5" s="197"/>
      <c r="AU5" s="197"/>
      <c r="AV5" s="197"/>
      <c r="AW5" s="197"/>
      <c r="AX5" s="107"/>
      <c r="AY5" s="185" t="s">
        <v>78</v>
      </c>
      <c r="AZ5" s="193"/>
      <c r="BA5" s="193"/>
      <c r="BB5" s="193"/>
      <c r="BC5" s="193"/>
      <c r="BD5" s="193"/>
      <c r="BE5" s="193"/>
      <c r="BF5" s="193"/>
      <c r="BG5" s="193"/>
      <c r="BH5" s="193"/>
      <c r="BI5" s="107"/>
      <c r="BJ5" s="334" t="s">
        <v>51</v>
      </c>
      <c r="BK5" s="196"/>
      <c r="BL5" s="196"/>
      <c r="BM5" s="196"/>
      <c r="BN5" s="196"/>
      <c r="BO5" s="196"/>
      <c r="BP5" s="196"/>
      <c r="BQ5" s="107"/>
    </row>
    <row r="6" spans="1:79" ht="15.6" x14ac:dyDescent="0.3">
      <c r="A6" s="28" t="s">
        <v>53</v>
      </c>
      <c r="B6" s="6" t="s">
        <v>355</v>
      </c>
      <c r="D6" s="4"/>
      <c r="E6" s="4"/>
      <c r="F6" s="105"/>
      <c r="G6" s="105"/>
      <c r="H6" s="105"/>
      <c r="I6" s="105"/>
      <c r="J6" s="105"/>
      <c r="K6" s="105"/>
      <c r="M6" s="105"/>
      <c r="N6" s="105"/>
      <c r="O6" s="105"/>
      <c r="P6" s="105"/>
      <c r="Q6" s="105"/>
      <c r="R6" s="105"/>
      <c r="S6" s="105"/>
      <c r="T6" s="105"/>
      <c r="W6" s="105"/>
      <c r="X6" s="105"/>
      <c r="Y6" s="105"/>
      <c r="AA6" s="174"/>
      <c r="AB6" s="174"/>
      <c r="AC6" s="174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24"/>
      <c r="AU6" s="24"/>
      <c r="AV6" s="24"/>
      <c r="AW6" s="24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</row>
    <row r="7" spans="1:79" ht="15.6" x14ac:dyDescent="0.3">
      <c r="A7" s="28"/>
      <c r="B7" s="6" t="s">
        <v>357</v>
      </c>
      <c r="D7" s="4"/>
      <c r="F7" s="174" t="s">
        <v>47</v>
      </c>
      <c r="G7" s="105" t="str">
        <f>E1</f>
        <v>Janet Leadbeater</v>
      </c>
      <c r="H7" s="105"/>
      <c r="I7" s="105"/>
      <c r="J7" s="105"/>
      <c r="K7" s="105"/>
      <c r="M7" s="174"/>
      <c r="N7" s="174"/>
      <c r="O7" s="174"/>
      <c r="P7" s="105"/>
      <c r="Q7" s="105"/>
      <c r="R7" s="105"/>
      <c r="S7" s="105"/>
      <c r="T7" s="174"/>
      <c r="U7" s="174" t="s">
        <v>47</v>
      </c>
      <c r="V7" s="105" t="str">
        <f>E1</f>
        <v>Janet Leadbeater</v>
      </c>
      <c r="W7" s="105"/>
      <c r="X7" s="105"/>
      <c r="Y7" s="105"/>
      <c r="AA7" s="105"/>
      <c r="AB7" s="105"/>
      <c r="AC7" s="105"/>
      <c r="AD7" s="105"/>
      <c r="AE7" s="105"/>
      <c r="AF7" s="105"/>
      <c r="AG7" s="105"/>
      <c r="AH7" s="105"/>
      <c r="AI7" s="174" t="s">
        <v>46</v>
      </c>
      <c r="AJ7" s="105" t="str">
        <f>E2</f>
        <v>Tristyn Lowe</v>
      </c>
      <c r="AL7" s="105"/>
      <c r="AM7" s="105"/>
      <c r="AN7" s="105"/>
      <c r="AO7" s="105"/>
      <c r="AP7" s="105"/>
      <c r="AQ7" s="105"/>
      <c r="AR7" s="105"/>
      <c r="AT7" s="174" t="s">
        <v>46</v>
      </c>
      <c r="AU7" s="105" t="str">
        <f>E2</f>
        <v>Tristyn Lowe</v>
      </c>
      <c r="AV7" s="105"/>
      <c r="AW7" s="24"/>
      <c r="AX7" s="105"/>
      <c r="AY7" s="174" t="s">
        <v>48</v>
      </c>
      <c r="AZ7" s="105" t="str">
        <f>E3</f>
        <v>Robyn Bruderer</v>
      </c>
      <c r="BA7" s="105"/>
      <c r="BB7" s="105"/>
      <c r="BC7" s="105"/>
      <c r="BD7" s="105"/>
      <c r="BE7" s="105"/>
      <c r="BF7" s="105"/>
      <c r="BG7" s="105"/>
      <c r="BH7" s="105"/>
      <c r="BI7" s="105"/>
      <c r="BJ7" s="174" t="s">
        <v>48</v>
      </c>
      <c r="BK7" s="105" t="str">
        <f>E3</f>
        <v>Robyn Bruderer</v>
      </c>
      <c r="BL7" s="105"/>
      <c r="BM7" s="105"/>
      <c r="BN7" s="105"/>
      <c r="BO7" s="174"/>
      <c r="BP7" s="174"/>
      <c r="BQ7" s="105"/>
    </row>
    <row r="8" spans="1:79" x14ac:dyDescent="0.3">
      <c r="F8" s="174" t="s">
        <v>26</v>
      </c>
      <c r="G8" s="105"/>
      <c r="H8" s="105"/>
      <c r="I8" s="105"/>
      <c r="J8" s="105"/>
      <c r="K8" s="105"/>
      <c r="M8" s="105"/>
      <c r="N8" s="105"/>
      <c r="O8" s="105"/>
      <c r="P8" s="105"/>
      <c r="Q8" s="105"/>
      <c r="R8" s="105"/>
      <c r="S8" s="105"/>
      <c r="T8" s="105"/>
      <c r="U8" s="174" t="s">
        <v>26</v>
      </c>
      <c r="V8" s="105"/>
      <c r="AH8" s="105"/>
      <c r="AJ8" s="105"/>
      <c r="AK8" s="105"/>
      <c r="AL8" s="105"/>
      <c r="AM8" s="105"/>
      <c r="AN8" s="105"/>
      <c r="AO8" s="105"/>
      <c r="AP8" s="105"/>
      <c r="AQ8" s="105"/>
      <c r="AR8" s="105"/>
      <c r="AU8" s="203"/>
      <c r="AV8" s="24"/>
      <c r="AW8" s="24"/>
      <c r="AZ8" s="105"/>
      <c r="BA8" s="105"/>
      <c r="BB8" s="105"/>
      <c r="BC8" s="105"/>
      <c r="BD8" s="105"/>
      <c r="BE8" s="105"/>
      <c r="BF8" s="105"/>
      <c r="BG8" s="105"/>
      <c r="BH8" s="105"/>
      <c r="BJ8" s="105"/>
      <c r="BK8" s="105"/>
      <c r="BL8" s="105"/>
      <c r="BM8" s="105"/>
      <c r="BN8" s="105"/>
      <c r="BO8" s="105"/>
      <c r="BP8" s="105"/>
      <c r="BU8" s="6" t="s">
        <v>12</v>
      </c>
    </row>
    <row r="9" spans="1:79" x14ac:dyDescent="0.3">
      <c r="F9" s="174" t="s">
        <v>1</v>
      </c>
      <c r="G9" s="105"/>
      <c r="H9" s="105"/>
      <c r="I9" s="105"/>
      <c r="J9" s="105"/>
      <c r="K9" s="105"/>
      <c r="L9" s="186" t="s">
        <v>1</v>
      </c>
      <c r="M9" s="187"/>
      <c r="N9" s="187"/>
      <c r="O9" s="187" t="s">
        <v>2</v>
      </c>
      <c r="Q9" s="187"/>
      <c r="R9" s="187" t="s">
        <v>3</v>
      </c>
      <c r="S9" s="187" t="s">
        <v>85</v>
      </c>
      <c r="T9" s="135"/>
      <c r="U9" s="174" t="s">
        <v>1</v>
      </c>
      <c r="V9" s="105"/>
      <c r="W9" s="105"/>
      <c r="X9" s="105"/>
      <c r="Y9" s="105"/>
      <c r="Z9" s="186" t="s">
        <v>1</v>
      </c>
      <c r="AA9" s="187"/>
      <c r="AB9" s="187"/>
      <c r="AC9" s="187" t="s">
        <v>2</v>
      </c>
      <c r="AE9" s="187"/>
      <c r="AF9" s="187" t="s">
        <v>3</v>
      </c>
      <c r="AG9" s="187" t="s">
        <v>85</v>
      </c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T9" s="26"/>
      <c r="AU9" s="24"/>
      <c r="AV9" s="24" t="s">
        <v>10</v>
      </c>
      <c r="AW9" s="24" t="s">
        <v>13</v>
      </c>
      <c r="AX9" s="198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98"/>
      <c r="BJ9" s="105" t="s">
        <v>14</v>
      </c>
      <c r="BK9" s="105"/>
      <c r="BL9" s="105"/>
      <c r="BM9" s="105"/>
      <c r="BN9" s="105"/>
      <c r="BO9" s="105"/>
      <c r="BP9" s="135" t="s">
        <v>14</v>
      </c>
      <c r="BQ9" s="198"/>
      <c r="BR9" s="101"/>
      <c r="BS9" s="101"/>
      <c r="BT9" s="101"/>
    </row>
    <row r="10" spans="1:79" x14ac:dyDescent="0.3">
      <c r="F10" s="176" t="s">
        <v>86</v>
      </c>
      <c r="G10" s="176" t="s">
        <v>87</v>
      </c>
      <c r="H10" s="176" t="s">
        <v>88</v>
      </c>
      <c r="I10" s="176" t="s">
        <v>89</v>
      </c>
      <c r="J10" s="176" t="s">
        <v>90</v>
      </c>
      <c r="K10" s="176" t="s">
        <v>91</v>
      </c>
      <c r="L10" s="188" t="s">
        <v>34</v>
      </c>
      <c r="M10" s="170" t="s">
        <v>2</v>
      </c>
      <c r="N10" s="170" t="s">
        <v>92</v>
      </c>
      <c r="O10" s="188" t="s">
        <v>34</v>
      </c>
      <c r="P10" s="189" t="s">
        <v>3</v>
      </c>
      <c r="Q10" s="170" t="s">
        <v>92</v>
      </c>
      <c r="R10" s="188" t="s">
        <v>34</v>
      </c>
      <c r="S10" s="188" t="s">
        <v>34</v>
      </c>
      <c r="T10" s="194"/>
      <c r="U10" s="176" t="s">
        <v>86</v>
      </c>
      <c r="V10" s="176" t="s">
        <v>87</v>
      </c>
      <c r="W10" s="176" t="s">
        <v>89</v>
      </c>
      <c r="X10" s="176" t="s">
        <v>90</v>
      </c>
      <c r="Y10" s="176"/>
      <c r="Z10" s="188" t="s">
        <v>34</v>
      </c>
      <c r="AA10" s="170" t="s">
        <v>2</v>
      </c>
      <c r="AB10" s="170" t="s">
        <v>92</v>
      </c>
      <c r="AC10" s="188" t="s">
        <v>34</v>
      </c>
      <c r="AD10" s="189" t="s">
        <v>3</v>
      </c>
      <c r="AE10" s="170" t="s">
        <v>92</v>
      </c>
      <c r="AF10" s="188" t="s">
        <v>34</v>
      </c>
      <c r="AG10" s="188" t="s">
        <v>34</v>
      </c>
      <c r="AH10" s="198"/>
      <c r="AI10" s="137" t="s">
        <v>29</v>
      </c>
      <c r="AJ10" s="137" t="s">
        <v>30</v>
      </c>
      <c r="AK10" s="137" t="s">
        <v>95</v>
      </c>
      <c r="AL10" s="137" t="s">
        <v>56</v>
      </c>
      <c r="AM10" s="137" t="s">
        <v>96</v>
      </c>
      <c r="AN10" s="137" t="s">
        <v>97</v>
      </c>
      <c r="AO10" s="137" t="s">
        <v>31</v>
      </c>
      <c r="AP10" s="137" t="s">
        <v>98</v>
      </c>
      <c r="AQ10" s="137" t="s">
        <v>38</v>
      </c>
      <c r="AR10" s="137" t="s">
        <v>37</v>
      </c>
      <c r="AS10" s="12"/>
      <c r="AT10" s="199" t="s">
        <v>36</v>
      </c>
      <c r="AU10" s="199" t="s">
        <v>13</v>
      </c>
      <c r="AV10" s="199" t="s">
        <v>9</v>
      </c>
      <c r="AW10" s="199" t="s">
        <v>15</v>
      </c>
      <c r="AX10" s="198"/>
      <c r="AY10" s="137" t="s">
        <v>29</v>
      </c>
      <c r="AZ10" s="137" t="s">
        <v>30</v>
      </c>
      <c r="BA10" s="137" t="s">
        <v>95</v>
      </c>
      <c r="BB10" s="137" t="s">
        <v>56</v>
      </c>
      <c r="BC10" s="137" t="s">
        <v>96</v>
      </c>
      <c r="BD10" s="137" t="s">
        <v>97</v>
      </c>
      <c r="BE10" s="137" t="s">
        <v>31</v>
      </c>
      <c r="BF10" s="137" t="s">
        <v>98</v>
      </c>
      <c r="BG10" s="137" t="s">
        <v>38</v>
      </c>
      <c r="BH10" s="137" t="s">
        <v>37</v>
      </c>
      <c r="BI10" s="198"/>
      <c r="BJ10" s="170" t="s">
        <v>4</v>
      </c>
      <c r="BK10" s="170" t="s">
        <v>5</v>
      </c>
      <c r="BL10" s="170" t="s">
        <v>6</v>
      </c>
      <c r="BM10" s="170" t="s">
        <v>7</v>
      </c>
      <c r="BN10" s="170" t="s">
        <v>33</v>
      </c>
      <c r="BO10" s="137" t="s">
        <v>21</v>
      </c>
      <c r="BP10" s="137" t="s">
        <v>15</v>
      </c>
      <c r="BQ10" s="198"/>
      <c r="BU10" s="13" t="s">
        <v>50</v>
      </c>
      <c r="BV10" s="14"/>
      <c r="BW10" s="13" t="s">
        <v>51</v>
      </c>
      <c r="BX10" s="14"/>
      <c r="BY10" s="15" t="s">
        <v>52</v>
      </c>
      <c r="BZ10" s="16"/>
    </row>
    <row r="11" spans="1:79" s="12" customFormat="1" x14ac:dyDescent="0.3">
      <c r="A11" s="12" t="s">
        <v>24</v>
      </c>
      <c r="B11" s="12" t="s">
        <v>25</v>
      </c>
      <c r="C11" s="12" t="s">
        <v>26</v>
      </c>
      <c r="D11" s="12" t="s">
        <v>27</v>
      </c>
      <c r="E11" s="12" t="s">
        <v>28</v>
      </c>
      <c r="F11" s="41"/>
      <c r="G11" s="41"/>
      <c r="H11" s="41"/>
      <c r="I11" s="41"/>
      <c r="J11" s="41"/>
      <c r="K11" s="41"/>
      <c r="L11" s="190"/>
      <c r="M11" s="190"/>
      <c r="N11" s="190"/>
      <c r="O11" s="190"/>
      <c r="P11" s="190"/>
      <c r="Q11" s="190"/>
      <c r="R11" s="190"/>
      <c r="S11" s="190"/>
      <c r="T11" s="194"/>
      <c r="U11" s="41"/>
      <c r="V11" s="41"/>
      <c r="W11" s="41"/>
      <c r="X11" s="41"/>
      <c r="Y11" s="41"/>
      <c r="Z11" s="190"/>
      <c r="AA11" s="190"/>
      <c r="AB11" s="190"/>
      <c r="AC11" s="190"/>
      <c r="AD11" s="190"/>
      <c r="AE11" s="190"/>
      <c r="AF11" s="190"/>
      <c r="AG11" s="190"/>
      <c r="AH11" s="198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7"/>
      <c r="AT11" s="24"/>
      <c r="AU11" s="24"/>
      <c r="AV11" s="24"/>
      <c r="AW11" s="24"/>
      <c r="AX11" s="198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98"/>
      <c r="BJ11" s="190"/>
      <c r="BK11" s="190"/>
      <c r="BL11" s="190"/>
      <c r="BM11" s="190"/>
      <c r="BN11" s="190"/>
      <c r="BO11" s="135"/>
      <c r="BP11" s="135"/>
      <c r="BQ11" s="198"/>
      <c r="BR11" s="101" t="s">
        <v>67</v>
      </c>
      <c r="BS11" s="101" t="s">
        <v>68</v>
      </c>
      <c r="BT11" s="101" t="s">
        <v>69</v>
      </c>
      <c r="BU11" s="13" t="s">
        <v>32</v>
      </c>
      <c r="BV11" s="14"/>
      <c r="BW11" s="15" t="s">
        <v>32</v>
      </c>
      <c r="BX11" s="40"/>
      <c r="BY11" s="15" t="s">
        <v>32</v>
      </c>
      <c r="BZ11" s="18" t="s">
        <v>35</v>
      </c>
    </row>
    <row r="12" spans="1:79" s="12" customFormat="1" x14ac:dyDescent="0.3">
      <c r="F12" s="41"/>
      <c r="G12" s="41"/>
      <c r="H12" s="41"/>
      <c r="I12" s="41"/>
      <c r="J12" s="41"/>
      <c r="K12" s="41"/>
      <c r="L12" s="190"/>
      <c r="M12" s="190"/>
      <c r="N12" s="190"/>
      <c r="O12" s="190"/>
      <c r="P12" s="190"/>
      <c r="Q12" s="190"/>
      <c r="R12" s="190"/>
      <c r="S12" s="190"/>
      <c r="T12" s="194"/>
      <c r="U12" s="41"/>
      <c r="V12" s="41"/>
      <c r="W12" s="41"/>
      <c r="X12" s="41"/>
      <c r="Y12" s="41"/>
      <c r="Z12" s="190"/>
      <c r="AA12" s="190"/>
      <c r="AB12" s="190"/>
      <c r="AC12" s="190"/>
      <c r="AD12" s="190"/>
      <c r="AE12" s="190"/>
      <c r="AF12" s="190"/>
      <c r="AG12" s="190"/>
      <c r="AH12" s="198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7"/>
      <c r="AT12" s="24"/>
      <c r="AU12" s="24"/>
      <c r="AV12" s="24"/>
      <c r="AW12" s="24"/>
      <c r="AX12" s="198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98"/>
      <c r="BJ12" s="190"/>
      <c r="BK12" s="190"/>
      <c r="BL12" s="190"/>
      <c r="BM12" s="190"/>
      <c r="BN12" s="190"/>
      <c r="BO12" s="135"/>
      <c r="BP12" s="135"/>
      <c r="BQ12" s="198"/>
      <c r="BR12" s="101"/>
      <c r="BS12" s="101"/>
      <c r="BT12" s="101"/>
      <c r="BU12" s="13"/>
      <c r="BV12" s="14"/>
      <c r="BW12" s="15"/>
      <c r="BX12" s="40"/>
      <c r="BY12" s="15"/>
      <c r="BZ12" s="18"/>
    </row>
    <row r="13" spans="1:79" s="12" customFormat="1" x14ac:dyDescent="0.3">
      <c r="A13" s="442">
        <v>24</v>
      </c>
      <c r="B13" s="442" t="s">
        <v>170</v>
      </c>
      <c r="C13" s="442" t="s">
        <v>233</v>
      </c>
      <c r="D13" s="442" t="s">
        <v>155</v>
      </c>
      <c r="E13" s="442" t="s">
        <v>156</v>
      </c>
      <c r="F13" s="171">
        <v>6.8</v>
      </c>
      <c r="G13" s="171">
        <v>6</v>
      </c>
      <c r="H13" s="171">
        <v>6</v>
      </c>
      <c r="I13" s="171">
        <v>6.5</v>
      </c>
      <c r="J13" s="171">
        <v>6</v>
      </c>
      <c r="K13" s="171">
        <v>6</v>
      </c>
      <c r="L13" s="191">
        <f t="shared" ref="L13:L21" si="0">SUM(F13:K13)/6</f>
        <v>6.2166666666666659</v>
      </c>
      <c r="M13" s="171">
        <v>6.8</v>
      </c>
      <c r="N13" s="171"/>
      <c r="O13" s="191">
        <f t="shared" ref="O13:O20" si="1">M13-N13</f>
        <v>6.8</v>
      </c>
      <c r="P13" s="171">
        <v>6.8</v>
      </c>
      <c r="Q13" s="171">
        <v>0.2</v>
      </c>
      <c r="R13" s="191">
        <f t="shared" ref="R13:R21" si="2">P13-Q13</f>
        <v>6.6</v>
      </c>
      <c r="S13" s="21">
        <f t="shared" ref="S13:S21" si="3">SUM((L13*0.6),(O13*0.25),(R13*0.15))</f>
        <v>6.42</v>
      </c>
      <c r="T13" s="43"/>
      <c r="U13" s="171">
        <v>6.8</v>
      </c>
      <c r="V13" s="171">
        <v>6.8</v>
      </c>
      <c r="W13" s="171">
        <v>6.8</v>
      </c>
      <c r="X13" s="171">
        <v>6.8</v>
      </c>
      <c r="Y13" s="191">
        <f t="shared" ref="Y13:Y21" si="4">(U13+V13+W13+X13)/4</f>
        <v>6.8</v>
      </c>
      <c r="Z13" s="191">
        <f t="shared" ref="Z13:Z21" si="5">(U13+V13+W13+X13)/4</f>
        <v>6.8</v>
      </c>
      <c r="AA13" s="171">
        <v>6.8</v>
      </c>
      <c r="AB13" s="171"/>
      <c r="AC13" s="191">
        <f t="shared" ref="AC13:AC21" si="6">AA13-AB13</f>
        <v>6.8</v>
      </c>
      <c r="AD13" s="171">
        <v>7</v>
      </c>
      <c r="AE13" s="171"/>
      <c r="AF13" s="191">
        <f t="shared" ref="AF13:AF21" si="7">AD13-AE13</f>
        <v>7</v>
      </c>
      <c r="AG13" s="21">
        <f t="shared" ref="AG13:AG21" si="8">((Z13*0.4)+(AC13*0.4)+(AF13*0.2))</f>
        <v>6.8400000000000007</v>
      </c>
      <c r="AH13" s="27"/>
      <c r="AI13" s="195">
        <v>0</v>
      </c>
      <c r="AJ13" s="195">
        <v>6.3</v>
      </c>
      <c r="AK13" s="195">
        <v>6</v>
      </c>
      <c r="AL13" s="195">
        <v>5</v>
      </c>
      <c r="AM13" s="195">
        <v>6</v>
      </c>
      <c r="AN13" s="195">
        <v>6.8</v>
      </c>
      <c r="AO13" s="195">
        <v>5.5</v>
      </c>
      <c r="AP13" s="195">
        <v>6</v>
      </c>
      <c r="AQ13" s="22">
        <f t="shared" ref="AQ13:AQ21" si="9">SUM(AI13:AP13)</f>
        <v>41.6</v>
      </c>
      <c r="AR13" s="21">
        <f t="shared" ref="AR13:AR21" si="10">AQ13/8</f>
        <v>5.2</v>
      </c>
      <c r="AS13" s="17"/>
      <c r="AT13" s="201">
        <v>8.1820000000000004</v>
      </c>
      <c r="AU13" s="24">
        <f t="shared" ref="AU13:AU21" si="11">AT13</f>
        <v>8.1820000000000004</v>
      </c>
      <c r="AV13" s="202"/>
      <c r="AW13" s="24">
        <f t="shared" ref="AW13:AW21" si="12">SUM(AU13-AV13)</f>
        <v>8.1820000000000004</v>
      </c>
      <c r="AX13" s="198"/>
      <c r="AY13" s="195">
        <v>0</v>
      </c>
      <c r="AZ13" s="195">
        <v>7</v>
      </c>
      <c r="BA13" s="195">
        <v>7</v>
      </c>
      <c r="BB13" s="195">
        <v>6.8</v>
      </c>
      <c r="BC13" s="195">
        <v>7</v>
      </c>
      <c r="BD13" s="195">
        <v>7</v>
      </c>
      <c r="BE13" s="195">
        <v>6.8</v>
      </c>
      <c r="BF13" s="195">
        <v>6.2</v>
      </c>
      <c r="BG13" s="22">
        <f t="shared" ref="BG13:BG21" si="13">SUM(AY13:BF13)</f>
        <v>47.8</v>
      </c>
      <c r="BH13" s="21">
        <f t="shared" ref="BH13:BH21" si="14">BG13/8</f>
        <v>5.9749999999999996</v>
      </c>
      <c r="BI13" s="198"/>
      <c r="BJ13" s="195">
        <v>6.8</v>
      </c>
      <c r="BK13" s="195">
        <v>6.8</v>
      </c>
      <c r="BL13" s="195">
        <v>6.8</v>
      </c>
      <c r="BM13" s="195">
        <v>6</v>
      </c>
      <c r="BN13" s="21">
        <f t="shared" ref="BN13:BN21" si="15">SUM((BJ13*0.3),(BK13*0.25),(BL13*0.35),(BM13*0.1))</f>
        <v>6.7200000000000006</v>
      </c>
      <c r="BO13" s="200"/>
      <c r="BP13" s="21">
        <f t="shared" ref="BP13:BP21" si="16">BN13-BO13</f>
        <v>6.7200000000000006</v>
      </c>
      <c r="BQ13" s="198"/>
      <c r="BR13" s="102">
        <f t="shared" ref="BR13:BR21" si="17">(S13+AG13)/2</f>
        <v>6.6300000000000008</v>
      </c>
      <c r="BS13" s="102">
        <f t="shared" ref="BS13:BS21" si="18">(AR13+AW13)/2</f>
        <v>6.6910000000000007</v>
      </c>
      <c r="BT13" s="102">
        <f t="shared" ref="BT13:BT21" si="19">(BH13+BP13)/2</f>
        <v>6.3475000000000001</v>
      </c>
      <c r="BU13" s="204">
        <f t="shared" ref="BU13:BU21" si="20">((S13*0.25)+(AR13*0.375)+(BH13*0.375))</f>
        <v>5.7956249999999994</v>
      </c>
      <c r="BW13" s="205">
        <f t="shared" ref="BW13:BW21" si="21">((AG13*0.25)+(BP13*0.25)+(AW13*0.5))</f>
        <v>7.4810000000000008</v>
      </c>
      <c r="BX13" s="16"/>
      <c r="BY13" s="205">
        <f t="shared" ref="BY13:BY21" si="22">(BU13+BW13)/2</f>
        <v>6.6383124999999996</v>
      </c>
      <c r="BZ13" s="18">
        <v>1</v>
      </c>
      <c r="CA13" s="3"/>
    </row>
    <row r="14" spans="1:79" x14ac:dyDescent="0.3">
      <c r="A14" s="442">
        <v>79</v>
      </c>
      <c r="B14" s="442" t="s">
        <v>204</v>
      </c>
      <c r="C14" s="442" t="s">
        <v>217</v>
      </c>
      <c r="D14" s="442" t="s">
        <v>215</v>
      </c>
      <c r="E14" s="442" t="s">
        <v>193</v>
      </c>
      <c r="F14" s="171">
        <v>6.5</v>
      </c>
      <c r="G14" s="171">
        <v>6.8</v>
      </c>
      <c r="H14" s="171">
        <v>5.8</v>
      </c>
      <c r="I14" s="171">
        <v>6.5</v>
      </c>
      <c r="J14" s="171">
        <v>6</v>
      </c>
      <c r="K14" s="171">
        <v>5.8</v>
      </c>
      <c r="L14" s="191">
        <f t="shared" si="0"/>
        <v>6.2333333333333334</v>
      </c>
      <c r="M14" s="171">
        <v>6.5</v>
      </c>
      <c r="N14" s="171"/>
      <c r="O14" s="191">
        <f t="shared" si="1"/>
        <v>6.5</v>
      </c>
      <c r="P14" s="171">
        <v>6.8</v>
      </c>
      <c r="Q14" s="171">
        <v>0.5</v>
      </c>
      <c r="R14" s="191">
        <f t="shared" si="2"/>
        <v>6.3</v>
      </c>
      <c r="S14" s="21">
        <f t="shared" si="3"/>
        <v>6.3100000000000005</v>
      </c>
      <c r="T14" s="43"/>
      <c r="U14" s="171">
        <v>6</v>
      </c>
      <c r="V14" s="171">
        <v>6.8</v>
      </c>
      <c r="W14" s="171">
        <v>5.5</v>
      </c>
      <c r="X14" s="171">
        <v>6</v>
      </c>
      <c r="Y14" s="191">
        <f t="shared" si="4"/>
        <v>6.0750000000000002</v>
      </c>
      <c r="Z14" s="191">
        <f t="shared" si="5"/>
        <v>6.0750000000000002</v>
      </c>
      <c r="AA14" s="171">
        <v>6.5</v>
      </c>
      <c r="AB14" s="171"/>
      <c r="AC14" s="191">
        <f t="shared" si="6"/>
        <v>6.5</v>
      </c>
      <c r="AD14" s="171">
        <v>7</v>
      </c>
      <c r="AE14" s="171"/>
      <c r="AF14" s="191">
        <f t="shared" si="7"/>
        <v>7</v>
      </c>
      <c r="AG14" s="21">
        <f t="shared" si="8"/>
        <v>6.4300000000000006</v>
      </c>
      <c r="AH14" s="27"/>
      <c r="AI14" s="195">
        <v>4</v>
      </c>
      <c r="AJ14" s="195">
        <v>5.5</v>
      </c>
      <c r="AK14" s="195">
        <v>6.5</v>
      </c>
      <c r="AL14" s="195">
        <v>5.5</v>
      </c>
      <c r="AM14" s="195">
        <v>6.8</v>
      </c>
      <c r="AN14" s="195">
        <v>6.5</v>
      </c>
      <c r="AO14" s="195">
        <v>0</v>
      </c>
      <c r="AP14" s="195">
        <v>4.5</v>
      </c>
      <c r="AQ14" s="22">
        <f t="shared" si="9"/>
        <v>39.299999999999997</v>
      </c>
      <c r="AR14" s="21">
        <f t="shared" si="10"/>
        <v>4.9124999999999996</v>
      </c>
      <c r="AS14" s="17"/>
      <c r="AT14" s="201">
        <v>8</v>
      </c>
      <c r="AU14" s="24">
        <f t="shared" si="11"/>
        <v>8</v>
      </c>
      <c r="AV14" s="202"/>
      <c r="AW14" s="24">
        <f t="shared" si="12"/>
        <v>8</v>
      </c>
      <c r="AX14" s="198"/>
      <c r="AY14" s="195">
        <v>5.5</v>
      </c>
      <c r="AZ14" s="195">
        <v>6.3</v>
      </c>
      <c r="BA14" s="195">
        <v>6</v>
      </c>
      <c r="BB14" s="195">
        <v>6.3</v>
      </c>
      <c r="BC14" s="195">
        <v>6.5</v>
      </c>
      <c r="BD14" s="195">
        <v>4.8</v>
      </c>
      <c r="BE14" s="195">
        <v>6.5</v>
      </c>
      <c r="BF14" s="195">
        <v>6.2</v>
      </c>
      <c r="BG14" s="22">
        <f t="shared" si="13"/>
        <v>48.1</v>
      </c>
      <c r="BH14" s="21">
        <f t="shared" si="14"/>
        <v>6.0125000000000002</v>
      </c>
      <c r="BI14" s="198"/>
      <c r="BJ14" s="195">
        <v>6</v>
      </c>
      <c r="BK14" s="195">
        <v>6</v>
      </c>
      <c r="BL14" s="195">
        <v>5.7</v>
      </c>
      <c r="BM14" s="195">
        <v>5.5</v>
      </c>
      <c r="BN14" s="21">
        <f t="shared" si="15"/>
        <v>5.8449999999999998</v>
      </c>
      <c r="BO14" s="200"/>
      <c r="BP14" s="21">
        <f t="shared" si="16"/>
        <v>5.8449999999999998</v>
      </c>
      <c r="BQ14" s="198"/>
      <c r="BR14" s="102">
        <f t="shared" si="17"/>
        <v>6.370000000000001</v>
      </c>
      <c r="BS14" s="102">
        <f t="shared" si="18"/>
        <v>6.4562499999999998</v>
      </c>
      <c r="BT14" s="102">
        <f t="shared" si="19"/>
        <v>5.92875</v>
      </c>
      <c r="BU14" s="204">
        <f t="shared" si="20"/>
        <v>5.6743750000000004</v>
      </c>
      <c r="BV14" s="12"/>
      <c r="BW14" s="205">
        <f t="shared" si="21"/>
        <v>7.0687499999999996</v>
      </c>
      <c r="BX14" s="16"/>
      <c r="BY14" s="205">
        <f t="shared" si="22"/>
        <v>6.3715624999999996</v>
      </c>
      <c r="BZ14" s="18">
        <v>2</v>
      </c>
      <c r="CA14" s="343"/>
    </row>
    <row r="15" spans="1:79" x14ac:dyDescent="0.3">
      <c r="A15" s="442">
        <v>40</v>
      </c>
      <c r="B15" s="442" t="s">
        <v>299</v>
      </c>
      <c r="C15" s="442" t="s">
        <v>181</v>
      </c>
      <c r="D15" s="442" t="s">
        <v>177</v>
      </c>
      <c r="E15" s="442" t="s">
        <v>165</v>
      </c>
      <c r="F15" s="171">
        <v>6</v>
      </c>
      <c r="G15" s="171">
        <v>6</v>
      </c>
      <c r="H15" s="171">
        <v>5.8</v>
      </c>
      <c r="I15" s="171">
        <v>6</v>
      </c>
      <c r="J15" s="171">
        <v>6.8</v>
      </c>
      <c r="K15" s="171">
        <v>5.8</v>
      </c>
      <c r="L15" s="191">
        <f t="shared" si="0"/>
        <v>6.0666666666666664</v>
      </c>
      <c r="M15" s="171">
        <v>7</v>
      </c>
      <c r="N15" s="171">
        <v>2</v>
      </c>
      <c r="O15" s="191">
        <f t="shared" si="1"/>
        <v>5</v>
      </c>
      <c r="P15" s="171">
        <v>7</v>
      </c>
      <c r="Q15" s="171">
        <v>0.5</v>
      </c>
      <c r="R15" s="191">
        <f t="shared" si="2"/>
        <v>6.5</v>
      </c>
      <c r="S15" s="21">
        <f t="shared" si="3"/>
        <v>5.8649999999999993</v>
      </c>
      <c r="T15" s="43"/>
      <c r="U15" s="171">
        <v>5.8</v>
      </c>
      <c r="V15" s="171">
        <v>7</v>
      </c>
      <c r="W15" s="171">
        <v>6</v>
      </c>
      <c r="X15" s="171">
        <v>6.8</v>
      </c>
      <c r="Y15" s="191">
        <f t="shared" si="4"/>
        <v>6.4</v>
      </c>
      <c r="Z15" s="191">
        <f t="shared" si="5"/>
        <v>6.4</v>
      </c>
      <c r="AA15" s="171">
        <v>7</v>
      </c>
      <c r="AB15" s="171"/>
      <c r="AC15" s="191">
        <f t="shared" si="6"/>
        <v>7</v>
      </c>
      <c r="AD15" s="171">
        <v>7</v>
      </c>
      <c r="AE15" s="171"/>
      <c r="AF15" s="191">
        <f t="shared" si="7"/>
        <v>7</v>
      </c>
      <c r="AG15" s="21">
        <f t="shared" si="8"/>
        <v>6.7600000000000016</v>
      </c>
      <c r="AH15" s="27"/>
      <c r="AI15" s="195">
        <v>0</v>
      </c>
      <c r="AJ15" s="195">
        <v>5.5</v>
      </c>
      <c r="AK15" s="195">
        <v>5.5</v>
      </c>
      <c r="AL15" s="195">
        <v>5.5</v>
      </c>
      <c r="AM15" s="195">
        <v>5</v>
      </c>
      <c r="AN15" s="195">
        <v>5</v>
      </c>
      <c r="AO15" s="195">
        <v>6</v>
      </c>
      <c r="AP15" s="195">
        <v>4.8</v>
      </c>
      <c r="AQ15" s="22">
        <f t="shared" si="9"/>
        <v>37.299999999999997</v>
      </c>
      <c r="AR15" s="21">
        <f t="shared" si="10"/>
        <v>4.6624999999999996</v>
      </c>
      <c r="AS15" s="17"/>
      <c r="AT15" s="201">
        <v>8</v>
      </c>
      <c r="AU15" s="24">
        <f t="shared" si="11"/>
        <v>8</v>
      </c>
      <c r="AV15" s="202"/>
      <c r="AW15" s="24">
        <f t="shared" si="12"/>
        <v>8</v>
      </c>
      <c r="AX15" s="198"/>
      <c r="AY15" s="195">
        <v>4</v>
      </c>
      <c r="AZ15" s="195">
        <v>5.7</v>
      </c>
      <c r="BA15" s="195">
        <v>5</v>
      </c>
      <c r="BB15" s="195">
        <v>6</v>
      </c>
      <c r="BC15" s="195">
        <v>5.3</v>
      </c>
      <c r="BD15" s="195">
        <v>5.5</v>
      </c>
      <c r="BE15" s="195">
        <v>6.3</v>
      </c>
      <c r="BF15" s="195">
        <v>6</v>
      </c>
      <c r="BG15" s="22">
        <f t="shared" si="13"/>
        <v>43.8</v>
      </c>
      <c r="BH15" s="21">
        <f t="shared" si="14"/>
        <v>5.4749999999999996</v>
      </c>
      <c r="BI15" s="198"/>
      <c r="BJ15" s="195">
        <v>7</v>
      </c>
      <c r="BK15" s="195">
        <v>7</v>
      </c>
      <c r="BL15" s="195">
        <v>6.9</v>
      </c>
      <c r="BM15" s="195">
        <v>6</v>
      </c>
      <c r="BN15" s="21">
        <f t="shared" si="15"/>
        <v>6.8650000000000002</v>
      </c>
      <c r="BO15" s="200"/>
      <c r="BP15" s="21">
        <f t="shared" si="16"/>
        <v>6.8650000000000002</v>
      </c>
      <c r="BQ15" s="198"/>
      <c r="BR15" s="102">
        <f t="shared" si="17"/>
        <v>6.3125</v>
      </c>
      <c r="BS15" s="102">
        <f t="shared" si="18"/>
        <v>6.3312499999999998</v>
      </c>
      <c r="BT15" s="102">
        <f t="shared" si="19"/>
        <v>6.17</v>
      </c>
      <c r="BU15" s="204">
        <f t="shared" si="20"/>
        <v>5.2678124999999998</v>
      </c>
      <c r="BV15" s="12"/>
      <c r="BW15" s="205">
        <f t="shared" si="21"/>
        <v>7.40625</v>
      </c>
      <c r="BX15" s="16"/>
      <c r="BY15" s="205">
        <f t="shared" si="22"/>
        <v>6.3370312499999999</v>
      </c>
      <c r="BZ15" s="18">
        <v>3</v>
      </c>
      <c r="CA15" s="343"/>
    </row>
    <row r="16" spans="1:79" x14ac:dyDescent="0.3">
      <c r="A16" s="442">
        <v>8</v>
      </c>
      <c r="B16" s="442" t="s">
        <v>218</v>
      </c>
      <c r="C16" s="433" t="s">
        <v>238</v>
      </c>
      <c r="D16" s="433" t="s">
        <v>151</v>
      </c>
      <c r="E16" s="442" t="s">
        <v>269</v>
      </c>
      <c r="F16" s="171">
        <v>5.5</v>
      </c>
      <c r="G16" s="171">
        <v>5.8</v>
      </c>
      <c r="H16" s="171">
        <v>5</v>
      </c>
      <c r="I16" s="171">
        <v>6.5</v>
      </c>
      <c r="J16" s="171">
        <v>5</v>
      </c>
      <c r="K16" s="171">
        <v>5</v>
      </c>
      <c r="L16" s="191">
        <f t="shared" si="0"/>
        <v>5.4666666666666659</v>
      </c>
      <c r="M16" s="171">
        <v>6</v>
      </c>
      <c r="N16" s="171">
        <v>2</v>
      </c>
      <c r="O16" s="191">
        <f t="shared" si="1"/>
        <v>4</v>
      </c>
      <c r="P16" s="171">
        <v>6</v>
      </c>
      <c r="Q16" s="171">
        <v>0.7</v>
      </c>
      <c r="R16" s="191">
        <f t="shared" si="2"/>
        <v>5.3</v>
      </c>
      <c r="S16" s="21">
        <f t="shared" si="3"/>
        <v>5.0749999999999993</v>
      </c>
      <c r="T16" s="43"/>
      <c r="U16" s="171">
        <v>6.8</v>
      </c>
      <c r="V16" s="171">
        <v>6.6</v>
      </c>
      <c r="W16" s="171">
        <v>6</v>
      </c>
      <c r="X16" s="171">
        <v>5.5</v>
      </c>
      <c r="Y16" s="191">
        <f t="shared" si="4"/>
        <v>6.2249999999999996</v>
      </c>
      <c r="Z16" s="191">
        <f t="shared" si="5"/>
        <v>6.2249999999999996</v>
      </c>
      <c r="AA16" s="171">
        <v>6.8</v>
      </c>
      <c r="AB16" s="171"/>
      <c r="AC16" s="191">
        <f t="shared" si="6"/>
        <v>6.8</v>
      </c>
      <c r="AD16" s="171">
        <v>7</v>
      </c>
      <c r="AE16" s="171"/>
      <c r="AF16" s="191">
        <f t="shared" si="7"/>
        <v>7</v>
      </c>
      <c r="AG16" s="21">
        <f t="shared" si="8"/>
        <v>6.6100000000000012</v>
      </c>
      <c r="AH16" s="27"/>
      <c r="AI16" s="195">
        <v>0</v>
      </c>
      <c r="AJ16" s="195">
        <v>6</v>
      </c>
      <c r="AK16" s="195">
        <v>5.5</v>
      </c>
      <c r="AL16" s="195">
        <v>6</v>
      </c>
      <c r="AM16" s="195">
        <v>5.5</v>
      </c>
      <c r="AN16" s="195">
        <v>5.3</v>
      </c>
      <c r="AO16" s="195">
        <v>4.8</v>
      </c>
      <c r="AP16" s="195">
        <v>6.5</v>
      </c>
      <c r="AQ16" s="22">
        <f t="shared" si="9"/>
        <v>39.6</v>
      </c>
      <c r="AR16" s="21">
        <f t="shared" si="10"/>
        <v>4.95</v>
      </c>
      <c r="AS16" s="17"/>
      <c r="AT16" s="201">
        <v>8.6</v>
      </c>
      <c r="AU16" s="24">
        <f t="shared" si="11"/>
        <v>8.6</v>
      </c>
      <c r="AV16" s="202"/>
      <c r="AW16" s="24">
        <f t="shared" si="12"/>
        <v>8.6</v>
      </c>
      <c r="AX16" s="198"/>
      <c r="AY16" s="195">
        <v>0</v>
      </c>
      <c r="AZ16" s="195">
        <v>6.8</v>
      </c>
      <c r="BA16" s="195">
        <v>6.3</v>
      </c>
      <c r="BB16" s="195">
        <v>6.5</v>
      </c>
      <c r="BC16" s="195">
        <v>6</v>
      </c>
      <c r="BD16" s="195">
        <v>6</v>
      </c>
      <c r="BE16" s="195">
        <v>6</v>
      </c>
      <c r="BF16" s="195">
        <v>6</v>
      </c>
      <c r="BG16" s="22">
        <f t="shared" si="13"/>
        <v>43.6</v>
      </c>
      <c r="BH16" s="21">
        <f t="shared" si="14"/>
        <v>5.45</v>
      </c>
      <c r="BI16" s="198"/>
      <c r="BJ16" s="195">
        <v>6</v>
      </c>
      <c r="BK16" s="195">
        <v>6</v>
      </c>
      <c r="BL16" s="195">
        <v>6</v>
      </c>
      <c r="BM16" s="195">
        <v>4.8</v>
      </c>
      <c r="BN16" s="21">
        <f t="shared" si="15"/>
        <v>5.879999999999999</v>
      </c>
      <c r="BO16" s="200"/>
      <c r="BP16" s="21">
        <f t="shared" si="16"/>
        <v>5.879999999999999</v>
      </c>
      <c r="BQ16" s="198"/>
      <c r="BR16" s="102">
        <f t="shared" si="17"/>
        <v>5.8425000000000002</v>
      </c>
      <c r="BS16" s="102">
        <f t="shared" si="18"/>
        <v>6.7750000000000004</v>
      </c>
      <c r="BT16" s="102">
        <f t="shared" si="19"/>
        <v>5.6649999999999991</v>
      </c>
      <c r="BU16" s="204">
        <f t="shared" si="20"/>
        <v>5.1687500000000002</v>
      </c>
      <c r="BV16" s="12"/>
      <c r="BW16" s="205">
        <f t="shared" si="21"/>
        <v>7.4224999999999994</v>
      </c>
      <c r="BX16" s="16"/>
      <c r="BY16" s="205">
        <f t="shared" si="22"/>
        <v>6.2956249999999994</v>
      </c>
      <c r="BZ16" s="18">
        <v>4</v>
      </c>
    </row>
    <row r="17" spans="1:79" s="12" customFormat="1" x14ac:dyDescent="0.3">
      <c r="A17" s="442">
        <v>81</v>
      </c>
      <c r="B17" s="442" t="s">
        <v>300</v>
      </c>
      <c r="C17" s="442" t="s">
        <v>217</v>
      </c>
      <c r="D17" s="442" t="s">
        <v>215</v>
      </c>
      <c r="E17" s="442" t="s">
        <v>193</v>
      </c>
      <c r="F17" s="171">
        <v>5.5</v>
      </c>
      <c r="G17" s="171">
        <v>6</v>
      </c>
      <c r="H17" s="171">
        <v>5.8</v>
      </c>
      <c r="I17" s="171">
        <v>6</v>
      </c>
      <c r="J17" s="171">
        <v>5.8</v>
      </c>
      <c r="K17" s="171">
        <v>5.8</v>
      </c>
      <c r="L17" s="191">
        <f t="shared" si="0"/>
        <v>5.8166666666666664</v>
      </c>
      <c r="M17" s="171">
        <v>6.5</v>
      </c>
      <c r="N17" s="171"/>
      <c r="O17" s="191">
        <f t="shared" si="1"/>
        <v>6.5</v>
      </c>
      <c r="P17" s="171">
        <v>6.8</v>
      </c>
      <c r="Q17" s="171">
        <v>0.3</v>
      </c>
      <c r="R17" s="191">
        <f t="shared" si="2"/>
        <v>6.5</v>
      </c>
      <c r="S17" s="21">
        <f t="shared" si="3"/>
        <v>6.09</v>
      </c>
      <c r="T17" s="43"/>
      <c r="U17" s="171">
        <v>6.8</v>
      </c>
      <c r="V17" s="171">
        <v>6.8</v>
      </c>
      <c r="W17" s="171">
        <v>5.5</v>
      </c>
      <c r="X17" s="171">
        <v>5</v>
      </c>
      <c r="Y17" s="191">
        <f t="shared" si="4"/>
        <v>6.0250000000000004</v>
      </c>
      <c r="Z17" s="191">
        <f t="shared" si="5"/>
        <v>6.0250000000000004</v>
      </c>
      <c r="AA17" s="171">
        <v>6.8</v>
      </c>
      <c r="AB17" s="171"/>
      <c r="AC17" s="191">
        <f t="shared" si="6"/>
        <v>6.8</v>
      </c>
      <c r="AD17" s="171">
        <v>6.8</v>
      </c>
      <c r="AE17" s="171">
        <v>0.2</v>
      </c>
      <c r="AF17" s="191">
        <f t="shared" si="7"/>
        <v>6.6</v>
      </c>
      <c r="AG17" s="21">
        <f t="shared" si="8"/>
        <v>6.4500000000000011</v>
      </c>
      <c r="AH17" s="27"/>
      <c r="AI17" s="195">
        <v>5</v>
      </c>
      <c r="AJ17" s="195">
        <v>5.5</v>
      </c>
      <c r="AK17" s="195">
        <v>5.5</v>
      </c>
      <c r="AL17" s="195">
        <v>5</v>
      </c>
      <c r="AM17" s="195">
        <v>5.3</v>
      </c>
      <c r="AN17" s="195">
        <v>5</v>
      </c>
      <c r="AO17" s="195">
        <v>0</v>
      </c>
      <c r="AP17" s="195">
        <v>5</v>
      </c>
      <c r="AQ17" s="22">
        <f t="shared" si="9"/>
        <v>36.299999999999997</v>
      </c>
      <c r="AR17" s="21">
        <f t="shared" si="10"/>
        <v>4.5374999999999996</v>
      </c>
      <c r="AS17" s="17"/>
      <c r="AT17" s="201">
        <v>7.8330000000000002</v>
      </c>
      <c r="AU17" s="24">
        <f t="shared" si="11"/>
        <v>7.8330000000000002</v>
      </c>
      <c r="AV17" s="202"/>
      <c r="AW17" s="24">
        <f t="shared" si="12"/>
        <v>7.8330000000000002</v>
      </c>
      <c r="AX17" s="198"/>
      <c r="AY17" s="195">
        <v>5.3</v>
      </c>
      <c r="AZ17" s="195">
        <v>6</v>
      </c>
      <c r="BA17" s="195">
        <v>5.3</v>
      </c>
      <c r="BB17" s="195">
        <v>5.7</v>
      </c>
      <c r="BC17" s="195">
        <v>6</v>
      </c>
      <c r="BD17" s="195">
        <v>6</v>
      </c>
      <c r="BE17" s="195">
        <v>0</v>
      </c>
      <c r="BF17" s="195">
        <v>5.5</v>
      </c>
      <c r="BG17" s="22">
        <f t="shared" si="13"/>
        <v>39.799999999999997</v>
      </c>
      <c r="BH17" s="21">
        <f t="shared" si="14"/>
        <v>4.9749999999999996</v>
      </c>
      <c r="BI17" s="198"/>
      <c r="BJ17" s="195">
        <v>7</v>
      </c>
      <c r="BK17" s="195">
        <v>7</v>
      </c>
      <c r="BL17" s="195">
        <v>6</v>
      </c>
      <c r="BM17" s="195">
        <v>6.3</v>
      </c>
      <c r="BN17" s="21">
        <f t="shared" si="15"/>
        <v>6.5799999999999992</v>
      </c>
      <c r="BO17" s="200"/>
      <c r="BP17" s="21">
        <f t="shared" si="16"/>
        <v>6.5799999999999992</v>
      </c>
      <c r="BQ17" s="198"/>
      <c r="BR17" s="102">
        <f t="shared" si="17"/>
        <v>6.2700000000000005</v>
      </c>
      <c r="BS17" s="102">
        <f t="shared" si="18"/>
        <v>6.1852499999999999</v>
      </c>
      <c r="BT17" s="102">
        <f t="shared" si="19"/>
        <v>5.7774999999999999</v>
      </c>
      <c r="BU17" s="204">
        <f t="shared" si="20"/>
        <v>5.0896874999999993</v>
      </c>
      <c r="BW17" s="205">
        <f t="shared" si="21"/>
        <v>7.1740000000000004</v>
      </c>
      <c r="BX17" s="16"/>
      <c r="BY17" s="205">
        <f t="shared" si="22"/>
        <v>6.1318437499999998</v>
      </c>
      <c r="BZ17" s="18">
        <v>5</v>
      </c>
      <c r="CA17" s="343"/>
    </row>
    <row r="18" spans="1:79" s="12" customFormat="1" ht="14.4" customHeight="1" x14ac:dyDescent="0.3">
      <c r="A18" s="442">
        <v>4</v>
      </c>
      <c r="B18" s="442" t="s">
        <v>169</v>
      </c>
      <c r="C18" s="442" t="s">
        <v>159</v>
      </c>
      <c r="D18" s="442" t="s">
        <v>160</v>
      </c>
      <c r="E18" s="442" t="s">
        <v>161</v>
      </c>
      <c r="F18" s="171">
        <v>5.8</v>
      </c>
      <c r="G18" s="171">
        <v>5.8</v>
      </c>
      <c r="H18" s="171">
        <v>6</v>
      </c>
      <c r="I18" s="171">
        <v>6</v>
      </c>
      <c r="J18" s="171">
        <v>7</v>
      </c>
      <c r="K18" s="171">
        <v>5.8</v>
      </c>
      <c r="L18" s="191">
        <f t="shared" si="0"/>
        <v>6.0666666666666664</v>
      </c>
      <c r="M18" s="171">
        <v>5.5</v>
      </c>
      <c r="N18" s="171">
        <v>4</v>
      </c>
      <c r="O18" s="191">
        <f t="shared" si="1"/>
        <v>1.5</v>
      </c>
      <c r="P18" s="171">
        <v>6.8</v>
      </c>
      <c r="Q18" s="171"/>
      <c r="R18" s="191">
        <f t="shared" si="2"/>
        <v>6.8</v>
      </c>
      <c r="S18" s="21">
        <f t="shared" si="3"/>
        <v>5.0350000000000001</v>
      </c>
      <c r="T18" s="43"/>
      <c r="U18" s="171">
        <v>5.5</v>
      </c>
      <c r="V18" s="171">
        <v>6.5</v>
      </c>
      <c r="W18" s="171">
        <v>5</v>
      </c>
      <c r="X18" s="171">
        <v>6.5</v>
      </c>
      <c r="Y18" s="191">
        <f t="shared" si="4"/>
        <v>5.875</v>
      </c>
      <c r="Z18" s="191">
        <f t="shared" si="5"/>
        <v>5.875</v>
      </c>
      <c r="AA18" s="171">
        <v>6.8</v>
      </c>
      <c r="AB18" s="171"/>
      <c r="AC18" s="191">
        <f t="shared" si="6"/>
        <v>6.8</v>
      </c>
      <c r="AD18" s="171">
        <v>7</v>
      </c>
      <c r="AE18" s="171"/>
      <c r="AF18" s="191">
        <f t="shared" si="7"/>
        <v>7</v>
      </c>
      <c r="AG18" s="21">
        <f t="shared" si="8"/>
        <v>6.4700000000000006</v>
      </c>
      <c r="AH18" s="27"/>
      <c r="AI18" s="195">
        <v>4.8</v>
      </c>
      <c r="AJ18" s="195">
        <v>5</v>
      </c>
      <c r="AK18" s="195">
        <v>5.3</v>
      </c>
      <c r="AL18" s="195">
        <v>5.5</v>
      </c>
      <c r="AM18" s="195">
        <v>5.5</v>
      </c>
      <c r="AN18" s="195">
        <v>6</v>
      </c>
      <c r="AO18" s="195">
        <v>0</v>
      </c>
      <c r="AP18" s="195">
        <v>5.3</v>
      </c>
      <c r="AQ18" s="22">
        <f t="shared" si="9"/>
        <v>37.4</v>
      </c>
      <c r="AR18" s="21">
        <f t="shared" si="10"/>
        <v>4.6749999999999998</v>
      </c>
      <c r="AS18" s="17"/>
      <c r="AT18" s="201">
        <v>7.7779999999999996</v>
      </c>
      <c r="AU18" s="24">
        <f t="shared" si="11"/>
        <v>7.7779999999999996</v>
      </c>
      <c r="AV18" s="202"/>
      <c r="AW18" s="24">
        <f t="shared" si="12"/>
        <v>7.7779999999999996</v>
      </c>
      <c r="AX18" s="198"/>
      <c r="AY18" s="195">
        <v>5.5</v>
      </c>
      <c r="AZ18" s="195">
        <v>6</v>
      </c>
      <c r="BA18" s="195">
        <v>5.5</v>
      </c>
      <c r="BB18" s="195">
        <v>6</v>
      </c>
      <c r="BC18" s="195">
        <v>5.5</v>
      </c>
      <c r="BD18" s="195">
        <v>6</v>
      </c>
      <c r="BE18" s="195">
        <v>6</v>
      </c>
      <c r="BF18" s="195">
        <v>5.2</v>
      </c>
      <c r="BG18" s="22">
        <f t="shared" si="13"/>
        <v>45.7</v>
      </c>
      <c r="BH18" s="21">
        <f t="shared" si="14"/>
        <v>5.7125000000000004</v>
      </c>
      <c r="BI18" s="198"/>
      <c r="BJ18" s="195">
        <v>5.3</v>
      </c>
      <c r="BK18" s="195">
        <v>5</v>
      </c>
      <c r="BL18" s="195">
        <v>4.8</v>
      </c>
      <c r="BM18" s="195">
        <v>4.8</v>
      </c>
      <c r="BN18" s="21">
        <f t="shared" si="15"/>
        <v>5</v>
      </c>
      <c r="BO18" s="200"/>
      <c r="BP18" s="21">
        <f t="shared" si="16"/>
        <v>5</v>
      </c>
      <c r="BQ18" s="198"/>
      <c r="BR18" s="102">
        <f t="shared" si="17"/>
        <v>5.7525000000000004</v>
      </c>
      <c r="BS18" s="102">
        <f t="shared" si="18"/>
        <v>6.2264999999999997</v>
      </c>
      <c r="BT18" s="102">
        <f t="shared" si="19"/>
        <v>5.3562500000000002</v>
      </c>
      <c r="BU18" s="204">
        <f t="shared" si="20"/>
        <v>5.1540625000000002</v>
      </c>
      <c r="BW18" s="205">
        <f t="shared" si="21"/>
        <v>6.7565</v>
      </c>
      <c r="BX18" s="16"/>
      <c r="BY18" s="205">
        <f t="shared" si="22"/>
        <v>5.9552812500000005</v>
      </c>
      <c r="BZ18" s="18">
        <v>6</v>
      </c>
      <c r="CA18" s="3"/>
    </row>
    <row r="19" spans="1:79" s="12" customFormat="1" x14ac:dyDescent="0.3">
      <c r="A19" s="442">
        <v>7</v>
      </c>
      <c r="B19" s="442" t="s">
        <v>219</v>
      </c>
      <c r="C19" s="433" t="s">
        <v>238</v>
      </c>
      <c r="D19" s="433" t="s">
        <v>151</v>
      </c>
      <c r="E19" s="442" t="s">
        <v>269</v>
      </c>
      <c r="F19" s="171">
        <v>6</v>
      </c>
      <c r="G19" s="171">
        <v>5.8</v>
      </c>
      <c r="H19" s="171">
        <v>5</v>
      </c>
      <c r="I19" s="171">
        <v>6.5</v>
      </c>
      <c r="J19" s="171">
        <v>5</v>
      </c>
      <c r="K19" s="171">
        <v>5</v>
      </c>
      <c r="L19" s="191">
        <f t="shared" si="0"/>
        <v>5.55</v>
      </c>
      <c r="M19" s="171">
        <v>6</v>
      </c>
      <c r="N19" s="171"/>
      <c r="O19" s="191">
        <f t="shared" si="1"/>
        <v>6</v>
      </c>
      <c r="P19" s="171">
        <v>6</v>
      </c>
      <c r="Q19" s="171">
        <v>0.7</v>
      </c>
      <c r="R19" s="191">
        <f t="shared" si="2"/>
        <v>5.3</v>
      </c>
      <c r="S19" s="21">
        <f t="shared" si="3"/>
        <v>5.625</v>
      </c>
      <c r="T19" s="43"/>
      <c r="U19" s="171">
        <v>6.8</v>
      </c>
      <c r="V19" s="171">
        <v>6.6</v>
      </c>
      <c r="W19" s="171">
        <v>6</v>
      </c>
      <c r="X19" s="171">
        <v>5.5</v>
      </c>
      <c r="Y19" s="191">
        <f t="shared" si="4"/>
        <v>6.2249999999999996</v>
      </c>
      <c r="Z19" s="191">
        <f t="shared" si="5"/>
        <v>6.2249999999999996</v>
      </c>
      <c r="AA19" s="171">
        <v>6.8</v>
      </c>
      <c r="AB19" s="171"/>
      <c r="AC19" s="191">
        <f t="shared" si="6"/>
        <v>6.8</v>
      </c>
      <c r="AD19" s="171">
        <v>7</v>
      </c>
      <c r="AE19" s="171"/>
      <c r="AF19" s="191">
        <f t="shared" si="7"/>
        <v>7</v>
      </c>
      <c r="AG19" s="21">
        <f t="shared" si="8"/>
        <v>6.6100000000000012</v>
      </c>
      <c r="AH19" s="27"/>
      <c r="AI19" s="195">
        <v>0</v>
      </c>
      <c r="AJ19" s="195">
        <v>5.3</v>
      </c>
      <c r="AK19" s="195">
        <v>5.3</v>
      </c>
      <c r="AL19" s="195">
        <v>5</v>
      </c>
      <c r="AM19" s="195">
        <v>5</v>
      </c>
      <c r="AN19" s="195">
        <v>5.2</v>
      </c>
      <c r="AO19" s="195">
        <v>5</v>
      </c>
      <c r="AP19" s="195">
        <v>4.8</v>
      </c>
      <c r="AQ19" s="22">
        <f t="shared" si="9"/>
        <v>35.6</v>
      </c>
      <c r="AR19" s="21">
        <f t="shared" si="10"/>
        <v>4.45</v>
      </c>
      <c r="AS19" s="17"/>
      <c r="AT19" s="201">
        <v>6.5</v>
      </c>
      <c r="AU19" s="24">
        <f t="shared" si="11"/>
        <v>6.5</v>
      </c>
      <c r="AV19" s="202"/>
      <c r="AW19" s="24">
        <f t="shared" si="12"/>
        <v>6.5</v>
      </c>
      <c r="AX19" s="198"/>
      <c r="AY19" s="195">
        <v>0</v>
      </c>
      <c r="AZ19" s="195">
        <v>5</v>
      </c>
      <c r="BA19" s="195">
        <v>6</v>
      </c>
      <c r="BB19" s="195">
        <v>6.2</v>
      </c>
      <c r="BC19" s="195">
        <v>4.8</v>
      </c>
      <c r="BD19" s="195">
        <v>5.6</v>
      </c>
      <c r="BE19" s="195">
        <v>6</v>
      </c>
      <c r="BF19" s="195">
        <v>5.5</v>
      </c>
      <c r="BG19" s="22">
        <f t="shared" si="13"/>
        <v>39.1</v>
      </c>
      <c r="BH19" s="21">
        <f t="shared" si="14"/>
        <v>4.8875000000000002</v>
      </c>
      <c r="BI19" s="198"/>
      <c r="BJ19" s="195">
        <v>5.5</v>
      </c>
      <c r="BK19" s="195">
        <v>5.5</v>
      </c>
      <c r="BL19" s="195">
        <v>4.7</v>
      </c>
      <c r="BM19" s="195">
        <v>5</v>
      </c>
      <c r="BN19" s="21">
        <f t="shared" si="15"/>
        <v>5.17</v>
      </c>
      <c r="BO19" s="200"/>
      <c r="BP19" s="21">
        <f t="shared" si="16"/>
        <v>5.17</v>
      </c>
      <c r="BQ19" s="198"/>
      <c r="BR19" s="102">
        <f t="shared" si="17"/>
        <v>6.1175000000000006</v>
      </c>
      <c r="BS19" s="102">
        <f t="shared" si="18"/>
        <v>5.4749999999999996</v>
      </c>
      <c r="BT19" s="102">
        <f t="shared" si="19"/>
        <v>5.0287500000000005</v>
      </c>
      <c r="BU19" s="204">
        <f t="shared" si="20"/>
        <v>4.9078125000000004</v>
      </c>
      <c r="BW19" s="205">
        <f t="shared" si="21"/>
        <v>6.1950000000000003</v>
      </c>
      <c r="BX19" s="16"/>
      <c r="BY19" s="205">
        <f t="shared" si="22"/>
        <v>5.5514062500000003</v>
      </c>
      <c r="BZ19" s="18">
        <v>7</v>
      </c>
      <c r="CA19" s="3"/>
    </row>
    <row r="20" spans="1:79" x14ac:dyDescent="0.3">
      <c r="A20" s="442">
        <v>100</v>
      </c>
      <c r="B20" s="442" t="s">
        <v>184</v>
      </c>
      <c r="C20" s="442" t="s">
        <v>242</v>
      </c>
      <c r="D20" s="442" t="s">
        <v>243</v>
      </c>
      <c r="E20" s="442" t="s">
        <v>192</v>
      </c>
      <c r="F20" s="171">
        <v>7.5</v>
      </c>
      <c r="G20" s="171">
        <v>6</v>
      </c>
      <c r="H20" s="171">
        <v>6.8</v>
      </c>
      <c r="I20" s="171">
        <v>7</v>
      </c>
      <c r="J20" s="171">
        <v>6</v>
      </c>
      <c r="K20" s="171">
        <v>6.5</v>
      </c>
      <c r="L20" s="191">
        <f t="shared" si="0"/>
        <v>6.6333333333333329</v>
      </c>
      <c r="M20" s="171">
        <v>7</v>
      </c>
      <c r="N20" s="171"/>
      <c r="O20" s="191">
        <f t="shared" si="1"/>
        <v>7</v>
      </c>
      <c r="P20" s="171">
        <v>6.5</v>
      </c>
      <c r="Q20" s="171">
        <v>0.5</v>
      </c>
      <c r="R20" s="191">
        <f t="shared" si="2"/>
        <v>6</v>
      </c>
      <c r="S20" s="21">
        <f t="shared" si="3"/>
        <v>6.629999999999999</v>
      </c>
      <c r="T20" s="43"/>
      <c r="U20" s="171">
        <v>6</v>
      </c>
      <c r="V20" s="171">
        <v>7</v>
      </c>
      <c r="W20" s="171">
        <v>6</v>
      </c>
      <c r="X20" s="171">
        <v>5.5</v>
      </c>
      <c r="Y20" s="191">
        <f t="shared" si="4"/>
        <v>6.125</v>
      </c>
      <c r="Z20" s="191">
        <f t="shared" si="5"/>
        <v>6.125</v>
      </c>
      <c r="AA20" s="171">
        <v>6.8</v>
      </c>
      <c r="AB20" s="171"/>
      <c r="AC20" s="191">
        <f t="shared" si="6"/>
        <v>6.8</v>
      </c>
      <c r="AD20" s="171">
        <v>6.5</v>
      </c>
      <c r="AE20" s="171"/>
      <c r="AF20" s="191">
        <f t="shared" si="7"/>
        <v>6.5</v>
      </c>
      <c r="AG20" s="21">
        <f t="shared" si="8"/>
        <v>6.47</v>
      </c>
      <c r="AH20" s="27"/>
      <c r="AI20" s="195">
        <v>0</v>
      </c>
      <c r="AJ20" s="195">
        <v>5.5</v>
      </c>
      <c r="AK20" s="195">
        <v>5.8</v>
      </c>
      <c r="AL20" s="195">
        <v>5</v>
      </c>
      <c r="AM20" s="195">
        <v>4.7</v>
      </c>
      <c r="AN20" s="195">
        <v>2</v>
      </c>
      <c r="AO20" s="195">
        <v>4.5</v>
      </c>
      <c r="AP20" s="195">
        <v>4</v>
      </c>
      <c r="AQ20" s="22">
        <f t="shared" si="9"/>
        <v>31.5</v>
      </c>
      <c r="AR20" s="21">
        <f t="shared" si="10"/>
        <v>3.9375</v>
      </c>
      <c r="AS20" s="17"/>
      <c r="AT20" s="201">
        <v>7.09</v>
      </c>
      <c r="AU20" s="24">
        <f t="shared" si="11"/>
        <v>7.09</v>
      </c>
      <c r="AV20" s="202"/>
      <c r="AW20" s="24">
        <f t="shared" si="12"/>
        <v>7.09</v>
      </c>
      <c r="AX20" s="198"/>
      <c r="AY20" s="195">
        <v>0</v>
      </c>
      <c r="AZ20" s="195">
        <v>5.2</v>
      </c>
      <c r="BA20" s="195">
        <v>5</v>
      </c>
      <c r="BB20" s="195">
        <v>5</v>
      </c>
      <c r="BC20" s="195">
        <v>4</v>
      </c>
      <c r="BD20" s="195">
        <v>0.5</v>
      </c>
      <c r="BE20" s="195">
        <v>4.5</v>
      </c>
      <c r="BF20" s="195">
        <v>4</v>
      </c>
      <c r="BG20" s="22">
        <f t="shared" si="13"/>
        <v>28.2</v>
      </c>
      <c r="BH20" s="21">
        <f t="shared" si="14"/>
        <v>3.5249999999999999</v>
      </c>
      <c r="BI20" s="198"/>
      <c r="BJ20" s="195">
        <v>4.7</v>
      </c>
      <c r="BK20" s="195">
        <v>4.9000000000000004</v>
      </c>
      <c r="BL20" s="195">
        <v>4.7</v>
      </c>
      <c r="BM20" s="195">
        <v>4.5</v>
      </c>
      <c r="BN20" s="21">
        <f t="shared" si="15"/>
        <v>4.7299999999999995</v>
      </c>
      <c r="BO20" s="200"/>
      <c r="BP20" s="21">
        <f t="shared" si="16"/>
        <v>4.7299999999999995</v>
      </c>
      <c r="BQ20" s="198"/>
      <c r="BR20" s="102">
        <f t="shared" si="17"/>
        <v>6.5499999999999989</v>
      </c>
      <c r="BS20" s="102">
        <f t="shared" si="18"/>
        <v>5.5137499999999999</v>
      </c>
      <c r="BT20" s="102">
        <f t="shared" si="19"/>
        <v>4.1274999999999995</v>
      </c>
      <c r="BU20" s="204">
        <f t="shared" si="20"/>
        <v>4.4559374999999992</v>
      </c>
      <c r="BV20" s="12"/>
      <c r="BW20" s="205">
        <f t="shared" si="21"/>
        <v>6.3449999999999998</v>
      </c>
      <c r="BX20" s="16"/>
      <c r="BY20" s="205">
        <f t="shared" si="22"/>
        <v>5.4004687499999999</v>
      </c>
      <c r="BZ20" s="18">
        <v>8</v>
      </c>
      <c r="CA20" s="343"/>
    </row>
    <row r="21" spans="1:79" x14ac:dyDescent="0.3">
      <c r="A21" s="442">
        <v>101</v>
      </c>
      <c r="B21" s="442" t="s">
        <v>190</v>
      </c>
      <c r="C21" s="442" t="s">
        <v>245</v>
      </c>
      <c r="D21" s="442" t="s">
        <v>246</v>
      </c>
      <c r="E21" s="442" t="s">
        <v>192</v>
      </c>
      <c r="F21" s="171">
        <v>4</v>
      </c>
      <c r="G21" s="171">
        <v>5</v>
      </c>
      <c r="H21" s="171">
        <v>4</v>
      </c>
      <c r="I21" s="171">
        <v>5.5</v>
      </c>
      <c r="J21" s="171">
        <v>5</v>
      </c>
      <c r="K21" s="171">
        <v>4.8</v>
      </c>
      <c r="L21" s="191">
        <f t="shared" si="0"/>
        <v>4.7166666666666668</v>
      </c>
      <c r="M21" s="171">
        <v>4</v>
      </c>
      <c r="N21" s="171">
        <v>6</v>
      </c>
      <c r="O21" s="191">
        <v>0</v>
      </c>
      <c r="P21" s="171">
        <v>6.5</v>
      </c>
      <c r="Q21" s="171">
        <v>0.2</v>
      </c>
      <c r="R21" s="191">
        <f t="shared" si="2"/>
        <v>6.3</v>
      </c>
      <c r="S21" s="21">
        <f t="shared" si="3"/>
        <v>3.7749999999999999</v>
      </c>
      <c r="T21" s="43"/>
      <c r="U21" s="171">
        <v>5.5</v>
      </c>
      <c r="V21" s="171">
        <v>5</v>
      </c>
      <c r="W21" s="171">
        <v>5</v>
      </c>
      <c r="X21" s="171">
        <v>5</v>
      </c>
      <c r="Y21" s="191">
        <f t="shared" si="4"/>
        <v>5.125</v>
      </c>
      <c r="Z21" s="191">
        <f t="shared" si="5"/>
        <v>5.125</v>
      </c>
      <c r="AA21" s="171">
        <v>5.5</v>
      </c>
      <c r="AB21" s="171"/>
      <c r="AC21" s="191">
        <f t="shared" si="6"/>
        <v>5.5</v>
      </c>
      <c r="AD21" s="171">
        <v>6.5</v>
      </c>
      <c r="AE21" s="171"/>
      <c r="AF21" s="191">
        <f t="shared" si="7"/>
        <v>6.5</v>
      </c>
      <c r="AG21" s="21">
        <f t="shared" si="8"/>
        <v>5.55</v>
      </c>
      <c r="AH21" s="27"/>
      <c r="AI21" s="195">
        <v>3.5</v>
      </c>
      <c r="AJ21" s="195">
        <v>4.5</v>
      </c>
      <c r="AK21" s="195">
        <v>0</v>
      </c>
      <c r="AL21" s="195">
        <v>5</v>
      </c>
      <c r="AM21" s="195">
        <v>0</v>
      </c>
      <c r="AN21" s="195">
        <v>4.5</v>
      </c>
      <c r="AO21" s="195">
        <v>5</v>
      </c>
      <c r="AP21" s="195">
        <v>4.5</v>
      </c>
      <c r="AQ21" s="22">
        <f t="shared" si="9"/>
        <v>27</v>
      </c>
      <c r="AR21" s="21">
        <f t="shared" si="10"/>
        <v>3.375</v>
      </c>
      <c r="AS21" s="17"/>
      <c r="AT21" s="201">
        <v>6.6669999999999998</v>
      </c>
      <c r="AU21" s="24">
        <f t="shared" si="11"/>
        <v>6.6669999999999998</v>
      </c>
      <c r="AV21" s="202"/>
      <c r="AW21" s="24">
        <f t="shared" si="12"/>
        <v>6.6669999999999998</v>
      </c>
      <c r="AX21" s="198"/>
      <c r="AY21" s="195">
        <v>0</v>
      </c>
      <c r="AZ21" s="195">
        <v>5.3</v>
      </c>
      <c r="BA21" s="195">
        <v>5</v>
      </c>
      <c r="BB21" s="195">
        <v>6</v>
      </c>
      <c r="BC21" s="195">
        <v>0</v>
      </c>
      <c r="BD21" s="195">
        <v>5.2</v>
      </c>
      <c r="BE21" s="195">
        <v>5.3</v>
      </c>
      <c r="BF21" s="195">
        <v>4.7</v>
      </c>
      <c r="BG21" s="22">
        <f t="shared" si="13"/>
        <v>31.5</v>
      </c>
      <c r="BH21" s="21">
        <f t="shared" si="14"/>
        <v>3.9375</v>
      </c>
      <c r="BI21" s="198"/>
      <c r="BJ21" s="195">
        <v>5</v>
      </c>
      <c r="BK21" s="195">
        <v>5</v>
      </c>
      <c r="BL21" s="195">
        <v>4.8</v>
      </c>
      <c r="BM21" s="195">
        <v>5</v>
      </c>
      <c r="BN21" s="21">
        <f t="shared" si="15"/>
        <v>4.93</v>
      </c>
      <c r="BO21" s="200"/>
      <c r="BP21" s="21">
        <f t="shared" si="16"/>
        <v>4.93</v>
      </c>
      <c r="BQ21" s="198"/>
      <c r="BR21" s="102">
        <f t="shared" si="17"/>
        <v>4.6624999999999996</v>
      </c>
      <c r="BS21" s="102">
        <f t="shared" si="18"/>
        <v>5.0209999999999999</v>
      </c>
      <c r="BT21" s="102">
        <f t="shared" si="19"/>
        <v>4.4337499999999999</v>
      </c>
      <c r="BU21" s="204">
        <f t="shared" si="20"/>
        <v>3.6859375000000001</v>
      </c>
      <c r="BV21" s="12"/>
      <c r="BW21" s="205">
        <f t="shared" si="21"/>
        <v>5.9535</v>
      </c>
      <c r="BX21" s="16"/>
      <c r="BY21" s="205">
        <f t="shared" si="22"/>
        <v>4.8197187499999998</v>
      </c>
      <c r="BZ21" s="18">
        <v>9</v>
      </c>
    </row>
  </sheetData>
  <sortState xmlns:xlrd2="http://schemas.microsoft.com/office/spreadsheetml/2017/richdata2" ref="A13:CA21">
    <sortCondition descending="1" ref="BY13:BY21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A26"/>
  <sheetViews>
    <sheetView topLeftCell="A4" workbookViewId="0">
      <selection activeCell="BZ26" sqref="BZ26"/>
    </sheetView>
  </sheetViews>
  <sheetFormatPr defaultColWidth="9.109375" defaultRowHeight="14.4" x14ac:dyDescent="0.3"/>
  <cols>
    <col min="1" max="1" width="5.44140625" style="3" customWidth="1"/>
    <col min="2" max="2" width="20.6640625" style="3" customWidth="1"/>
    <col min="3" max="3" width="21.33203125" style="3" customWidth="1"/>
    <col min="4" max="4" width="18" style="3" customWidth="1"/>
    <col min="5" max="5" width="18.44140625" style="3" customWidth="1"/>
    <col min="6" max="6" width="7.5546875" customWidth="1"/>
    <col min="7" max="7" width="10.6640625" customWidth="1"/>
    <col min="8" max="8" width="10.33203125" customWidth="1"/>
    <col min="9" max="9" width="9.33203125" customWidth="1"/>
    <col min="10" max="10" width="11" customWidth="1"/>
    <col min="11" max="11" width="9" customWidth="1"/>
    <col min="12" max="19" width="8.88671875"/>
    <col min="20" max="20" width="2.88671875" customWidth="1"/>
    <col min="21" max="21" width="7.5546875" customWidth="1"/>
    <col min="22" max="22" width="10.6640625" customWidth="1"/>
    <col min="23" max="23" width="9.33203125" customWidth="1"/>
    <col min="24" max="24" width="11" customWidth="1"/>
    <col min="25" max="25" width="5.6640625" customWidth="1"/>
    <col min="34" max="34" width="2.88671875" customWidth="1"/>
    <col min="45" max="45" width="3.33203125" style="3" customWidth="1"/>
    <col min="46" max="49" width="9.109375" style="184"/>
    <col min="50" max="50" width="2.6640625" customWidth="1"/>
    <col min="61" max="61" width="2.6640625" customWidth="1"/>
    <col min="62" max="68" width="8.88671875"/>
    <col min="69" max="69" width="2.6640625" customWidth="1"/>
    <col min="70" max="72" width="7.6640625" style="100" customWidth="1"/>
    <col min="73" max="73" width="12.109375" style="3" customWidth="1"/>
    <col min="74" max="74" width="2.6640625" style="3" customWidth="1"/>
    <col min="75" max="75" width="10.44140625" style="3" customWidth="1"/>
    <col min="76" max="76" width="2.6640625" style="3" customWidth="1"/>
    <col min="77" max="77" width="11.5546875" style="3" bestFit="1" customWidth="1"/>
    <col min="78" max="78" width="13.33203125" style="3" customWidth="1"/>
    <col min="79" max="79" width="10.5546875" style="3" bestFit="1" customWidth="1"/>
    <col min="80" max="16384" width="9.109375" style="3"/>
  </cols>
  <sheetData>
    <row r="1" spans="1:79" ht="15.6" x14ac:dyDescent="0.3">
      <c r="A1" s="99" t="str">
        <f>'Comp Detail'!A1</f>
        <v>2023 Australian National Championships</v>
      </c>
      <c r="D1" s="173" t="s">
        <v>81</v>
      </c>
      <c r="E1" s="4" t="s">
        <v>301</v>
      </c>
      <c r="F1" s="1"/>
      <c r="G1" s="1"/>
      <c r="H1" s="1"/>
      <c r="I1" s="1"/>
      <c r="J1" s="1"/>
      <c r="K1" s="1"/>
      <c r="L1" s="105"/>
      <c r="M1" s="105"/>
      <c r="N1" s="105"/>
      <c r="O1" s="105"/>
      <c r="P1" s="105"/>
      <c r="Q1" s="105"/>
      <c r="R1" s="105"/>
      <c r="S1" s="105"/>
      <c r="T1" s="105"/>
      <c r="U1" s="1"/>
      <c r="V1" s="1"/>
      <c r="W1" s="1"/>
      <c r="X1" s="1"/>
      <c r="Y1" s="1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T1" s="24"/>
      <c r="AU1" s="24"/>
      <c r="AV1" s="24"/>
      <c r="AW1" s="24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Z1" s="5">
        <f ca="1">NOW()</f>
        <v>45209.655963310186</v>
      </c>
    </row>
    <row r="2" spans="1:79" ht="15.6" x14ac:dyDescent="0.3">
      <c r="A2" s="28"/>
      <c r="D2" s="173" t="s">
        <v>82</v>
      </c>
      <c r="E2" s="4" t="s">
        <v>112</v>
      </c>
      <c r="F2" s="1"/>
      <c r="G2" s="1"/>
      <c r="H2" s="1"/>
      <c r="I2" s="1"/>
      <c r="J2" s="1"/>
      <c r="K2" s="1"/>
      <c r="L2" s="105"/>
      <c r="M2" s="105"/>
      <c r="N2" s="105"/>
      <c r="O2" s="105"/>
      <c r="P2" s="105"/>
      <c r="Q2" s="105"/>
      <c r="R2" s="105"/>
      <c r="S2" s="105"/>
      <c r="T2" s="105"/>
      <c r="U2" s="1"/>
      <c r="V2" s="1"/>
      <c r="W2" s="1"/>
      <c r="X2" s="1"/>
      <c r="Y2" s="1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T2" s="24"/>
      <c r="AU2" s="24"/>
      <c r="AV2" s="24"/>
      <c r="AW2" s="24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Z2" s="7">
        <f ca="1">NOW()</f>
        <v>45209.655963310186</v>
      </c>
    </row>
    <row r="3" spans="1:79" ht="15.6" x14ac:dyDescent="0.3">
      <c r="A3" s="538" t="str">
        <f>'Comp Detail'!A3</f>
        <v>5th to 8th October 2023</v>
      </c>
      <c r="B3" s="539"/>
      <c r="D3" s="173" t="s">
        <v>83</v>
      </c>
      <c r="E3" s="4" t="s">
        <v>101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05"/>
      <c r="AH3" s="105"/>
      <c r="AI3" s="174"/>
      <c r="AJ3" s="105"/>
      <c r="AK3" s="105"/>
      <c r="AL3" s="105"/>
      <c r="AM3" s="105"/>
      <c r="AN3" s="105"/>
      <c r="AO3" s="105"/>
      <c r="AP3" s="105"/>
      <c r="AQ3" s="105"/>
      <c r="AR3" s="105"/>
      <c r="AU3" s="26"/>
      <c r="AV3" s="26"/>
      <c r="AW3" s="26"/>
      <c r="AY3" s="174"/>
      <c r="AZ3" s="105"/>
      <c r="BA3" s="105"/>
      <c r="BB3" s="105"/>
      <c r="BC3" s="105"/>
      <c r="BD3" s="105"/>
      <c r="BE3" s="105"/>
      <c r="BF3" s="105"/>
      <c r="BG3" s="105"/>
      <c r="BH3" s="105"/>
      <c r="BJ3" s="105"/>
      <c r="BK3" s="105"/>
      <c r="BL3" s="105"/>
      <c r="BM3" s="105"/>
      <c r="BN3" s="105"/>
      <c r="BO3" s="105"/>
      <c r="BP3" s="105"/>
    </row>
    <row r="4" spans="1:79" ht="15.6" x14ac:dyDescent="0.3">
      <c r="A4" s="183"/>
      <c r="B4" s="184"/>
      <c r="D4" s="173"/>
      <c r="E4" s="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05"/>
      <c r="AH4" s="105"/>
      <c r="AI4" s="174"/>
      <c r="AJ4" s="105"/>
      <c r="AK4" s="105"/>
      <c r="AL4" s="105"/>
      <c r="AM4" s="105"/>
      <c r="AN4" s="105"/>
      <c r="AO4" s="105"/>
      <c r="AP4" s="105"/>
      <c r="AQ4" s="105"/>
      <c r="AR4" s="105"/>
      <c r="AU4" s="26"/>
      <c r="AV4" s="26"/>
      <c r="AW4" s="26"/>
      <c r="AY4" s="174"/>
      <c r="AZ4" s="105"/>
      <c r="BA4" s="105"/>
      <c r="BB4" s="105"/>
      <c r="BC4" s="105"/>
      <c r="BD4" s="105"/>
      <c r="BE4" s="105"/>
      <c r="BF4" s="105"/>
      <c r="BG4" s="105"/>
      <c r="BH4" s="105"/>
      <c r="BJ4" s="105"/>
      <c r="BK4" s="105"/>
      <c r="BL4" s="105"/>
      <c r="BM4" s="105"/>
      <c r="BN4" s="105"/>
      <c r="BO4" s="105"/>
      <c r="BP4" s="105"/>
    </row>
    <row r="5" spans="1:79" ht="15.6" x14ac:dyDescent="0.3">
      <c r="A5" s="28" t="s">
        <v>402</v>
      </c>
      <c r="B5" s="6"/>
      <c r="D5" s="4"/>
      <c r="E5" s="4"/>
      <c r="F5" s="185" t="s">
        <v>78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74"/>
      <c r="U5" s="192" t="s">
        <v>51</v>
      </c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05"/>
      <c r="AI5" s="185" t="s">
        <v>78</v>
      </c>
      <c r="AJ5" s="193"/>
      <c r="AK5" s="193"/>
      <c r="AL5" s="193"/>
      <c r="AM5" s="193"/>
      <c r="AN5" s="193"/>
      <c r="AO5" s="193"/>
      <c r="AP5" s="193"/>
      <c r="AQ5" s="193"/>
      <c r="AR5" s="193"/>
      <c r="AS5" s="174"/>
      <c r="AT5" s="197"/>
      <c r="AU5" s="197"/>
      <c r="AV5" s="197"/>
      <c r="AW5" s="197"/>
      <c r="AX5" s="107"/>
      <c r="AY5" s="185" t="s">
        <v>78</v>
      </c>
      <c r="AZ5" s="193"/>
      <c r="BA5" s="193"/>
      <c r="BB5" s="193"/>
      <c r="BC5" s="193"/>
      <c r="BD5" s="193"/>
      <c r="BE5" s="193"/>
      <c r="BF5" s="193"/>
      <c r="BG5" s="193"/>
      <c r="BH5" s="193"/>
      <c r="BI5" s="107"/>
      <c r="BJ5" s="334" t="s">
        <v>51</v>
      </c>
      <c r="BK5" s="196"/>
      <c r="BL5" s="196"/>
      <c r="BM5" s="196"/>
      <c r="BN5" s="196"/>
      <c r="BO5" s="196"/>
      <c r="BP5" s="196"/>
      <c r="BQ5" s="107"/>
    </row>
    <row r="6" spans="1:79" ht="15.6" x14ac:dyDescent="0.3">
      <c r="A6" s="28" t="s">
        <v>53</v>
      </c>
      <c r="B6" s="6" t="s">
        <v>352</v>
      </c>
      <c r="D6" s="4"/>
      <c r="E6" s="4"/>
      <c r="F6" s="105"/>
      <c r="G6" s="105"/>
      <c r="H6" s="105"/>
      <c r="I6" s="105"/>
      <c r="J6" s="105"/>
      <c r="K6" s="105"/>
      <c r="M6" s="105"/>
      <c r="N6" s="105"/>
      <c r="O6" s="105"/>
      <c r="P6" s="105"/>
      <c r="Q6" s="105"/>
      <c r="R6" s="105"/>
      <c r="S6" s="105"/>
      <c r="T6" s="105"/>
      <c r="W6" s="105"/>
      <c r="X6" s="105"/>
      <c r="Y6" s="105"/>
      <c r="AA6" s="174"/>
      <c r="AB6" s="174"/>
      <c r="AC6" s="174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T6" s="24"/>
      <c r="AU6" s="24"/>
      <c r="AV6" s="24"/>
      <c r="AW6" s="24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</row>
    <row r="7" spans="1:79" ht="15.6" x14ac:dyDescent="0.3">
      <c r="A7" s="28"/>
      <c r="B7" s="6" t="s">
        <v>353</v>
      </c>
      <c r="D7" s="4"/>
      <c r="F7" s="174" t="s">
        <v>47</v>
      </c>
      <c r="G7" s="105" t="str">
        <f>E1</f>
        <v>Janet Leadbeater</v>
      </c>
      <c r="H7" s="105"/>
      <c r="I7" s="105"/>
      <c r="J7" s="105"/>
      <c r="K7" s="105"/>
      <c r="M7" s="174"/>
      <c r="N7" s="174"/>
      <c r="O7" s="174"/>
      <c r="P7" s="105"/>
      <c r="Q7" s="105"/>
      <c r="R7" s="105"/>
      <c r="S7" s="105"/>
      <c r="T7" s="174"/>
      <c r="U7" s="174" t="s">
        <v>47</v>
      </c>
      <c r="V7" s="105" t="str">
        <f>E1</f>
        <v>Janet Leadbeater</v>
      </c>
      <c r="W7" s="105"/>
      <c r="X7" s="105"/>
      <c r="Y7" s="105"/>
      <c r="AA7" s="105"/>
      <c r="AB7" s="105"/>
      <c r="AC7" s="105"/>
      <c r="AD7" s="105"/>
      <c r="AE7" s="105"/>
      <c r="AF7" s="105"/>
      <c r="AG7" s="105"/>
      <c r="AH7" s="105"/>
      <c r="AI7" s="174" t="s">
        <v>46</v>
      </c>
      <c r="AJ7" s="105" t="str">
        <f>E2</f>
        <v>Tristyn Lowe</v>
      </c>
      <c r="AL7" s="105"/>
      <c r="AM7" s="105"/>
      <c r="AN7" s="105"/>
      <c r="AO7" s="105"/>
      <c r="AP7" s="105"/>
      <c r="AQ7" s="105"/>
      <c r="AR7" s="105"/>
      <c r="AT7" s="174" t="s">
        <v>46</v>
      </c>
      <c r="AU7" s="105" t="str">
        <f>E2</f>
        <v>Tristyn Lowe</v>
      </c>
      <c r="AV7" s="105"/>
      <c r="AW7" s="24"/>
      <c r="AX7" s="105"/>
      <c r="AY7" s="174" t="s">
        <v>48</v>
      </c>
      <c r="AZ7" s="105" t="str">
        <f>E3</f>
        <v>Robyn Bruderer</v>
      </c>
      <c r="BA7" s="105"/>
      <c r="BB7" s="105"/>
      <c r="BC7" s="105"/>
      <c r="BD7" s="105"/>
      <c r="BE7" s="105"/>
      <c r="BF7" s="105"/>
      <c r="BG7" s="105"/>
      <c r="BH7" s="105"/>
      <c r="BI7" s="105"/>
      <c r="BJ7" s="174" t="s">
        <v>48</v>
      </c>
      <c r="BK7" s="105" t="str">
        <f>E3</f>
        <v>Robyn Bruderer</v>
      </c>
      <c r="BL7" s="105"/>
      <c r="BM7" s="105"/>
      <c r="BN7" s="105"/>
      <c r="BO7" s="174"/>
      <c r="BP7" s="174"/>
      <c r="BQ7" s="105"/>
    </row>
    <row r="8" spans="1:79" x14ac:dyDescent="0.3">
      <c r="F8" s="174" t="s">
        <v>26</v>
      </c>
      <c r="G8" s="105"/>
      <c r="H8" s="105"/>
      <c r="I8" s="105"/>
      <c r="J8" s="105"/>
      <c r="K8" s="105"/>
      <c r="M8" s="105"/>
      <c r="N8" s="105"/>
      <c r="O8" s="105"/>
      <c r="P8" s="105"/>
      <c r="Q8" s="105"/>
      <c r="R8" s="105"/>
      <c r="S8" s="105"/>
      <c r="T8" s="105"/>
      <c r="U8" s="174" t="s">
        <v>26</v>
      </c>
      <c r="V8" s="105"/>
      <c r="AH8" s="105"/>
      <c r="AJ8" s="105"/>
      <c r="AK8" s="105"/>
      <c r="AL8" s="105"/>
      <c r="AM8" s="105"/>
      <c r="AN8" s="105"/>
      <c r="AO8" s="105"/>
      <c r="AP8" s="105"/>
      <c r="AQ8" s="105"/>
      <c r="AR8" s="105"/>
      <c r="AU8" s="203"/>
      <c r="AV8" s="24"/>
      <c r="AW8" s="24"/>
      <c r="AZ8" s="105"/>
      <c r="BA8" s="105"/>
      <c r="BB8" s="105"/>
      <c r="BC8" s="105"/>
      <c r="BD8" s="105"/>
      <c r="BE8" s="105"/>
      <c r="BF8" s="105"/>
      <c r="BG8" s="105"/>
      <c r="BH8" s="105"/>
      <c r="BJ8" s="105"/>
      <c r="BK8" s="105"/>
      <c r="BL8" s="105"/>
      <c r="BM8" s="105"/>
      <c r="BN8" s="105"/>
      <c r="BO8" s="105"/>
      <c r="BP8" s="105"/>
      <c r="BU8" s="6" t="s">
        <v>12</v>
      </c>
    </row>
    <row r="9" spans="1:79" x14ac:dyDescent="0.3">
      <c r="F9" s="174" t="s">
        <v>1</v>
      </c>
      <c r="G9" s="105"/>
      <c r="H9" s="105"/>
      <c r="I9" s="105"/>
      <c r="J9" s="105"/>
      <c r="K9" s="105"/>
      <c r="L9" s="186" t="s">
        <v>1</v>
      </c>
      <c r="M9" s="187"/>
      <c r="N9" s="187"/>
      <c r="O9" s="187" t="s">
        <v>2</v>
      </c>
      <c r="Q9" s="187"/>
      <c r="R9" s="187" t="s">
        <v>3</v>
      </c>
      <c r="S9" s="187" t="s">
        <v>85</v>
      </c>
      <c r="T9" s="135"/>
      <c r="U9" s="174" t="s">
        <v>1</v>
      </c>
      <c r="V9" s="105"/>
      <c r="W9" s="105"/>
      <c r="X9" s="105"/>
      <c r="Y9" s="105"/>
      <c r="Z9" s="186" t="s">
        <v>1</v>
      </c>
      <c r="AA9" s="187"/>
      <c r="AB9" s="187"/>
      <c r="AC9" s="187" t="s">
        <v>2</v>
      </c>
      <c r="AE9" s="187"/>
      <c r="AF9" s="187" t="s">
        <v>3</v>
      </c>
      <c r="AG9" s="187" t="s">
        <v>85</v>
      </c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T9" s="26"/>
      <c r="AU9" s="24"/>
      <c r="AV9" s="24" t="s">
        <v>10</v>
      </c>
      <c r="AW9" s="24" t="s">
        <v>13</v>
      </c>
      <c r="AX9" s="198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98"/>
      <c r="BJ9" s="105" t="s">
        <v>14</v>
      </c>
      <c r="BK9" s="105"/>
      <c r="BL9" s="105"/>
      <c r="BM9" s="105"/>
      <c r="BN9" s="105"/>
      <c r="BO9" s="105"/>
      <c r="BP9" s="135" t="s">
        <v>14</v>
      </c>
      <c r="BQ9" s="198"/>
      <c r="BR9" s="101"/>
      <c r="BS9" s="101"/>
      <c r="BT9" s="101"/>
    </row>
    <row r="10" spans="1:79" x14ac:dyDescent="0.3">
      <c r="F10" s="176" t="s">
        <v>86</v>
      </c>
      <c r="G10" s="176" t="s">
        <v>87</v>
      </c>
      <c r="H10" s="176" t="s">
        <v>88</v>
      </c>
      <c r="I10" s="176" t="s">
        <v>89</v>
      </c>
      <c r="J10" s="176" t="s">
        <v>90</v>
      </c>
      <c r="K10" s="176" t="s">
        <v>91</v>
      </c>
      <c r="L10" s="188" t="s">
        <v>34</v>
      </c>
      <c r="M10" s="170" t="s">
        <v>2</v>
      </c>
      <c r="N10" s="170" t="s">
        <v>92</v>
      </c>
      <c r="O10" s="188" t="s">
        <v>34</v>
      </c>
      <c r="P10" s="189" t="s">
        <v>3</v>
      </c>
      <c r="Q10" s="170" t="s">
        <v>92</v>
      </c>
      <c r="R10" s="188" t="s">
        <v>34</v>
      </c>
      <c r="S10" s="188" t="s">
        <v>34</v>
      </c>
      <c r="T10" s="194"/>
      <c r="U10" s="176" t="s">
        <v>86</v>
      </c>
      <c r="V10" s="176" t="s">
        <v>87</v>
      </c>
      <c r="W10" s="176" t="s">
        <v>89</v>
      </c>
      <c r="X10" s="176" t="s">
        <v>90</v>
      </c>
      <c r="Y10" s="176"/>
      <c r="Z10" s="188" t="s">
        <v>34</v>
      </c>
      <c r="AA10" s="170" t="s">
        <v>2</v>
      </c>
      <c r="AB10" s="170" t="s">
        <v>92</v>
      </c>
      <c r="AC10" s="188" t="s">
        <v>34</v>
      </c>
      <c r="AD10" s="189" t="s">
        <v>3</v>
      </c>
      <c r="AE10" s="170" t="s">
        <v>92</v>
      </c>
      <c r="AF10" s="188" t="s">
        <v>34</v>
      </c>
      <c r="AG10" s="188" t="s">
        <v>34</v>
      </c>
      <c r="AH10" s="198"/>
      <c r="AI10" s="137" t="s">
        <v>29</v>
      </c>
      <c r="AJ10" s="137" t="s">
        <v>30</v>
      </c>
      <c r="AK10" s="137" t="s">
        <v>95</v>
      </c>
      <c r="AL10" s="137" t="s">
        <v>56</v>
      </c>
      <c r="AM10" s="137" t="s">
        <v>96</v>
      </c>
      <c r="AN10" s="137" t="s">
        <v>97</v>
      </c>
      <c r="AO10" s="137" t="s">
        <v>31</v>
      </c>
      <c r="AP10" s="137" t="s">
        <v>98</v>
      </c>
      <c r="AQ10" s="137" t="s">
        <v>38</v>
      </c>
      <c r="AR10" s="137" t="s">
        <v>37</v>
      </c>
      <c r="AS10" s="12"/>
      <c r="AT10" s="199" t="s">
        <v>36</v>
      </c>
      <c r="AU10" s="199" t="s">
        <v>13</v>
      </c>
      <c r="AV10" s="199" t="s">
        <v>9</v>
      </c>
      <c r="AW10" s="199" t="s">
        <v>15</v>
      </c>
      <c r="AX10" s="198"/>
      <c r="AY10" s="137" t="s">
        <v>29</v>
      </c>
      <c r="AZ10" s="137" t="s">
        <v>30</v>
      </c>
      <c r="BA10" s="137" t="s">
        <v>95</v>
      </c>
      <c r="BB10" s="137" t="s">
        <v>56</v>
      </c>
      <c r="BC10" s="137" t="s">
        <v>96</v>
      </c>
      <c r="BD10" s="137" t="s">
        <v>97</v>
      </c>
      <c r="BE10" s="137" t="s">
        <v>31</v>
      </c>
      <c r="BF10" s="137" t="s">
        <v>98</v>
      </c>
      <c r="BG10" s="137" t="s">
        <v>38</v>
      </c>
      <c r="BH10" s="137" t="s">
        <v>37</v>
      </c>
      <c r="BI10" s="198"/>
      <c r="BJ10" s="170" t="s">
        <v>4</v>
      </c>
      <c r="BK10" s="170" t="s">
        <v>5</v>
      </c>
      <c r="BL10" s="170" t="s">
        <v>6</v>
      </c>
      <c r="BM10" s="170" t="s">
        <v>7</v>
      </c>
      <c r="BN10" s="170" t="s">
        <v>33</v>
      </c>
      <c r="BO10" s="137" t="s">
        <v>21</v>
      </c>
      <c r="BP10" s="137" t="s">
        <v>15</v>
      </c>
      <c r="BQ10" s="198"/>
      <c r="BU10" s="13" t="s">
        <v>50</v>
      </c>
      <c r="BV10" s="14"/>
      <c r="BW10" s="13" t="s">
        <v>51</v>
      </c>
      <c r="BX10" s="14"/>
      <c r="BY10" s="15" t="s">
        <v>52</v>
      </c>
      <c r="BZ10" s="16"/>
    </row>
    <row r="11" spans="1:79" s="12" customFormat="1" x14ac:dyDescent="0.3">
      <c r="A11" s="12" t="s">
        <v>24</v>
      </c>
      <c r="B11" s="12" t="s">
        <v>25</v>
      </c>
      <c r="C11" s="12" t="s">
        <v>26</v>
      </c>
      <c r="D11" s="12" t="s">
        <v>27</v>
      </c>
      <c r="E11" s="12" t="s">
        <v>28</v>
      </c>
      <c r="F11" s="41"/>
      <c r="G11" s="41"/>
      <c r="H11" s="41"/>
      <c r="I11" s="41"/>
      <c r="J11" s="41"/>
      <c r="K11" s="41"/>
      <c r="L11" s="190"/>
      <c r="M11" s="190"/>
      <c r="N11" s="190"/>
      <c r="O11" s="190"/>
      <c r="P11" s="190"/>
      <c r="Q11" s="190"/>
      <c r="R11" s="190"/>
      <c r="S11" s="190"/>
      <c r="T11" s="194"/>
      <c r="U11" s="41"/>
      <c r="V11" s="41"/>
      <c r="W11" s="41"/>
      <c r="X11" s="41"/>
      <c r="Y11" s="41"/>
      <c r="Z11" s="190"/>
      <c r="AA11" s="190"/>
      <c r="AB11" s="190"/>
      <c r="AC11" s="190"/>
      <c r="AD11" s="190"/>
      <c r="AE11" s="190"/>
      <c r="AF11" s="190"/>
      <c r="AG11" s="190"/>
      <c r="AH11" s="198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7"/>
      <c r="AT11" s="24"/>
      <c r="AU11" s="24"/>
      <c r="AV11" s="24"/>
      <c r="AW11" s="24"/>
      <c r="AX11" s="198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98"/>
      <c r="BJ11" s="190"/>
      <c r="BK11" s="190"/>
      <c r="BL11" s="190"/>
      <c r="BM11" s="190"/>
      <c r="BN11" s="190"/>
      <c r="BO11" s="135"/>
      <c r="BP11" s="135"/>
      <c r="BQ11" s="198"/>
      <c r="BR11" s="101" t="s">
        <v>67</v>
      </c>
      <c r="BS11" s="101" t="s">
        <v>68</v>
      </c>
      <c r="BT11" s="101" t="s">
        <v>69</v>
      </c>
      <c r="BU11" s="13" t="s">
        <v>32</v>
      </c>
      <c r="BV11" s="14"/>
      <c r="BW11" s="15" t="s">
        <v>32</v>
      </c>
      <c r="BX11" s="40"/>
      <c r="BY11" s="15" t="s">
        <v>32</v>
      </c>
      <c r="BZ11" s="18" t="s">
        <v>35</v>
      </c>
    </row>
    <row r="12" spans="1:79" s="12" customFormat="1" x14ac:dyDescent="0.3">
      <c r="F12" s="41"/>
      <c r="G12" s="41"/>
      <c r="H12" s="41"/>
      <c r="I12" s="41"/>
      <c r="J12" s="41"/>
      <c r="K12" s="41"/>
      <c r="L12" s="190"/>
      <c r="M12" s="190"/>
      <c r="N12" s="190"/>
      <c r="O12" s="190"/>
      <c r="P12" s="190"/>
      <c r="Q12" s="190"/>
      <c r="R12" s="190"/>
      <c r="S12" s="190"/>
      <c r="T12" s="194"/>
      <c r="U12" s="41"/>
      <c r="V12" s="41"/>
      <c r="W12" s="41"/>
      <c r="X12" s="41"/>
      <c r="Y12" s="41"/>
      <c r="Z12" s="190"/>
      <c r="AA12" s="190"/>
      <c r="AB12" s="190"/>
      <c r="AC12" s="190"/>
      <c r="AD12" s="190"/>
      <c r="AE12" s="190"/>
      <c r="AF12" s="190"/>
      <c r="AG12" s="190"/>
      <c r="AH12" s="198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7"/>
      <c r="AT12" s="24"/>
      <c r="AU12" s="24"/>
      <c r="AV12" s="24"/>
      <c r="AW12" s="24"/>
      <c r="AX12" s="198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98"/>
      <c r="BJ12" s="190"/>
      <c r="BK12" s="190"/>
      <c r="BL12" s="190"/>
      <c r="BM12" s="190"/>
      <c r="BN12" s="190"/>
      <c r="BO12" s="135"/>
      <c r="BP12" s="135"/>
      <c r="BQ12" s="198"/>
      <c r="BR12" s="101"/>
      <c r="BS12" s="101"/>
      <c r="BT12" s="101"/>
      <c r="BU12" s="13"/>
      <c r="BV12" s="14"/>
      <c r="BW12" s="15"/>
      <c r="BX12" s="40"/>
      <c r="BY12" s="15"/>
      <c r="BZ12" s="18"/>
    </row>
    <row r="13" spans="1:79" s="12" customFormat="1" ht="14.4" customHeight="1" x14ac:dyDescent="0.3">
      <c r="A13" s="442">
        <v>22</v>
      </c>
      <c r="B13" s="442" t="s">
        <v>334</v>
      </c>
      <c r="C13" s="442" t="s">
        <v>248</v>
      </c>
      <c r="D13" s="442" t="s">
        <v>222</v>
      </c>
      <c r="E13" s="442" t="s">
        <v>249</v>
      </c>
      <c r="F13" s="171">
        <v>7</v>
      </c>
      <c r="G13" s="171">
        <v>7.5</v>
      </c>
      <c r="H13" s="171">
        <v>5.8</v>
      </c>
      <c r="I13" s="171">
        <v>6.8</v>
      </c>
      <c r="J13" s="171">
        <v>6.8</v>
      </c>
      <c r="K13" s="171">
        <v>5</v>
      </c>
      <c r="L13" s="191">
        <f t="shared" ref="L13:L26" si="0">SUM(F13:K13)/6</f>
        <v>6.4833333333333334</v>
      </c>
      <c r="M13" s="171">
        <v>7.5</v>
      </c>
      <c r="N13" s="171"/>
      <c r="O13" s="191">
        <f t="shared" ref="O13:O26" si="1">M13-N13</f>
        <v>7.5</v>
      </c>
      <c r="P13" s="171">
        <v>7.5</v>
      </c>
      <c r="Q13" s="171"/>
      <c r="R13" s="191">
        <f t="shared" ref="R13:R26" si="2">P13-Q13</f>
        <v>7.5</v>
      </c>
      <c r="S13" s="21">
        <f t="shared" ref="S13:S26" si="3">SUM((L13*0.6),(O13*0.25),(R13*0.15))</f>
        <v>6.89</v>
      </c>
      <c r="T13" s="43"/>
      <c r="U13" s="171">
        <v>8</v>
      </c>
      <c r="V13" s="171">
        <v>7</v>
      </c>
      <c r="W13" s="171">
        <v>6.8</v>
      </c>
      <c r="X13" s="171">
        <v>7</v>
      </c>
      <c r="Y13" s="191">
        <f t="shared" ref="Y13:Y26" si="4">(U13+V13+W13+X13)/4</f>
        <v>7.2</v>
      </c>
      <c r="Z13" s="191">
        <f t="shared" ref="Z13:Z26" si="5">(U13+V13+W13+X13)/4</f>
        <v>7.2</v>
      </c>
      <c r="AA13" s="171">
        <v>7.5</v>
      </c>
      <c r="AB13" s="171"/>
      <c r="AC13" s="191">
        <f t="shared" ref="AC13:AC26" si="6">AA13-AB13</f>
        <v>7.5</v>
      </c>
      <c r="AD13" s="171">
        <v>7</v>
      </c>
      <c r="AE13" s="171"/>
      <c r="AF13" s="191">
        <f t="shared" ref="AF13:AF26" si="7">AD13-AE13</f>
        <v>7</v>
      </c>
      <c r="AG13" s="21">
        <f t="shared" ref="AG13:AG26" si="8">((Z13*0.4)+(AC13*0.4)+(AF13*0.2))</f>
        <v>7.2800000000000011</v>
      </c>
      <c r="AH13" s="27"/>
      <c r="AI13" s="195">
        <v>4.9000000000000004</v>
      </c>
      <c r="AJ13" s="195">
        <v>6.3</v>
      </c>
      <c r="AK13" s="195">
        <v>6</v>
      </c>
      <c r="AL13" s="195">
        <v>5</v>
      </c>
      <c r="AM13" s="195">
        <v>6.8</v>
      </c>
      <c r="AN13" s="195">
        <v>5.5</v>
      </c>
      <c r="AO13" s="195">
        <v>6.8</v>
      </c>
      <c r="AP13" s="195">
        <v>5.8</v>
      </c>
      <c r="AQ13" s="22">
        <f t="shared" ref="AQ13:AQ26" si="9">SUM(AI13:AP13)</f>
        <v>47.099999999999994</v>
      </c>
      <c r="AR13" s="21">
        <f t="shared" ref="AR13:AR26" si="10">AQ13/8</f>
        <v>5.8874999999999993</v>
      </c>
      <c r="AS13" s="17"/>
      <c r="AT13" s="201">
        <v>7.8</v>
      </c>
      <c r="AU13" s="24">
        <f t="shared" ref="AU13:AU26" si="11">AT13</f>
        <v>7.8</v>
      </c>
      <c r="AV13" s="202"/>
      <c r="AW13" s="24">
        <f t="shared" ref="AW13:AW26" si="12">SUM(AU13-AV13)</f>
        <v>7.8</v>
      </c>
      <c r="AX13" s="198"/>
      <c r="AY13" s="195">
        <v>5.3</v>
      </c>
      <c r="AZ13" s="195">
        <v>7</v>
      </c>
      <c r="BA13" s="195">
        <v>7</v>
      </c>
      <c r="BB13" s="195">
        <v>7</v>
      </c>
      <c r="BC13" s="195">
        <v>7</v>
      </c>
      <c r="BD13" s="195">
        <v>7</v>
      </c>
      <c r="BE13" s="195">
        <v>7</v>
      </c>
      <c r="BF13" s="195">
        <v>6.2</v>
      </c>
      <c r="BG13" s="22">
        <f t="shared" ref="BG13:BG26" si="13">SUM(AY13:BF13)</f>
        <v>53.5</v>
      </c>
      <c r="BH13" s="21">
        <f t="shared" ref="BH13:BH26" si="14">BG13/8</f>
        <v>6.6875</v>
      </c>
      <c r="BI13" s="198"/>
      <c r="BJ13" s="195">
        <v>7.3</v>
      </c>
      <c r="BK13" s="195">
        <v>7.5</v>
      </c>
      <c r="BL13" s="195">
        <v>6.8</v>
      </c>
      <c r="BM13" s="195">
        <v>6</v>
      </c>
      <c r="BN13" s="21">
        <f t="shared" ref="BN13:BN26" si="15">SUM((BJ13*0.3),(BK13*0.25),(BL13*0.35),(BM13*0.1))</f>
        <v>7.0449999999999999</v>
      </c>
      <c r="BO13" s="200"/>
      <c r="BP13" s="21">
        <f t="shared" ref="BP13:BP26" si="16">BN13-BO13</f>
        <v>7.0449999999999999</v>
      </c>
      <c r="BQ13" s="198"/>
      <c r="BR13" s="102">
        <f t="shared" ref="BR13:BR26" si="17">(S13+AG13)/2</f>
        <v>7.0850000000000009</v>
      </c>
      <c r="BS13" s="102">
        <f t="shared" ref="BS13:BS26" si="18">(AR13+AW13)/2</f>
        <v>6.84375</v>
      </c>
      <c r="BT13" s="102">
        <f t="shared" ref="BT13:BT26" si="19">(BH13+BP13)/2</f>
        <v>6.86625</v>
      </c>
      <c r="BU13" s="204">
        <f t="shared" ref="BU13:BU26" si="20">((S13*0.25)+(AR13*0.375)+(BH13*0.375))</f>
        <v>6.4381249999999994</v>
      </c>
      <c r="BW13" s="205">
        <f t="shared" ref="BW13:BW26" si="21">((AG13*0.25)+(BP13*0.25)+(AW13*0.5))</f>
        <v>7.4812500000000002</v>
      </c>
      <c r="BX13" s="16"/>
      <c r="BY13" s="205">
        <f t="shared" ref="BY13:BY26" si="22">(BU13+BW13)/2</f>
        <v>6.9596874999999994</v>
      </c>
      <c r="BZ13" s="18">
        <v>1</v>
      </c>
      <c r="CA13" s="343"/>
    </row>
    <row r="14" spans="1:79" s="12" customFormat="1" x14ac:dyDescent="0.3">
      <c r="A14" s="442">
        <v>38</v>
      </c>
      <c r="B14" s="442" t="s">
        <v>295</v>
      </c>
      <c r="C14" s="442" t="s">
        <v>181</v>
      </c>
      <c r="D14" s="442" t="s">
        <v>177</v>
      </c>
      <c r="E14" s="442" t="s">
        <v>165</v>
      </c>
      <c r="F14" s="171">
        <v>7</v>
      </c>
      <c r="G14" s="171">
        <v>7</v>
      </c>
      <c r="H14" s="171">
        <v>5.8</v>
      </c>
      <c r="I14" s="171">
        <v>6.8</v>
      </c>
      <c r="J14" s="171">
        <v>6.8</v>
      </c>
      <c r="K14" s="171">
        <v>5.8</v>
      </c>
      <c r="L14" s="191">
        <f t="shared" si="0"/>
        <v>6.5333333333333323</v>
      </c>
      <c r="M14" s="171">
        <v>7.2</v>
      </c>
      <c r="N14" s="171"/>
      <c r="O14" s="191">
        <f t="shared" si="1"/>
        <v>7.2</v>
      </c>
      <c r="P14" s="171">
        <v>6.8</v>
      </c>
      <c r="Q14" s="171">
        <v>0.2</v>
      </c>
      <c r="R14" s="191">
        <f t="shared" si="2"/>
        <v>6.6</v>
      </c>
      <c r="S14" s="21">
        <f t="shared" si="3"/>
        <v>6.7099999999999991</v>
      </c>
      <c r="T14" s="43"/>
      <c r="U14" s="171">
        <v>6.8</v>
      </c>
      <c r="V14" s="171">
        <v>7</v>
      </c>
      <c r="W14" s="171">
        <v>6</v>
      </c>
      <c r="X14" s="171">
        <v>5</v>
      </c>
      <c r="Y14" s="191">
        <f t="shared" si="4"/>
        <v>6.2</v>
      </c>
      <c r="Z14" s="191">
        <f t="shared" si="5"/>
        <v>6.2</v>
      </c>
      <c r="AA14" s="171">
        <v>7</v>
      </c>
      <c r="AB14" s="171"/>
      <c r="AC14" s="191">
        <f t="shared" si="6"/>
        <v>7</v>
      </c>
      <c r="AD14" s="171">
        <v>6.2</v>
      </c>
      <c r="AE14" s="171"/>
      <c r="AF14" s="191">
        <f t="shared" si="7"/>
        <v>6.2</v>
      </c>
      <c r="AG14" s="21">
        <f t="shared" si="8"/>
        <v>6.5200000000000014</v>
      </c>
      <c r="AH14" s="27"/>
      <c r="AI14" s="195">
        <v>4.8</v>
      </c>
      <c r="AJ14" s="195">
        <v>6</v>
      </c>
      <c r="AK14" s="195">
        <v>6.5</v>
      </c>
      <c r="AL14" s="195">
        <v>6</v>
      </c>
      <c r="AM14" s="195">
        <v>5.8</v>
      </c>
      <c r="AN14" s="195">
        <v>5.5</v>
      </c>
      <c r="AO14" s="195">
        <v>6.5</v>
      </c>
      <c r="AP14" s="195">
        <v>5.5</v>
      </c>
      <c r="AQ14" s="22">
        <f t="shared" si="9"/>
        <v>46.6</v>
      </c>
      <c r="AR14" s="21">
        <f t="shared" si="10"/>
        <v>5.8250000000000002</v>
      </c>
      <c r="AS14" s="17"/>
      <c r="AT14" s="201">
        <v>8.25</v>
      </c>
      <c r="AU14" s="24">
        <f t="shared" si="11"/>
        <v>8.25</v>
      </c>
      <c r="AV14" s="202"/>
      <c r="AW14" s="24">
        <f t="shared" si="12"/>
        <v>8.25</v>
      </c>
      <c r="AX14" s="198"/>
      <c r="AY14" s="195">
        <v>6.2</v>
      </c>
      <c r="AZ14" s="195">
        <v>7</v>
      </c>
      <c r="BA14" s="195">
        <v>6.2</v>
      </c>
      <c r="BB14" s="195">
        <v>6</v>
      </c>
      <c r="BC14" s="195">
        <v>5.3</v>
      </c>
      <c r="BD14" s="195">
        <v>6.8</v>
      </c>
      <c r="BE14" s="195">
        <v>6.5</v>
      </c>
      <c r="BF14" s="195">
        <v>6</v>
      </c>
      <c r="BG14" s="22">
        <f t="shared" si="13"/>
        <v>50</v>
      </c>
      <c r="BH14" s="21">
        <f t="shared" si="14"/>
        <v>6.25</v>
      </c>
      <c r="BI14" s="198"/>
      <c r="BJ14" s="195">
        <v>6.3</v>
      </c>
      <c r="BK14" s="195">
        <v>6.3</v>
      </c>
      <c r="BL14" s="195">
        <v>6</v>
      </c>
      <c r="BM14" s="195">
        <v>5.5</v>
      </c>
      <c r="BN14" s="21">
        <f t="shared" si="15"/>
        <v>6.1149999999999993</v>
      </c>
      <c r="BO14" s="200"/>
      <c r="BP14" s="21">
        <f t="shared" si="16"/>
        <v>6.1149999999999993</v>
      </c>
      <c r="BQ14" s="198"/>
      <c r="BR14" s="102">
        <f t="shared" si="17"/>
        <v>6.6150000000000002</v>
      </c>
      <c r="BS14" s="102">
        <f t="shared" si="18"/>
        <v>7.0374999999999996</v>
      </c>
      <c r="BT14" s="102">
        <f t="shared" si="19"/>
        <v>6.1824999999999992</v>
      </c>
      <c r="BU14" s="204">
        <f t="shared" si="20"/>
        <v>6.2056249999999995</v>
      </c>
      <c r="BW14" s="205">
        <f t="shared" si="21"/>
        <v>7.2837500000000004</v>
      </c>
      <c r="BX14" s="16"/>
      <c r="BY14" s="205">
        <f t="shared" si="22"/>
        <v>6.7446874999999995</v>
      </c>
      <c r="BZ14" s="18">
        <v>2</v>
      </c>
      <c r="CA14" s="3"/>
    </row>
    <row r="15" spans="1:79" s="12" customFormat="1" x14ac:dyDescent="0.3">
      <c r="A15" s="442">
        <v>54</v>
      </c>
      <c r="B15" s="442" t="s">
        <v>210</v>
      </c>
      <c r="C15" s="530" t="s">
        <v>212</v>
      </c>
      <c r="D15" s="442" t="s">
        <v>213</v>
      </c>
      <c r="E15" s="442" t="s">
        <v>199</v>
      </c>
      <c r="F15" s="171">
        <v>6.8</v>
      </c>
      <c r="G15" s="171">
        <v>6</v>
      </c>
      <c r="H15" s="171">
        <v>6</v>
      </c>
      <c r="I15" s="171">
        <v>5.8</v>
      </c>
      <c r="J15" s="171">
        <v>6.5</v>
      </c>
      <c r="K15" s="171">
        <v>6</v>
      </c>
      <c r="L15" s="191">
        <f t="shared" si="0"/>
        <v>6.1833333333333336</v>
      </c>
      <c r="M15" s="171">
        <v>7</v>
      </c>
      <c r="N15" s="171"/>
      <c r="O15" s="191">
        <f t="shared" si="1"/>
        <v>7</v>
      </c>
      <c r="P15" s="171">
        <v>7</v>
      </c>
      <c r="Q15" s="171"/>
      <c r="R15" s="191">
        <f t="shared" si="2"/>
        <v>7</v>
      </c>
      <c r="S15" s="21">
        <f t="shared" si="3"/>
        <v>6.51</v>
      </c>
      <c r="T15" s="43"/>
      <c r="U15" s="171">
        <v>6.5</v>
      </c>
      <c r="V15" s="171">
        <v>6</v>
      </c>
      <c r="W15" s="171">
        <v>6</v>
      </c>
      <c r="X15" s="171">
        <v>5.8</v>
      </c>
      <c r="Y15" s="191">
        <f t="shared" si="4"/>
        <v>6.0750000000000002</v>
      </c>
      <c r="Z15" s="191">
        <f t="shared" si="5"/>
        <v>6.0750000000000002</v>
      </c>
      <c r="AA15" s="171">
        <v>7</v>
      </c>
      <c r="AB15" s="171"/>
      <c r="AC15" s="191">
        <f t="shared" si="6"/>
        <v>7</v>
      </c>
      <c r="AD15" s="171">
        <v>6.8</v>
      </c>
      <c r="AE15" s="171">
        <v>0.5</v>
      </c>
      <c r="AF15" s="191">
        <f t="shared" si="7"/>
        <v>6.3</v>
      </c>
      <c r="AG15" s="21">
        <f t="shared" si="8"/>
        <v>6.49</v>
      </c>
      <c r="AH15" s="27"/>
      <c r="AI15" s="195">
        <v>4.5</v>
      </c>
      <c r="AJ15" s="195">
        <v>6</v>
      </c>
      <c r="AK15" s="195">
        <v>6.5</v>
      </c>
      <c r="AL15" s="195">
        <v>5</v>
      </c>
      <c r="AM15" s="195">
        <v>6</v>
      </c>
      <c r="AN15" s="195">
        <v>6</v>
      </c>
      <c r="AO15" s="195">
        <v>7</v>
      </c>
      <c r="AP15" s="195">
        <v>5.5</v>
      </c>
      <c r="AQ15" s="22">
        <f t="shared" si="9"/>
        <v>46.5</v>
      </c>
      <c r="AR15" s="21">
        <f t="shared" si="10"/>
        <v>5.8125</v>
      </c>
      <c r="AS15" s="17"/>
      <c r="AT15" s="201">
        <v>8</v>
      </c>
      <c r="AU15" s="24">
        <f t="shared" si="11"/>
        <v>8</v>
      </c>
      <c r="AV15" s="202"/>
      <c r="AW15" s="24">
        <f t="shared" si="12"/>
        <v>8</v>
      </c>
      <c r="AX15" s="198"/>
      <c r="AY15" s="195">
        <v>5.5</v>
      </c>
      <c r="AZ15" s="195">
        <v>7</v>
      </c>
      <c r="BA15" s="195">
        <v>6.5</v>
      </c>
      <c r="BB15" s="195">
        <v>6.5</v>
      </c>
      <c r="BC15" s="195">
        <v>7</v>
      </c>
      <c r="BD15" s="195">
        <v>7</v>
      </c>
      <c r="BE15" s="195">
        <v>7</v>
      </c>
      <c r="BF15" s="195">
        <v>5.3</v>
      </c>
      <c r="BG15" s="22">
        <f t="shared" si="13"/>
        <v>51.8</v>
      </c>
      <c r="BH15" s="21">
        <f t="shared" si="14"/>
        <v>6.4749999999999996</v>
      </c>
      <c r="BI15" s="198"/>
      <c r="BJ15" s="195">
        <v>6.8</v>
      </c>
      <c r="BK15" s="195">
        <v>6.5</v>
      </c>
      <c r="BL15" s="195">
        <v>6</v>
      </c>
      <c r="BM15" s="195">
        <v>5.5</v>
      </c>
      <c r="BN15" s="21">
        <f t="shared" si="15"/>
        <v>6.3149999999999995</v>
      </c>
      <c r="BO15" s="200"/>
      <c r="BP15" s="21">
        <f t="shared" si="16"/>
        <v>6.3149999999999995</v>
      </c>
      <c r="BQ15" s="198"/>
      <c r="BR15" s="102">
        <f t="shared" si="17"/>
        <v>6.5</v>
      </c>
      <c r="BS15" s="102">
        <f t="shared" si="18"/>
        <v>6.90625</v>
      </c>
      <c r="BT15" s="102">
        <f t="shared" si="19"/>
        <v>6.3949999999999996</v>
      </c>
      <c r="BU15" s="204">
        <f t="shared" si="20"/>
        <v>6.2353124999999991</v>
      </c>
      <c r="BW15" s="205">
        <f t="shared" si="21"/>
        <v>7.2012499999999999</v>
      </c>
      <c r="BX15" s="16"/>
      <c r="BY15" s="205">
        <f t="shared" si="22"/>
        <v>6.7182812499999995</v>
      </c>
      <c r="BZ15" s="18">
        <v>3</v>
      </c>
      <c r="CA15" s="343"/>
    </row>
    <row r="16" spans="1:79" s="12" customFormat="1" x14ac:dyDescent="0.3">
      <c r="A16" s="442">
        <v>17</v>
      </c>
      <c r="B16" s="442" t="s">
        <v>202</v>
      </c>
      <c r="C16" s="442" t="s">
        <v>159</v>
      </c>
      <c r="D16" s="442" t="s">
        <v>160</v>
      </c>
      <c r="E16" s="442" t="s">
        <v>247</v>
      </c>
      <c r="F16" s="171">
        <v>5.8</v>
      </c>
      <c r="G16" s="171">
        <v>5.8</v>
      </c>
      <c r="H16" s="171">
        <v>6</v>
      </c>
      <c r="I16" s="171">
        <v>6</v>
      </c>
      <c r="J16" s="171">
        <v>7</v>
      </c>
      <c r="K16" s="171">
        <v>5.8</v>
      </c>
      <c r="L16" s="191">
        <f t="shared" si="0"/>
        <v>6.0666666666666664</v>
      </c>
      <c r="M16" s="171">
        <v>6.5</v>
      </c>
      <c r="N16" s="171">
        <v>2</v>
      </c>
      <c r="O16" s="191">
        <f t="shared" si="1"/>
        <v>4.5</v>
      </c>
      <c r="P16" s="171">
        <v>6.8</v>
      </c>
      <c r="Q16" s="171"/>
      <c r="R16" s="191">
        <f t="shared" si="2"/>
        <v>6.8</v>
      </c>
      <c r="S16" s="21">
        <f t="shared" si="3"/>
        <v>5.7850000000000001</v>
      </c>
      <c r="T16" s="43"/>
      <c r="U16" s="171">
        <v>5.5</v>
      </c>
      <c r="V16" s="171">
        <v>6.5</v>
      </c>
      <c r="W16" s="171">
        <v>5</v>
      </c>
      <c r="X16" s="171">
        <v>6.5</v>
      </c>
      <c r="Y16" s="191">
        <f t="shared" si="4"/>
        <v>5.875</v>
      </c>
      <c r="Z16" s="191">
        <f t="shared" si="5"/>
        <v>5.875</v>
      </c>
      <c r="AA16" s="171">
        <v>6.8</v>
      </c>
      <c r="AB16" s="171"/>
      <c r="AC16" s="191">
        <f t="shared" si="6"/>
        <v>6.8</v>
      </c>
      <c r="AD16" s="171">
        <v>7</v>
      </c>
      <c r="AE16" s="171"/>
      <c r="AF16" s="191">
        <f t="shared" si="7"/>
        <v>7</v>
      </c>
      <c r="AG16" s="21">
        <f t="shared" si="8"/>
        <v>6.4700000000000006</v>
      </c>
      <c r="AH16" s="27"/>
      <c r="AI16" s="195">
        <v>4.8</v>
      </c>
      <c r="AJ16" s="195">
        <v>6</v>
      </c>
      <c r="AK16" s="195">
        <v>6</v>
      </c>
      <c r="AL16" s="195">
        <v>5.3</v>
      </c>
      <c r="AM16" s="195">
        <v>5.3</v>
      </c>
      <c r="AN16" s="195">
        <v>5.3</v>
      </c>
      <c r="AO16" s="195">
        <v>5.5</v>
      </c>
      <c r="AP16" s="195">
        <v>5.3</v>
      </c>
      <c r="AQ16" s="22">
        <f t="shared" si="9"/>
        <v>43.5</v>
      </c>
      <c r="AR16" s="21">
        <f t="shared" si="10"/>
        <v>5.4375</v>
      </c>
      <c r="AS16" s="17"/>
      <c r="AT16" s="201">
        <v>8.5459999999999994</v>
      </c>
      <c r="AU16" s="24">
        <f t="shared" si="11"/>
        <v>8.5459999999999994</v>
      </c>
      <c r="AV16" s="202"/>
      <c r="AW16" s="24">
        <f t="shared" si="12"/>
        <v>8.5459999999999994</v>
      </c>
      <c r="AX16" s="198"/>
      <c r="AY16" s="195">
        <v>5.2</v>
      </c>
      <c r="AZ16" s="195">
        <v>7</v>
      </c>
      <c r="BA16" s="195">
        <v>6.8</v>
      </c>
      <c r="BB16" s="195">
        <v>6.5</v>
      </c>
      <c r="BC16" s="195">
        <v>6.5</v>
      </c>
      <c r="BD16" s="195">
        <v>6.5</v>
      </c>
      <c r="BE16" s="195">
        <v>6.5</v>
      </c>
      <c r="BF16" s="195">
        <v>6.3</v>
      </c>
      <c r="BG16" s="22">
        <f t="shared" si="13"/>
        <v>51.3</v>
      </c>
      <c r="BH16" s="21">
        <f t="shared" si="14"/>
        <v>6.4124999999999996</v>
      </c>
      <c r="BI16" s="198"/>
      <c r="BJ16" s="195">
        <v>6.5</v>
      </c>
      <c r="BK16" s="195">
        <v>6.5</v>
      </c>
      <c r="BL16" s="195">
        <v>6.2</v>
      </c>
      <c r="BM16" s="195">
        <v>5.3</v>
      </c>
      <c r="BN16" s="21">
        <f t="shared" si="15"/>
        <v>6.2750000000000004</v>
      </c>
      <c r="BO16" s="200"/>
      <c r="BP16" s="21">
        <f t="shared" si="16"/>
        <v>6.2750000000000004</v>
      </c>
      <c r="BQ16" s="198"/>
      <c r="BR16" s="102">
        <f t="shared" si="17"/>
        <v>6.1275000000000004</v>
      </c>
      <c r="BS16" s="102">
        <f t="shared" si="18"/>
        <v>6.9917499999999997</v>
      </c>
      <c r="BT16" s="102">
        <f t="shared" si="19"/>
        <v>6.34375</v>
      </c>
      <c r="BU16" s="204">
        <f t="shared" si="20"/>
        <v>5.89</v>
      </c>
      <c r="BW16" s="205">
        <f t="shared" si="21"/>
        <v>7.4592499999999999</v>
      </c>
      <c r="BX16" s="16"/>
      <c r="BY16" s="205">
        <f t="shared" si="22"/>
        <v>6.6746249999999998</v>
      </c>
      <c r="BZ16" s="18">
        <v>4</v>
      </c>
      <c r="CA16" s="343"/>
    </row>
    <row r="17" spans="1:79" s="12" customFormat="1" x14ac:dyDescent="0.3">
      <c r="A17" s="442">
        <v>39</v>
      </c>
      <c r="B17" s="442" t="s">
        <v>322</v>
      </c>
      <c r="C17" s="442" t="s">
        <v>181</v>
      </c>
      <c r="D17" s="442" t="s">
        <v>177</v>
      </c>
      <c r="E17" s="442" t="s">
        <v>165</v>
      </c>
      <c r="F17" s="171">
        <v>6</v>
      </c>
      <c r="G17" s="171">
        <v>6</v>
      </c>
      <c r="H17" s="171">
        <v>5.8</v>
      </c>
      <c r="I17" s="171">
        <v>6</v>
      </c>
      <c r="J17" s="171">
        <v>6.8</v>
      </c>
      <c r="K17" s="171">
        <v>5.8</v>
      </c>
      <c r="L17" s="191">
        <f t="shared" si="0"/>
        <v>6.0666666666666664</v>
      </c>
      <c r="M17" s="171">
        <v>7</v>
      </c>
      <c r="N17" s="171"/>
      <c r="O17" s="191">
        <f t="shared" si="1"/>
        <v>7</v>
      </c>
      <c r="P17" s="171">
        <v>7</v>
      </c>
      <c r="Q17" s="171">
        <v>0.5</v>
      </c>
      <c r="R17" s="191">
        <f t="shared" si="2"/>
        <v>6.5</v>
      </c>
      <c r="S17" s="21">
        <f t="shared" si="3"/>
        <v>6.3649999999999993</v>
      </c>
      <c r="T17" s="43"/>
      <c r="U17" s="171">
        <v>5.8</v>
      </c>
      <c r="V17" s="171">
        <v>7</v>
      </c>
      <c r="W17" s="171">
        <v>6</v>
      </c>
      <c r="X17" s="171">
        <v>6.8</v>
      </c>
      <c r="Y17" s="191">
        <f t="shared" si="4"/>
        <v>6.4</v>
      </c>
      <c r="Z17" s="191">
        <f t="shared" si="5"/>
        <v>6.4</v>
      </c>
      <c r="AA17" s="171">
        <v>7</v>
      </c>
      <c r="AB17" s="171"/>
      <c r="AC17" s="191">
        <f t="shared" si="6"/>
        <v>7</v>
      </c>
      <c r="AD17" s="171">
        <v>6.5</v>
      </c>
      <c r="AE17" s="171">
        <v>0.5</v>
      </c>
      <c r="AF17" s="191">
        <f t="shared" si="7"/>
        <v>6</v>
      </c>
      <c r="AG17" s="21">
        <f t="shared" si="8"/>
        <v>6.5600000000000014</v>
      </c>
      <c r="AH17" s="27"/>
      <c r="AI17" s="195">
        <v>4</v>
      </c>
      <c r="AJ17" s="195">
        <v>5.8</v>
      </c>
      <c r="AK17" s="195">
        <v>5.5</v>
      </c>
      <c r="AL17" s="195">
        <v>6</v>
      </c>
      <c r="AM17" s="195">
        <v>6.5</v>
      </c>
      <c r="AN17" s="195">
        <v>6.3</v>
      </c>
      <c r="AO17" s="195">
        <v>6.5</v>
      </c>
      <c r="AP17" s="195">
        <v>5.5</v>
      </c>
      <c r="AQ17" s="22">
        <f t="shared" si="9"/>
        <v>46.1</v>
      </c>
      <c r="AR17" s="21">
        <f t="shared" si="10"/>
        <v>5.7625000000000002</v>
      </c>
      <c r="AS17" s="17"/>
      <c r="AT17" s="201">
        <v>7.8</v>
      </c>
      <c r="AU17" s="24">
        <f t="shared" si="11"/>
        <v>7.8</v>
      </c>
      <c r="AV17" s="202"/>
      <c r="AW17" s="24">
        <f t="shared" si="12"/>
        <v>7.8</v>
      </c>
      <c r="AX17" s="198"/>
      <c r="AY17" s="195">
        <v>5.3</v>
      </c>
      <c r="AZ17" s="195">
        <v>6</v>
      </c>
      <c r="BA17" s="195">
        <v>6.2</v>
      </c>
      <c r="BB17" s="195">
        <v>6.5</v>
      </c>
      <c r="BC17" s="195">
        <v>6</v>
      </c>
      <c r="BD17" s="195">
        <v>7</v>
      </c>
      <c r="BE17" s="195">
        <v>6.5</v>
      </c>
      <c r="BF17" s="195">
        <v>6</v>
      </c>
      <c r="BG17" s="22">
        <f t="shared" si="13"/>
        <v>49.5</v>
      </c>
      <c r="BH17" s="21">
        <f t="shared" si="14"/>
        <v>6.1875</v>
      </c>
      <c r="BI17" s="198"/>
      <c r="BJ17" s="195">
        <v>7.2</v>
      </c>
      <c r="BK17" s="195">
        <v>7</v>
      </c>
      <c r="BL17" s="195">
        <v>6.5</v>
      </c>
      <c r="BM17" s="195">
        <v>6.3</v>
      </c>
      <c r="BN17" s="21">
        <f t="shared" si="15"/>
        <v>6.8150000000000004</v>
      </c>
      <c r="BO17" s="200"/>
      <c r="BP17" s="21">
        <f t="shared" si="16"/>
        <v>6.8150000000000004</v>
      </c>
      <c r="BQ17" s="198"/>
      <c r="BR17" s="102">
        <f t="shared" si="17"/>
        <v>6.4625000000000004</v>
      </c>
      <c r="BS17" s="102">
        <f t="shared" si="18"/>
        <v>6.78125</v>
      </c>
      <c r="BT17" s="102">
        <f t="shared" si="19"/>
        <v>6.5012500000000006</v>
      </c>
      <c r="BU17" s="204">
        <f t="shared" si="20"/>
        <v>6.0724999999999998</v>
      </c>
      <c r="BW17" s="205">
        <f t="shared" si="21"/>
        <v>7.2437500000000004</v>
      </c>
      <c r="BX17" s="16"/>
      <c r="BY17" s="205">
        <f t="shared" si="22"/>
        <v>6.6581250000000001</v>
      </c>
      <c r="BZ17" s="18">
        <v>5</v>
      </c>
      <c r="CA17" s="343"/>
    </row>
    <row r="18" spans="1:79" x14ac:dyDescent="0.3">
      <c r="A18" s="442">
        <v>23</v>
      </c>
      <c r="B18" s="442" t="s">
        <v>332</v>
      </c>
      <c r="C18" s="442" t="s">
        <v>233</v>
      </c>
      <c r="D18" s="442" t="s">
        <v>155</v>
      </c>
      <c r="E18" s="442" t="s">
        <v>156</v>
      </c>
      <c r="F18" s="171">
        <v>6.8</v>
      </c>
      <c r="G18" s="171">
        <v>6.5</v>
      </c>
      <c r="H18" s="171">
        <v>6</v>
      </c>
      <c r="I18" s="171">
        <v>5.8</v>
      </c>
      <c r="J18" s="171">
        <v>7</v>
      </c>
      <c r="K18" s="171">
        <v>6</v>
      </c>
      <c r="L18" s="191">
        <f t="shared" si="0"/>
        <v>6.3500000000000005</v>
      </c>
      <c r="M18" s="171">
        <v>7</v>
      </c>
      <c r="N18" s="171"/>
      <c r="O18" s="191">
        <f t="shared" si="1"/>
        <v>7</v>
      </c>
      <c r="P18" s="171">
        <v>7</v>
      </c>
      <c r="Q18" s="171"/>
      <c r="R18" s="191">
        <f t="shared" si="2"/>
        <v>7</v>
      </c>
      <c r="S18" s="21">
        <f t="shared" si="3"/>
        <v>6.61</v>
      </c>
      <c r="T18" s="43"/>
      <c r="U18" s="171">
        <v>7</v>
      </c>
      <c r="V18" s="171">
        <v>7</v>
      </c>
      <c r="W18" s="171">
        <v>6.5</v>
      </c>
      <c r="X18" s="171">
        <v>7.2</v>
      </c>
      <c r="Y18" s="191">
        <f t="shared" si="4"/>
        <v>6.9249999999999998</v>
      </c>
      <c r="Z18" s="191">
        <f t="shared" si="5"/>
        <v>6.9249999999999998</v>
      </c>
      <c r="AA18" s="171">
        <v>7.5</v>
      </c>
      <c r="AB18" s="171"/>
      <c r="AC18" s="191">
        <f t="shared" si="6"/>
        <v>7.5</v>
      </c>
      <c r="AD18" s="171">
        <v>7.5</v>
      </c>
      <c r="AE18" s="171"/>
      <c r="AF18" s="191">
        <f t="shared" si="7"/>
        <v>7.5</v>
      </c>
      <c r="AG18" s="21">
        <f t="shared" si="8"/>
        <v>7.27</v>
      </c>
      <c r="AH18" s="27"/>
      <c r="AI18" s="195">
        <v>0</v>
      </c>
      <c r="AJ18" s="195">
        <v>6.8</v>
      </c>
      <c r="AK18" s="195">
        <v>6.5</v>
      </c>
      <c r="AL18" s="195">
        <v>5</v>
      </c>
      <c r="AM18" s="195">
        <v>5.5</v>
      </c>
      <c r="AN18" s="195">
        <v>5.3</v>
      </c>
      <c r="AO18" s="195">
        <v>5</v>
      </c>
      <c r="AP18" s="195">
        <v>5.3</v>
      </c>
      <c r="AQ18" s="22">
        <f t="shared" si="9"/>
        <v>39.4</v>
      </c>
      <c r="AR18" s="21">
        <f t="shared" si="10"/>
        <v>4.9249999999999998</v>
      </c>
      <c r="AS18" s="17"/>
      <c r="AT18" s="201">
        <v>8.5</v>
      </c>
      <c r="AU18" s="24">
        <f t="shared" si="11"/>
        <v>8.5</v>
      </c>
      <c r="AV18" s="202"/>
      <c r="AW18" s="24">
        <f t="shared" si="12"/>
        <v>8.5</v>
      </c>
      <c r="AX18" s="198"/>
      <c r="AY18" s="195">
        <v>0</v>
      </c>
      <c r="AZ18" s="195">
        <v>5.7</v>
      </c>
      <c r="BA18" s="195">
        <v>5.5</v>
      </c>
      <c r="BB18" s="195">
        <v>6.5</v>
      </c>
      <c r="BC18" s="195">
        <v>4.9000000000000004</v>
      </c>
      <c r="BD18" s="195">
        <v>5</v>
      </c>
      <c r="BE18" s="195">
        <v>6</v>
      </c>
      <c r="BF18" s="195">
        <v>5</v>
      </c>
      <c r="BG18" s="22">
        <f t="shared" si="13"/>
        <v>38.6</v>
      </c>
      <c r="BH18" s="21">
        <f t="shared" si="14"/>
        <v>4.8250000000000002</v>
      </c>
      <c r="BI18" s="198"/>
      <c r="BJ18" s="195">
        <v>6</v>
      </c>
      <c r="BK18" s="195">
        <v>6</v>
      </c>
      <c r="BL18" s="195">
        <v>5</v>
      </c>
      <c r="BM18" s="195">
        <v>5.2</v>
      </c>
      <c r="BN18" s="21">
        <f t="shared" si="15"/>
        <v>5.57</v>
      </c>
      <c r="BO18" s="200"/>
      <c r="BP18" s="21">
        <f t="shared" si="16"/>
        <v>5.57</v>
      </c>
      <c r="BQ18" s="198"/>
      <c r="BR18" s="102">
        <f t="shared" si="17"/>
        <v>6.9399999999999995</v>
      </c>
      <c r="BS18" s="102">
        <f t="shared" si="18"/>
        <v>6.7125000000000004</v>
      </c>
      <c r="BT18" s="102">
        <f t="shared" si="19"/>
        <v>5.1974999999999998</v>
      </c>
      <c r="BU18" s="204">
        <f t="shared" si="20"/>
        <v>5.3087499999999999</v>
      </c>
      <c r="BV18" s="12"/>
      <c r="BW18" s="205">
        <f t="shared" si="21"/>
        <v>7.46</v>
      </c>
      <c r="BX18" s="16"/>
      <c r="BY18" s="205">
        <f t="shared" si="22"/>
        <v>6.3843750000000004</v>
      </c>
      <c r="BZ18" s="18">
        <v>6</v>
      </c>
      <c r="CA18" s="343"/>
    </row>
    <row r="19" spans="1:79" s="12" customFormat="1" x14ac:dyDescent="0.3">
      <c r="A19" s="442">
        <v>80</v>
      </c>
      <c r="B19" s="442" t="s">
        <v>336</v>
      </c>
      <c r="C19" s="442" t="s">
        <v>217</v>
      </c>
      <c r="D19" s="442" t="s">
        <v>215</v>
      </c>
      <c r="E19" s="442" t="s">
        <v>193</v>
      </c>
      <c r="F19" s="171">
        <v>6.5</v>
      </c>
      <c r="G19" s="171">
        <v>6.8</v>
      </c>
      <c r="H19" s="171">
        <v>5.8</v>
      </c>
      <c r="I19" s="171">
        <v>6.5</v>
      </c>
      <c r="J19" s="171">
        <v>6</v>
      </c>
      <c r="K19" s="171">
        <v>5.8</v>
      </c>
      <c r="L19" s="191">
        <f t="shared" si="0"/>
        <v>6.2333333333333334</v>
      </c>
      <c r="M19" s="171">
        <v>6.5</v>
      </c>
      <c r="N19" s="171"/>
      <c r="O19" s="191">
        <f t="shared" si="1"/>
        <v>6.5</v>
      </c>
      <c r="P19" s="171">
        <v>6.8</v>
      </c>
      <c r="Q19" s="171">
        <v>0.5</v>
      </c>
      <c r="R19" s="191">
        <f t="shared" si="2"/>
        <v>6.3</v>
      </c>
      <c r="S19" s="21">
        <f t="shared" si="3"/>
        <v>6.3100000000000005</v>
      </c>
      <c r="T19" s="43"/>
      <c r="U19" s="171">
        <v>5.8</v>
      </c>
      <c r="V19" s="171">
        <v>7</v>
      </c>
      <c r="W19" s="171">
        <v>5</v>
      </c>
      <c r="X19" s="171">
        <v>6</v>
      </c>
      <c r="Y19" s="191">
        <f t="shared" si="4"/>
        <v>5.95</v>
      </c>
      <c r="Z19" s="191">
        <f t="shared" si="5"/>
        <v>5.95</v>
      </c>
      <c r="AA19" s="171">
        <v>6.5</v>
      </c>
      <c r="AB19" s="171"/>
      <c r="AC19" s="191">
        <f t="shared" si="6"/>
        <v>6.5</v>
      </c>
      <c r="AD19" s="171">
        <v>7</v>
      </c>
      <c r="AE19" s="171"/>
      <c r="AF19" s="191">
        <f t="shared" si="7"/>
        <v>7</v>
      </c>
      <c r="AG19" s="21">
        <f t="shared" si="8"/>
        <v>6.3800000000000008</v>
      </c>
      <c r="AH19" s="27"/>
      <c r="AI19" s="195">
        <v>4.5</v>
      </c>
      <c r="AJ19" s="195">
        <v>5.3</v>
      </c>
      <c r="AK19" s="195">
        <v>6</v>
      </c>
      <c r="AL19" s="195">
        <v>6</v>
      </c>
      <c r="AM19" s="195">
        <v>6</v>
      </c>
      <c r="AN19" s="195">
        <v>5.5</v>
      </c>
      <c r="AO19" s="195">
        <v>5</v>
      </c>
      <c r="AP19" s="195">
        <v>5.3</v>
      </c>
      <c r="AQ19" s="22">
        <f t="shared" si="9"/>
        <v>43.599999999999994</v>
      </c>
      <c r="AR19" s="21">
        <f t="shared" si="10"/>
        <v>5.4499999999999993</v>
      </c>
      <c r="AS19" s="17"/>
      <c r="AT19" s="201">
        <v>7.8460000000000001</v>
      </c>
      <c r="AU19" s="24">
        <f t="shared" si="11"/>
        <v>7.8460000000000001</v>
      </c>
      <c r="AV19" s="202"/>
      <c r="AW19" s="24">
        <f t="shared" si="12"/>
        <v>7.8460000000000001</v>
      </c>
      <c r="AX19" s="198"/>
      <c r="AY19" s="195">
        <v>5</v>
      </c>
      <c r="AZ19" s="195">
        <v>5.5</v>
      </c>
      <c r="BA19" s="195">
        <v>5</v>
      </c>
      <c r="BB19" s="195">
        <v>6</v>
      </c>
      <c r="BC19" s="195">
        <v>5.2</v>
      </c>
      <c r="BD19" s="195">
        <v>5</v>
      </c>
      <c r="BE19" s="195">
        <v>6.2</v>
      </c>
      <c r="BF19" s="195">
        <v>5.2</v>
      </c>
      <c r="BG19" s="22">
        <f t="shared" si="13"/>
        <v>43.1</v>
      </c>
      <c r="BH19" s="21">
        <f t="shared" si="14"/>
        <v>5.3875000000000002</v>
      </c>
      <c r="BI19" s="198"/>
      <c r="BJ19" s="195">
        <v>6.5</v>
      </c>
      <c r="BK19" s="195">
        <v>6.3</v>
      </c>
      <c r="BL19" s="195">
        <v>6.2</v>
      </c>
      <c r="BM19" s="195">
        <v>6.5</v>
      </c>
      <c r="BN19" s="21">
        <f t="shared" si="15"/>
        <v>6.3450000000000006</v>
      </c>
      <c r="BO19" s="200"/>
      <c r="BP19" s="21">
        <f t="shared" si="16"/>
        <v>6.3450000000000006</v>
      </c>
      <c r="BQ19" s="198"/>
      <c r="BR19" s="102">
        <f t="shared" si="17"/>
        <v>6.3450000000000006</v>
      </c>
      <c r="BS19" s="102">
        <f t="shared" si="18"/>
        <v>6.6479999999999997</v>
      </c>
      <c r="BT19" s="102">
        <f t="shared" si="19"/>
        <v>5.8662500000000009</v>
      </c>
      <c r="BU19" s="204">
        <f t="shared" si="20"/>
        <v>5.6415625</v>
      </c>
      <c r="BW19" s="205">
        <f t="shared" si="21"/>
        <v>7.1042500000000004</v>
      </c>
      <c r="BX19" s="16"/>
      <c r="BY19" s="205">
        <f t="shared" si="22"/>
        <v>6.3729062499999998</v>
      </c>
      <c r="BZ19" s="18">
        <v>7</v>
      </c>
      <c r="CA19" s="343"/>
    </row>
    <row r="20" spans="1:79" s="12" customFormat="1" x14ac:dyDescent="0.3">
      <c r="A20" s="442">
        <v>55</v>
      </c>
      <c r="B20" s="442" t="s">
        <v>345</v>
      </c>
      <c r="C20" s="530" t="s">
        <v>212</v>
      </c>
      <c r="D20" s="442" t="s">
        <v>213</v>
      </c>
      <c r="E20" s="442" t="s">
        <v>199</v>
      </c>
      <c r="F20" s="171">
        <v>6.8</v>
      </c>
      <c r="G20" s="171">
        <v>6</v>
      </c>
      <c r="H20" s="171">
        <v>6</v>
      </c>
      <c r="I20" s="171">
        <v>5.8</v>
      </c>
      <c r="J20" s="171">
        <v>6.5</v>
      </c>
      <c r="K20" s="171">
        <v>6</v>
      </c>
      <c r="L20" s="191">
        <f t="shared" si="0"/>
        <v>6.1833333333333336</v>
      </c>
      <c r="M20" s="171">
        <v>7</v>
      </c>
      <c r="N20" s="171">
        <v>2</v>
      </c>
      <c r="O20" s="191">
        <f t="shared" si="1"/>
        <v>5</v>
      </c>
      <c r="P20" s="171">
        <v>7</v>
      </c>
      <c r="Q20" s="171"/>
      <c r="R20" s="191">
        <f t="shared" si="2"/>
        <v>7</v>
      </c>
      <c r="S20" s="21">
        <f t="shared" si="3"/>
        <v>6.01</v>
      </c>
      <c r="T20" s="43"/>
      <c r="U20" s="171">
        <v>6.5</v>
      </c>
      <c r="V20" s="171">
        <v>6</v>
      </c>
      <c r="W20" s="171">
        <v>6</v>
      </c>
      <c r="X20" s="171">
        <v>5.8</v>
      </c>
      <c r="Y20" s="191">
        <f t="shared" si="4"/>
        <v>6.0750000000000002</v>
      </c>
      <c r="Z20" s="191">
        <f t="shared" si="5"/>
        <v>6.0750000000000002</v>
      </c>
      <c r="AA20" s="171">
        <v>7</v>
      </c>
      <c r="AB20" s="171"/>
      <c r="AC20" s="191">
        <f t="shared" si="6"/>
        <v>7</v>
      </c>
      <c r="AD20" s="171">
        <v>6.8</v>
      </c>
      <c r="AE20" s="171">
        <v>0.5</v>
      </c>
      <c r="AF20" s="191">
        <f t="shared" si="7"/>
        <v>6.3</v>
      </c>
      <c r="AG20" s="21">
        <f t="shared" si="8"/>
        <v>6.49</v>
      </c>
      <c r="AH20" s="27"/>
      <c r="AI20" s="195">
        <v>4</v>
      </c>
      <c r="AJ20" s="195">
        <v>5</v>
      </c>
      <c r="AK20" s="195">
        <v>5.8</v>
      </c>
      <c r="AL20" s="195">
        <v>6</v>
      </c>
      <c r="AM20" s="195">
        <v>4.8</v>
      </c>
      <c r="AN20" s="195">
        <v>4.8</v>
      </c>
      <c r="AO20" s="195">
        <v>5</v>
      </c>
      <c r="AP20" s="195">
        <v>0</v>
      </c>
      <c r="AQ20" s="22">
        <f t="shared" si="9"/>
        <v>35.400000000000006</v>
      </c>
      <c r="AR20" s="21">
        <f t="shared" si="10"/>
        <v>4.4250000000000007</v>
      </c>
      <c r="AS20" s="17"/>
      <c r="AT20" s="201">
        <v>8</v>
      </c>
      <c r="AU20" s="24">
        <f t="shared" si="11"/>
        <v>8</v>
      </c>
      <c r="AV20" s="202"/>
      <c r="AW20" s="24">
        <f t="shared" si="12"/>
        <v>8</v>
      </c>
      <c r="AX20" s="198"/>
      <c r="AY20" s="195">
        <v>5.2</v>
      </c>
      <c r="AZ20" s="195">
        <v>6.5</v>
      </c>
      <c r="BA20" s="195">
        <v>6.3</v>
      </c>
      <c r="BB20" s="195">
        <v>6.5</v>
      </c>
      <c r="BC20" s="195">
        <v>6.5</v>
      </c>
      <c r="BD20" s="195">
        <v>6.5</v>
      </c>
      <c r="BE20" s="195">
        <v>6</v>
      </c>
      <c r="BF20" s="195">
        <v>0</v>
      </c>
      <c r="BG20" s="22">
        <f t="shared" si="13"/>
        <v>43.5</v>
      </c>
      <c r="BH20" s="21">
        <f t="shared" si="14"/>
        <v>5.4375</v>
      </c>
      <c r="BI20" s="198"/>
      <c r="BJ20" s="195">
        <v>6.3</v>
      </c>
      <c r="BK20" s="195">
        <v>6</v>
      </c>
      <c r="BL20" s="195">
        <v>6</v>
      </c>
      <c r="BM20" s="195">
        <v>5.3</v>
      </c>
      <c r="BN20" s="21">
        <f t="shared" si="15"/>
        <v>6.02</v>
      </c>
      <c r="BO20" s="200"/>
      <c r="BP20" s="21">
        <f t="shared" si="16"/>
        <v>6.02</v>
      </c>
      <c r="BQ20" s="198"/>
      <c r="BR20" s="102">
        <f t="shared" si="17"/>
        <v>6.25</v>
      </c>
      <c r="BS20" s="102">
        <f t="shared" si="18"/>
        <v>6.2125000000000004</v>
      </c>
      <c r="BT20" s="102">
        <f t="shared" si="19"/>
        <v>5.7287499999999998</v>
      </c>
      <c r="BU20" s="204">
        <f t="shared" si="20"/>
        <v>5.2009375000000002</v>
      </c>
      <c r="BW20" s="205">
        <f t="shared" si="21"/>
        <v>7.1274999999999995</v>
      </c>
      <c r="BX20" s="16"/>
      <c r="BY20" s="205">
        <f t="shared" si="22"/>
        <v>6.1642187499999999</v>
      </c>
      <c r="BZ20" s="18">
        <v>8</v>
      </c>
      <c r="CA20" s="343"/>
    </row>
    <row r="21" spans="1:79" s="12" customFormat="1" x14ac:dyDescent="0.3">
      <c r="A21" s="442">
        <v>111</v>
      </c>
      <c r="B21" s="442" t="s">
        <v>346</v>
      </c>
      <c r="C21" t="s">
        <v>354</v>
      </c>
      <c r="D21" s="442" t="s">
        <v>162</v>
      </c>
      <c r="E21" s="442" t="s">
        <v>163</v>
      </c>
      <c r="F21" s="171">
        <v>7</v>
      </c>
      <c r="G21" s="171">
        <v>6</v>
      </c>
      <c r="H21" s="171">
        <v>6</v>
      </c>
      <c r="I21" s="171">
        <v>6.8</v>
      </c>
      <c r="J21" s="171">
        <v>6.5</v>
      </c>
      <c r="K21" s="171">
        <v>6</v>
      </c>
      <c r="L21" s="191">
        <f t="shared" si="0"/>
        <v>6.3833333333333329</v>
      </c>
      <c r="M21" s="171">
        <v>6.8</v>
      </c>
      <c r="N21" s="171"/>
      <c r="O21" s="191">
        <f t="shared" si="1"/>
        <v>6.8</v>
      </c>
      <c r="P21" s="171">
        <v>7</v>
      </c>
      <c r="Q21" s="171"/>
      <c r="R21" s="191">
        <f t="shared" si="2"/>
        <v>7</v>
      </c>
      <c r="S21" s="21">
        <f t="shared" si="3"/>
        <v>6.5799999999999992</v>
      </c>
      <c r="T21" s="43"/>
      <c r="U21" s="171">
        <v>6</v>
      </c>
      <c r="V21" s="171">
        <v>5.8</v>
      </c>
      <c r="W21" s="171">
        <v>6</v>
      </c>
      <c r="X21" s="171">
        <v>6</v>
      </c>
      <c r="Y21" s="191">
        <f t="shared" si="4"/>
        <v>5.95</v>
      </c>
      <c r="Z21" s="191">
        <f t="shared" si="5"/>
        <v>5.95</v>
      </c>
      <c r="AA21" s="171">
        <v>6</v>
      </c>
      <c r="AB21" s="171"/>
      <c r="AC21" s="191">
        <f t="shared" si="6"/>
        <v>6</v>
      </c>
      <c r="AD21" s="171">
        <v>7</v>
      </c>
      <c r="AE21" s="171"/>
      <c r="AF21" s="191">
        <f t="shared" si="7"/>
        <v>7</v>
      </c>
      <c r="AG21" s="21">
        <f t="shared" si="8"/>
        <v>6.1800000000000015</v>
      </c>
      <c r="AH21" s="27"/>
      <c r="AI21" s="195">
        <v>4.5</v>
      </c>
      <c r="AJ21" s="195">
        <v>5</v>
      </c>
      <c r="AK21" s="195">
        <v>6.8</v>
      </c>
      <c r="AL21" s="195">
        <v>0</v>
      </c>
      <c r="AM21" s="195">
        <v>4.5</v>
      </c>
      <c r="AN21" s="195">
        <v>4</v>
      </c>
      <c r="AO21" s="195">
        <v>4.5</v>
      </c>
      <c r="AP21" s="195">
        <v>4.8</v>
      </c>
      <c r="AQ21" s="22">
        <f t="shared" si="9"/>
        <v>34.1</v>
      </c>
      <c r="AR21" s="21">
        <f t="shared" si="10"/>
        <v>4.2625000000000002</v>
      </c>
      <c r="AS21" s="17"/>
      <c r="AT21" s="201">
        <v>8</v>
      </c>
      <c r="AU21" s="24">
        <f t="shared" si="11"/>
        <v>8</v>
      </c>
      <c r="AV21" s="202"/>
      <c r="AW21" s="24">
        <f t="shared" si="12"/>
        <v>8</v>
      </c>
      <c r="AX21" s="198"/>
      <c r="AY21" s="195">
        <v>5.5</v>
      </c>
      <c r="AZ21" s="195">
        <v>7</v>
      </c>
      <c r="BA21" s="195">
        <v>6.5</v>
      </c>
      <c r="BB21" s="195">
        <v>0</v>
      </c>
      <c r="BC21" s="195">
        <v>5</v>
      </c>
      <c r="BD21" s="195">
        <v>5</v>
      </c>
      <c r="BE21" s="195">
        <v>5.5</v>
      </c>
      <c r="BF21" s="195">
        <v>5.5</v>
      </c>
      <c r="BG21" s="22">
        <f t="shared" si="13"/>
        <v>40</v>
      </c>
      <c r="BH21" s="21">
        <f t="shared" si="14"/>
        <v>5</v>
      </c>
      <c r="BI21" s="198"/>
      <c r="BJ21" s="195">
        <v>6.5</v>
      </c>
      <c r="BK21" s="195">
        <v>6.5</v>
      </c>
      <c r="BL21" s="195">
        <v>5.5</v>
      </c>
      <c r="BM21" s="195">
        <v>6</v>
      </c>
      <c r="BN21" s="21">
        <f t="shared" si="15"/>
        <v>6.1</v>
      </c>
      <c r="BO21" s="200"/>
      <c r="BP21" s="21">
        <f t="shared" si="16"/>
        <v>6.1</v>
      </c>
      <c r="BQ21" s="198"/>
      <c r="BR21" s="102">
        <f t="shared" si="17"/>
        <v>6.3800000000000008</v>
      </c>
      <c r="BS21" s="102">
        <f t="shared" si="18"/>
        <v>6.1312499999999996</v>
      </c>
      <c r="BT21" s="102">
        <f t="shared" si="19"/>
        <v>5.55</v>
      </c>
      <c r="BU21" s="204">
        <f t="shared" si="20"/>
        <v>5.1184374999999998</v>
      </c>
      <c r="BW21" s="205">
        <f t="shared" si="21"/>
        <v>7.07</v>
      </c>
      <c r="BX21" s="16"/>
      <c r="BY21" s="205">
        <f t="shared" si="22"/>
        <v>6.0942187499999996</v>
      </c>
      <c r="BZ21" s="18">
        <v>9</v>
      </c>
      <c r="CA21" s="3"/>
    </row>
    <row r="22" spans="1:79" x14ac:dyDescent="0.3">
      <c r="A22" s="442">
        <v>78</v>
      </c>
      <c r="B22" s="442" t="s">
        <v>331</v>
      </c>
      <c r="C22" s="442" t="s">
        <v>217</v>
      </c>
      <c r="D22" s="442" t="s">
        <v>215</v>
      </c>
      <c r="E22" s="442" t="s">
        <v>193</v>
      </c>
      <c r="F22" s="171">
        <v>5.5</v>
      </c>
      <c r="G22" s="171">
        <v>6</v>
      </c>
      <c r="H22" s="171">
        <v>5.8</v>
      </c>
      <c r="I22" s="171">
        <v>6</v>
      </c>
      <c r="J22" s="171">
        <v>5.8</v>
      </c>
      <c r="K22" s="171">
        <v>5.8</v>
      </c>
      <c r="L22" s="191">
        <f t="shared" si="0"/>
        <v>5.8166666666666664</v>
      </c>
      <c r="M22" s="171">
        <v>6.5</v>
      </c>
      <c r="N22" s="171"/>
      <c r="O22" s="191">
        <f t="shared" si="1"/>
        <v>6.5</v>
      </c>
      <c r="P22" s="171">
        <v>6.8</v>
      </c>
      <c r="Q22" s="171">
        <v>0.3</v>
      </c>
      <c r="R22" s="191">
        <f t="shared" si="2"/>
        <v>6.5</v>
      </c>
      <c r="S22" s="21">
        <f t="shared" si="3"/>
        <v>6.09</v>
      </c>
      <c r="T22" s="43"/>
      <c r="U22" s="171">
        <v>6.8</v>
      </c>
      <c r="V22" s="171">
        <v>6.8</v>
      </c>
      <c r="W22" s="171">
        <v>5.5</v>
      </c>
      <c r="X22" s="171">
        <v>5</v>
      </c>
      <c r="Y22" s="191">
        <f t="shared" si="4"/>
        <v>6.0250000000000004</v>
      </c>
      <c r="Z22" s="191">
        <f t="shared" si="5"/>
        <v>6.0250000000000004</v>
      </c>
      <c r="AA22" s="171">
        <v>6.8</v>
      </c>
      <c r="AB22" s="171"/>
      <c r="AC22" s="191">
        <f t="shared" si="6"/>
        <v>6.8</v>
      </c>
      <c r="AD22" s="171">
        <v>6.8</v>
      </c>
      <c r="AE22" s="171">
        <v>0.2</v>
      </c>
      <c r="AF22" s="191">
        <f t="shared" si="7"/>
        <v>6.6</v>
      </c>
      <c r="AG22" s="21">
        <f t="shared" si="8"/>
        <v>6.4500000000000011</v>
      </c>
      <c r="AH22" s="27"/>
      <c r="AI22" s="195">
        <v>5</v>
      </c>
      <c r="AJ22" s="195">
        <v>5.5</v>
      </c>
      <c r="AK22" s="195">
        <v>5.3</v>
      </c>
      <c r="AL22" s="195">
        <v>5.3</v>
      </c>
      <c r="AM22" s="195">
        <v>5.8</v>
      </c>
      <c r="AN22" s="195">
        <v>6</v>
      </c>
      <c r="AO22" s="195">
        <v>5.3</v>
      </c>
      <c r="AP22" s="195">
        <v>0</v>
      </c>
      <c r="AQ22" s="22">
        <f t="shared" si="9"/>
        <v>38.200000000000003</v>
      </c>
      <c r="AR22" s="21">
        <f t="shared" si="10"/>
        <v>4.7750000000000004</v>
      </c>
      <c r="AS22" s="17"/>
      <c r="AT22" s="201">
        <v>8</v>
      </c>
      <c r="AU22" s="24">
        <f t="shared" si="11"/>
        <v>8</v>
      </c>
      <c r="AV22" s="202"/>
      <c r="AW22" s="24">
        <f t="shared" si="12"/>
        <v>8</v>
      </c>
      <c r="AX22" s="198"/>
      <c r="AY22" s="195">
        <v>5.2</v>
      </c>
      <c r="AZ22" s="195">
        <v>6.2</v>
      </c>
      <c r="BA22" s="195">
        <v>3</v>
      </c>
      <c r="BB22" s="195">
        <v>6</v>
      </c>
      <c r="BC22" s="195">
        <v>6.5</v>
      </c>
      <c r="BD22" s="195">
        <v>6.5</v>
      </c>
      <c r="BE22" s="195">
        <v>5.9</v>
      </c>
      <c r="BF22" s="195">
        <v>0</v>
      </c>
      <c r="BG22" s="22">
        <f t="shared" si="13"/>
        <v>39.299999999999997</v>
      </c>
      <c r="BH22" s="21">
        <f t="shared" si="14"/>
        <v>4.9124999999999996</v>
      </c>
      <c r="BI22" s="198"/>
      <c r="BJ22" s="195">
        <v>6</v>
      </c>
      <c r="BK22" s="195">
        <v>6</v>
      </c>
      <c r="BL22" s="195">
        <v>5</v>
      </c>
      <c r="BM22" s="195">
        <v>5</v>
      </c>
      <c r="BN22" s="21">
        <f t="shared" si="15"/>
        <v>5.55</v>
      </c>
      <c r="BO22" s="200"/>
      <c r="BP22" s="21">
        <f t="shared" si="16"/>
        <v>5.55</v>
      </c>
      <c r="BQ22" s="198"/>
      <c r="BR22" s="102">
        <f t="shared" si="17"/>
        <v>6.2700000000000005</v>
      </c>
      <c r="BS22" s="102">
        <f t="shared" si="18"/>
        <v>6.3875000000000002</v>
      </c>
      <c r="BT22" s="102">
        <f t="shared" si="19"/>
        <v>5.2312499999999993</v>
      </c>
      <c r="BU22" s="204">
        <f t="shared" si="20"/>
        <v>5.1553125</v>
      </c>
      <c r="BV22" s="12"/>
      <c r="BW22" s="205">
        <f t="shared" si="21"/>
        <v>7</v>
      </c>
      <c r="BX22" s="16"/>
      <c r="BY22" s="205">
        <f t="shared" si="22"/>
        <v>6.0776562500000004</v>
      </c>
      <c r="BZ22" s="18">
        <v>10</v>
      </c>
    </row>
    <row r="23" spans="1:79" x14ac:dyDescent="0.3">
      <c r="A23" s="442">
        <v>56</v>
      </c>
      <c r="B23" s="442" t="s">
        <v>211</v>
      </c>
      <c r="C23" s="530" t="s">
        <v>212</v>
      </c>
      <c r="D23" s="442" t="s">
        <v>213</v>
      </c>
      <c r="E23" s="442" t="s">
        <v>199</v>
      </c>
      <c r="F23" s="171">
        <v>6.8</v>
      </c>
      <c r="G23" s="171">
        <v>6</v>
      </c>
      <c r="H23" s="171">
        <v>6</v>
      </c>
      <c r="I23" s="171">
        <v>5.8</v>
      </c>
      <c r="J23" s="171">
        <v>6.5</v>
      </c>
      <c r="K23" s="171">
        <v>6</v>
      </c>
      <c r="L23" s="191">
        <f t="shared" si="0"/>
        <v>6.1833333333333336</v>
      </c>
      <c r="M23" s="171">
        <v>7</v>
      </c>
      <c r="N23" s="171"/>
      <c r="O23" s="191">
        <f t="shared" si="1"/>
        <v>7</v>
      </c>
      <c r="P23" s="171">
        <v>7</v>
      </c>
      <c r="Q23" s="171"/>
      <c r="R23" s="191">
        <f t="shared" si="2"/>
        <v>7</v>
      </c>
      <c r="S23" s="21">
        <f t="shared" si="3"/>
        <v>6.51</v>
      </c>
      <c r="T23" s="43"/>
      <c r="U23" s="171">
        <v>6.5</v>
      </c>
      <c r="V23" s="171">
        <v>6</v>
      </c>
      <c r="W23" s="171">
        <v>6</v>
      </c>
      <c r="X23" s="171">
        <v>5.8</v>
      </c>
      <c r="Y23" s="191">
        <f t="shared" si="4"/>
        <v>6.0750000000000002</v>
      </c>
      <c r="Z23" s="191">
        <f t="shared" si="5"/>
        <v>6.0750000000000002</v>
      </c>
      <c r="AA23" s="171">
        <v>7</v>
      </c>
      <c r="AB23" s="171"/>
      <c r="AC23" s="191">
        <f t="shared" si="6"/>
        <v>7</v>
      </c>
      <c r="AD23" s="171">
        <v>6.8</v>
      </c>
      <c r="AE23" s="171"/>
      <c r="AF23" s="191">
        <f t="shared" si="7"/>
        <v>6.8</v>
      </c>
      <c r="AG23" s="21">
        <f t="shared" si="8"/>
        <v>6.5900000000000007</v>
      </c>
      <c r="AH23" s="27"/>
      <c r="AI23" s="195">
        <v>3.5</v>
      </c>
      <c r="AJ23" s="195">
        <v>5.2</v>
      </c>
      <c r="AK23" s="195">
        <v>4.8</v>
      </c>
      <c r="AL23" s="195">
        <v>4.8</v>
      </c>
      <c r="AM23" s="195">
        <v>4.3</v>
      </c>
      <c r="AN23" s="195">
        <v>4.3</v>
      </c>
      <c r="AO23" s="195">
        <v>5.3</v>
      </c>
      <c r="AP23" s="195">
        <v>4.7</v>
      </c>
      <c r="AQ23" s="22">
        <f t="shared" si="9"/>
        <v>36.900000000000006</v>
      </c>
      <c r="AR23" s="21">
        <f t="shared" si="10"/>
        <v>4.6125000000000007</v>
      </c>
      <c r="AS23" s="17"/>
      <c r="AT23" s="201">
        <v>7.556</v>
      </c>
      <c r="AU23" s="24">
        <f t="shared" si="11"/>
        <v>7.556</v>
      </c>
      <c r="AV23" s="202"/>
      <c r="AW23" s="24">
        <f t="shared" si="12"/>
        <v>7.556</v>
      </c>
      <c r="AX23" s="198"/>
      <c r="AY23" s="195">
        <v>4.5</v>
      </c>
      <c r="AZ23" s="195">
        <v>5.5</v>
      </c>
      <c r="BA23" s="195">
        <v>5</v>
      </c>
      <c r="BB23" s="195">
        <v>6</v>
      </c>
      <c r="BC23" s="195">
        <v>4.7</v>
      </c>
      <c r="BD23" s="195">
        <v>2</v>
      </c>
      <c r="BE23" s="195">
        <v>6</v>
      </c>
      <c r="BF23" s="195">
        <v>4.3</v>
      </c>
      <c r="BG23" s="22">
        <f t="shared" si="13"/>
        <v>38</v>
      </c>
      <c r="BH23" s="21">
        <f t="shared" si="14"/>
        <v>4.75</v>
      </c>
      <c r="BI23" s="198"/>
      <c r="BJ23" s="195">
        <v>6.5</v>
      </c>
      <c r="BK23" s="195">
        <v>6</v>
      </c>
      <c r="BL23" s="195">
        <v>6</v>
      </c>
      <c r="BM23" s="195">
        <v>4.5</v>
      </c>
      <c r="BN23" s="21">
        <f t="shared" si="15"/>
        <v>6</v>
      </c>
      <c r="BO23" s="200"/>
      <c r="BP23" s="21">
        <f t="shared" si="16"/>
        <v>6</v>
      </c>
      <c r="BQ23" s="198"/>
      <c r="BR23" s="102">
        <f t="shared" si="17"/>
        <v>6.5500000000000007</v>
      </c>
      <c r="BS23" s="102">
        <f t="shared" si="18"/>
        <v>6.0842500000000008</v>
      </c>
      <c r="BT23" s="102">
        <f t="shared" si="19"/>
        <v>5.375</v>
      </c>
      <c r="BU23" s="204">
        <f t="shared" si="20"/>
        <v>5.1384375000000002</v>
      </c>
      <c r="BV23" s="12"/>
      <c r="BW23" s="205">
        <f t="shared" si="21"/>
        <v>6.9254999999999995</v>
      </c>
      <c r="BX23" s="16"/>
      <c r="BY23" s="205">
        <f t="shared" si="22"/>
        <v>6.0319687499999999</v>
      </c>
      <c r="BZ23" s="18">
        <v>11</v>
      </c>
      <c r="CA23" s="343"/>
    </row>
    <row r="24" spans="1:79" x14ac:dyDescent="0.3">
      <c r="A24" s="442">
        <v>102</v>
      </c>
      <c r="B24" s="442" t="s">
        <v>214</v>
      </c>
      <c r="C24" s="442" t="s">
        <v>242</v>
      </c>
      <c r="D24" s="442" t="s">
        <v>243</v>
      </c>
      <c r="E24" s="442" t="s">
        <v>192</v>
      </c>
      <c r="F24" s="171">
        <v>7.5</v>
      </c>
      <c r="G24" s="171">
        <v>6</v>
      </c>
      <c r="H24" s="171">
        <v>6.8</v>
      </c>
      <c r="I24" s="171">
        <v>7</v>
      </c>
      <c r="J24" s="171">
        <v>6</v>
      </c>
      <c r="K24" s="171">
        <v>6.5</v>
      </c>
      <c r="L24" s="191">
        <f t="shared" si="0"/>
        <v>6.6333333333333329</v>
      </c>
      <c r="M24" s="171">
        <v>7</v>
      </c>
      <c r="N24" s="171"/>
      <c r="O24" s="191">
        <f t="shared" si="1"/>
        <v>7</v>
      </c>
      <c r="P24" s="171">
        <v>6.5</v>
      </c>
      <c r="Q24" s="171">
        <v>0.5</v>
      </c>
      <c r="R24" s="191">
        <f t="shared" si="2"/>
        <v>6</v>
      </c>
      <c r="S24" s="21">
        <f t="shared" si="3"/>
        <v>6.629999999999999</v>
      </c>
      <c r="T24" s="43"/>
      <c r="U24" s="171">
        <v>6</v>
      </c>
      <c r="V24" s="171">
        <v>7</v>
      </c>
      <c r="W24" s="171">
        <v>6</v>
      </c>
      <c r="X24" s="171">
        <v>5.5</v>
      </c>
      <c r="Y24" s="191">
        <f t="shared" si="4"/>
        <v>6.125</v>
      </c>
      <c r="Z24" s="191">
        <f t="shared" si="5"/>
        <v>6.125</v>
      </c>
      <c r="AA24" s="171">
        <v>6.8</v>
      </c>
      <c r="AB24" s="171"/>
      <c r="AC24" s="191">
        <f t="shared" si="6"/>
        <v>6.8</v>
      </c>
      <c r="AD24" s="171">
        <v>6.5</v>
      </c>
      <c r="AE24" s="171"/>
      <c r="AF24" s="191">
        <f t="shared" si="7"/>
        <v>6.5</v>
      </c>
      <c r="AG24" s="21">
        <f t="shared" si="8"/>
        <v>6.47</v>
      </c>
      <c r="AH24" s="27"/>
      <c r="AI24" s="195">
        <v>0</v>
      </c>
      <c r="AJ24" s="195">
        <v>5.3</v>
      </c>
      <c r="AK24" s="195">
        <v>6.5</v>
      </c>
      <c r="AL24" s="195">
        <v>6</v>
      </c>
      <c r="AM24" s="195">
        <v>6</v>
      </c>
      <c r="AN24" s="195">
        <v>5.8</v>
      </c>
      <c r="AO24" s="195">
        <v>2.5</v>
      </c>
      <c r="AP24" s="195">
        <v>5</v>
      </c>
      <c r="AQ24" s="22">
        <f t="shared" si="9"/>
        <v>37.1</v>
      </c>
      <c r="AR24" s="21">
        <f t="shared" si="10"/>
        <v>4.6375000000000002</v>
      </c>
      <c r="AS24" s="17"/>
      <c r="AT24" s="201">
        <v>7.4</v>
      </c>
      <c r="AU24" s="24">
        <f t="shared" si="11"/>
        <v>7.4</v>
      </c>
      <c r="AV24" s="202"/>
      <c r="AW24" s="24">
        <f t="shared" si="12"/>
        <v>7.4</v>
      </c>
      <c r="AX24" s="198"/>
      <c r="AY24" s="195">
        <v>0</v>
      </c>
      <c r="AZ24" s="195">
        <v>6.5</v>
      </c>
      <c r="BA24" s="195">
        <v>6</v>
      </c>
      <c r="BB24" s="195">
        <v>6.4</v>
      </c>
      <c r="BC24" s="195">
        <v>5.2</v>
      </c>
      <c r="BD24" s="195">
        <v>5.5</v>
      </c>
      <c r="BE24" s="195">
        <v>4</v>
      </c>
      <c r="BF24" s="195">
        <v>5</v>
      </c>
      <c r="BG24" s="22">
        <f t="shared" si="13"/>
        <v>38.599999999999994</v>
      </c>
      <c r="BH24" s="21">
        <f t="shared" si="14"/>
        <v>4.8249999999999993</v>
      </c>
      <c r="BI24" s="198"/>
      <c r="BJ24" s="195">
        <v>5</v>
      </c>
      <c r="BK24" s="195">
        <v>5.8</v>
      </c>
      <c r="BL24" s="195">
        <v>5.2</v>
      </c>
      <c r="BM24" s="195">
        <v>5</v>
      </c>
      <c r="BN24" s="21">
        <f t="shared" si="15"/>
        <v>5.27</v>
      </c>
      <c r="BO24" s="200"/>
      <c r="BP24" s="21">
        <f t="shared" si="16"/>
        <v>5.27</v>
      </c>
      <c r="BQ24" s="198"/>
      <c r="BR24" s="102">
        <f t="shared" si="17"/>
        <v>6.5499999999999989</v>
      </c>
      <c r="BS24" s="102">
        <f t="shared" si="18"/>
        <v>6.0187500000000007</v>
      </c>
      <c r="BT24" s="102">
        <f t="shared" si="19"/>
        <v>5.0474999999999994</v>
      </c>
      <c r="BU24" s="204">
        <f t="shared" si="20"/>
        <v>5.2059374999999992</v>
      </c>
      <c r="BV24" s="12"/>
      <c r="BW24" s="205">
        <f t="shared" si="21"/>
        <v>6.6349999999999998</v>
      </c>
      <c r="BX24" s="16"/>
      <c r="BY24" s="205">
        <f t="shared" si="22"/>
        <v>5.9204687499999995</v>
      </c>
      <c r="BZ24" s="18">
        <v>12</v>
      </c>
      <c r="CA24" s="343"/>
    </row>
    <row r="25" spans="1:79" s="12" customFormat="1" x14ac:dyDescent="0.3">
      <c r="A25" s="442">
        <v>41</v>
      </c>
      <c r="B25" s="442" t="s">
        <v>324</v>
      </c>
      <c r="C25" s="442" t="s">
        <v>181</v>
      </c>
      <c r="D25" s="442" t="s">
        <v>177</v>
      </c>
      <c r="E25" s="442" t="s">
        <v>165</v>
      </c>
      <c r="F25" s="171">
        <v>7</v>
      </c>
      <c r="G25" s="171">
        <v>7</v>
      </c>
      <c r="H25" s="171">
        <v>5.8</v>
      </c>
      <c r="I25" s="171">
        <v>6.8</v>
      </c>
      <c r="J25" s="171">
        <v>6.8</v>
      </c>
      <c r="K25" s="171">
        <v>5.8</v>
      </c>
      <c r="L25" s="191">
        <f t="shared" si="0"/>
        <v>6.5333333333333323</v>
      </c>
      <c r="M25" s="171">
        <v>7.2</v>
      </c>
      <c r="N25" s="171"/>
      <c r="O25" s="191">
        <f t="shared" si="1"/>
        <v>7.2</v>
      </c>
      <c r="P25" s="171">
        <v>6.8</v>
      </c>
      <c r="Q25" s="171"/>
      <c r="R25" s="191">
        <f t="shared" si="2"/>
        <v>6.8</v>
      </c>
      <c r="S25" s="21">
        <f t="shared" si="3"/>
        <v>6.7399999999999984</v>
      </c>
      <c r="T25" s="43"/>
      <c r="U25" s="171">
        <v>6.8</v>
      </c>
      <c r="V25" s="171">
        <v>7</v>
      </c>
      <c r="W25" s="171">
        <v>6</v>
      </c>
      <c r="X25" s="171">
        <v>5</v>
      </c>
      <c r="Y25" s="191">
        <f t="shared" si="4"/>
        <v>6.2</v>
      </c>
      <c r="Z25" s="191">
        <f t="shared" si="5"/>
        <v>6.2</v>
      </c>
      <c r="AA25" s="171">
        <v>5.2</v>
      </c>
      <c r="AB25" s="171">
        <v>4</v>
      </c>
      <c r="AC25" s="191">
        <f t="shared" si="6"/>
        <v>1.2000000000000002</v>
      </c>
      <c r="AD25" s="171">
        <v>6.2</v>
      </c>
      <c r="AE25" s="171"/>
      <c r="AF25" s="191">
        <f t="shared" si="7"/>
        <v>6.2</v>
      </c>
      <c r="AG25" s="21">
        <f t="shared" si="8"/>
        <v>4.2000000000000011</v>
      </c>
      <c r="AH25" s="27"/>
      <c r="AI25" s="195">
        <v>3.5</v>
      </c>
      <c r="AJ25" s="195">
        <v>5</v>
      </c>
      <c r="AK25" s="195">
        <v>5</v>
      </c>
      <c r="AL25" s="195">
        <v>4.8</v>
      </c>
      <c r="AM25" s="195">
        <v>5</v>
      </c>
      <c r="AN25" s="195">
        <v>5</v>
      </c>
      <c r="AO25" s="195">
        <v>5.5</v>
      </c>
      <c r="AP25" s="195">
        <v>5</v>
      </c>
      <c r="AQ25" s="22">
        <f t="shared" si="9"/>
        <v>38.799999999999997</v>
      </c>
      <c r="AR25" s="21">
        <f t="shared" si="10"/>
        <v>4.8499999999999996</v>
      </c>
      <c r="AS25" s="17"/>
      <c r="AT25" s="201">
        <v>7.4550000000000001</v>
      </c>
      <c r="AU25" s="24">
        <f t="shared" si="11"/>
        <v>7.4550000000000001</v>
      </c>
      <c r="AV25" s="202"/>
      <c r="AW25" s="24">
        <f t="shared" si="12"/>
        <v>7.4550000000000001</v>
      </c>
      <c r="AX25" s="198"/>
      <c r="AY25" s="195">
        <v>5</v>
      </c>
      <c r="AZ25" s="195">
        <v>6</v>
      </c>
      <c r="BA25" s="195">
        <v>5.2</v>
      </c>
      <c r="BB25" s="195">
        <v>6</v>
      </c>
      <c r="BC25" s="195">
        <v>6</v>
      </c>
      <c r="BD25" s="195">
        <v>6</v>
      </c>
      <c r="BE25" s="195">
        <v>6</v>
      </c>
      <c r="BF25" s="195">
        <v>5.5</v>
      </c>
      <c r="BG25" s="22">
        <f t="shared" si="13"/>
        <v>45.7</v>
      </c>
      <c r="BH25" s="21">
        <f t="shared" si="14"/>
        <v>5.7125000000000004</v>
      </c>
      <c r="BI25" s="198"/>
      <c r="BJ25" s="195">
        <v>6</v>
      </c>
      <c r="BK25" s="195">
        <v>6</v>
      </c>
      <c r="BL25" s="195">
        <v>5.3</v>
      </c>
      <c r="BM25" s="195">
        <v>4.8</v>
      </c>
      <c r="BN25" s="21">
        <f t="shared" si="15"/>
        <v>5.6349999999999998</v>
      </c>
      <c r="BO25" s="200"/>
      <c r="BP25" s="21">
        <f t="shared" si="16"/>
        <v>5.6349999999999998</v>
      </c>
      <c r="BQ25" s="198"/>
      <c r="BR25" s="102">
        <f t="shared" si="17"/>
        <v>5.47</v>
      </c>
      <c r="BS25" s="102">
        <f t="shared" si="18"/>
        <v>6.1524999999999999</v>
      </c>
      <c r="BT25" s="102">
        <f t="shared" si="19"/>
        <v>5.6737500000000001</v>
      </c>
      <c r="BU25" s="204">
        <f t="shared" si="20"/>
        <v>5.6459374999999996</v>
      </c>
      <c r="BW25" s="205">
        <f t="shared" si="21"/>
        <v>6.1862500000000002</v>
      </c>
      <c r="BX25" s="16"/>
      <c r="BY25" s="205">
        <f t="shared" si="22"/>
        <v>5.9160937499999999</v>
      </c>
      <c r="BZ25" s="18">
        <v>13</v>
      </c>
      <c r="CA25" s="3"/>
    </row>
    <row r="26" spans="1:79" x14ac:dyDescent="0.3">
      <c r="A26" s="463" t="s">
        <v>388</v>
      </c>
      <c r="B26" s="463" t="s">
        <v>216</v>
      </c>
      <c r="C26" s="463" t="s">
        <v>389</v>
      </c>
      <c r="D26" s="463" t="s">
        <v>390</v>
      </c>
      <c r="E26" s="463" t="s">
        <v>158</v>
      </c>
      <c r="F26" s="171"/>
      <c r="G26" s="171"/>
      <c r="H26" s="171"/>
      <c r="I26" s="171"/>
      <c r="J26" s="171"/>
      <c r="K26" s="171"/>
      <c r="L26" s="191">
        <f t="shared" si="0"/>
        <v>0</v>
      </c>
      <c r="M26" s="171"/>
      <c r="N26" s="171"/>
      <c r="O26" s="191">
        <f t="shared" si="1"/>
        <v>0</v>
      </c>
      <c r="P26" s="171"/>
      <c r="Q26" s="171"/>
      <c r="R26" s="191">
        <f t="shared" si="2"/>
        <v>0</v>
      </c>
      <c r="S26" s="21">
        <f t="shared" si="3"/>
        <v>0</v>
      </c>
      <c r="T26" s="43"/>
      <c r="U26" s="171"/>
      <c r="V26" s="171"/>
      <c r="W26" s="171"/>
      <c r="X26" s="171"/>
      <c r="Y26" s="191">
        <f t="shared" si="4"/>
        <v>0</v>
      </c>
      <c r="Z26" s="191">
        <f t="shared" si="5"/>
        <v>0</v>
      </c>
      <c r="AA26" s="171"/>
      <c r="AB26" s="171"/>
      <c r="AC26" s="191">
        <f t="shared" si="6"/>
        <v>0</v>
      </c>
      <c r="AD26" s="171"/>
      <c r="AE26" s="171"/>
      <c r="AF26" s="191">
        <f t="shared" si="7"/>
        <v>0</v>
      </c>
      <c r="AG26" s="21">
        <f t="shared" si="8"/>
        <v>0</v>
      </c>
      <c r="AH26" s="27"/>
      <c r="AI26" s="195"/>
      <c r="AJ26" s="195"/>
      <c r="AK26" s="195"/>
      <c r="AL26" s="195"/>
      <c r="AM26" s="195"/>
      <c r="AN26" s="195"/>
      <c r="AO26" s="195"/>
      <c r="AP26" s="195"/>
      <c r="AQ26" s="22">
        <f t="shared" si="9"/>
        <v>0</v>
      </c>
      <c r="AR26" s="21">
        <f t="shared" si="10"/>
        <v>0</v>
      </c>
      <c r="AS26" s="17"/>
      <c r="AT26" s="201"/>
      <c r="AU26" s="24">
        <f t="shared" si="11"/>
        <v>0</v>
      </c>
      <c r="AV26" s="202"/>
      <c r="AW26" s="24">
        <f t="shared" si="12"/>
        <v>0</v>
      </c>
      <c r="AX26" s="198"/>
      <c r="AY26" s="195"/>
      <c r="AZ26" s="195"/>
      <c r="BA26" s="195"/>
      <c r="BB26" s="195"/>
      <c r="BC26" s="195"/>
      <c r="BD26" s="195"/>
      <c r="BE26" s="195"/>
      <c r="BF26" s="195"/>
      <c r="BG26" s="22">
        <f t="shared" si="13"/>
        <v>0</v>
      </c>
      <c r="BH26" s="21">
        <f t="shared" si="14"/>
        <v>0</v>
      </c>
      <c r="BI26" s="198"/>
      <c r="BJ26" s="195"/>
      <c r="BK26" s="195"/>
      <c r="BL26" s="195"/>
      <c r="BM26" s="195"/>
      <c r="BN26" s="21">
        <f t="shared" si="15"/>
        <v>0</v>
      </c>
      <c r="BO26" s="200"/>
      <c r="BP26" s="21">
        <f t="shared" si="16"/>
        <v>0</v>
      </c>
      <c r="BQ26" s="198"/>
      <c r="BR26" s="464">
        <f t="shared" si="17"/>
        <v>0</v>
      </c>
      <c r="BS26" s="464">
        <f t="shared" si="18"/>
        <v>0</v>
      </c>
      <c r="BT26" s="464">
        <f t="shared" si="19"/>
        <v>0</v>
      </c>
      <c r="BU26" s="531">
        <f t="shared" si="20"/>
        <v>0</v>
      </c>
      <c r="BV26" s="532"/>
      <c r="BW26" s="533">
        <f t="shared" si="21"/>
        <v>0</v>
      </c>
      <c r="BX26" s="534"/>
      <c r="BY26" s="533">
        <f t="shared" si="22"/>
        <v>0</v>
      </c>
      <c r="BZ26" s="18" t="s">
        <v>393</v>
      </c>
    </row>
  </sheetData>
  <sortState xmlns:xlrd2="http://schemas.microsoft.com/office/spreadsheetml/2017/richdata2" ref="A13:CA25">
    <sortCondition descending="1" ref="BY13:BY25"/>
  </sortState>
  <mergeCells count="1">
    <mergeCell ref="A3:B3"/>
  </mergeCells>
  <pageMargins left="0.74803149606299213" right="0.74803149606299213" top="0.98425196850393704" bottom="0.98425196850393704" header="0.51181102362204722" footer="0.51181102362204722"/>
  <pageSetup paperSize="9" scale="97" fitToHeight="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60</vt:i4>
      </vt:variant>
    </vt:vector>
  </HeadingPairs>
  <TitlesOfParts>
    <vt:vector size="92" baseType="lpstr">
      <vt:lpstr>Comp Detail</vt:lpstr>
      <vt:lpstr>AWARDS</vt:lpstr>
      <vt:lpstr>IND Open</vt:lpstr>
      <vt:lpstr>IND Adv</vt:lpstr>
      <vt:lpstr>IND Int</vt:lpstr>
      <vt:lpstr>IND Nov A</vt:lpstr>
      <vt:lpstr>IND Nov B</vt:lpstr>
      <vt:lpstr>IND PreNov A</vt:lpstr>
      <vt:lpstr>IND PreNov B</vt:lpstr>
      <vt:lpstr>IND Prelim A</vt:lpstr>
      <vt:lpstr>IND Prelim B</vt:lpstr>
      <vt:lpstr>IND Prelim C</vt:lpstr>
      <vt:lpstr>IND Intro Comp</vt:lpstr>
      <vt:lpstr>IND Intro Free</vt:lpstr>
      <vt:lpstr>PDD Walk A</vt:lpstr>
      <vt:lpstr>PDD Walk B</vt:lpstr>
      <vt:lpstr>SQ Novice</vt:lpstr>
      <vt:lpstr>SQ Prelim</vt:lpstr>
      <vt:lpstr>Lungers Walk</vt:lpstr>
      <vt:lpstr>Lungers Canter</vt:lpstr>
      <vt:lpstr>Barrel Ind Open Adv</vt:lpstr>
      <vt:lpstr>Barrel Ind Int</vt:lpstr>
      <vt:lpstr>Barrel Ind Nov</vt:lpstr>
      <vt:lpstr>Barrel IND PreNov A</vt:lpstr>
      <vt:lpstr>Barrel IND PreNov B</vt:lpstr>
      <vt:lpstr>Barrel IND Prelim A</vt:lpstr>
      <vt:lpstr>Barrel IND Prelim B</vt:lpstr>
      <vt:lpstr>Barrel IND Prelim C</vt:lpstr>
      <vt:lpstr>Barrel IND Intro</vt:lpstr>
      <vt:lpstr>Barrel PDD A</vt:lpstr>
      <vt:lpstr>Barrel PDD B</vt:lpstr>
      <vt:lpstr>Barrel Squad</vt:lpstr>
      <vt:lpstr>'Barrel Ind Int'!Print_Area</vt:lpstr>
      <vt:lpstr>'Barrel IND Intro'!Print_Area</vt:lpstr>
      <vt:lpstr>'Barrel Ind Nov'!Print_Area</vt:lpstr>
      <vt:lpstr>'Barrel Ind Open Adv'!Print_Area</vt:lpstr>
      <vt:lpstr>'Barrel IND Prelim A'!Print_Area</vt:lpstr>
      <vt:lpstr>'Barrel IND Prelim B'!Print_Area</vt:lpstr>
      <vt:lpstr>'Barrel IND Prelim C'!Print_Area</vt:lpstr>
      <vt:lpstr>'Barrel IND PreNov A'!Print_Area</vt:lpstr>
      <vt:lpstr>'Barrel IND PreNov B'!Print_Area</vt:lpstr>
      <vt:lpstr>'Barrel PDD A'!Print_Area</vt:lpstr>
      <vt:lpstr>'Barrel PDD B'!Print_Area</vt:lpstr>
      <vt:lpstr>'Barrel Squad'!Print_Area</vt:lpstr>
      <vt:lpstr>'IND Adv'!Print_Area</vt:lpstr>
      <vt:lpstr>'IND Int'!Print_Area</vt:lpstr>
      <vt:lpstr>'IND Intro Comp'!Print_Area</vt:lpstr>
      <vt:lpstr>'IND Intro Free'!Print_Area</vt:lpstr>
      <vt:lpstr>'IND Nov A'!Print_Area</vt:lpstr>
      <vt:lpstr>'IND Nov B'!Print_Area</vt:lpstr>
      <vt:lpstr>'IND Open'!Print_Area</vt:lpstr>
      <vt:lpstr>'IND Prelim A'!Print_Area</vt:lpstr>
      <vt:lpstr>'IND Prelim B'!Print_Area</vt:lpstr>
      <vt:lpstr>'IND Prelim C'!Print_Area</vt:lpstr>
      <vt:lpstr>'IND PreNov A'!Print_Area</vt:lpstr>
      <vt:lpstr>'IND PreNov B'!Print_Area</vt:lpstr>
      <vt:lpstr>'Lungers Canter'!Print_Area</vt:lpstr>
      <vt:lpstr>'Lungers Walk'!Print_Area</vt:lpstr>
      <vt:lpstr>'PDD Walk A'!Print_Area</vt:lpstr>
      <vt:lpstr>'PDD Walk B'!Print_Area</vt:lpstr>
      <vt:lpstr>'SQ Novice'!Print_Area</vt:lpstr>
      <vt:lpstr>'SQ Prelim'!Print_Area</vt:lpstr>
      <vt:lpstr>'Barrel Ind Int'!Print_Titles</vt:lpstr>
      <vt:lpstr>'Barrel IND Intro'!Print_Titles</vt:lpstr>
      <vt:lpstr>'Barrel Ind Nov'!Print_Titles</vt:lpstr>
      <vt:lpstr>'Barrel Ind Open Adv'!Print_Titles</vt:lpstr>
      <vt:lpstr>'Barrel IND Prelim A'!Print_Titles</vt:lpstr>
      <vt:lpstr>'Barrel IND Prelim B'!Print_Titles</vt:lpstr>
      <vt:lpstr>'Barrel IND Prelim C'!Print_Titles</vt:lpstr>
      <vt:lpstr>'Barrel IND PreNov A'!Print_Titles</vt:lpstr>
      <vt:lpstr>'Barrel IND PreNov B'!Print_Titles</vt:lpstr>
      <vt:lpstr>'Barrel PDD A'!Print_Titles</vt:lpstr>
      <vt:lpstr>'Barrel PDD B'!Print_Titles</vt:lpstr>
      <vt:lpstr>'Barrel Squad'!Print_Titles</vt:lpstr>
      <vt:lpstr>'IND Adv'!Print_Titles</vt:lpstr>
      <vt:lpstr>'IND Int'!Print_Titles</vt:lpstr>
      <vt:lpstr>'IND Intro Comp'!Print_Titles</vt:lpstr>
      <vt:lpstr>'IND Intro Free'!Print_Titles</vt:lpstr>
      <vt:lpstr>'IND Nov A'!Print_Titles</vt:lpstr>
      <vt:lpstr>'IND Nov B'!Print_Titles</vt:lpstr>
      <vt:lpstr>'IND Open'!Print_Titles</vt:lpstr>
      <vt:lpstr>'IND Prelim A'!Print_Titles</vt:lpstr>
      <vt:lpstr>'IND Prelim B'!Print_Titles</vt:lpstr>
      <vt:lpstr>'IND Prelim C'!Print_Titles</vt:lpstr>
      <vt:lpstr>'IND PreNov A'!Print_Titles</vt:lpstr>
      <vt:lpstr>'IND PreNov B'!Print_Titles</vt:lpstr>
      <vt:lpstr>'Lungers Canter'!Print_Titles</vt:lpstr>
      <vt:lpstr>'Lungers Walk'!Print_Titles</vt:lpstr>
      <vt:lpstr>'PDD Walk A'!Print_Titles</vt:lpstr>
      <vt:lpstr>'PDD Walk B'!Print_Titles</vt:lpstr>
      <vt:lpstr>'SQ Novice'!Print_Titles</vt:lpstr>
      <vt:lpstr>'SQ Prelim'!Print_Titles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Karen Fraser</cp:lastModifiedBy>
  <cp:lastPrinted>2023-10-08T05:13:02Z</cp:lastPrinted>
  <dcterms:created xsi:type="dcterms:W3CDTF">2015-05-03T01:56:20Z</dcterms:created>
  <dcterms:modified xsi:type="dcterms:W3CDTF">2023-10-10T04:44:51Z</dcterms:modified>
</cp:coreProperties>
</file>