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003587\Desktop\PRIVATE\Vaulting\VNSW stuff\Results\"/>
    </mc:Choice>
  </mc:AlternateContent>
  <bookViews>
    <workbookView xWindow="0" yWindow="0" windowWidth="20496" windowHeight="7248" activeTab="2"/>
  </bookViews>
  <sheets>
    <sheet name="CompDetail" sheetId="1" r:id="rId1"/>
    <sheet name="Prelim IND" sheetId="2" r:id="rId2"/>
    <sheet name="PreNov IND" sheetId="3" r:id="rId3"/>
    <sheet name="Nov IND" sheetId="12" r:id="rId4"/>
    <sheet name="Interm IND" sheetId="13" r:id="rId5"/>
    <sheet name="Adv IND" sheetId="6" r:id="rId6"/>
    <sheet name="PDD Walk A" sheetId="7" r:id="rId7"/>
    <sheet name="PDD Walk B" sheetId="8" r:id="rId8"/>
    <sheet name="PDD Inter" sheetId="9" r:id="rId9"/>
    <sheet name="Prelim Squad Comp" sheetId="10" r:id="rId10"/>
  </sheets>
  <definedNames>
    <definedName name="_xlnm.Print_Area" localSheetId="5">'Adv IND'!$BG:$BL</definedName>
    <definedName name="_xlnm.Print_Area" localSheetId="4">'Interm IND'!$BD:$BI</definedName>
    <definedName name="_xlnm.Print_Area" localSheetId="3">'Nov IND'!$BD:$BI</definedName>
    <definedName name="_xlnm.Print_Area" localSheetId="8">'PDD Inter'!$AC:$AD</definedName>
    <definedName name="_xlnm.Print_Area" localSheetId="6">'PDD Walk A'!$AC:$AD</definedName>
    <definedName name="_xlnm.Print_Area" localSheetId="7">'PDD Walk B'!$AC:$AD</definedName>
    <definedName name="_xlnm.Print_Area" localSheetId="1">'Prelim IND'!$BF:$BK</definedName>
    <definedName name="_xlnm.Print_Area" localSheetId="9">'Prelim Squad Comp'!$AK:$AN</definedName>
    <definedName name="_xlnm.Print_Area" localSheetId="2">'PreNov IND'!$BF:$BK</definedName>
    <definedName name="_xlnm.Print_Titles" localSheetId="5">'Adv IND'!$A:$F,'Adv IND'!$1:$3</definedName>
    <definedName name="_xlnm.Print_Titles" localSheetId="4">'Interm IND'!$A:$F,'Interm IND'!$1:$3</definedName>
    <definedName name="_xlnm.Print_Titles" localSheetId="3">'Nov IND'!$A:$F,'Nov IND'!$1:$3</definedName>
    <definedName name="_xlnm.Print_Titles" localSheetId="8">'PDD Inter'!$A:$F,'PDD Inter'!$1:$6</definedName>
    <definedName name="_xlnm.Print_Titles" localSheetId="6">'PDD Walk A'!$A:$F,'PDD Walk A'!$1:$7</definedName>
    <definedName name="_xlnm.Print_Titles" localSheetId="7">'PDD Walk B'!$A:$F,'PDD Walk B'!$1:$7</definedName>
    <definedName name="_xlnm.Print_Titles" localSheetId="1">'Prelim IND'!$A:$F,'Prelim IND'!$1:$4</definedName>
    <definedName name="_xlnm.Print_Titles" localSheetId="9">'Prelim Squad Comp'!$A:$F,'Prelim Squad Comp'!$1:$7</definedName>
    <definedName name="_xlnm.Print_Titles" localSheetId="2">'PreNov IND'!$A:$F,'PreNov IND'!$1:$7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1" i="13" l="1"/>
  <c r="AL18" i="10" l="1"/>
  <c r="AK18" i="10"/>
  <c r="AX12" i="3"/>
  <c r="W16" i="10"/>
  <c r="W15" i="10"/>
  <c r="W14" i="10"/>
  <c r="W13" i="10"/>
  <c r="W12" i="10"/>
  <c r="W11" i="10"/>
  <c r="Y15" i="7"/>
  <c r="AX12" i="6"/>
  <c r="W12" i="6"/>
  <c r="AX11" i="6"/>
  <c r="W11" i="6"/>
  <c r="W18" i="10" l="1"/>
  <c r="X18" i="10" s="1"/>
  <c r="Y17" i="8" l="1"/>
  <c r="AA17" i="8" s="1"/>
  <c r="T17" i="8"/>
  <c r="V17" i="8" s="1"/>
  <c r="M17" i="8"/>
  <c r="Y15" i="8"/>
  <c r="AA15" i="8" s="1"/>
  <c r="T15" i="8"/>
  <c r="V15" i="8" s="1"/>
  <c r="M15" i="8"/>
  <c r="Y13" i="8"/>
  <c r="AA13" i="8" s="1"/>
  <c r="T13" i="8"/>
  <c r="V13" i="8" s="1"/>
  <c r="M13" i="8"/>
  <c r="AA15" i="7"/>
  <c r="T15" i="7"/>
  <c r="V15" i="7" s="1"/>
  <c r="M15" i="7"/>
  <c r="BC12" i="6"/>
  <c r="BE12" i="6" s="1"/>
  <c r="AY12" i="6"/>
  <c r="AL12" i="6"/>
  <c r="AN12" i="6" s="1"/>
  <c r="AE12" i="6"/>
  <c r="X12" i="6"/>
  <c r="M12" i="6"/>
  <c r="BC11" i="6"/>
  <c r="BE11" i="6" s="1"/>
  <c r="AY11" i="6"/>
  <c r="AL11" i="6"/>
  <c r="AN11" i="6" s="1"/>
  <c r="AE11" i="6"/>
  <c r="X11" i="6"/>
  <c r="M11" i="6"/>
  <c r="AZ13" i="13"/>
  <c r="BB13" i="13" s="1"/>
  <c r="AV13" i="13"/>
  <c r="AW13" i="13" s="1"/>
  <c r="AK13" i="13"/>
  <c r="AM13" i="13" s="1"/>
  <c r="AD13" i="13"/>
  <c r="W13" i="13"/>
  <c r="V13" i="13"/>
  <c r="M13" i="13"/>
  <c r="AZ12" i="13"/>
  <c r="BB12" i="13" s="1"/>
  <c r="AV12" i="13"/>
  <c r="AW12" i="13" s="1"/>
  <c r="AK12" i="13"/>
  <c r="AM12" i="13" s="1"/>
  <c r="AD12" i="13"/>
  <c r="V12" i="13"/>
  <c r="W12" i="13" s="1"/>
  <c r="M12" i="13"/>
  <c r="AZ11" i="12"/>
  <c r="BB11" i="12" s="1"/>
  <c r="AV11" i="12"/>
  <c r="AW11" i="12" s="1"/>
  <c r="AK11" i="12"/>
  <c r="AM11" i="12" s="1"/>
  <c r="AD11" i="12"/>
  <c r="V11" i="12"/>
  <c r="W11" i="12" s="1"/>
  <c r="M11" i="12"/>
  <c r="BB13" i="3"/>
  <c r="BD13" i="3" s="1"/>
  <c r="AX13" i="3"/>
  <c r="AY13" i="3" s="1"/>
  <c r="AL13" i="3"/>
  <c r="AN13" i="3" s="1"/>
  <c r="AE13" i="3"/>
  <c r="W13" i="3"/>
  <c r="X13" i="3" s="1"/>
  <c r="M13" i="3"/>
  <c r="BB11" i="3"/>
  <c r="BD11" i="3" s="1"/>
  <c r="AX11" i="3"/>
  <c r="AY11" i="3" s="1"/>
  <c r="AL11" i="3"/>
  <c r="AN11" i="3" s="1"/>
  <c r="AE11" i="3"/>
  <c r="W11" i="3"/>
  <c r="X11" i="3" s="1"/>
  <c r="M11" i="3"/>
  <c r="BB14" i="2"/>
  <c r="BD14" i="2" s="1"/>
  <c r="AX14" i="2"/>
  <c r="AY14" i="2" s="1"/>
  <c r="AL14" i="2"/>
  <c r="AN14" i="2" s="1"/>
  <c r="AE14" i="2"/>
  <c r="W14" i="2"/>
  <c r="X14" i="2" s="1"/>
  <c r="M14" i="2"/>
  <c r="BB18" i="2"/>
  <c r="BD18" i="2" s="1"/>
  <c r="AX18" i="2"/>
  <c r="AY18" i="2" s="1"/>
  <c r="AL18" i="2"/>
  <c r="AN18" i="2" s="1"/>
  <c r="AE18" i="2"/>
  <c r="W18" i="2"/>
  <c r="X18" i="2" s="1"/>
  <c r="M18" i="2"/>
  <c r="BB15" i="2"/>
  <c r="BD15" i="2" s="1"/>
  <c r="AX15" i="2"/>
  <c r="AY15" i="2" s="1"/>
  <c r="AL15" i="2"/>
  <c r="AN15" i="2" s="1"/>
  <c r="AE15" i="2"/>
  <c r="W15" i="2"/>
  <c r="X15" i="2" s="1"/>
  <c r="M15" i="2"/>
  <c r="BB16" i="2"/>
  <c r="BD16" i="2" s="1"/>
  <c r="AX16" i="2"/>
  <c r="AY16" i="2" s="1"/>
  <c r="AL16" i="2"/>
  <c r="AN16" i="2" s="1"/>
  <c r="AE16" i="2"/>
  <c r="W16" i="2"/>
  <c r="X16" i="2" s="1"/>
  <c r="M16" i="2"/>
  <c r="BB19" i="2"/>
  <c r="BD19" i="2" s="1"/>
  <c r="AX19" i="2"/>
  <c r="AY19" i="2" s="1"/>
  <c r="AL19" i="2"/>
  <c r="AN19" i="2" s="1"/>
  <c r="AE19" i="2"/>
  <c r="W19" i="2"/>
  <c r="X19" i="2" s="1"/>
  <c r="M19" i="2"/>
  <c r="BB17" i="2"/>
  <c r="BD17" i="2" s="1"/>
  <c r="AX17" i="2"/>
  <c r="AY17" i="2" s="1"/>
  <c r="AL17" i="2"/>
  <c r="AN17" i="2" s="1"/>
  <c r="AE17" i="2"/>
  <c r="W17" i="2"/>
  <c r="X17" i="2" s="1"/>
  <c r="M17" i="2"/>
  <c r="BB20" i="2"/>
  <c r="BD20" i="2" s="1"/>
  <c r="AX20" i="2"/>
  <c r="AY20" i="2" s="1"/>
  <c r="AL20" i="2"/>
  <c r="AN20" i="2" s="1"/>
  <c r="AE20" i="2"/>
  <c r="W20" i="2"/>
  <c r="X20" i="2" s="1"/>
  <c r="M20" i="2"/>
  <c r="BB22" i="2"/>
  <c r="BD22" i="2" s="1"/>
  <c r="AX22" i="2"/>
  <c r="AY22" i="2" s="1"/>
  <c r="AL22" i="2"/>
  <c r="AN22" i="2" s="1"/>
  <c r="AE22" i="2"/>
  <c r="W22" i="2"/>
  <c r="X22" i="2" s="1"/>
  <c r="M22" i="2"/>
  <c r="BB21" i="2"/>
  <c r="BD21" i="2" s="1"/>
  <c r="AX21" i="2"/>
  <c r="AY21" i="2" s="1"/>
  <c r="AL21" i="2"/>
  <c r="AN21" i="2" s="1"/>
  <c r="AE21" i="2"/>
  <c r="W21" i="2"/>
  <c r="X21" i="2" s="1"/>
  <c r="M21" i="2"/>
  <c r="BB13" i="2"/>
  <c r="BD13" i="2" s="1"/>
  <c r="AX13" i="2"/>
  <c r="AY13" i="2" s="1"/>
  <c r="AL13" i="2"/>
  <c r="AN13" i="2" s="1"/>
  <c r="AE13" i="2"/>
  <c r="W13" i="2"/>
  <c r="X13" i="2" s="1"/>
  <c r="M13" i="2"/>
  <c r="BB12" i="2"/>
  <c r="BD12" i="2" s="1"/>
  <c r="AX12" i="2"/>
  <c r="AY12" i="2" s="1"/>
  <c r="AL12" i="2"/>
  <c r="AN12" i="2" s="1"/>
  <c r="AE12" i="2"/>
  <c r="W12" i="2"/>
  <c r="X12" i="2" s="1"/>
  <c r="M12" i="2"/>
  <c r="A1" i="12"/>
  <c r="A1" i="13"/>
  <c r="A1" i="3"/>
  <c r="AZ11" i="13"/>
  <c r="BB11" i="13" s="1"/>
  <c r="AV11" i="13"/>
  <c r="AW11" i="13" s="1"/>
  <c r="AK11" i="13"/>
  <c r="AM11" i="13" s="1"/>
  <c r="AD11" i="13"/>
  <c r="V11" i="13"/>
  <c r="W11" i="13" s="1"/>
  <c r="M11" i="13"/>
  <c r="AY7" i="13"/>
  <c r="AO7" i="13"/>
  <c r="AF7" i="13"/>
  <c r="Y7" i="13"/>
  <c r="O7" i="13"/>
  <c r="H7" i="13"/>
  <c r="BI3" i="13"/>
  <c r="BI2" i="13"/>
  <c r="AZ12" i="12"/>
  <c r="BB12" i="12" s="1"/>
  <c r="AV12" i="12"/>
  <c r="AW12" i="12" s="1"/>
  <c r="AK12" i="12"/>
  <c r="AM12" i="12" s="1"/>
  <c r="AD12" i="12"/>
  <c r="V12" i="12"/>
  <c r="W12" i="12" s="1"/>
  <c r="M12" i="12"/>
  <c r="AY7" i="12"/>
  <c r="AO7" i="12"/>
  <c r="AF7" i="12"/>
  <c r="Y7" i="12"/>
  <c r="O7" i="12"/>
  <c r="H7" i="12"/>
  <c r="BI3" i="12"/>
  <c r="BI2" i="12"/>
  <c r="AC15" i="8" l="1"/>
  <c r="AC13" i="8"/>
  <c r="AC15" i="7"/>
  <c r="BI12" i="6"/>
  <c r="BD12" i="13"/>
  <c r="BD11" i="13"/>
  <c r="BD11" i="12"/>
  <c r="BF15" i="2"/>
  <c r="BF14" i="2"/>
  <c r="BH15" i="2"/>
  <c r="BH17" i="2"/>
  <c r="BH16" i="2"/>
  <c r="BH19" i="2"/>
  <c r="BH14" i="2"/>
  <c r="BF19" i="2"/>
  <c r="BH18" i="2"/>
  <c r="BH20" i="2"/>
  <c r="BF20" i="2"/>
  <c r="BH22" i="2"/>
  <c r="BF22" i="2"/>
  <c r="BF13" i="2"/>
  <c r="BH12" i="2"/>
  <c r="BF11" i="12"/>
  <c r="BD12" i="12"/>
  <c r="BF13" i="3"/>
  <c r="BH13" i="3"/>
  <c r="AC17" i="8"/>
  <c r="BI11" i="6"/>
  <c r="BG11" i="6"/>
  <c r="BG12" i="6"/>
  <c r="BD13" i="13"/>
  <c r="BH13" i="13" s="1"/>
  <c r="BF13" i="13"/>
  <c r="BF12" i="13"/>
  <c r="BH11" i="3"/>
  <c r="BF11" i="3"/>
  <c r="BF18" i="2"/>
  <c r="BJ18" i="2" s="1"/>
  <c r="BF16" i="2"/>
  <c r="BF17" i="2"/>
  <c r="BF21" i="2"/>
  <c r="BH21" i="2"/>
  <c r="BH13" i="2"/>
  <c r="BF12" i="2"/>
  <c r="BF12" i="12"/>
  <c r="BJ13" i="3" l="1"/>
  <c r="BK12" i="6"/>
  <c r="BH12" i="13"/>
  <c r="BH11" i="13"/>
  <c r="BH12" i="12"/>
  <c r="BH11" i="12"/>
  <c r="BJ17" i="2"/>
  <c r="BJ15" i="2"/>
  <c r="BJ16" i="2"/>
  <c r="BJ14" i="2"/>
  <c r="BJ19" i="2"/>
  <c r="BJ12" i="2"/>
  <c r="BJ20" i="2"/>
  <c r="BJ22" i="2"/>
  <c r="BJ13" i="2"/>
  <c r="BK11" i="6"/>
  <c r="BJ11" i="3"/>
  <c r="BJ21" i="2"/>
  <c r="AG7" i="3"/>
  <c r="Z7" i="3"/>
  <c r="O7" i="3"/>
  <c r="H7" i="3"/>
  <c r="A1" i="2"/>
  <c r="A4" i="3"/>
  <c r="A4" i="10"/>
  <c r="A4" i="9"/>
  <c r="A4" i="8"/>
  <c r="A4" i="7"/>
  <c r="A4" i="6"/>
  <c r="A4" i="2"/>
  <c r="A1" i="10"/>
  <c r="A1" i="9"/>
  <c r="A1" i="8"/>
  <c r="A1" i="7"/>
  <c r="A1" i="6"/>
  <c r="AG7" i="2"/>
  <c r="Z7" i="2"/>
  <c r="O7" i="2"/>
  <c r="H7" i="2"/>
  <c r="BI11" i="13" l="1"/>
  <c r="BI12" i="13"/>
  <c r="BI11" i="12"/>
  <c r="M18" i="10"/>
  <c r="AH16" i="10"/>
  <c r="AH15" i="10"/>
  <c r="AH14" i="10"/>
  <c r="AH13" i="10"/>
  <c r="AH12" i="10"/>
  <c r="AH11" i="10"/>
  <c r="Z7" i="10"/>
  <c r="H7" i="10"/>
  <c r="AN3" i="10"/>
  <c r="AN2" i="10"/>
  <c r="AH18" i="10" l="1"/>
  <c r="AI18" i="10" s="1"/>
  <c r="AM18" i="10" s="1"/>
  <c r="Y13" i="9"/>
  <c r="AA13" i="9" s="1"/>
  <c r="T13" i="9"/>
  <c r="V13" i="9" s="1"/>
  <c r="M13" i="9"/>
  <c r="X7" i="9"/>
  <c r="H7" i="9"/>
  <c r="AD3" i="9"/>
  <c r="AD2" i="9"/>
  <c r="Y19" i="8"/>
  <c r="AA19" i="8" s="1"/>
  <c r="T19" i="8"/>
  <c r="V19" i="8" s="1"/>
  <c r="M19" i="8"/>
  <c r="X7" i="8"/>
  <c r="H7" i="8"/>
  <c r="AD3" i="8"/>
  <c r="AD2" i="8"/>
  <c r="Y13" i="7"/>
  <c r="AA13" i="7" s="1"/>
  <c r="T13" i="7"/>
  <c r="V13" i="7" s="1"/>
  <c r="M13" i="7"/>
  <c r="X7" i="7"/>
  <c r="H7" i="7"/>
  <c r="AD3" i="7"/>
  <c r="AD2" i="7"/>
  <c r="BC13" i="6"/>
  <c r="BE13" i="6" s="1"/>
  <c r="AX13" i="6"/>
  <c r="AY13" i="6" s="1"/>
  <c r="AL13" i="6"/>
  <c r="AN13" i="6" s="1"/>
  <c r="AE13" i="6"/>
  <c r="X13" i="6"/>
  <c r="W13" i="6"/>
  <c r="M13" i="6"/>
  <c r="BA7" i="6"/>
  <c r="AP7" i="6"/>
  <c r="AG7" i="6"/>
  <c r="Z7" i="6"/>
  <c r="O7" i="6"/>
  <c r="H7" i="6"/>
  <c r="BL3" i="6"/>
  <c r="BL2" i="6"/>
  <c r="BB12" i="3"/>
  <c r="BD12" i="3" s="1"/>
  <c r="AY12" i="3"/>
  <c r="AL12" i="3"/>
  <c r="AN12" i="3" s="1"/>
  <c r="AE12" i="3"/>
  <c r="W12" i="3"/>
  <c r="X12" i="3" s="1"/>
  <c r="M12" i="3"/>
  <c r="BA7" i="3"/>
  <c r="AP7" i="3"/>
  <c r="BK3" i="3"/>
  <c r="BK1" i="3"/>
  <c r="BB11" i="2"/>
  <c r="BD11" i="2" s="1"/>
  <c r="AX11" i="2"/>
  <c r="AY11" i="2" s="1"/>
  <c r="AL11" i="2"/>
  <c r="AN11" i="2" s="1"/>
  <c r="AE11" i="2"/>
  <c r="W11" i="2"/>
  <c r="X11" i="2" s="1"/>
  <c r="M11" i="2"/>
  <c r="BA7" i="2"/>
  <c r="AP7" i="2"/>
  <c r="BK3" i="2"/>
  <c r="BK1" i="2"/>
  <c r="AC19" i="8" l="1"/>
  <c r="AC13" i="7"/>
  <c r="AC13" i="9"/>
  <c r="BF11" i="2"/>
  <c r="BG13" i="6"/>
  <c r="BI13" i="6"/>
  <c r="BF12" i="3"/>
  <c r="BH12" i="3"/>
  <c r="BH11" i="2"/>
  <c r="N5" i="1"/>
  <c r="G5" i="1"/>
  <c r="BJ12" i="3" l="1"/>
  <c r="BK12" i="3" s="1"/>
  <c r="BJ11" i="2"/>
  <c r="BK11" i="2" s="1"/>
  <c r="BK13" i="6"/>
  <c r="BL11" i="6"/>
  <c r="BK11" i="3"/>
  <c r="BK13" i="3" l="1"/>
  <c r="BK14" i="2"/>
  <c r="BK15" i="2"/>
  <c r="BK12" i="2"/>
  <c r="BK13" i="2"/>
  <c r="BK16" i="2"/>
</calcChain>
</file>

<file path=xl/sharedStrings.xml><?xml version="1.0" encoding="utf-8"?>
<sst xmlns="http://schemas.openxmlformats.org/spreadsheetml/2006/main" count="731" uniqueCount="155">
  <si>
    <t>Judge A:</t>
  </si>
  <si>
    <t>Judge B:</t>
  </si>
  <si>
    <t>Compulsories</t>
  </si>
  <si>
    <t>Freestyle</t>
  </si>
  <si>
    <t>Preliminary Individual</t>
  </si>
  <si>
    <t>Judge A</t>
  </si>
  <si>
    <t>Judge at A:</t>
  </si>
  <si>
    <t>Judge at B:</t>
  </si>
  <si>
    <t>Judge B</t>
  </si>
  <si>
    <t>Final Scores</t>
  </si>
  <si>
    <t xml:space="preserve">Class </t>
  </si>
  <si>
    <t>Horse</t>
  </si>
  <si>
    <t>Artistic</t>
  </si>
  <si>
    <t>Deduct</t>
  </si>
  <si>
    <t>Technique</t>
  </si>
  <si>
    <t>Compulsory</t>
  </si>
  <si>
    <t>Overall</t>
  </si>
  <si>
    <t>No.</t>
  </si>
  <si>
    <t>Vaulter</t>
  </si>
  <si>
    <t>Lunger</t>
  </si>
  <si>
    <t>Club</t>
  </si>
  <si>
    <t>A1</t>
  </si>
  <si>
    <t>A2</t>
  </si>
  <si>
    <t>A3</t>
  </si>
  <si>
    <t>A4</t>
  </si>
  <si>
    <t>A5</t>
  </si>
  <si>
    <t>V'ltOn</t>
  </si>
  <si>
    <t>Bas S</t>
  </si>
  <si>
    <t>1/2 Flag</t>
  </si>
  <si>
    <t>Plank</t>
  </si>
  <si>
    <t>Seat In</t>
  </si>
  <si>
    <t>Seat Out</t>
  </si>
  <si>
    <t>Kneel</t>
  </si>
  <si>
    <t>Vlt Off</t>
  </si>
  <si>
    <t>Sub</t>
  </si>
  <si>
    <t>Ex Sc</t>
  </si>
  <si>
    <t>C1</t>
  </si>
  <si>
    <t>C2</t>
  </si>
  <si>
    <t>C3</t>
  </si>
  <si>
    <t>C4</t>
  </si>
  <si>
    <t>C5</t>
  </si>
  <si>
    <t>Art.</t>
  </si>
  <si>
    <t>Deductions</t>
  </si>
  <si>
    <t>Final</t>
  </si>
  <si>
    <t>Perf</t>
  </si>
  <si>
    <t>falls</t>
  </si>
  <si>
    <t>Score</t>
  </si>
  <si>
    <t>Place</t>
  </si>
  <si>
    <t>Pre Novice Individual</t>
  </si>
  <si>
    <t>Novice Individual</t>
  </si>
  <si>
    <t>Flag</t>
  </si>
  <si>
    <t>Stand</t>
  </si>
  <si>
    <t>Sw Fwd</t>
  </si>
  <si>
    <t>1/2 Mill</t>
  </si>
  <si>
    <t>Sw Bwd</t>
  </si>
  <si>
    <t>COMPULSORIES</t>
  </si>
  <si>
    <t>FREESTYLE</t>
  </si>
  <si>
    <t>Advanced One Round</t>
  </si>
  <si>
    <t>Mill</t>
  </si>
  <si>
    <t>S Fwd</t>
  </si>
  <si>
    <t>S Bwd</t>
  </si>
  <si>
    <t>Swing</t>
  </si>
  <si>
    <t>DoD</t>
  </si>
  <si>
    <t>PDD Walk (A)</t>
  </si>
  <si>
    <t>Art</t>
  </si>
  <si>
    <t>PDD Intermediate</t>
  </si>
  <si>
    <t>Pre-lim Squad Compulsories</t>
  </si>
  <si>
    <t>Judge at A</t>
  </si>
  <si>
    <t>Judge at B</t>
  </si>
  <si>
    <t>Class</t>
  </si>
  <si>
    <t>Div. by</t>
  </si>
  <si>
    <t>V'lt Off</t>
  </si>
  <si>
    <t>Total</t>
  </si>
  <si>
    <t>No&amp;Ex</t>
  </si>
  <si>
    <t>R1</t>
  </si>
  <si>
    <t xml:space="preserve"> 2018 ENSW INTERSCHOOL CHAMPIONSHIPS VAULTING 							</t>
  </si>
  <si>
    <t>Intermediate</t>
  </si>
  <si>
    <t xml:space="preserve">20-Jul-18	</t>
  </si>
  <si>
    <t>13A</t>
  </si>
  <si>
    <t>13B</t>
  </si>
  <si>
    <t>School</t>
  </si>
  <si>
    <t>Year</t>
  </si>
  <si>
    <t>Violett Levett</t>
  </si>
  <si>
    <t>Baiberraley Rules</t>
  </si>
  <si>
    <t>Karen Mitchell</t>
  </si>
  <si>
    <t>Kurrajong East Public</t>
  </si>
  <si>
    <t>Kaitlyn Jones</t>
  </si>
  <si>
    <t>Kellyville High</t>
  </si>
  <si>
    <t>Aysha-rain Pietersz</t>
  </si>
  <si>
    <t xml:space="preserve">Annangrove Public </t>
  </si>
  <si>
    <t>Matilda Robinson</t>
  </si>
  <si>
    <t>Kingston Legato</t>
  </si>
  <si>
    <t>Lyn Lynch</t>
  </si>
  <si>
    <t>Berry Public</t>
  </si>
  <si>
    <t>Tara Mustapic</t>
  </si>
  <si>
    <t>Bomaderry High</t>
  </si>
  <si>
    <t>Charlotte Foster</t>
  </si>
  <si>
    <t>Kanembo Bronze</t>
  </si>
  <si>
    <t>Tanya Foster</t>
  </si>
  <si>
    <t>St Mary's War Memorial</t>
  </si>
  <si>
    <t>Sienna Ardis</t>
  </si>
  <si>
    <t>Now Noah</t>
  </si>
  <si>
    <t>Gina Sykes</t>
  </si>
  <si>
    <t>Eglinton Public</t>
  </si>
  <si>
    <t>Kallie Hasselman</t>
  </si>
  <si>
    <t>Statford Dartangan</t>
  </si>
  <si>
    <t>Nicole Connor</t>
  </si>
  <si>
    <t>Kurmond Public</t>
  </si>
  <si>
    <t>Lateisha Hutchings</t>
  </si>
  <si>
    <t>Rouse Hill High</t>
  </si>
  <si>
    <t>Shay Newman</t>
  </si>
  <si>
    <t>Colo High</t>
  </si>
  <si>
    <t>T'miah Hutchings</t>
  </si>
  <si>
    <t>Jet Newman</t>
  </si>
  <si>
    <t>Glossodia Public</t>
  </si>
  <si>
    <t>Madelaine O'Hare</t>
  </si>
  <si>
    <t>St Paul's Grammar School</t>
  </si>
  <si>
    <t>Ella Fin</t>
  </si>
  <si>
    <t>EP Morgan</t>
  </si>
  <si>
    <t>Kerri Wilson</t>
  </si>
  <si>
    <t>Oran Park Anglican College</t>
  </si>
  <si>
    <t>Claire Stevens</t>
  </si>
  <si>
    <t>Narrabundah College</t>
  </si>
  <si>
    <t>Hope Beetson</t>
  </si>
  <si>
    <t>Hawkesbury High School</t>
  </si>
  <si>
    <t>Ivy Sykes</t>
  </si>
  <si>
    <t>Mackillop College, Bathurst</t>
  </si>
  <si>
    <t>Caitlin Fraser</t>
  </si>
  <si>
    <t>Arndell Anglican College</t>
  </si>
  <si>
    <t>Madison Foster</t>
  </si>
  <si>
    <t>St Mary's War Memorial School</t>
  </si>
  <si>
    <t>Jamie Haste</t>
  </si>
  <si>
    <t xml:space="preserve">Kerri Wilson </t>
  </si>
  <si>
    <t>Barker College</t>
  </si>
  <si>
    <t>Ginger Kennett</t>
  </si>
  <si>
    <t>Donati 3</t>
  </si>
  <si>
    <t>Georgie Kennett</t>
  </si>
  <si>
    <t>Frensham</t>
  </si>
  <si>
    <t>Isabella Napthali</t>
  </si>
  <si>
    <t>Chevalier College</t>
  </si>
  <si>
    <t>Bronagh Miskelly</t>
  </si>
  <si>
    <t>Bede Polding</t>
  </si>
  <si>
    <t>Violet Levett</t>
  </si>
  <si>
    <t>Kurrajong East</t>
  </si>
  <si>
    <t>Hawkesbury High</t>
  </si>
  <si>
    <t>St Paul's Grammar</t>
  </si>
  <si>
    <t>Lyn Lunch</t>
  </si>
  <si>
    <t>Ardell Anglican College</t>
  </si>
  <si>
    <t>Bede Polding College</t>
  </si>
  <si>
    <t>Annangrove Public</t>
  </si>
  <si>
    <t>Jenny Scott</t>
  </si>
  <si>
    <t>Robyn Bruderer</t>
  </si>
  <si>
    <t>SCRATCHED</t>
  </si>
  <si>
    <t>HC</t>
  </si>
  <si>
    <t>Aysha-Rain Pietersz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</si>
</sst>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[$-C09]dd\-mmm\-yy;@"/>
    <numFmt numFmtId="166" formatCode="[$-409]h:mm:ss\ AM/PM;@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Arial"/>
      <family val="2"/>
    </font>
    <font>
      <sz val="10"/>
      <name val="Arial"/>
    </font>
    <font>
      <strike/>
      <sz val="10"/>
      <name val="Arial"/>
      <family val="2"/>
    </font>
    <font>
      <strike/>
      <sz val="9"/>
      <name val="Arial"/>
      <family val="2"/>
    </font>
    <font>
      <strike/>
      <sz val="11"/>
      <color rgb="FF000000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0" borderId="0"/>
    <xf numFmtId="0" fontId="1" fillId="0" borderId="0"/>
    <xf numFmtId="0" fontId="14" fillId="0" borderId="0"/>
  </cellStyleXfs>
  <cellXfs count="229">
    <xf numFmtId="0" fontId="0" fillId="0" borderId="0" xfId="0"/>
    <xf numFmtId="0" fontId="3" fillId="2" borderId="0" xfId="1" applyFont="1"/>
    <xf numFmtId="0" fontId="4" fillId="0" borderId="0" xfId="0" applyFont="1"/>
    <xf numFmtId="0" fontId="0" fillId="6" borderId="0" xfId="0" applyFill="1"/>
    <xf numFmtId="1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/>
    <xf numFmtId="0" fontId="6" fillId="0" borderId="0" xfId="0" applyFont="1" applyAlignment="1"/>
    <xf numFmtId="164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7" fillId="7" borderId="0" xfId="0" applyFont="1" applyFill="1" applyAlignment="1"/>
    <xf numFmtId="0" fontId="6" fillId="7" borderId="0" xfId="0" applyFont="1" applyFill="1"/>
    <xf numFmtId="0" fontId="5" fillId="8" borderId="0" xfId="0" applyFont="1" applyFill="1"/>
    <xf numFmtId="0" fontId="6" fillId="8" borderId="0" xfId="0" applyFont="1" applyFill="1"/>
    <xf numFmtId="164" fontId="7" fillId="8" borderId="0" xfId="0" applyNumberFormat="1" applyFont="1" applyFill="1" applyAlignment="1">
      <alignment horizontal="left"/>
    </xf>
    <xf numFmtId="164" fontId="6" fillId="8" borderId="0" xfId="0" applyNumberFormat="1" applyFont="1" applyFill="1" applyAlignment="1">
      <alignment horizontal="left"/>
    </xf>
    <xf numFmtId="0" fontId="7" fillId="0" borderId="0" xfId="0" applyFont="1"/>
    <xf numFmtId="0" fontId="7" fillId="0" borderId="0" xfId="0" applyFont="1" applyFill="1"/>
    <xf numFmtId="0" fontId="1" fillId="5" borderId="0" xfId="4"/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1" fillId="5" borderId="0" xfId="4" applyAlignment="1">
      <alignment horizontal="center" vertical="center"/>
    </xf>
    <xf numFmtId="164" fontId="6" fillId="0" borderId="1" xfId="0" applyNumberFormat="1" applyFont="1" applyBorder="1" applyAlignment="1">
      <alignment horizontal="left"/>
    </xf>
    <xf numFmtId="0" fontId="1" fillId="5" borderId="0" xfId="4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167" fontId="8" fillId="10" borderId="0" xfId="0" applyNumberFormat="1" applyFont="1" applyFill="1"/>
    <xf numFmtId="164" fontId="6" fillId="0" borderId="0" xfId="0" applyNumberFormat="1" applyFont="1" applyFill="1"/>
    <xf numFmtId="0" fontId="6" fillId="9" borderId="0" xfId="0" applyFont="1" applyFill="1"/>
    <xf numFmtId="167" fontId="6" fillId="11" borderId="0" xfId="0" applyNumberFormat="1" applyFont="1" applyFill="1"/>
    <xf numFmtId="167" fontId="6" fillId="0" borderId="0" xfId="0" applyNumberFormat="1" applyFont="1"/>
    <xf numFmtId="0" fontId="6" fillId="6" borderId="0" xfId="0" applyFont="1" applyFill="1"/>
    <xf numFmtId="167" fontId="6" fillId="10" borderId="0" xfId="0" applyNumberFormat="1" applyFont="1" applyFill="1"/>
    <xf numFmtId="167" fontId="1" fillId="5" borderId="0" xfId="4" applyNumberFormat="1"/>
    <xf numFmtId="164" fontId="6" fillId="11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left"/>
    </xf>
    <xf numFmtId="164" fontId="6" fillId="10" borderId="0" xfId="0" applyNumberFormat="1" applyFont="1" applyFill="1" applyAlignment="1">
      <alignment horizontal="left"/>
    </xf>
    <xf numFmtId="0" fontId="10" fillId="0" borderId="0" xfId="5" applyFont="1"/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5" fillId="7" borderId="0" xfId="0" applyFont="1" applyFill="1" applyAlignment="1"/>
    <xf numFmtId="0" fontId="1" fillId="5" borderId="0" xfId="4" applyAlignment="1">
      <alignment horizontal="left"/>
    </xf>
    <xf numFmtId="0" fontId="1" fillId="0" borderId="0" xfId="2" applyFill="1" applyAlignment="1">
      <alignment horizontal="left"/>
    </xf>
    <xf numFmtId="0" fontId="1" fillId="0" borderId="1" xfId="2" applyFill="1" applyBorder="1" applyAlignment="1">
      <alignment horizontal="left" vertical="center"/>
    </xf>
    <xf numFmtId="0" fontId="1" fillId="0" borderId="0" xfId="2" applyFill="1" applyAlignment="1">
      <alignment horizontal="left" vertical="center"/>
    </xf>
    <xf numFmtId="167" fontId="1" fillId="5" borderId="0" xfId="4" applyNumberFormat="1" applyAlignment="1">
      <alignment horizontal="left"/>
    </xf>
    <xf numFmtId="164" fontId="6" fillId="0" borderId="0" xfId="0" applyNumberFormat="1" applyFont="1"/>
    <xf numFmtId="164" fontId="7" fillId="8" borderId="0" xfId="0" applyNumberFormat="1" applyFont="1" applyFill="1"/>
    <xf numFmtId="164" fontId="6" fillId="8" borderId="0" xfId="0" applyNumberFormat="1" applyFont="1" applyFill="1"/>
    <xf numFmtId="164" fontId="7" fillId="0" borderId="0" xfId="0" applyNumberFormat="1" applyFont="1"/>
    <xf numFmtId="0" fontId="1" fillId="0" borderId="0" xfId="2" applyFill="1"/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2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1" fillId="0" borderId="0" xfId="2" applyFill="1" applyAlignment="1">
      <alignment horizontal="center" vertical="center"/>
    </xf>
    <xf numFmtId="164" fontId="6" fillId="11" borderId="0" xfId="0" applyNumberFormat="1" applyFont="1" applyFill="1"/>
    <xf numFmtId="164" fontId="6" fillId="10" borderId="0" xfId="0" applyNumberFormat="1" applyFont="1" applyFill="1"/>
    <xf numFmtId="0" fontId="2" fillId="4" borderId="0" xfId="3" applyFont="1" applyAlignment="1"/>
    <xf numFmtId="0" fontId="2" fillId="4" borderId="0" xfId="3" applyFont="1"/>
    <xf numFmtId="0" fontId="2" fillId="5" borderId="0" xfId="4" applyFont="1"/>
    <xf numFmtId="164" fontId="0" fillId="5" borderId="0" xfId="4" applyNumberFormat="1" applyFont="1" applyAlignment="1">
      <alignment horizontal="left"/>
    </xf>
    <xf numFmtId="164" fontId="1" fillId="5" borderId="0" xfId="4" applyNumberFormat="1" applyAlignment="1">
      <alignment horizontal="left"/>
    </xf>
    <xf numFmtId="164" fontId="7" fillId="0" borderId="1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" fillId="5" borderId="1" xfId="4" applyBorder="1" applyAlignment="1">
      <alignment horizontal="center"/>
    </xf>
    <xf numFmtId="0" fontId="1" fillId="5" borderId="0" xfId="4" applyBorder="1" applyAlignment="1">
      <alignment horizontal="center" vertical="center"/>
    </xf>
    <xf numFmtId="0" fontId="11" fillId="0" borderId="0" xfId="6" applyFont="1" applyBorder="1" applyAlignment="1">
      <alignment horizontal="left"/>
    </xf>
    <xf numFmtId="167" fontId="6" fillId="6" borderId="0" xfId="0" applyNumberFormat="1" applyFont="1" applyFill="1"/>
    <xf numFmtId="164" fontId="1" fillId="5" borderId="0" xfId="4" applyNumberFormat="1"/>
    <xf numFmtId="167" fontId="6" fillId="9" borderId="0" xfId="0" applyNumberFormat="1" applyFont="1" applyFill="1"/>
    <xf numFmtId="164" fontId="6" fillId="9" borderId="0" xfId="0" applyNumberFormat="1" applyFont="1" applyFill="1"/>
    <xf numFmtId="0" fontId="11" fillId="0" borderId="1" xfId="6" applyFont="1" applyBorder="1" applyAlignment="1">
      <alignment horizontal="left"/>
    </xf>
    <xf numFmtId="0" fontId="6" fillId="6" borderId="1" xfId="0" applyFont="1" applyFill="1" applyBorder="1"/>
    <xf numFmtId="164" fontId="6" fillId="0" borderId="1" xfId="0" applyNumberFormat="1" applyFont="1" applyFill="1" applyBorder="1"/>
    <xf numFmtId="167" fontId="6" fillId="6" borderId="1" xfId="0" applyNumberFormat="1" applyFont="1" applyFill="1" applyBorder="1"/>
    <xf numFmtId="167" fontId="6" fillId="11" borderId="1" xfId="0" applyNumberFormat="1" applyFont="1" applyFill="1" applyBorder="1"/>
    <xf numFmtId="167" fontId="6" fillId="10" borderId="1" xfId="0" applyNumberFormat="1" applyFont="1" applyFill="1" applyBorder="1"/>
    <xf numFmtId="164" fontId="1" fillId="5" borderId="1" xfId="4" applyNumberFormat="1" applyBorder="1"/>
    <xf numFmtId="167" fontId="1" fillId="5" borderId="1" xfId="4" applyNumberFormat="1" applyBorder="1"/>
    <xf numFmtId="164" fontId="0" fillId="0" borderId="1" xfId="0" applyNumberFormat="1" applyBorder="1"/>
    <xf numFmtId="0" fontId="6" fillId="0" borderId="1" xfId="0" applyFont="1" applyBorder="1"/>
    <xf numFmtId="0" fontId="0" fillId="0" borderId="1" xfId="0" applyBorder="1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Alignment="1"/>
    <xf numFmtId="164" fontId="6" fillId="9" borderId="0" xfId="0" applyNumberFormat="1" applyFont="1" applyFill="1" applyAlignment="1"/>
    <xf numFmtId="164" fontId="6" fillId="6" borderId="0" xfId="0" applyNumberFormat="1" applyFont="1" applyFill="1" applyAlignment="1"/>
    <xf numFmtId="0" fontId="12" fillId="0" borderId="1" xfId="0" applyFont="1" applyBorder="1" applyAlignment="1">
      <alignment horizontal="left"/>
    </xf>
    <xf numFmtId="0" fontId="1" fillId="6" borderId="1" xfId="0" applyFont="1" applyFill="1" applyBorder="1"/>
    <xf numFmtId="0" fontId="6" fillId="9" borderId="1" xfId="0" applyFont="1" applyFill="1" applyBorder="1"/>
    <xf numFmtId="164" fontId="6" fillId="0" borderId="1" xfId="0" applyNumberFormat="1" applyFont="1" applyBorder="1"/>
    <xf numFmtId="0" fontId="1" fillId="5" borderId="1" xfId="4" applyBorder="1"/>
    <xf numFmtId="0" fontId="7" fillId="0" borderId="0" xfId="0" applyFont="1" applyAlignment="1">
      <alignment horizontal="right"/>
    </xf>
    <xf numFmtId="0" fontId="2" fillId="0" borderId="0" xfId="0" applyFont="1"/>
    <xf numFmtId="0" fontId="0" fillId="0" borderId="0" xfId="0" applyBorder="1"/>
    <xf numFmtId="0" fontId="9" fillId="0" borderId="0" xfId="0" applyFont="1" applyBorder="1"/>
    <xf numFmtId="1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1" fontId="9" fillId="0" borderId="0" xfId="0" applyNumberFormat="1" applyFont="1" applyBorder="1" applyAlignment="1">
      <alignment horizontal="right"/>
    </xf>
    <xf numFmtId="0" fontId="13" fillId="0" borderId="0" xfId="0" quotePrefix="1" applyFont="1" applyFill="1" applyBorder="1" applyAlignment="1">
      <alignment horizontal="right"/>
    </xf>
    <xf numFmtId="0" fontId="9" fillId="0" borderId="1" xfId="0" applyFont="1" applyBorder="1"/>
    <xf numFmtId="0" fontId="0" fillId="0" borderId="2" xfId="0" applyBorder="1"/>
    <xf numFmtId="0" fontId="9" fillId="0" borderId="2" xfId="0" applyFont="1" applyFill="1" applyBorder="1"/>
    <xf numFmtId="0" fontId="0" fillId="0" borderId="2" xfId="0" applyFill="1" applyBorder="1"/>
    <xf numFmtId="0" fontId="9" fillId="0" borderId="1" xfId="0" applyFont="1" applyFill="1" applyBorder="1"/>
    <xf numFmtId="0" fontId="0" fillId="0" borderId="1" xfId="0" applyFill="1" applyBorder="1"/>
    <xf numFmtId="0" fontId="9" fillId="0" borderId="2" xfId="0" applyFont="1" applyBorder="1"/>
    <xf numFmtId="0" fontId="6" fillId="6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5" borderId="0" xfId="4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Fill="1" applyBorder="1" applyAlignment="1"/>
    <xf numFmtId="0" fontId="6" fillId="12" borderId="0" xfId="0" applyFont="1" applyFill="1"/>
    <xf numFmtId="0" fontId="6" fillId="12" borderId="1" xfId="0" applyFont="1" applyFill="1" applyBorder="1" applyAlignment="1">
      <alignment horizontal="left"/>
    </xf>
    <xf numFmtId="0" fontId="6" fillId="12" borderId="0" xfId="0" applyFont="1" applyFill="1" applyAlignment="1">
      <alignment horizontal="center"/>
    </xf>
    <xf numFmtId="0" fontId="0" fillId="12" borderId="0" xfId="0" applyFill="1" applyBorder="1"/>
    <xf numFmtId="0" fontId="6" fillId="12" borderId="0" xfId="0" applyFont="1" applyFill="1" applyAlignment="1">
      <alignment horizontal="left"/>
    </xf>
    <xf numFmtId="0" fontId="13" fillId="12" borderId="0" xfId="0" quotePrefix="1" applyFont="1" applyFill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0" fontId="15" fillId="0" borderId="0" xfId="0" applyFont="1" applyFill="1" applyBorder="1"/>
    <xf numFmtId="0" fontId="16" fillId="0" borderId="0" xfId="0" quotePrefix="1" applyFont="1" applyFill="1" applyBorder="1" applyAlignment="1">
      <alignment horizontal="right"/>
    </xf>
    <xf numFmtId="0" fontId="16" fillId="12" borderId="0" xfId="0" quotePrefix="1" applyFont="1" applyFill="1" applyBorder="1" applyAlignment="1">
      <alignment horizontal="right"/>
    </xf>
    <xf numFmtId="167" fontId="17" fillId="10" borderId="0" xfId="0" applyNumberFormat="1" applyFont="1" applyFill="1"/>
    <xf numFmtId="164" fontId="18" fillId="0" borderId="0" xfId="0" applyNumberFormat="1" applyFont="1" applyFill="1"/>
    <xf numFmtId="0" fontId="18" fillId="9" borderId="0" xfId="0" applyFont="1" applyFill="1"/>
    <xf numFmtId="167" fontId="18" fillId="11" borderId="0" xfId="0" applyNumberFormat="1" applyFont="1" applyFill="1"/>
    <xf numFmtId="167" fontId="18" fillId="0" borderId="0" xfId="0" applyNumberFormat="1" applyFont="1"/>
    <xf numFmtId="0" fontId="18" fillId="6" borderId="0" xfId="0" applyFont="1" applyFill="1"/>
    <xf numFmtId="167" fontId="18" fillId="10" borderId="0" xfId="0" applyNumberFormat="1" applyFont="1" applyFill="1"/>
    <xf numFmtId="167" fontId="19" fillId="5" borderId="0" xfId="4" applyNumberFormat="1" applyFont="1"/>
    <xf numFmtId="164" fontId="18" fillId="11" borderId="0" xfId="0" applyNumberFormat="1" applyFont="1" applyFill="1" applyAlignment="1">
      <alignment horizontal="left"/>
    </xf>
    <xf numFmtId="164" fontId="18" fillId="10" borderId="0" xfId="0" applyNumberFormat="1" applyFont="1" applyFill="1" applyAlignment="1">
      <alignment horizontal="left"/>
    </xf>
    <xf numFmtId="164" fontId="18" fillId="0" borderId="0" xfId="0" applyNumberFormat="1" applyFont="1" applyFill="1" applyAlignment="1">
      <alignment horizontal="left"/>
    </xf>
    <xf numFmtId="167" fontId="19" fillId="5" borderId="0" xfId="4" applyNumberFormat="1" applyFont="1" applyAlignment="1">
      <alignment horizontal="left"/>
    </xf>
    <xf numFmtId="164" fontId="18" fillId="0" borderId="0" xfId="0" applyNumberFormat="1" applyFont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0" xfId="2" applyFont="1" applyFill="1" applyAlignment="1">
      <alignment horizontal="left"/>
    </xf>
    <xf numFmtId="164" fontId="20" fillId="0" borderId="0" xfId="0" applyNumberFormat="1" applyFont="1" applyAlignment="1">
      <alignment horizontal="left"/>
    </xf>
    <xf numFmtId="0" fontId="9" fillId="0" borderId="2" xfId="7" applyFont="1" applyBorder="1"/>
    <xf numFmtId="0" fontId="10" fillId="0" borderId="0" xfId="5" applyFont="1" applyAlignment="1">
      <alignment horizontal="right"/>
    </xf>
    <xf numFmtId="0" fontId="19" fillId="0" borderId="0" xfId="0" applyFont="1" applyBorder="1"/>
    <xf numFmtId="0" fontId="15" fillId="0" borderId="0" xfId="0" applyFont="1" applyBorder="1"/>
    <xf numFmtId="0" fontId="19" fillId="12" borderId="0" xfId="0" applyFont="1" applyFill="1" applyBorder="1"/>
    <xf numFmtId="164" fontId="18" fillId="11" borderId="0" xfId="0" applyNumberFormat="1" applyFont="1" applyFill="1"/>
    <xf numFmtId="164" fontId="18" fillId="10" borderId="0" xfId="0" applyNumberFormat="1" applyFont="1" applyFill="1"/>
    <xf numFmtId="164" fontId="18" fillId="0" borderId="0" xfId="0" applyNumberFormat="1" applyFont="1"/>
    <xf numFmtId="0" fontId="18" fillId="0" borderId="0" xfId="0" applyFont="1" applyFill="1"/>
    <xf numFmtId="0" fontId="19" fillId="0" borderId="0" xfId="2" applyFont="1" applyFill="1"/>
    <xf numFmtId="164" fontId="20" fillId="0" borderId="0" xfId="0" applyNumberFormat="1" applyFont="1"/>
    <xf numFmtId="0" fontId="0" fillId="0" borderId="0" xfId="0" applyBorder="1" applyAlignment="1">
      <alignment horizontal="left"/>
    </xf>
    <xf numFmtId="0" fontId="1" fillId="0" borderId="0" xfId="3" applyFill="1" applyAlignment="1">
      <alignment horizontal="left"/>
    </xf>
    <xf numFmtId="0" fontId="1" fillId="0" borderId="0" xfId="4" applyFill="1" applyAlignment="1">
      <alignment horizontal="left"/>
    </xf>
    <xf numFmtId="0" fontId="6" fillId="6" borderId="0" xfId="0" applyFont="1" applyFill="1" applyBorder="1"/>
    <xf numFmtId="167" fontId="6" fillId="6" borderId="0" xfId="0" applyNumberFormat="1" applyFont="1" applyFill="1" applyBorder="1"/>
    <xf numFmtId="164" fontId="1" fillId="5" borderId="0" xfId="4" applyNumberFormat="1" applyBorder="1"/>
    <xf numFmtId="167" fontId="6" fillId="9" borderId="0" xfId="0" applyNumberFormat="1" applyFont="1" applyFill="1" applyBorder="1" applyAlignment="1">
      <alignment horizontal="left"/>
    </xf>
    <xf numFmtId="0" fontId="1" fillId="5" borderId="0" xfId="4" applyBorder="1"/>
    <xf numFmtId="164" fontId="6" fillId="9" borderId="0" xfId="0" applyNumberFormat="1" applyFont="1" applyFill="1" applyBorder="1"/>
    <xf numFmtId="0" fontId="6" fillId="9" borderId="0" xfId="0" applyFont="1" applyFill="1" applyBorder="1"/>
    <xf numFmtId="0" fontId="8" fillId="10" borderId="0" xfId="0" applyFont="1" applyFill="1" applyBorder="1"/>
    <xf numFmtId="164" fontId="6" fillId="0" borderId="0" xfId="0" applyNumberFormat="1" applyFont="1" applyFill="1" applyBorder="1"/>
    <xf numFmtId="167" fontId="6" fillId="11" borderId="0" xfId="0" applyNumberFormat="1" applyFont="1" applyFill="1" applyBorder="1"/>
    <xf numFmtId="167" fontId="6" fillId="0" borderId="0" xfId="0" applyNumberFormat="1" applyFont="1" applyFill="1" applyBorder="1"/>
    <xf numFmtId="167" fontId="6" fillId="10" borderId="0" xfId="0" applyNumberFormat="1" applyFont="1" applyFill="1" applyBorder="1"/>
    <xf numFmtId="167" fontId="6" fillId="11" borderId="0" xfId="0" applyNumberFormat="1" applyFont="1" applyFill="1" applyBorder="1" applyAlignment="1">
      <alignment horizontal="left"/>
    </xf>
    <xf numFmtId="167" fontId="6" fillId="0" borderId="0" xfId="0" applyNumberFormat="1" applyFont="1" applyFill="1" applyBorder="1" applyAlignment="1">
      <alignment horizontal="left"/>
    </xf>
    <xf numFmtId="167" fontId="6" fillId="1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167" fontId="1" fillId="5" borderId="0" xfId="4" applyNumberFormat="1" applyBorder="1"/>
    <xf numFmtId="164" fontId="0" fillId="0" borderId="0" xfId="0" applyNumberFormat="1" applyBorder="1"/>
    <xf numFmtId="0" fontId="7" fillId="0" borderId="0" xfId="0" applyFont="1" applyBorder="1" applyAlignment="1">
      <alignment horizontal="right"/>
    </xf>
    <xf numFmtId="164" fontId="6" fillId="11" borderId="1" xfId="0" applyNumberFormat="1" applyFont="1" applyFill="1" applyBorder="1"/>
    <xf numFmtId="2" fontId="6" fillId="6" borderId="0" xfId="0" applyNumberFormat="1" applyFont="1" applyFill="1"/>
    <xf numFmtId="164" fontId="6" fillId="6" borderId="0" xfId="0" applyNumberFormat="1" applyFont="1" applyFill="1"/>
    <xf numFmtId="164" fontId="6" fillId="10" borderId="1" xfId="0" applyNumberFormat="1" applyFont="1" applyFill="1" applyBorder="1"/>
    <xf numFmtId="0" fontId="9" fillId="0" borderId="1" xfId="5" applyFont="1" applyBorder="1"/>
    <xf numFmtId="167" fontId="8" fillId="10" borderId="1" xfId="0" applyNumberFormat="1" applyFont="1" applyFill="1" applyBorder="1"/>
    <xf numFmtId="0" fontId="6" fillId="6" borderId="1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164" fontId="6" fillId="6" borderId="1" xfId="0" applyNumberFormat="1" applyFont="1" applyFill="1" applyBorder="1"/>
    <xf numFmtId="0" fontId="1" fillId="0" borderId="0" xfId="4" applyFill="1"/>
    <xf numFmtId="0" fontId="1" fillId="0" borderId="0" xfId="4" applyFill="1" applyAlignment="1">
      <alignment horizontal="center"/>
    </xf>
    <xf numFmtId="0" fontId="1" fillId="0" borderId="1" xfId="4" applyFill="1" applyBorder="1"/>
    <xf numFmtId="0" fontId="1" fillId="6" borderId="0" xfId="4" applyFill="1"/>
    <xf numFmtId="0" fontId="0" fillId="0" borderId="0" xfId="4" applyFont="1" applyFill="1"/>
    <xf numFmtId="164" fontId="1" fillId="0" borderId="1" xfId="4" applyNumberFormat="1" applyFill="1" applyBorder="1"/>
    <xf numFmtId="167" fontId="8" fillId="10" borderId="0" xfId="0" applyNumberFormat="1" applyFont="1" applyFill="1" applyBorder="1"/>
    <xf numFmtId="15" fontId="5" fillId="0" borderId="0" xfId="0" applyNumberFormat="1" applyFont="1" applyAlignment="1">
      <alignment horizontal="left"/>
    </xf>
    <xf numFmtId="0" fontId="9" fillId="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</cellXfs>
  <cellStyles count="8">
    <cellStyle name="40% - Accent1" xfId="1" builtinId="31"/>
    <cellStyle name="40% - Accent5" xfId="3" builtinId="47"/>
    <cellStyle name="60% - Accent3" xfId="2" builtinId="40"/>
    <cellStyle name="60% - Accent6" xfId="4" builtinId="52"/>
    <cellStyle name="Normal" xfId="0" builtinId="0"/>
    <cellStyle name="Normal 2" xfId="7"/>
    <cellStyle name="Normal 2 2" xfId="5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/>
  </sheetViews>
  <sheetFormatPr defaultRowHeight="14.4" x14ac:dyDescent="0.3"/>
  <cols>
    <col min="6" max="11" width="7.6640625" customWidth="1"/>
    <col min="13" max="18" width="7.6640625" customWidth="1"/>
  </cols>
  <sheetData>
    <row r="1" spans="1:19" x14ac:dyDescent="0.3">
      <c r="A1" t="s">
        <v>75</v>
      </c>
    </row>
    <row r="3" spans="1:19" x14ac:dyDescent="0.3">
      <c r="A3" s="4">
        <v>43301</v>
      </c>
      <c r="F3" s="1"/>
      <c r="G3" s="1"/>
      <c r="H3" s="1"/>
      <c r="I3" s="1"/>
      <c r="J3" s="1"/>
      <c r="K3" s="1"/>
    </row>
    <row r="5" spans="1:19" x14ac:dyDescent="0.3">
      <c r="G5" s="2">
        <f>E1</f>
        <v>0</v>
      </c>
      <c r="N5" s="2">
        <f>E1</f>
        <v>0</v>
      </c>
    </row>
    <row r="8" spans="1:19" x14ac:dyDescent="0.3">
      <c r="L8" s="3"/>
      <c r="S8" s="3"/>
    </row>
    <row r="9" spans="1:19" x14ac:dyDescent="0.3">
      <c r="L9" s="3"/>
      <c r="S9" s="3"/>
    </row>
    <row r="10" spans="1:19" x14ac:dyDescent="0.3">
      <c r="L10" s="3"/>
      <c r="S10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8"/>
  <sheetViews>
    <sheetView workbookViewId="0">
      <selection activeCell="AE6" sqref="AE6"/>
    </sheetView>
  </sheetViews>
  <sheetFormatPr defaultRowHeight="14.4" x14ac:dyDescent="0.3"/>
  <cols>
    <col min="1" max="1" width="5.6640625" customWidth="1"/>
    <col min="2" max="2" width="22.88671875" customWidth="1"/>
    <col min="3" max="3" width="18.5546875" customWidth="1"/>
    <col min="4" max="4" width="16" customWidth="1"/>
    <col min="5" max="5" width="19" customWidth="1"/>
    <col min="6" max="6" width="6.44140625" customWidth="1"/>
    <col min="7" max="7" width="2.88671875" customWidth="1"/>
    <col min="14" max="14" width="3.44140625" customWidth="1"/>
    <col min="25" max="25" width="2.88671875" customWidth="1"/>
    <col min="36" max="36" width="3" customWidth="1"/>
    <col min="37" max="37" width="8.88671875" customWidth="1"/>
    <col min="38" max="38" width="9.88671875" customWidth="1"/>
    <col min="40" max="40" width="13.109375" customWidth="1"/>
  </cols>
  <sheetData>
    <row r="1" spans="1:40" ht="15.6" x14ac:dyDescent="0.3">
      <c r="A1" s="5" t="str">
        <f>CompDetail!A1</f>
        <v xml:space="preserve"> 2018 ENSW INTERSCHOOL CHAMPIONSHIPS VAULTING 							</v>
      </c>
    </row>
    <row r="2" spans="1:40" x14ac:dyDescent="0.3">
      <c r="B2" s="6"/>
      <c r="C2" s="6"/>
      <c r="D2" s="7" t="s">
        <v>0</v>
      </c>
      <c r="E2" t="s">
        <v>150</v>
      </c>
      <c r="AN2" s="13">
        <f ca="1">NOW()</f>
        <v>43305.578187500003</v>
      </c>
    </row>
    <row r="3" spans="1:40" ht="15.6" x14ac:dyDescent="0.3">
      <c r="A3" s="5"/>
      <c r="B3" s="6"/>
      <c r="C3" s="6"/>
      <c r="D3" s="7" t="s">
        <v>1</v>
      </c>
      <c r="E3" t="s">
        <v>151</v>
      </c>
      <c r="AN3" s="14">
        <f ca="1">NOW()</f>
        <v>43305.578187500003</v>
      </c>
    </row>
    <row r="4" spans="1:40" ht="15.6" x14ac:dyDescent="0.3">
      <c r="A4" s="216">
        <f>CompDetail!A3</f>
        <v>43301</v>
      </c>
      <c r="B4" s="216"/>
      <c r="C4" s="6"/>
      <c r="D4" s="7"/>
    </row>
    <row r="5" spans="1:40" ht="15.6" x14ac:dyDescent="0.3">
      <c r="A5" s="5"/>
      <c r="B5" s="6"/>
      <c r="C5" s="7"/>
      <c r="D5" s="6"/>
    </row>
    <row r="6" spans="1:40" s="6" customFormat="1" ht="15.6" x14ac:dyDescent="0.3">
      <c r="A6" s="5" t="s">
        <v>66</v>
      </c>
      <c r="B6" s="21"/>
      <c r="G6" s="52"/>
      <c r="H6" s="21" t="s">
        <v>67</v>
      </c>
      <c r="I6" s="21"/>
      <c r="J6" s="21"/>
      <c r="K6" s="21"/>
      <c r="L6" s="21"/>
      <c r="M6" s="21"/>
      <c r="N6" s="22"/>
      <c r="O6" s="21"/>
      <c r="S6" s="21"/>
      <c r="U6" s="21"/>
      <c r="X6" s="8"/>
      <c r="Y6" s="23"/>
      <c r="Z6" s="21" t="s">
        <v>68</v>
      </c>
      <c r="AD6" s="21"/>
      <c r="AF6" s="21"/>
      <c r="AI6" s="8"/>
      <c r="AJ6" s="23"/>
      <c r="AK6" s="209"/>
      <c r="AL6" s="209"/>
      <c r="AM6" s="8"/>
    </row>
    <row r="7" spans="1:40" s="6" customFormat="1" ht="15.6" x14ac:dyDescent="0.3">
      <c r="A7" s="5" t="s">
        <v>69</v>
      </c>
      <c r="B7" s="21">
        <v>26</v>
      </c>
      <c r="G7" s="52"/>
      <c r="H7" s="6" t="str">
        <f>E2</f>
        <v>Jenny Scott</v>
      </c>
      <c r="N7" s="8"/>
      <c r="X7" s="8"/>
      <c r="Y7" s="23"/>
      <c r="Z7" s="6" t="str">
        <f>E3</f>
        <v>Robyn Bruderer</v>
      </c>
      <c r="AI7" s="8"/>
      <c r="AJ7" s="23"/>
      <c r="AK7" s="213" t="s">
        <v>5</v>
      </c>
      <c r="AL7" s="213" t="s">
        <v>8</v>
      </c>
      <c r="AM7" s="8"/>
    </row>
    <row r="8" spans="1:40" s="6" customFormat="1" x14ac:dyDescent="0.3">
      <c r="G8" s="36"/>
      <c r="H8" s="27" t="s">
        <v>11</v>
      </c>
      <c r="I8" s="27"/>
      <c r="J8" s="27"/>
      <c r="K8" s="27"/>
      <c r="L8" s="27"/>
      <c r="M8" s="27"/>
      <c r="N8" s="36"/>
      <c r="X8" s="27" t="s">
        <v>70</v>
      </c>
      <c r="Y8" s="39"/>
      <c r="AI8" s="27" t="s">
        <v>70</v>
      </c>
      <c r="AJ8" s="39"/>
      <c r="AK8" s="210"/>
      <c r="AL8" s="210"/>
      <c r="AM8" s="109" t="s">
        <v>43</v>
      </c>
    </row>
    <row r="9" spans="1:40" s="6" customFormat="1" x14ac:dyDescent="0.3">
      <c r="A9" s="33" t="s">
        <v>17</v>
      </c>
      <c r="B9" s="33" t="s">
        <v>18</v>
      </c>
      <c r="C9" s="33" t="s">
        <v>11</v>
      </c>
      <c r="D9" s="33" t="s">
        <v>19</v>
      </c>
      <c r="E9" s="33" t="s">
        <v>80</v>
      </c>
      <c r="F9" s="33" t="s">
        <v>81</v>
      </c>
      <c r="G9" s="52"/>
      <c r="H9" s="34" t="s">
        <v>21</v>
      </c>
      <c r="I9" s="34" t="s">
        <v>22</v>
      </c>
      <c r="J9" s="34" t="s">
        <v>23</v>
      </c>
      <c r="K9" s="34" t="s">
        <v>24</v>
      </c>
      <c r="L9" s="34" t="s">
        <v>25</v>
      </c>
      <c r="M9" s="34" t="s">
        <v>11</v>
      </c>
      <c r="N9" s="206"/>
      <c r="O9" s="32" t="s">
        <v>26</v>
      </c>
      <c r="P9" s="32" t="s">
        <v>27</v>
      </c>
      <c r="Q9" s="32" t="s">
        <v>28</v>
      </c>
      <c r="R9" s="32" t="s">
        <v>29</v>
      </c>
      <c r="S9" s="32" t="s">
        <v>30</v>
      </c>
      <c r="T9" s="32" t="s">
        <v>31</v>
      </c>
      <c r="U9" s="32" t="s">
        <v>32</v>
      </c>
      <c r="V9" s="32" t="s">
        <v>71</v>
      </c>
      <c r="W9" s="32" t="s">
        <v>72</v>
      </c>
      <c r="X9" s="32" t="s">
        <v>73</v>
      </c>
      <c r="Y9" s="23"/>
      <c r="Z9" s="32" t="s">
        <v>26</v>
      </c>
      <c r="AA9" s="32" t="s">
        <v>27</v>
      </c>
      <c r="AB9" s="32" t="s">
        <v>28</v>
      </c>
      <c r="AC9" s="32" t="s">
        <v>29</v>
      </c>
      <c r="AD9" s="32" t="s">
        <v>30</v>
      </c>
      <c r="AE9" s="32" t="s">
        <v>31</v>
      </c>
      <c r="AF9" s="32" t="s">
        <v>32</v>
      </c>
      <c r="AG9" s="32" t="s">
        <v>71</v>
      </c>
      <c r="AH9" s="32" t="s">
        <v>72</v>
      </c>
      <c r="AI9" s="32" t="s">
        <v>73</v>
      </c>
      <c r="AJ9" s="23"/>
      <c r="AK9" s="211"/>
      <c r="AL9" s="211"/>
      <c r="AM9" s="110" t="s">
        <v>46</v>
      </c>
      <c r="AN9" s="32" t="s">
        <v>47</v>
      </c>
    </row>
    <row r="10" spans="1:40" s="6" customFormat="1" x14ac:dyDescent="0.3">
      <c r="A10" s="12"/>
      <c r="B10" s="12"/>
      <c r="C10" s="12"/>
      <c r="D10" s="12"/>
      <c r="E10" s="12"/>
      <c r="F10" s="12"/>
      <c r="G10" s="52"/>
      <c r="H10" s="111"/>
      <c r="I10" s="111"/>
      <c r="J10" s="111"/>
      <c r="K10" s="111"/>
      <c r="L10" s="111"/>
      <c r="M10" s="111"/>
      <c r="N10" s="207"/>
      <c r="Y10" s="23"/>
      <c r="AJ10" s="23"/>
      <c r="AK10" s="209"/>
      <c r="AL10" s="209"/>
      <c r="AM10" s="8"/>
    </row>
    <row r="11" spans="1:40" s="6" customFormat="1" ht="15.6" x14ac:dyDescent="0.3">
      <c r="A11" s="91">
        <v>1</v>
      </c>
      <c r="B11" s="123" t="s">
        <v>104</v>
      </c>
      <c r="C11" s="228" t="s">
        <v>83</v>
      </c>
      <c r="D11" s="226" t="s">
        <v>84</v>
      </c>
      <c r="E11" s="123" t="s">
        <v>107</v>
      </c>
      <c r="F11" s="122">
        <v>2</v>
      </c>
      <c r="G11" s="52"/>
      <c r="H11" s="49"/>
      <c r="I11" s="49"/>
      <c r="J11" s="49"/>
      <c r="K11" s="49"/>
      <c r="L11" s="49"/>
      <c r="M11" s="49"/>
      <c r="N11" s="52"/>
      <c r="O11" s="50">
        <v>6</v>
      </c>
      <c r="P11" s="50">
        <v>6.2</v>
      </c>
      <c r="Q11" s="50">
        <v>7</v>
      </c>
      <c r="R11" s="50">
        <v>7</v>
      </c>
      <c r="S11" s="50">
        <v>5.5</v>
      </c>
      <c r="T11" s="50">
        <v>5</v>
      </c>
      <c r="U11" s="50">
        <v>7</v>
      </c>
      <c r="V11" s="50">
        <v>5.5</v>
      </c>
      <c r="W11" s="112">
        <f t="shared" ref="W11:W16" si="0">SUM(O11:V11)</f>
        <v>49.2</v>
      </c>
      <c r="X11" s="113"/>
      <c r="Y11" s="23"/>
      <c r="Z11" s="50">
        <v>4.5</v>
      </c>
      <c r="AA11" s="50">
        <v>5</v>
      </c>
      <c r="AB11" s="50">
        <v>4.7</v>
      </c>
      <c r="AC11" s="50">
        <v>5.5</v>
      </c>
      <c r="AD11" s="50">
        <v>6</v>
      </c>
      <c r="AE11" s="50">
        <v>6</v>
      </c>
      <c r="AF11" s="50">
        <v>6</v>
      </c>
      <c r="AG11" s="50">
        <v>5.3</v>
      </c>
      <c r="AH11" s="112">
        <f t="shared" ref="AH11:AH16" si="1">SUM(Z11:AG11)</f>
        <v>43</v>
      </c>
      <c r="AI11" s="113"/>
      <c r="AJ11" s="23"/>
      <c r="AK11" s="212"/>
      <c r="AL11" s="212"/>
      <c r="AM11" s="52"/>
      <c r="AN11" s="49"/>
    </row>
    <row r="12" spans="1:40" s="6" customFormat="1" ht="15.6" x14ac:dyDescent="0.3">
      <c r="A12" s="91">
        <v>2</v>
      </c>
      <c r="B12" s="123" t="s">
        <v>82</v>
      </c>
      <c r="C12" s="228"/>
      <c r="D12" s="227"/>
      <c r="E12" s="123" t="s">
        <v>143</v>
      </c>
      <c r="F12" s="122">
        <v>3</v>
      </c>
      <c r="G12" s="52"/>
      <c r="H12" s="49"/>
      <c r="I12" s="49"/>
      <c r="J12" s="49"/>
      <c r="K12" s="49"/>
      <c r="L12" s="49"/>
      <c r="M12" s="49"/>
      <c r="N12" s="52"/>
      <c r="O12" s="50">
        <v>6</v>
      </c>
      <c r="P12" s="50">
        <v>5.5</v>
      </c>
      <c r="Q12" s="50">
        <v>6</v>
      </c>
      <c r="R12" s="50">
        <v>7</v>
      </c>
      <c r="S12" s="50">
        <v>5.8</v>
      </c>
      <c r="T12" s="50">
        <v>5.5</v>
      </c>
      <c r="U12" s="50">
        <v>6</v>
      </c>
      <c r="V12" s="50">
        <v>6</v>
      </c>
      <c r="W12" s="112">
        <f t="shared" si="0"/>
        <v>47.8</v>
      </c>
      <c r="X12" s="113"/>
      <c r="Y12" s="23"/>
      <c r="Z12" s="50">
        <v>4.5</v>
      </c>
      <c r="AA12" s="50">
        <v>5.3</v>
      </c>
      <c r="AB12" s="50">
        <v>5.5</v>
      </c>
      <c r="AC12" s="50">
        <v>6</v>
      </c>
      <c r="AD12" s="50">
        <v>6</v>
      </c>
      <c r="AE12" s="50">
        <v>6</v>
      </c>
      <c r="AF12" s="50">
        <v>6</v>
      </c>
      <c r="AG12" s="50">
        <v>5.2</v>
      </c>
      <c r="AH12" s="112">
        <f t="shared" si="1"/>
        <v>44.5</v>
      </c>
      <c r="AI12" s="113"/>
      <c r="AJ12" s="23"/>
      <c r="AK12" s="212"/>
      <c r="AL12" s="212"/>
      <c r="AM12" s="52"/>
      <c r="AN12" s="49"/>
    </row>
    <row r="13" spans="1:40" s="6" customFormat="1" ht="15.6" x14ac:dyDescent="0.3">
      <c r="A13" s="91">
        <v>3</v>
      </c>
      <c r="B13" s="123" t="s">
        <v>86</v>
      </c>
      <c r="C13" s="228"/>
      <c r="D13" s="227"/>
      <c r="E13" s="123" t="s">
        <v>87</v>
      </c>
      <c r="F13" s="122">
        <v>9</v>
      </c>
      <c r="G13" s="52"/>
      <c r="H13" s="49"/>
      <c r="I13" s="49"/>
      <c r="J13" s="49"/>
      <c r="K13" s="49"/>
      <c r="L13" s="49"/>
      <c r="M13" s="49"/>
      <c r="N13" s="52"/>
      <c r="O13" s="50">
        <v>5.5</v>
      </c>
      <c r="P13" s="50">
        <v>6</v>
      </c>
      <c r="Q13" s="50">
        <v>5</v>
      </c>
      <c r="R13" s="50">
        <v>6</v>
      </c>
      <c r="S13" s="50">
        <v>5</v>
      </c>
      <c r="T13" s="50">
        <v>5</v>
      </c>
      <c r="U13" s="50">
        <v>5</v>
      </c>
      <c r="V13" s="50">
        <v>6</v>
      </c>
      <c r="W13" s="112">
        <f t="shared" si="0"/>
        <v>43.5</v>
      </c>
      <c r="X13" s="113"/>
      <c r="Y13" s="23"/>
      <c r="Z13" s="50">
        <v>4.5</v>
      </c>
      <c r="AA13" s="50">
        <v>5</v>
      </c>
      <c r="AB13" s="50">
        <v>5.5</v>
      </c>
      <c r="AC13" s="50">
        <v>5.7</v>
      </c>
      <c r="AD13" s="50">
        <v>5.7</v>
      </c>
      <c r="AE13" s="50">
        <v>6</v>
      </c>
      <c r="AF13" s="50">
        <v>6.3</v>
      </c>
      <c r="AG13" s="50">
        <v>5</v>
      </c>
      <c r="AH13" s="112">
        <f t="shared" si="1"/>
        <v>43.699999999999996</v>
      </c>
      <c r="AI13" s="113"/>
      <c r="AJ13" s="23"/>
      <c r="AK13" s="212"/>
      <c r="AL13" s="212"/>
      <c r="AM13" s="52"/>
      <c r="AN13" s="49"/>
    </row>
    <row r="14" spans="1:40" s="6" customFormat="1" ht="15.6" x14ac:dyDescent="0.3">
      <c r="A14" s="91">
        <v>4</v>
      </c>
      <c r="B14" s="123" t="s">
        <v>108</v>
      </c>
      <c r="C14" s="228"/>
      <c r="D14" s="227"/>
      <c r="E14" s="123" t="s">
        <v>109</v>
      </c>
      <c r="F14" s="122">
        <v>7</v>
      </c>
      <c r="G14" s="52"/>
      <c r="H14" s="49"/>
      <c r="I14" s="49"/>
      <c r="J14" s="49"/>
      <c r="K14" s="49"/>
      <c r="L14" s="49"/>
      <c r="M14" s="49"/>
      <c r="N14" s="52"/>
      <c r="O14" s="50">
        <v>5</v>
      </c>
      <c r="P14" s="50">
        <v>4.5</v>
      </c>
      <c r="Q14" s="50">
        <v>4</v>
      </c>
      <c r="R14" s="50">
        <v>5.2</v>
      </c>
      <c r="S14" s="50">
        <v>4.8</v>
      </c>
      <c r="T14" s="50">
        <v>4.5</v>
      </c>
      <c r="U14" s="50">
        <v>5</v>
      </c>
      <c r="V14" s="50">
        <v>5</v>
      </c>
      <c r="W14" s="112">
        <f t="shared" si="0"/>
        <v>38</v>
      </c>
      <c r="X14" s="113"/>
      <c r="Y14" s="23"/>
      <c r="Z14" s="50">
        <v>3</v>
      </c>
      <c r="AA14" s="50">
        <v>3</v>
      </c>
      <c r="AB14" s="50">
        <v>4</v>
      </c>
      <c r="AC14" s="50">
        <v>3.5</v>
      </c>
      <c r="AD14" s="50">
        <v>3.2</v>
      </c>
      <c r="AE14" s="50">
        <v>3</v>
      </c>
      <c r="AF14" s="50">
        <v>4.5</v>
      </c>
      <c r="AG14" s="50">
        <v>4</v>
      </c>
      <c r="AH14" s="112">
        <f t="shared" si="1"/>
        <v>28.2</v>
      </c>
      <c r="AI14" s="113"/>
      <c r="AJ14" s="23"/>
      <c r="AK14" s="212"/>
      <c r="AL14" s="212"/>
      <c r="AM14" s="52"/>
      <c r="AN14" s="49"/>
    </row>
    <row r="15" spans="1:40" s="6" customFormat="1" ht="15.6" x14ac:dyDescent="0.3">
      <c r="A15" s="91">
        <v>5</v>
      </c>
      <c r="B15" s="123" t="s">
        <v>112</v>
      </c>
      <c r="C15" s="228"/>
      <c r="D15" s="227"/>
      <c r="E15" s="123" t="s">
        <v>109</v>
      </c>
      <c r="F15" s="122">
        <v>5</v>
      </c>
      <c r="G15" s="52"/>
      <c r="H15" s="49"/>
      <c r="I15" s="49"/>
      <c r="J15" s="49"/>
      <c r="K15" s="49"/>
      <c r="L15" s="49"/>
      <c r="M15" s="49"/>
      <c r="N15" s="52"/>
      <c r="O15" s="50">
        <v>6</v>
      </c>
      <c r="P15" s="50">
        <v>6</v>
      </c>
      <c r="Q15" s="50">
        <v>7</v>
      </c>
      <c r="R15" s="50">
        <v>7</v>
      </c>
      <c r="S15" s="50">
        <v>5</v>
      </c>
      <c r="T15" s="50">
        <v>5</v>
      </c>
      <c r="U15" s="50">
        <v>7</v>
      </c>
      <c r="V15" s="50">
        <v>6</v>
      </c>
      <c r="W15" s="112">
        <f t="shared" si="0"/>
        <v>49</v>
      </c>
      <c r="X15" s="113"/>
      <c r="Y15" s="23"/>
      <c r="Z15" s="50">
        <v>5.2</v>
      </c>
      <c r="AA15" s="50">
        <v>6</v>
      </c>
      <c r="AB15" s="50">
        <v>5.5</v>
      </c>
      <c r="AC15" s="50">
        <v>6.2</v>
      </c>
      <c r="AD15" s="50">
        <v>6</v>
      </c>
      <c r="AE15" s="50">
        <v>6</v>
      </c>
      <c r="AF15" s="50">
        <v>6.3</v>
      </c>
      <c r="AG15" s="50">
        <v>5.2</v>
      </c>
      <c r="AH15" s="112">
        <f t="shared" si="1"/>
        <v>46.4</v>
      </c>
      <c r="AI15" s="113"/>
      <c r="AJ15" s="23"/>
      <c r="AK15" s="212"/>
      <c r="AL15" s="212"/>
      <c r="AM15" s="52"/>
      <c r="AN15" s="49"/>
    </row>
    <row r="16" spans="1:40" s="6" customFormat="1" ht="15.6" x14ac:dyDescent="0.3">
      <c r="A16" s="91">
        <v>6</v>
      </c>
      <c r="B16" s="123" t="s">
        <v>88</v>
      </c>
      <c r="C16" s="228"/>
      <c r="D16" s="227"/>
      <c r="E16" s="123" t="s">
        <v>149</v>
      </c>
      <c r="F16" s="122">
        <v>6</v>
      </c>
      <c r="G16" s="52"/>
      <c r="H16" s="49"/>
      <c r="I16" s="49"/>
      <c r="J16" s="49"/>
      <c r="K16" s="49"/>
      <c r="L16" s="49"/>
      <c r="M16" s="49"/>
      <c r="N16" s="52"/>
      <c r="O16" s="50">
        <v>5.5</v>
      </c>
      <c r="P16" s="50">
        <v>5</v>
      </c>
      <c r="Q16" s="50">
        <v>0</v>
      </c>
      <c r="R16" s="50">
        <v>5.5</v>
      </c>
      <c r="S16" s="50">
        <v>5</v>
      </c>
      <c r="T16" s="50">
        <v>5.5</v>
      </c>
      <c r="U16" s="50">
        <v>6.5</v>
      </c>
      <c r="V16" s="50">
        <v>5.8</v>
      </c>
      <c r="W16" s="112">
        <f t="shared" si="0"/>
        <v>38.799999999999997</v>
      </c>
      <c r="X16" s="113"/>
      <c r="Y16" s="23"/>
      <c r="Z16" s="50">
        <v>4.8</v>
      </c>
      <c r="AA16" s="50">
        <v>5.3</v>
      </c>
      <c r="AB16" s="50">
        <v>2</v>
      </c>
      <c r="AC16" s="50">
        <v>5.3</v>
      </c>
      <c r="AD16" s="50">
        <v>5.3</v>
      </c>
      <c r="AE16" s="50">
        <v>5.5</v>
      </c>
      <c r="AF16" s="50">
        <v>6</v>
      </c>
      <c r="AG16" s="50">
        <v>5.3</v>
      </c>
      <c r="AH16" s="112">
        <f t="shared" si="1"/>
        <v>39.5</v>
      </c>
      <c r="AI16" s="113"/>
      <c r="AJ16" s="23"/>
      <c r="AK16" s="212"/>
      <c r="AL16" s="212"/>
      <c r="AM16" s="52"/>
      <c r="AN16" s="49"/>
    </row>
    <row r="17" spans="1:40" s="6" customFormat="1" ht="15.6" x14ac:dyDescent="0.3">
      <c r="A17" s="91" t="s">
        <v>74</v>
      </c>
      <c r="B17" s="123" t="s">
        <v>110</v>
      </c>
      <c r="C17" s="228"/>
      <c r="D17" s="227"/>
      <c r="E17" s="123" t="s">
        <v>111</v>
      </c>
      <c r="F17" s="140">
        <v>7</v>
      </c>
      <c r="G17" s="52"/>
      <c r="H17" s="49"/>
      <c r="I17" s="49"/>
      <c r="J17" s="49"/>
      <c r="K17" s="49"/>
      <c r="L17" s="49"/>
      <c r="M17" s="49"/>
      <c r="N17" s="52"/>
      <c r="O17" s="92"/>
      <c r="P17" s="92"/>
      <c r="Q17" s="92"/>
      <c r="R17" s="92"/>
      <c r="S17" s="92"/>
      <c r="T17" s="92"/>
      <c r="U17" s="92"/>
      <c r="V17" s="92"/>
      <c r="W17" s="114"/>
      <c r="X17" s="113"/>
      <c r="Y17" s="23"/>
      <c r="Z17" s="92"/>
      <c r="AA17" s="92"/>
      <c r="AB17" s="92"/>
      <c r="AC17" s="92"/>
      <c r="AD17" s="92"/>
      <c r="AE17" s="92"/>
      <c r="AF17" s="92"/>
      <c r="AG17" s="92"/>
      <c r="AH17" s="114"/>
      <c r="AI17" s="113"/>
      <c r="AJ17" s="23"/>
      <c r="AK17" s="212"/>
      <c r="AL17" s="212"/>
      <c r="AM17" s="52"/>
      <c r="AN17" s="49"/>
    </row>
    <row r="18" spans="1:40" s="6" customFormat="1" ht="15.6" x14ac:dyDescent="0.3">
      <c r="A18" s="115"/>
      <c r="B18" s="115"/>
      <c r="C18" s="96"/>
      <c r="D18" s="96"/>
      <c r="E18" s="96"/>
      <c r="F18" s="96"/>
      <c r="G18" s="116"/>
      <c r="H18" s="205">
        <v>5.5</v>
      </c>
      <c r="I18" s="205">
        <v>5</v>
      </c>
      <c r="J18" s="205">
        <v>7</v>
      </c>
      <c r="K18" s="205">
        <v>6.2</v>
      </c>
      <c r="L18" s="205">
        <v>6</v>
      </c>
      <c r="M18" s="98">
        <f>SUM((H18*0.1),(I18*0.1),(J18*0.3),(K18*0.3),(L18*0.2))</f>
        <v>6.21</v>
      </c>
      <c r="N18" s="208"/>
      <c r="O18" s="117"/>
      <c r="P18" s="117"/>
      <c r="Q18" s="117"/>
      <c r="R18" s="117"/>
      <c r="S18" s="117"/>
      <c r="T18" s="117"/>
      <c r="U18" s="117"/>
      <c r="V18" s="117"/>
      <c r="W18" s="118">
        <f>SUM(W11:W16)</f>
        <v>266.3</v>
      </c>
      <c r="X18" s="118">
        <f>(W18/6)/8</f>
        <v>5.5479166666666666</v>
      </c>
      <c r="Y18" s="102"/>
      <c r="Z18" s="117"/>
      <c r="AA18" s="117"/>
      <c r="AB18" s="117"/>
      <c r="AC18" s="117"/>
      <c r="AD18" s="117"/>
      <c r="AE18" s="117"/>
      <c r="AF18" s="117"/>
      <c r="AG18" s="117"/>
      <c r="AH18" s="118">
        <f>SUM(AH11:AH16)</f>
        <v>245.29999999999998</v>
      </c>
      <c r="AI18" s="118">
        <f>(AH18/6)/8</f>
        <v>5.1104166666666666</v>
      </c>
      <c r="AJ18" s="119"/>
      <c r="AK18" s="214">
        <f>M18</f>
        <v>6.21</v>
      </c>
      <c r="AL18" s="214">
        <f>X18</f>
        <v>5.5479166666666666</v>
      </c>
      <c r="AM18" s="98">
        <f>SUM((M18*0.25)+(X18*0.375)+(AI18*0.375))</f>
        <v>5.5493749999999995</v>
      </c>
      <c r="AN18" s="105">
        <v>1</v>
      </c>
    </row>
  </sheetData>
  <mergeCells count="3">
    <mergeCell ref="A4:B4"/>
    <mergeCell ref="D11:D17"/>
    <mergeCell ref="C11:C1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2"/>
  <sheetViews>
    <sheetView topLeftCell="A4" workbookViewId="0">
      <selection activeCell="A11" sqref="A11"/>
    </sheetView>
  </sheetViews>
  <sheetFormatPr defaultRowHeight="14.4" x14ac:dyDescent="0.3"/>
  <cols>
    <col min="1" max="1" width="5.6640625" customWidth="1"/>
    <col min="2" max="2" width="20" customWidth="1"/>
    <col min="3" max="3" width="17.109375" customWidth="1"/>
    <col min="4" max="4" width="13.5546875" customWidth="1"/>
    <col min="5" max="5" width="23.109375" customWidth="1"/>
    <col min="6" max="6" width="5.88671875" customWidth="1"/>
    <col min="7" max="7" width="2.88671875" customWidth="1"/>
    <col min="14" max="14" width="3" customWidth="1"/>
    <col min="25" max="25" width="2.88671875" customWidth="1"/>
    <col min="32" max="32" width="2.88671875" customWidth="1"/>
    <col min="41" max="41" width="2.88671875" customWidth="1"/>
    <col min="52" max="52" width="3" customWidth="1"/>
    <col min="53" max="56" width="9.109375" style="60"/>
    <col min="57" max="57" width="2.88671875" customWidth="1"/>
    <col min="58" max="58" width="10" style="60" customWidth="1"/>
    <col min="59" max="59" width="2.88671875" style="61" customWidth="1"/>
    <col min="60" max="60" width="9.33203125" style="60" bestFit="1" customWidth="1"/>
    <col min="61" max="61" width="2.88671875" style="61" customWidth="1"/>
    <col min="62" max="62" width="9.109375" style="60"/>
    <col min="63" max="63" width="10.44140625" customWidth="1"/>
  </cols>
  <sheetData>
    <row r="1" spans="1:65" ht="15.6" x14ac:dyDescent="0.3">
      <c r="A1" s="5" t="str">
        <f>CompDetail!A1</f>
        <v xml:space="preserve"> 2018 ENSW INTERSCHOOL CHAMPIONSHIPS VAULTING 							</v>
      </c>
      <c r="B1" s="6"/>
      <c r="C1" s="6"/>
      <c r="E1" s="6"/>
      <c r="F1" s="6"/>
      <c r="G1" s="6"/>
      <c r="H1" s="6"/>
      <c r="I1" s="8"/>
      <c r="J1" s="9"/>
      <c r="K1" s="9"/>
      <c r="L1" s="9"/>
      <c r="M1" s="9"/>
      <c r="N1" s="8"/>
      <c r="O1" s="9"/>
      <c r="P1" s="9"/>
      <c r="Q1" s="9"/>
      <c r="R1" s="9"/>
      <c r="S1" s="9"/>
      <c r="T1" s="9"/>
      <c r="U1" s="9"/>
      <c r="V1" s="9"/>
      <c r="W1" s="9"/>
      <c r="X1" s="9"/>
      <c r="Y1" s="8"/>
      <c r="Z1" s="6"/>
      <c r="AA1" s="6"/>
      <c r="AB1" s="6"/>
      <c r="AC1" s="6"/>
      <c r="AD1" s="6"/>
      <c r="AE1" s="6"/>
      <c r="AF1" s="8"/>
      <c r="AG1" s="6"/>
      <c r="AH1" s="6"/>
      <c r="AI1" s="6"/>
      <c r="AJ1" s="6"/>
      <c r="AK1" s="6"/>
      <c r="AL1" s="6"/>
      <c r="AM1" s="6"/>
      <c r="AN1" s="6"/>
      <c r="AO1" s="6"/>
      <c r="AP1" s="9"/>
      <c r="AQ1" s="9"/>
      <c r="AR1" s="9"/>
      <c r="AS1" s="9"/>
      <c r="AT1" s="9"/>
      <c r="AU1" s="9"/>
      <c r="AV1" s="9"/>
      <c r="AW1" s="9"/>
      <c r="AX1" s="9"/>
      <c r="AY1" s="9"/>
      <c r="AZ1" s="8"/>
      <c r="BA1" s="10"/>
      <c r="BB1" s="10"/>
      <c r="BC1" s="10"/>
      <c r="BD1" s="10"/>
      <c r="BE1" s="6"/>
      <c r="BF1" s="11"/>
      <c r="BG1" s="11"/>
      <c r="BH1" s="12"/>
      <c r="BI1" s="11"/>
      <c r="BJ1" s="12"/>
      <c r="BK1" s="13">
        <f ca="1">NOW()</f>
        <v>43305.578187500003</v>
      </c>
      <c r="BL1" s="6"/>
      <c r="BM1" s="6"/>
    </row>
    <row r="2" spans="1:65" ht="15.6" x14ac:dyDescent="0.3">
      <c r="A2" s="5"/>
      <c r="B2" s="6"/>
      <c r="C2" s="6"/>
      <c r="D2" s="7" t="s">
        <v>0</v>
      </c>
      <c r="E2" s="6" t="s">
        <v>150</v>
      </c>
      <c r="F2" s="6"/>
      <c r="G2" s="6"/>
      <c r="H2" s="6"/>
      <c r="I2" s="8"/>
      <c r="J2" s="9"/>
      <c r="K2" s="9"/>
      <c r="L2" s="9"/>
      <c r="M2" s="9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8"/>
      <c r="Z2" s="6"/>
      <c r="AA2" s="6"/>
      <c r="AB2" s="6"/>
      <c r="AC2" s="6"/>
      <c r="AD2" s="6"/>
      <c r="AE2" s="6"/>
      <c r="AF2" s="8"/>
      <c r="AG2" s="6"/>
      <c r="AH2" s="6"/>
      <c r="AI2" s="6"/>
      <c r="AJ2" s="6"/>
      <c r="AK2" s="6"/>
      <c r="AL2" s="6"/>
      <c r="AM2" s="6"/>
      <c r="AN2" s="6"/>
      <c r="AO2" s="6"/>
      <c r="AP2" s="9"/>
      <c r="AQ2" s="9"/>
      <c r="AR2" s="9"/>
      <c r="AS2" s="9"/>
      <c r="AT2" s="9"/>
      <c r="AU2" s="9"/>
      <c r="AV2" s="9"/>
      <c r="AW2" s="9"/>
      <c r="AX2" s="9"/>
      <c r="AY2" s="9"/>
      <c r="AZ2" s="8"/>
      <c r="BA2" s="10"/>
      <c r="BB2" s="10"/>
      <c r="BC2" s="10"/>
      <c r="BD2" s="10"/>
      <c r="BE2" s="6"/>
      <c r="BF2" s="11"/>
      <c r="BG2" s="11"/>
      <c r="BH2" s="12"/>
      <c r="BI2" s="11"/>
      <c r="BJ2" s="12"/>
      <c r="BK2" s="13"/>
      <c r="BL2" s="6"/>
      <c r="BM2" s="6"/>
    </row>
    <row r="3" spans="1:65" ht="15.6" x14ac:dyDescent="0.3">
      <c r="A3" s="5"/>
      <c r="B3" s="6"/>
      <c r="C3" s="6"/>
      <c r="D3" s="7" t="s">
        <v>1</v>
      </c>
      <c r="E3" t="s">
        <v>151</v>
      </c>
      <c r="F3" s="6"/>
      <c r="G3" s="6"/>
      <c r="H3" s="6"/>
      <c r="I3" s="8"/>
      <c r="J3" s="6"/>
      <c r="K3" s="6"/>
      <c r="L3" s="6"/>
      <c r="M3" s="6"/>
      <c r="N3" s="8"/>
      <c r="O3" s="6"/>
      <c r="P3" s="6"/>
      <c r="Q3" s="6"/>
      <c r="R3" s="6"/>
      <c r="S3" s="6"/>
      <c r="T3" s="6"/>
      <c r="U3" s="6"/>
      <c r="V3" s="6"/>
      <c r="W3" s="6"/>
      <c r="X3" s="6"/>
      <c r="Y3" s="8"/>
      <c r="Z3" s="6"/>
      <c r="AA3" s="6"/>
      <c r="AB3" s="6"/>
      <c r="AC3" s="6"/>
      <c r="AD3" s="6"/>
      <c r="AE3" s="6"/>
      <c r="AF3" s="8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8"/>
      <c r="BA3" s="10"/>
      <c r="BB3" s="10"/>
      <c r="BC3" s="10"/>
      <c r="BD3" s="10"/>
      <c r="BE3" s="6"/>
      <c r="BF3" s="11"/>
      <c r="BG3" s="11"/>
      <c r="BH3" s="12"/>
      <c r="BI3" s="11"/>
      <c r="BJ3" s="12"/>
      <c r="BK3" s="14">
        <f ca="1">NOW()</f>
        <v>43305.578187500003</v>
      </c>
      <c r="BL3" s="6"/>
      <c r="BM3" s="6"/>
    </row>
    <row r="4" spans="1:65" ht="15.6" x14ac:dyDescent="0.3">
      <c r="A4" s="216">
        <f>CompDetail!A3</f>
        <v>43301</v>
      </c>
      <c r="B4" s="216"/>
      <c r="C4" s="6"/>
      <c r="D4" s="7"/>
      <c r="E4" s="6"/>
      <c r="F4" s="6"/>
      <c r="G4" s="6"/>
      <c r="BE4" s="6"/>
      <c r="BF4" s="11"/>
      <c r="BG4" s="11"/>
      <c r="BH4" s="12"/>
      <c r="BI4" s="11"/>
      <c r="BJ4" s="12"/>
      <c r="BK4" s="6"/>
      <c r="BL4" s="6"/>
      <c r="BM4" s="6"/>
    </row>
    <row r="5" spans="1:65" ht="15.6" x14ac:dyDescent="0.3">
      <c r="A5" s="5"/>
      <c r="B5" s="6"/>
      <c r="C5" s="7"/>
      <c r="D5" s="6"/>
      <c r="E5" s="6"/>
      <c r="F5" s="6"/>
      <c r="G5" s="6"/>
      <c r="H5" s="15" t="s">
        <v>2</v>
      </c>
      <c r="I5" s="16"/>
      <c r="J5" s="15"/>
      <c r="K5" s="16"/>
      <c r="L5" s="16"/>
      <c r="M5" s="16"/>
      <c r="N5" s="16"/>
      <c r="O5" s="15"/>
      <c r="P5" s="16"/>
      <c r="Q5" s="16"/>
      <c r="R5" s="16"/>
      <c r="S5" s="16"/>
      <c r="T5" s="16"/>
      <c r="U5" s="16"/>
      <c r="V5" s="16"/>
      <c r="W5" s="16"/>
      <c r="X5" s="16"/>
      <c r="Y5" s="8"/>
      <c r="Z5" s="17" t="s">
        <v>3</v>
      </c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6"/>
      <c r="AP5" s="15" t="s">
        <v>2</v>
      </c>
      <c r="AQ5" s="16"/>
      <c r="AR5" s="16"/>
      <c r="AS5" s="16"/>
      <c r="AT5" s="16"/>
      <c r="AU5" s="16"/>
      <c r="AV5" s="16"/>
      <c r="AW5" s="16"/>
      <c r="AX5" s="16"/>
      <c r="AY5" s="16"/>
      <c r="AZ5" s="8"/>
      <c r="BA5" s="19" t="s">
        <v>3</v>
      </c>
      <c r="BB5" s="20"/>
      <c r="BC5" s="20"/>
      <c r="BD5" s="20"/>
      <c r="BE5" s="6"/>
      <c r="BF5" s="11"/>
      <c r="BG5" s="11"/>
      <c r="BH5" s="12"/>
      <c r="BI5" s="11"/>
      <c r="BJ5" s="12"/>
      <c r="BK5" s="6"/>
      <c r="BL5" s="6"/>
      <c r="BM5" s="6"/>
    </row>
    <row r="6" spans="1:65" ht="15.6" x14ac:dyDescent="0.3">
      <c r="A6" s="5" t="s">
        <v>4</v>
      </c>
      <c r="B6" s="21"/>
      <c r="C6" s="6"/>
      <c r="D6" s="6"/>
      <c r="E6" s="6"/>
      <c r="F6" s="6"/>
      <c r="G6" s="6"/>
      <c r="H6" s="21" t="s">
        <v>5</v>
      </c>
      <c r="I6" s="22"/>
      <c r="J6" s="6"/>
      <c r="K6" s="21"/>
      <c r="L6" s="6"/>
      <c r="M6" s="6"/>
      <c r="N6" s="8"/>
      <c r="O6" s="21" t="s">
        <v>6</v>
      </c>
      <c r="P6" s="21"/>
      <c r="Q6" s="6"/>
      <c r="R6" s="6"/>
      <c r="S6" s="6"/>
      <c r="T6" s="6"/>
      <c r="U6" s="6"/>
      <c r="V6" s="6"/>
      <c r="W6" s="6"/>
      <c r="X6" s="6"/>
      <c r="Y6" s="22"/>
      <c r="Z6" s="21" t="s">
        <v>5</v>
      </c>
      <c r="AA6" s="6"/>
      <c r="AB6" s="6"/>
      <c r="AC6" s="6"/>
      <c r="AD6" s="6"/>
      <c r="AE6" s="6"/>
      <c r="AF6" s="8"/>
      <c r="AG6" s="21" t="s">
        <v>5</v>
      </c>
      <c r="AH6" s="6"/>
      <c r="AI6" s="6"/>
      <c r="AJ6" s="6"/>
      <c r="AK6" s="6"/>
      <c r="AL6" s="6"/>
      <c r="AM6" s="21"/>
      <c r="AN6" s="21"/>
      <c r="AO6" s="23"/>
      <c r="AP6" s="21" t="s">
        <v>7</v>
      </c>
      <c r="AQ6" s="21"/>
      <c r="AR6" s="6"/>
      <c r="AS6" s="6"/>
      <c r="AT6" s="6"/>
      <c r="AU6" s="6"/>
      <c r="AV6" s="6"/>
      <c r="AW6" s="6"/>
      <c r="AX6" s="6"/>
      <c r="AY6" s="6"/>
      <c r="AZ6" s="8"/>
      <c r="BA6" s="24" t="s">
        <v>8</v>
      </c>
      <c r="BB6" s="10"/>
      <c r="BC6" s="10"/>
      <c r="BD6" s="10"/>
      <c r="BE6" s="23"/>
      <c r="BF6" s="25" t="s">
        <v>9</v>
      </c>
      <c r="BG6" s="11"/>
      <c r="BH6" s="12"/>
      <c r="BI6" s="11"/>
      <c r="BJ6" s="12"/>
      <c r="BK6" s="6"/>
      <c r="BL6" s="6"/>
      <c r="BM6" s="6"/>
    </row>
    <row r="7" spans="1:65" ht="15.6" x14ac:dyDescent="0.3">
      <c r="A7" s="5" t="s">
        <v>10</v>
      </c>
      <c r="B7" s="21">
        <v>6</v>
      </c>
      <c r="C7" s="6"/>
      <c r="D7" s="6"/>
      <c r="E7" s="6"/>
      <c r="F7" s="6"/>
      <c r="G7" s="6"/>
      <c r="H7" s="6" t="str">
        <f>E2</f>
        <v>Jenny Scott</v>
      </c>
      <c r="I7" s="8"/>
      <c r="J7" s="6"/>
      <c r="K7" s="6"/>
      <c r="L7" s="6"/>
      <c r="M7" s="6"/>
      <c r="N7" s="6"/>
      <c r="O7" s="6" t="str">
        <f>E2</f>
        <v>Jenny Scott</v>
      </c>
      <c r="P7" s="6"/>
      <c r="Q7" s="6"/>
      <c r="R7" s="6"/>
      <c r="S7" s="6"/>
      <c r="T7" s="6"/>
      <c r="U7" s="6"/>
      <c r="V7" s="6"/>
      <c r="W7" s="6"/>
      <c r="X7" s="8"/>
      <c r="Y7" s="8"/>
      <c r="Z7" s="6" t="str">
        <f>E2</f>
        <v>Jenny Scott</v>
      </c>
      <c r="AA7" s="6"/>
      <c r="AB7" s="6"/>
      <c r="AC7" s="6"/>
      <c r="AD7" s="6"/>
      <c r="AE7" s="6"/>
      <c r="AF7" s="6"/>
      <c r="AG7" s="6" t="str">
        <f>E2</f>
        <v>Jenny Scott</v>
      </c>
      <c r="AH7" s="6"/>
      <c r="AI7" s="6"/>
      <c r="AJ7" s="6"/>
      <c r="AK7" s="6"/>
      <c r="AL7" s="6"/>
      <c r="AM7" s="6"/>
      <c r="AN7" s="6"/>
      <c r="AO7" s="23"/>
      <c r="AP7" s="6" t="str">
        <f>E3</f>
        <v>Robyn Bruderer</v>
      </c>
      <c r="AQ7" s="6"/>
      <c r="AR7" s="6"/>
      <c r="AS7" s="6"/>
      <c r="AT7" s="6"/>
      <c r="AU7" s="6"/>
      <c r="AV7" s="6"/>
      <c r="AW7" s="6"/>
      <c r="AX7" s="6"/>
      <c r="AY7" s="8"/>
      <c r="AZ7" s="6"/>
      <c r="BA7" s="10" t="str">
        <f>E3</f>
        <v>Robyn Bruderer</v>
      </c>
      <c r="BB7" s="10"/>
      <c r="BC7" s="10"/>
      <c r="BD7" s="10"/>
      <c r="BE7" s="23"/>
      <c r="BF7" s="12"/>
      <c r="BG7" s="11"/>
      <c r="BH7" s="12"/>
      <c r="BI7" s="11"/>
      <c r="BJ7" s="12"/>
      <c r="BK7" s="6"/>
      <c r="BL7" s="6"/>
      <c r="BM7" s="6"/>
    </row>
    <row r="8" spans="1:65" x14ac:dyDescent="0.3">
      <c r="A8" s="6"/>
      <c r="B8" s="6"/>
      <c r="C8" s="6"/>
      <c r="D8" s="6"/>
      <c r="E8" s="6"/>
      <c r="F8" s="6"/>
      <c r="G8" s="141"/>
      <c r="H8" s="6" t="s">
        <v>11</v>
      </c>
      <c r="I8" s="6"/>
      <c r="J8" s="6"/>
      <c r="K8" s="6"/>
      <c r="L8" s="6"/>
      <c r="M8" s="9"/>
      <c r="N8" s="26"/>
      <c r="O8" s="6"/>
      <c r="P8" s="9"/>
      <c r="Q8" s="9"/>
      <c r="R8" s="9"/>
      <c r="S8" s="9"/>
      <c r="T8" s="9"/>
      <c r="U8" s="9"/>
      <c r="V8" s="9"/>
      <c r="W8" s="9"/>
      <c r="X8" s="9"/>
      <c r="Y8" s="26"/>
      <c r="Z8" s="27" t="s">
        <v>11</v>
      </c>
      <c r="AA8" s="27"/>
      <c r="AB8" s="27"/>
      <c r="AC8" s="27"/>
      <c r="AD8" s="28"/>
      <c r="AE8" s="6"/>
      <c r="AF8" s="8"/>
      <c r="AG8" s="6" t="s">
        <v>12</v>
      </c>
      <c r="AH8" s="6"/>
      <c r="AI8" s="6"/>
      <c r="AJ8" s="6"/>
      <c r="AK8" s="6"/>
      <c r="AL8" s="6"/>
      <c r="AM8" s="6"/>
      <c r="AN8" s="27" t="s">
        <v>12</v>
      </c>
      <c r="AO8" s="23"/>
      <c r="AP8" s="6"/>
      <c r="AQ8" s="9"/>
      <c r="AR8" s="9"/>
      <c r="AS8" s="9"/>
      <c r="AT8" s="9"/>
      <c r="AU8" s="9"/>
      <c r="AV8" s="9"/>
      <c r="AW8" s="9"/>
      <c r="AX8" s="9"/>
      <c r="AY8" s="9"/>
      <c r="AZ8" s="26"/>
      <c r="BA8" s="24"/>
      <c r="BB8" s="10"/>
      <c r="BC8" s="10" t="s">
        <v>13</v>
      </c>
      <c r="BD8" s="10" t="s">
        <v>14</v>
      </c>
      <c r="BE8" s="23"/>
      <c r="BF8" s="29" t="s">
        <v>15</v>
      </c>
      <c r="BG8" s="11"/>
      <c r="BH8" s="29" t="s">
        <v>3</v>
      </c>
      <c r="BI8" s="11"/>
      <c r="BJ8" s="30" t="s">
        <v>16</v>
      </c>
      <c r="BK8" s="31"/>
      <c r="BL8" s="6"/>
      <c r="BM8" s="6"/>
    </row>
    <row r="9" spans="1:65" x14ac:dyDescent="0.3">
      <c r="A9" s="32" t="s">
        <v>17</v>
      </c>
      <c r="B9" s="33" t="s">
        <v>18</v>
      </c>
      <c r="C9" s="33" t="s">
        <v>11</v>
      </c>
      <c r="D9" s="33" t="s">
        <v>19</v>
      </c>
      <c r="E9" s="33" t="s">
        <v>80</v>
      </c>
      <c r="F9" s="33" t="s">
        <v>81</v>
      </c>
      <c r="G9" s="142"/>
      <c r="H9" s="34" t="s">
        <v>21</v>
      </c>
      <c r="I9" s="34" t="s">
        <v>22</v>
      </c>
      <c r="J9" s="34" t="s">
        <v>23</v>
      </c>
      <c r="K9" s="34" t="s">
        <v>24</v>
      </c>
      <c r="L9" s="34" t="s">
        <v>25</v>
      </c>
      <c r="M9" s="34" t="s">
        <v>11</v>
      </c>
      <c r="N9" s="35"/>
      <c r="O9" s="32" t="s">
        <v>26</v>
      </c>
      <c r="P9" s="32" t="s">
        <v>27</v>
      </c>
      <c r="Q9" s="32" t="s">
        <v>28</v>
      </c>
      <c r="R9" s="32" t="s">
        <v>29</v>
      </c>
      <c r="S9" s="32" t="s">
        <v>30</v>
      </c>
      <c r="T9" s="32" t="s">
        <v>31</v>
      </c>
      <c r="U9" s="32" t="s">
        <v>32</v>
      </c>
      <c r="V9" s="32" t="s">
        <v>33</v>
      </c>
      <c r="W9" s="32" t="s">
        <v>34</v>
      </c>
      <c r="X9" s="32" t="s">
        <v>35</v>
      </c>
      <c r="Y9" s="35"/>
      <c r="Z9" s="34" t="s">
        <v>21</v>
      </c>
      <c r="AA9" s="34" t="s">
        <v>22</v>
      </c>
      <c r="AB9" s="34" t="s">
        <v>23</v>
      </c>
      <c r="AC9" s="34" t="s">
        <v>24</v>
      </c>
      <c r="AD9" s="34" t="s">
        <v>25</v>
      </c>
      <c r="AE9" s="34" t="s">
        <v>11</v>
      </c>
      <c r="AF9" s="36"/>
      <c r="AG9" s="34" t="s">
        <v>36</v>
      </c>
      <c r="AH9" s="34" t="s">
        <v>37</v>
      </c>
      <c r="AI9" s="34" t="s">
        <v>38</v>
      </c>
      <c r="AJ9" s="34" t="s">
        <v>39</v>
      </c>
      <c r="AK9" s="34" t="s">
        <v>40</v>
      </c>
      <c r="AL9" s="34" t="s">
        <v>41</v>
      </c>
      <c r="AM9" s="32" t="s">
        <v>42</v>
      </c>
      <c r="AN9" s="32" t="s">
        <v>43</v>
      </c>
      <c r="AO9" s="37"/>
      <c r="AP9" s="32" t="s">
        <v>26</v>
      </c>
      <c r="AQ9" s="32" t="s">
        <v>27</v>
      </c>
      <c r="AR9" s="32" t="s">
        <v>28</v>
      </c>
      <c r="AS9" s="32" t="s">
        <v>29</v>
      </c>
      <c r="AT9" s="32" t="s">
        <v>30</v>
      </c>
      <c r="AU9" s="32" t="s">
        <v>31</v>
      </c>
      <c r="AV9" s="32" t="s">
        <v>32</v>
      </c>
      <c r="AW9" s="32" t="s">
        <v>33</v>
      </c>
      <c r="AX9" s="32" t="s">
        <v>34</v>
      </c>
      <c r="AY9" s="32" t="s">
        <v>35</v>
      </c>
      <c r="AZ9" s="35"/>
      <c r="BA9" s="38" t="s">
        <v>44</v>
      </c>
      <c r="BB9" s="38" t="s">
        <v>14</v>
      </c>
      <c r="BC9" s="38" t="s">
        <v>45</v>
      </c>
      <c r="BD9" s="38" t="s">
        <v>43</v>
      </c>
      <c r="BE9" s="39"/>
      <c r="BF9" s="40" t="s">
        <v>46</v>
      </c>
      <c r="BG9" s="41"/>
      <c r="BH9" s="40" t="s">
        <v>46</v>
      </c>
      <c r="BI9" s="42"/>
      <c r="BJ9" s="43" t="s">
        <v>46</v>
      </c>
      <c r="BK9" s="44" t="s">
        <v>47</v>
      </c>
      <c r="BL9" s="27"/>
      <c r="BM9" s="27"/>
    </row>
    <row r="10" spans="1:65" x14ac:dyDescent="0.3">
      <c r="A10" s="27"/>
      <c r="B10" s="27"/>
      <c r="C10" s="27"/>
      <c r="D10" s="27"/>
      <c r="E10" s="27"/>
      <c r="F10" s="27"/>
      <c r="G10" s="143"/>
      <c r="H10" s="31"/>
      <c r="I10" s="31"/>
      <c r="J10" s="31"/>
      <c r="K10" s="31"/>
      <c r="L10" s="31"/>
      <c r="M10" s="31"/>
      <c r="N10" s="3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35"/>
      <c r="Z10" s="31"/>
      <c r="AA10" s="31"/>
      <c r="AB10" s="31"/>
      <c r="AC10" s="31"/>
      <c r="AD10" s="31"/>
      <c r="AE10" s="31"/>
      <c r="AF10" s="36"/>
      <c r="AG10" s="31"/>
      <c r="AH10" s="31"/>
      <c r="AI10" s="31"/>
      <c r="AJ10" s="31"/>
      <c r="AK10" s="31"/>
      <c r="AL10" s="31"/>
      <c r="AM10" s="27"/>
      <c r="AN10" s="27"/>
      <c r="AO10" s="3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35"/>
      <c r="BA10" s="10"/>
      <c r="BB10" s="10"/>
      <c r="BC10" s="10"/>
      <c r="BD10" s="10"/>
      <c r="BE10" s="39"/>
      <c r="BF10" s="29"/>
      <c r="BG10" s="11"/>
      <c r="BH10" s="29"/>
      <c r="BI10" s="45"/>
      <c r="BJ10" s="30"/>
      <c r="BK10" s="46"/>
      <c r="BL10" s="6"/>
      <c r="BM10" s="6"/>
    </row>
    <row r="11" spans="1:65" x14ac:dyDescent="0.3">
      <c r="A11" s="122">
        <v>13</v>
      </c>
      <c r="B11" s="123" t="s">
        <v>82</v>
      </c>
      <c r="C11" s="123" t="s">
        <v>83</v>
      </c>
      <c r="D11" s="123" t="s">
        <v>84</v>
      </c>
      <c r="E11" s="123" t="s">
        <v>85</v>
      </c>
      <c r="F11" s="178">
        <v>3</v>
      </c>
      <c r="G11" s="144"/>
      <c r="H11" s="47">
        <v>6</v>
      </c>
      <c r="I11" s="47">
        <v>5</v>
      </c>
      <c r="J11" s="47">
        <v>7</v>
      </c>
      <c r="K11" s="47">
        <v>7</v>
      </c>
      <c r="L11" s="47">
        <v>6.5</v>
      </c>
      <c r="M11" s="48">
        <f t="shared" ref="M11" si="0">SUM((H11*0.1),(I11*0.1),(J11*0.3),(K11*0.3),(L11*0.2))</f>
        <v>6.6000000000000005</v>
      </c>
      <c r="N11" s="49"/>
      <c r="O11" s="50">
        <v>7.5</v>
      </c>
      <c r="P11" s="50">
        <v>7</v>
      </c>
      <c r="Q11" s="50">
        <v>7</v>
      </c>
      <c r="R11" s="50">
        <v>6.5</v>
      </c>
      <c r="S11" s="50">
        <v>5.5</v>
      </c>
      <c r="T11" s="50">
        <v>6</v>
      </c>
      <c r="U11" s="50">
        <v>6</v>
      </c>
      <c r="V11" s="50">
        <v>6</v>
      </c>
      <c r="W11" s="51">
        <f t="shared" ref="W11" si="1">SUM(O11:V11)</f>
        <v>51.5</v>
      </c>
      <c r="X11" s="48">
        <f t="shared" ref="X11" si="2">W11/8</f>
        <v>6.4375</v>
      </c>
      <c r="Y11" s="49"/>
      <c r="Z11" s="47">
        <v>6</v>
      </c>
      <c r="AA11" s="47">
        <v>5</v>
      </c>
      <c r="AB11" s="47">
        <v>7</v>
      </c>
      <c r="AC11" s="47">
        <v>6</v>
      </c>
      <c r="AD11" s="47">
        <v>6.5</v>
      </c>
      <c r="AE11" s="48">
        <f t="shared" ref="AE11" si="3">SUM((Z11*0.1),(AA11*0.1),(AB11*0.3),(AC11*0.3),(AD11*0.2))</f>
        <v>6.3</v>
      </c>
      <c r="AF11" s="52"/>
      <c r="AG11" s="50">
        <v>7</v>
      </c>
      <c r="AH11" s="50">
        <v>6</v>
      </c>
      <c r="AI11" s="50">
        <v>6.5</v>
      </c>
      <c r="AJ11" s="50">
        <v>5.5</v>
      </c>
      <c r="AK11" s="50">
        <v>6</v>
      </c>
      <c r="AL11" s="48">
        <f t="shared" ref="AL11:AL19" si="4">SUM((AG11*0.2),(AH11*0.15),(AI11*0.25),(AJ11*0.2),(AK11*0.2))</f>
        <v>6.2250000000000005</v>
      </c>
      <c r="AM11" s="53"/>
      <c r="AN11" s="48">
        <f t="shared" ref="AN11" si="5">AL11-AM11</f>
        <v>6.2250000000000005</v>
      </c>
      <c r="AO11" s="54"/>
      <c r="AP11" s="50">
        <v>6</v>
      </c>
      <c r="AQ11" s="50">
        <v>6.3</v>
      </c>
      <c r="AR11" s="50">
        <v>6.2</v>
      </c>
      <c r="AS11" s="50">
        <v>6</v>
      </c>
      <c r="AT11" s="50">
        <v>5</v>
      </c>
      <c r="AU11" s="50">
        <v>5</v>
      </c>
      <c r="AV11" s="50">
        <v>6.2</v>
      </c>
      <c r="AW11" s="50">
        <v>5.5</v>
      </c>
      <c r="AX11" s="51">
        <f t="shared" ref="AX11" si="6">SUM(AP11:AW11)</f>
        <v>46.2</v>
      </c>
      <c r="AY11" s="48">
        <f t="shared" ref="AY11" si="7">AX11/8</f>
        <v>5.7750000000000004</v>
      </c>
      <c r="AZ11" s="49"/>
      <c r="BA11" s="55">
        <v>7</v>
      </c>
      <c r="BB11" s="56">
        <f t="shared" ref="BB11" si="8">BA11</f>
        <v>7</v>
      </c>
      <c r="BC11" s="57"/>
      <c r="BD11" s="56">
        <f t="shared" ref="BD11:BD19" si="9">SUM(BB11-BC11)</f>
        <v>7</v>
      </c>
      <c r="BE11" s="54"/>
      <c r="BF11" s="10">
        <f t="shared" ref="BF11:BF19" si="10">SUM((M11*0.25)+(X11*0.375)+(AY11*0.375))</f>
        <v>6.2296875000000007</v>
      </c>
      <c r="BG11" s="11"/>
      <c r="BH11" s="10">
        <f t="shared" ref="BH11:BH19" si="11">SUM((AE11*0.25),(AN11*0.25),(BD11*0.5))</f>
        <v>6.6312499999999996</v>
      </c>
      <c r="BI11" s="11"/>
      <c r="BJ11" s="24">
        <f t="shared" ref="BJ11:BJ19" si="12">AVERAGE(BF11:BH11)</f>
        <v>6.4304687500000002</v>
      </c>
      <c r="BK11" s="58">
        <f t="shared" ref="BK11:BK16" si="13">RANK(BJ11,BJ$11:BJ$1011)</f>
        <v>1</v>
      </c>
      <c r="BL11" s="6"/>
      <c r="BM11" s="6"/>
    </row>
    <row r="12" spans="1:65" x14ac:dyDescent="0.3">
      <c r="A12" s="122">
        <v>11</v>
      </c>
      <c r="B12" s="123" t="s">
        <v>86</v>
      </c>
      <c r="C12" s="123" t="s">
        <v>83</v>
      </c>
      <c r="D12" s="123" t="s">
        <v>84</v>
      </c>
      <c r="E12" s="123" t="s">
        <v>87</v>
      </c>
      <c r="F12" s="178">
        <v>9</v>
      </c>
      <c r="G12" s="144"/>
      <c r="H12" s="47">
        <v>6</v>
      </c>
      <c r="I12" s="47">
        <v>5</v>
      </c>
      <c r="J12" s="47">
        <v>7</v>
      </c>
      <c r="K12" s="47">
        <v>7</v>
      </c>
      <c r="L12" s="47">
        <v>6.5</v>
      </c>
      <c r="M12" s="48">
        <f t="shared" ref="M12" si="14">SUM((H12*0.1),(I12*0.1),(J12*0.3),(K12*0.3),(L12*0.2))</f>
        <v>6.6000000000000005</v>
      </c>
      <c r="N12" s="49"/>
      <c r="O12" s="50">
        <v>6</v>
      </c>
      <c r="P12" s="50">
        <v>6.5</v>
      </c>
      <c r="Q12" s="50">
        <v>5</v>
      </c>
      <c r="R12" s="50">
        <v>6.5</v>
      </c>
      <c r="S12" s="50">
        <v>6</v>
      </c>
      <c r="T12" s="50">
        <v>6.5</v>
      </c>
      <c r="U12" s="50">
        <v>7</v>
      </c>
      <c r="V12" s="50">
        <v>6</v>
      </c>
      <c r="W12" s="51">
        <f t="shared" ref="W12" si="15">SUM(O12:V12)</f>
        <v>49.5</v>
      </c>
      <c r="X12" s="48">
        <f t="shared" ref="X12" si="16">W12/8</f>
        <v>6.1875</v>
      </c>
      <c r="Y12" s="49"/>
      <c r="Z12" s="47">
        <v>6</v>
      </c>
      <c r="AA12" s="47">
        <v>5</v>
      </c>
      <c r="AB12" s="47">
        <v>7</v>
      </c>
      <c r="AC12" s="47">
        <v>6</v>
      </c>
      <c r="AD12" s="47">
        <v>6.5</v>
      </c>
      <c r="AE12" s="48">
        <f t="shared" ref="AE12" si="17">SUM((Z12*0.1),(AA12*0.1),(AB12*0.3),(AC12*0.3),(AD12*0.2))</f>
        <v>6.3</v>
      </c>
      <c r="AF12" s="52"/>
      <c r="AG12" s="50">
        <v>5</v>
      </c>
      <c r="AH12" s="50">
        <v>6.2</v>
      </c>
      <c r="AI12" s="50">
        <v>6.2</v>
      </c>
      <c r="AJ12" s="50">
        <v>6</v>
      </c>
      <c r="AK12" s="50">
        <v>5</v>
      </c>
      <c r="AL12" s="48">
        <f t="shared" si="4"/>
        <v>5.68</v>
      </c>
      <c r="AM12" s="53"/>
      <c r="AN12" s="48">
        <f t="shared" ref="AN12" si="18">AL12-AM12</f>
        <v>5.68</v>
      </c>
      <c r="AO12" s="54"/>
      <c r="AP12" s="50">
        <v>5</v>
      </c>
      <c r="AQ12" s="50">
        <v>6</v>
      </c>
      <c r="AR12" s="50">
        <v>6</v>
      </c>
      <c r="AS12" s="50">
        <v>6</v>
      </c>
      <c r="AT12" s="50">
        <v>6.2</v>
      </c>
      <c r="AU12" s="50">
        <v>6</v>
      </c>
      <c r="AV12" s="50">
        <v>6</v>
      </c>
      <c r="AW12" s="50">
        <v>5.5</v>
      </c>
      <c r="AX12" s="51">
        <f t="shared" ref="AX12" si="19">SUM(AP12:AW12)</f>
        <v>46.7</v>
      </c>
      <c r="AY12" s="48">
        <f t="shared" ref="AY12" si="20">AX12/8</f>
        <v>5.8375000000000004</v>
      </c>
      <c r="AZ12" s="49"/>
      <c r="BA12" s="55">
        <v>7.27</v>
      </c>
      <c r="BB12" s="56">
        <f t="shared" ref="BB12" si="21">BA12</f>
        <v>7.27</v>
      </c>
      <c r="BC12" s="57"/>
      <c r="BD12" s="56">
        <f t="shared" si="9"/>
        <v>7.27</v>
      </c>
      <c r="BE12" s="54"/>
      <c r="BF12" s="10">
        <f t="shared" si="10"/>
        <v>6.1593750000000007</v>
      </c>
      <c r="BG12" s="11"/>
      <c r="BH12" s="10">
        <f t="shared" si="11"/>
        <v>6.63</v>
      </c>
      <c r="BI12" s="11"/>
      <c r="BJ12" s="24">
        <f t="shared" si="12"/>
        <v>6.3946874999999999</v>
      </c>
      <c r="BK12" s="58">
        <f t="shared" si="13"/>
        <v>2</v>
      </c>
      <c r="BL12" s="6"/>
      <c r="BM12" s="6"/>
    </row>
    <row r="13" spans="1:65" x14ac:dyDescent="0.3">
      <c r="A13" s="122">
        <v>20</v>
      </c>
      <c r="B13" s="123" t="s">
        <v>88</v>
      </c>
      <c r="C13" s="123" t="s">
        <v>83</v>
      </c>
      <c r="D13" s="123" t="s">
        <v>84</v>
      </c>
      <c r="E13" s="123" t="s">
        <v>89</v>
      </c>
      <c r="F13" s="178">
        <v>6</v>
      </c>
      <c r="G13" s="144"/>
      <c r="H13" s="47">
        <v>6</v>
      </c>
      <c r="I13" s="47">
        <v>5</v>
      </c>
      <c r="J13" s="47">
        <v>7</v>
      </c>
      <c r="K13" s="47">
        <v>7</v>
      </c>
      <c r="L13" s="47">
        <v>6.5</v>
      </c>
      <c r="M13" s="48">
        <f t="shared" ref="M13:M19" si="22">SUM((H13*0.1),(I13*0.1),(J13*0.3),(K13*0.3),(L13*0.2))</f>
        <v>6.6000000000000005</v>
      </c>
      <c r="N13" s="49"/>
      <c r="O13" s="50">
        <v>6</v>
      </c>
      <c r="P13" s="50">
        <v>7</v>
      </c>
      <c r="Q13" s="50">
        <v>6</v>
      </c>
      <c r="R13" s="50">
        <v>7.5</v>
      </c>
      <c r="S13" s="50">
        <v>6</v>
      </c>
      <c r="T13" s="50">
        <v>6</v>
      </c>
      <c r="U13" s="50">
        <v>7</v>
      </c>
      <c r="V13" s="50">
        <v>7</v>
      </c>
      <c r="W13" s="51">
        <f t="shared" ref="W13:W19" si="23">SUM(O13:V13)</f>
        <v>52.5</v>
      </c>
      <c r="X13" s="48">
        <f t="shared" ref="X13:X19" si="24">W13/8</f>
        <v>6.5625</v>
      </c>
      <c r="Y13" s="49"/>
      <c r="Z13" s="47">
        <v>6</v>
      </c>
      <c r="AA13" s="47">
        <v>5</v>
      </c>
      <c r="AB13" s="47">
        <v>7</v>
      </c>
      <c r="AC13" s="47">
        <v>6</v>
      </c>
      <c r="AD13" s="47">
        <v>6.5</v>
      </c>
      <c r="AE13" s="48">
        <f t="shared" ref="AE13:AE19" si="25">SUM((Z13*0.1),(AA13*0.1),(AB13*0.3),(AC13*0.3),(AD13*0.2))</f>
        <v>6.3</v>
      </c>
      <c r="AF13" s="52"/>
      <c r="AG13" s="50">
        <v>5</v>
      </c>
      <c r="AH13" s="50">
        <v>4.5</v>
      </c>
      <c r="AI13" s="50">
        <v>5.5</v>
      </c>
      <c r="AJ13" s="50">
        <v>6</v>
      </c>
      <c r="AK13" s="50">
        <v>5</v>
      </c>
      <c r="AL13" s="48">
        <f t="shared" si="4"/>
        <v>5.25</v>
      </c>
      <c r="AM13" s="53"/>
      <c r="AN13" s="48">
        <f t="shared" ref="AN13:AN19" si="26">AL13-AM13</f>
        <v>5.25</v>
      </c>
      <c r="AO13" s="54"/>
      <c r="AP13" s="50">
        <v>4.7</v>
      </c>
      <c r="AQ13" s="50">
        <v>6</v>
      </c>
      <c r="AR13" s="50">
        <v>5</v>
      </c>
      <c r="AS13" s="50">
        <v>5.5</v>
      </c>
      <c r="AT13" s="50">
        <v>4.9000000000000004</v>
      </c>
      <c r="AU13" s="50">
        <v>5</v>
      </c>
      <c r="AV13" s="50">
        <v>6.3</v>
      </c>
      <c r="AW13" s="50">
        <v>5.3</v>
      </c>
      <c r="AX13" s="51">
        <f t="shared" ref="AX13:AX19" si="27">SUM(AP13:AW13)</f>
        <v>42.699999999999996</v>
      </c>
      <c r="AY13" s="48">
        <f t="shared" ref="AY13:AY19" si="28">AX13/8</f>
        <v>5.3374999999999995</v>
      </c>
      <c r="AZ13" s="49"/>
      <c r="BA13" s="55">
        <v>7.2</v>
      </c>
      <c r="BB13" s="56">
        <f t="shared" ref="BB13:BB19" si="29">BA13</f>
        <v>7.2</v>
      </c>
      <c r="BC13" s="57"/>
      <c r="BD13" s="56">
        <f t="shared" si="9"/>
        <v>7.2</v>
      </c>
      <c r="BE13" s="54"/>
      <c r="BF13" s="10">
        <f t="shared" si="10"/>
        <v>6.1125000000000007</v>
      </c>
      <c r="BG13" s="11"/>
      <c r="BH13" s="10">
        <f t="shared" si="11"/>
        <v>6.4875000000000007</v>
      </c>
      <c r="BI13" s="11"/>
      <c r="BJ13" s="24">
        <f t="shared" si="12"/>
        <v>6.3000000000000007</v>
      </c>
      <c r="BK13" s="58">
        <f t="shared" si="13"/>
        <v>3</v>
      </c>
      <c r="BL13" s="6"/>
      <c r="BM13" s="6"/>
    </row>
    <row r="14" spans="1:65" x14ac:dyDescent="0.3">
      <c r="A14" s="122">
        <v>18</v>
      </c>
      <c r="B14" s="123" t="s">
        <v>113</v>
      </c>
      <c r="C14" s="123" t="s">
        <v>83</v>
      </c>
      <c r="D14" s="123" t="s">
        <v>84</v>
      </c>
      <c r="E14" s="123" t="s">
        <v>114</v>
      </c>
      <c r="F14" s="178">
        <v>5</v>
      </c>
      <c r="G14" s="144"/>
      <c r="H14" s="47">
        <v>6</v>
      </c>
      <c r="I14" s="47">
        <v>5</v>
      </c>
      <c r="J14" s="47">
        <v>6.5</v>
      </c>
      <c r="K14" s="47">
        <v>6.5</v>
      </c>
      <c r="L14" s="47">
        <v>6</v>
      </c>
      <c r="M14" s="48">
        <f>SUM((H14*0.1),(I14*0.1),(J14*0.3),(K14*0.3),(L14*0.2))</f>
        <v>6.2</v>
      </c>
      <c r="N14" s="49"/>
      <c r="O14" s="50">
        <v>6.5</v>
      </c>
      <c r="P14" s="50">
        <v>6.5</v>
      </c>
      <c r="Q14" s="50">
        <v>6.2</v>
      </c>
      <c r="R14" s="50">
        <v>7.2</v>
      </c>
      <c r="S14" s="50">
        <v>0</v>
      </c>
      <c r="T14" s="50">
        <v>0</v>
      </c>
      <c r="U14" s="50">
        <v>7</v>
      </c>
      <c r="V14" s="50">
        <v>6.5</v>
      </c>
      <c r="W14" s="51">
        <f>SUM(O14:V14)</f>
        <v>39.9</v>
      </c>
      <c r="X14" s="48">
        <f>W14/8</f>
        <v>4.9874999999999998</v>
      </c>
      <c r="Y14" s="49"/>
      <c r="Z14" s="47">
        <v>6</v>
      </c>
      <c r="AA14" s="47">
        <v>5</v>
      </c>
      <c r="AB14" s="47">
        <v>6.5</v>
      </c>
      <c r="AC14" s="47">
        <v>6.5</v>
      </c>
      <c r="AD14" s="47">
        <v>6</v>
      </c>
      <c r="AE14" s="48">
        <f>SUM((Z14*0.1),(AA14*0.1),(AB14*0.3),(AC14*0.3),(AD14*0.2))</f>
        <v>6.2</v>
      </c>
      <c r="AF14" s="52"/>
      <c r="AG14" s="50">
        <v>7</v>
      </c>
      <c r="AH14" s="50">
        <v>6</v>
      </c>
      <c r="AI14" s="50">
        <v>7</v>
      </c>
      <c r="AJ14" s="50">
        <v>5</v>
      </c>
      <c r="AK14" s="50">
        <v>6.2</v>
      </c>
      <c r="AL14" s="48">
        <f>SUM((AG14*0.2),(AH14*0.15),(AI14*0.25),(AJ14*0.2),(AK14*0.2))</f>
        <v>6.29</v>
      </c>
      <c r="AM14" s="53"/>
      <c r="AN14" s="48">
        <f>AL14-AM14</f>
        <v>6.29</v>
      </c>
      <c r="AO14" s="54"/>
      <c r="AP14" s="50">
        <v>5.3</v>
      </c>
      <c r="AQ14" s="50">
        <v>5.2</v>
      </c>
      <c r="AR14" s="50">
        <v>4.5</v>
      </c>
      <c r="AS14" s="50">
        <v>5.3</v>
      </c>
      <c r="AT14" s="50">
        <v>5.5</v>
      </c>
      <c r="AU14" s="50">
        <v>4.5</v>
      </c>
      <c r="AV14" s="50">
        <v>5.3</v>
      </c>
      <c r="AW14" s="50">
        <v>5</v>
      </c>
      <c r="AX14" s="51">
        <f>SUM(AP14:AW14)</f>
        <v>40.6</v>
      </c>
      <c r="AY14" s="48">
        <f>AX14/8</f>
        <v>5.0750000000000002</v>
      </c>
      <c r="AZ14" s="49"/>
      <c r="BA14" s="55">
        <v>7.3</v>
      </c>
      <c r="BB14" s="56">
        <f>BA14</f>
        <v>7.3</v>
      </c>
      <c r="BC14" s="57"/>
      <c r="BD14" s="56">
        <f>SUM(BB14-BC14)</f>
        <v>7.3</v>
      </c>
      <c r="BE14" s="54"/>
      <c r="BF14" s="10">
        <f>SUM((M14*0.25)+(X14*0.375)+(AY14*0.375))</f>
        <v>5.3234374999999998</v>
      </c>
      <c r="BG14" s="11"/>
      <c r="BH14" s="10">
        <f>SUM((AE14*0.25),(AN14*0.25),(BD14*0.5))</f>
        <v>6.7725</v>
      </c>
      <c r="BI14" s="11"/>
      <c r="BJ14" s="24">
        <f>AVERAGE(BF14:BH14)</f>
        <v>6.0479687499999999</v>
      </c>
      <c r="BK14" s="58">
        <f t="shared" si="13"/>
        <v>4</v>
      </c>
      <c r="BL14" s="6"/>
      <c r="BM14" s="6"/>
    </row>
    <row r="15" spans="1:65" x14ac:dyDescent="0.3">
      <c r="A15" s="122">
        <v>17</v>
      </c>
      <c r="B15" s="123" t="s">
        <v>110</v>
      </c>
      <c r="C15" s="123" t="s">
        <v>83</v>
      </c>
      <c r="D15" s="123" t="s">
        <v>84</v>
      </c>
      <c r="E15" s="123" t="s">
        <v>111</v>
      </c>
      <c r="F15" s="178">
        <v>7</v>
      </c>
      <c r="G15" s="144"/>
      <c r="H15" s="47">
        <v>5.5</v>
      </c>
      <c r="I15" s="47">
        <v>4</v>
      </c>
      <c r="J15" s="47">
        <v>7</v>
      </c>
      <c r="K15" s="47">
        <v>6.5</v>
      </c>
      <c r="L15" s="47">
        <v>6.2</v>
      </c>
      <c r="M15" s="48">
        <f>SUM((H15*0.1),(I15*0.1),(J15*0.3),(K15*0.3),(L15*0.2))</f>
        <v>6.24</v>
      </c>
      <c r="N15" s="49"/>
      <c r="O15" s="50">
        <v>4.5</v>
      </c>
      <c r="P15" s="50">
        <v>6</v>
      </c>
      <c r="Q15" s="50">
        <v>6</v>
      </c>
      <c r="R15" s="50">
        <v>6.2</v>
      </c>
      <c r="S15" s="50">
        <v>5</v>
      </c>
      <c r="T15" s="50">
        <v>5.2</v>
      </c>
      <c r="U15" s="50">
        <v>5.5</v>
      </c>
      <c r="V15" s="50">
        <v>5</v>
      </c>
      <c r="W15" s="51">
        <f>SUM(O15:V15)</f>
        <v>43.4</v>
      </c>
      <c r="X15" s="48">
        <f>W15/8</f>
        <v>5.4249999999999998</v>
      </c>
      <c r="Y15" s="49"/>
      <c r="Z15" s="47">
        <v>5.5</v>
      </c>
      <c r="AA15" s="47">
        <v>5</v>
      </c>
      <c r="AB15" s="47">
        <v>7</v>
      </c>
      <c r="AC15" s="47">
        <v>6.5</v>
      </c>
      <c r="AD15" s="47">
        <v>6.2</v>
      </c>
      <c r="AE15" s="48">
        <f>SUM((Z15*0.1),(AA15*0.1),(AB15*0.3),(AC15*0.3),(AD15*0.2))</f>
        <v>6.3400000000000007</v>
      </c>
      <c r="AF15" s="52"/>
      <c r="AG15" s="50">
        <v>7</v>
      </c>
      <c r="AH15" s="50">
        <v>6.5</v>
      </c>
      <c r="AI15" s="50">
        <v>6</v>
      </c>
      <c r="AJ15" s="50">
        <v>6</v>
      </c>
      <c r="AK15" s="50">
        <v>6.2</v>
      </c>
      <c r="AL15" s="48">
        <f>SUM((AG15*0.2),(AH15*0.15),(AI15*0.25),(AJ15*0.2),(AK15*0.2))</f>
        <v>6.3150000000000004</v>
      </c>
      <c r="AM15" s="53"/>
      <c r="AN15" s="48">
        <f>AL15-AM15</f>
        <v>6.3150000000000004</v>
      </c>
      <c r="AO15" s="54"/>
      <c r="AP15" s="50">
        <v>4.7</v>
      </c>
      <c r="AQ15" s="50">
        <v>5.3</v>
      </c>
      <c r="AR15" s="50">
        <v>5.5</v>
      </c>
      <c r="AS15" s="50">
        <v>5.5</v>
      </c>
      <c r="AT15" s="50">
        <v>6</v>
      </c>
      <c r="AU15" s="50">
        <v>6.2</v>
      </c>
      <c r="AV15" s="50">
        <v>6.3</v>
      </c>
      <c r="AW15" s="50">
        <v>6.2</v>
      </c>
      <c r="AX15" s="51">
        <f>SUM(AP15:AW15)</f>
        <v>45.7</v>
      </c>
      <c r="AY15" s="48">
        <f>AX15/8</f>
        <v>5.7125000000000004</v>
      </c>
      <c r="AZ15" s="49"/>
      <c r="BA15" s="55">
        <v>5.77</v>
      </c>
      <c r="BB15" s="56">
        <f>BA15</f>
        <v>5.77</v>
      </c>
      <c r="BC15" s="57"/>
      <c r="BD15" s="56">
        <f>SUM(BB15-BC15)</f>
        <v>5.77</v>
      </c>
      <c r="BE15" s="54"/>
      <c r="BF15" s="10">
        <f>SUM((M15*0.25)+(X15*0.375)+(AY15*0.375))</f>
        <v>5.7365624999999998</v>
      </c>
      <c r="BG15" s="11"/>
      <c r="BH15" s="10">
        <f>SUM((AE15*0.25),(AN15*0.25),(BD15*0.5))</f>
        <v>6.0487500000000001</v>
      </c>
      <c r="BI15" s="11"/>
      <c r="BJ15" s="24">
        <f>AVERAGE(BF15:BH15)</f>
        <v>5.8926562499999999</v>
      </c>
      <c r="BK15" s="58">
        <f t="shared" si="13"/>
        <v>5</v>
      </c>
      <c r="BL15" s="6"/>
      <c r="BM15" s="6"/>
    </row>
    <row r="16" spans="1:65" x14ac:dyDescent="0.3">
      <c r="A16" s="122">
        <v>9</v>
      </c>
      <c r="B16" s="123" t="s">
        <v>108</v>
      </c>
      <c r="C16" s="123" t="s">
        <v>83</v>
      </c>
      <c r="D16" s="123" t="s">
        <v>84</v>
      </c>
      <c r="E16" s="123" t="s">
        <v>109</v>
      </c>
      <c r="F16" s="178">
        <v>7</v>
      </c>
      <c r="G16" s="144"/>
      <c r="H16" s="47">
        <v>5.5</v>
      </c>
      <c r="I16" s="47">
        <v>4</v>
      </c>
      <c r="J16" s="47">
        <v>7</v>
      </c>
      <c r="K16" s="47">
        <v>6.5</v>
      </c>
      <c r="L16" s="47">
        <v>6.2</v>
      </c>
      <c r="M16" s="48">
        <f>SUM((H16*0.1),(I16*0.1),(J16*0.3),(K16*0.3),(L16*0.2))</f>
        <v>6.24</v>
      </c>
      <c r="N16" s="49"/>
      <c r="O16" s="50">
        <v>5</v>
      </c>
      <c r="P16" s="50">
        <v>5.8</v>
      </c>
      <c r="Q16" s="50">
        <v>5.5</v>
      </c>
      <c r="R16" s="50">
        <v>5</v>
      </c>
      <c r="S16" s="50">
        <v>5.2</v>
      </c>
      <c r="T16" s="50">
        <v>5</v>
      </c>
      <c r="U16" s="50">
        <v>5.5</v>
      </c>
      <c r="V16" s="50">
        <v>5</v>
      </c>
      <c r="W16" s="51">
        <f>SUM(O16:V16)</f>
        <v>42</v>
      </c>
      <c r="X16" s="48">
        <f>W16/8</f>
        <v>5.25</v>
      </c>
      <c r="Y16" s="49"/>
      <c r="Z16" s="47">
        <v>5</v>
      </c>
      <c r="AA16" s="47">
        <v>5</v>
      </c>
      <c r="AB16" s="47">
        <v>7</v>
      </c>
      <c r="AC16" s="47">
        <v>6.8</v>
      </c>
      <c r="AD16" s="47">
        <v>6.2</v>
      </c>
      <c r="AE16" s="48">
        <f>SUM((Z16*0.1),(AA16*0.1),(AB16*0.3),(AC16*0.3),(AD16*0.2))</f>
        <v>6.3800000000000008</v>
      </c>
      <c r="AF16" s="52"/>
      <c r="AG16" s="50">
        <v>5.5</v>
      </c>
      <c r="AH16" s="50">
        <v>5.5</v>
      </c>
      <c r="AI16" s="50">
        <v>6</v>
      </c>
      <c r="AJ16" s="50">
        <v>4.5</v>
      </c>
      <c r="AK16" s="50">
        <v>5</v>
      </c>
      <c r="AL16" s="48">
        <f>SUM((AG16*0.2),(AH16*0.15),(AI16*0.25),(AJ16*0.2),(AK16*0.2))</f>
        <v>5.3250000000000002</v>
      </c>
      <c r="AM16" s="53"/>
      <c r="AN16" s="48">
        <f>AL16-AM16</f>
        <v>5.3250000000000002</v>
      </c>
      <c r="AO16" s="54"/>
      <c r="AP16" s="50">
        <v>5.3</v>
      </c>
      <c r="AQ16" s="50">
        <v>6.3</v>
      </c>
      <c r="AR16" s="50">
        <v>5.3</v>
      </c>
      <c r="AS16" s="50">
        <v>5.7</v>
      </c>
      <c r="AT16" s="50">
        <v>5</v>
      </c>
      <c r="AU16" s="50">
        <v>5.5</v>
      </c>
      <c r="AV16" s="50">
        <v>6.5</v>
      </c>
      <c r="AW16" s="50">
        <v>6</v>
      </c>
      <c r="AX16" s="51">
        <f>SUM(AP16:AW16)</f>
        <v>45.599999999999994</v>
      </c>
      <c r="AY16" s="48">
        <f>AX16/8</f>
        <v>5.6999999999999993</v>
      </c>
      <c r="AZ16" s="49"/>
      <c r="BA16" s="55">
        <v>6.22</v>
      </c>
      <c r="BB16" s="56">
        <f>BA16</f>
        <v>6.22</v>
      </c>
      <c r="BC16" s="57"/>
      <c r="BD16" s="56">
        <f>SUM(BB16-BC16)</f>
        <v>6.22</v>
      </c>
      <c r="BE16" s="54"/>
      <c r="BF16" s="10">
        <f>SUM((M16*0.25)+(X16*0.375)+(AY16*0.375))</f>
        <v>5.6662499999999998</v>
      </c>
      <c r="BG16" s="11"/>
      <c r="BH16" s="10">
        <f>SUM((AE16*0.25),(AN16*0.25),(BD16*0.5))</f>
        <v>6.0362500000000008</v>
      </c>
      <c r="BI16" s="11"/>
      <c r="BJ16" s="24">
        <f>AVERAGE(BF16:BH16)</f>
        <v>5.8512500000000003</v>
      </c>
      <c r="BK16" s="58">
        <f t="shared" si="13"/>
        <v>6</v>
      </c>
      <c r="BL16" s="6"/>
      <c r="BM16" s="6"/>
    </row>
    <row r="17" spans="1:65" x14ac:dyDescent="0.3">
      <c r="A17" s="122">
        <v>1</v>
      </c>
      <c r="B17" s="125" t="s">
        <v>100</v>
      </c>
      <c r="C17" s="125" t="s">
        <v>101</v>
      </c>
      <c r="D17" s="125" t="s">
        <v>102</v>
      </c>
      <c r="E17" s="125" t="s">
        <v>103</v>
      </c>
      <c r="F17" s="178">
        <v>4</v>
      </c>
      <c r="G17" s="144"/>
      <c r="H17" s="47">
        <v>6.5</v>
      </c>
      <c r="I17" s="47">
        <v>7</v>
      </c>
      <c r="J17" s="47">
        <v>7</v>
      </c>
      <c r="K17" s="47">
        <v>7</v>
      </c>
      <c r="L17" s="47">
        <v>6.5</v>
      </c>
      <c r="M17" s="48">
        <f t="shared" si="22"/>
        <v>6.8500000000000005</v>
      </c>
      <c r="N17" s="49"/>
      <c r="O17" s="50">
        <v>4.5</v>
      </c>
      <c r="P17" s="50">
        <v>5</v>
      </c>
      <c r="Q17" s="50">
        <v>4.5</v>
      </c>
      <c r="R17" s="50">
        <v>4</v>
      </c>
      <c r="S17" s="50">
        <v>4.5</v>
      </c>
      <c r="T17" s="50">
        <v>5</v>
      </c>
      <c r="U17" s="50">
        <v>6</v>
      </c>
      <c r="V17" s="50">
        <v>6.5</v>
      </c>
      <c r="W17" s="51">
        <f t="shared" si="23"/>
        <v>40</v>
      </c>
      <c r="X17" s="48">
        <f t="shared" si="24"/>
        <v>5</v>
      </c>
      <c r="Y17" s="49"/>
      <c r="Z17" s="47">
        <v>6.5</v>
      </c>
      <c r="AA17" s="47">
        <v>7</v>
      </c>
      <c r="AB17" s="47">
        <v>7</v>
      </c>
      <c r="AC17" s="47">
        <v>7</v>
      </c>
      <c r="AD17" s="47">
        <v>6.5</v>
      </c>
      <c r="AE17" s="48">
        <f t="shared" si="25"/>
        <v>6.8500000000000005</v>
      </c>
      <c r="AF17" s="52"/>
      <c r="AG17" s="50">
        <v>4</v>
      </c>
      <c r="AH17" s="50">
        <v>5.5</v>
      </c>
      <c r="AI17" s="50">
        <v>6</v>
      </c>
      <c r="AJ17" s="50">
        <v>4.5</v>
      </c>
      <c r="AK17" s="50">
        <v>4</v>
      </c>
      <c r="AL17" s="48">
        <f t="shared" si="4"/>
        <v>4.8250000000000002</v>
      </c>
      <c r="AM17" s="53"/>
      <c r="AN17" s="48">
        <f t="shared" si="26"/>
        <v>4.8250000000000002</v>
      </c>
      <c r="AO17" s="54"/>
      <c r="AP17" s="50">
        <v>4.5</v>
      </c>
      <c r="AQ17" s="50">
        <v>5.0999999999999996</v>
      </c>
      <c r="AR17" s="50">
        <v>4.5</v>
      </c>
      <c r="AS17" s="50">
        <v>5.7</v>
      </c>
      <c r="AT17" s="50">
        <v>4.8</v>
      </c>
      <c r="AU17" s="50">
        <v>4.8</v>
      </c>
      <c r="AV17" s="50">
        <v>3</v>
      </c>
      <c r="AW17" s="50">
        <v>4.5</v>
      </c>
      <c r="AX17" s="51">
        <f t="shared" si="27"/>
        <v>36.900000000000006</v>
      </c>
      <c r="AY17" s="48">
        <f t="shared" si="28"/>
        <v>4.6125000000000007</v>
      </c>
      <c r="AZ17" s="49"/>
      <c r="BA17" s="55">
        <v>6.44</v>
      </c>
      <c r="BB17" s="56">
        <f t="shared" si="29"/>
        <v>6.44</v>
      </c>
      <c r="BC17" s="57"/>
      <c r="BD17" s="56">
        <f t="shared" si="9"/>
        <v>6.44</v>
      </c>
      <c r="BE17" s="54"/>
      <c r="BF17" s="10">
        <f t="shared" si="10"/>
        <v>5.3171875000000011</v>
      </c>
      <c r="BG17" s="11"/>
      <c r="BH17" s="10">
        <f t="shared" si="11"/>
        <v>6.1387499999999999</v>
      </c>
      <c r="BI17" s="11"/>
      <c r="BJ17" s="24">
        <f t="shared" si="12"/>
        <v>5.7279687500000005</v>
      </c>
      <c r="BK17" s="58"/>
      <c r="BL17" s="6"/>
      <c r="BM17" s="6"/>
    </row>
    <row r="18" spans="1:65" x14ac:dyDescent="0.3">
      <c r="A18" s="122">
        <v>10</v>
      </c>
      <c r="B18" s="123" t="s">
        <v>112</v>
      </c>
      <c r="C18" s="123" t="s">
        <v>83</v>
      </c>
      <c r="D18" s="123" t="s">
        <v>84</v>
      </c>
      <c r="E18" s="123" t="s">
        <v>109</v>
      </c>
      <c r="F18" s="178">
        <v>5</v>
      </c>
      <c r="G18" s="144"/>
      <c r="H18" s="47">
        <v>5.5</v>
      </c>
      <c r="I18" s="47">
        <v>4</v>
      </c>
      <c r="J18" s="47">
        <v>7</v>
      </c>
      <c r="K18" s="47">
        <v>6.5</v>
      </c>
      <c r="L18" s="47">
        <v>6.2</v>
      </c>
      <c r="M18" s="48">
        <f>SUM((H18*0.1),(I18*0.1),(J18*0.3),(K18*0.3),(L18*0.2))</f>
        <v>6.24</v>
      </c>
      <c r="N18" s="49"/>
      <c r="O18" s="50">
        <v>4</v>
      </c>
      <c r="P18" s="50">
        <v>4.5</v>
      </c>
      <c r="Q18" s="50">
        <v>5</v>
      </c>
      <c r="R18" s="50">
        <v>6</v>
      </c>
      <c r="S18" s="50">
        <v>5.5</v>
      </c>
      <c r="T18" s="50">
        <v>5</v>
      </c>
      <c r="U18" s="50">
        <v>5.5</v>
      </c>
      <c r="V18" s="50">
        <v>5</v>
      </c>
      <c r="W18" s="51">
        <f>SUM(O18:V18)</f>
        <v>40.5</v>
      </c>
      <c r="X18" s="48">
        <f>W18/8</f>
        <v>5.0625</v>
      </c>
      <c r="Y18" s="49"/>
      <c r="Z18" s="47">
        <v>5.5</v>
      </c>
      <c r="AA18" s="47">
        <v>5</v>
      </c>
      <c r="AB18" s="47">
        <v>7</v>
      </c>
      <c r="AC18" s="47">
        <v>6.5</v>
      </c>
      <c r="AD18" s="47">
        <v>6.2</v>
      </c>
      <c r="AE18" s="48">
        <f>SUM((Z18*0.1),(AA18*0.1),(AB18*0.3),(AC18*0.3),(AD18*0.2))</f>
        <v>6.3400000000000007</v>
      </c>
      <c r="AF18" s="52"/>
      <c r="AG18" s="50">
        <v>4.5</v>
      </c>
      <c r="AH18" s="50">
        <v>5</v>
      </c>
      <c r="AI18" s="50">
        <v>5.5</v>
      </c>
      <c r="AJ18" s="50">
        <v>4.5</v>
      </c>
      <c r="AK18" s="50">
        <v>5.5</v>
      </c>
      <c r="AL18" s="48">
        <f>SUM((AG18*0.2),(AH18*0.15),(AI18*0.25),(AJ18*0.2),(AK18*0.2))</f>
        <v>5.0250000000000004</v>
      </c>
      <c r="AM18" s="53"/>
      <c r="AN18" s="48">
        <f>AL18-AM18</f>
        <v>5.0250000000000004</v>
      </c>
      <c r="AO18" s="54"/>
      <c r="AP18" s="50">
        <v>3</v>
      </c>
      <c r="AQ18" s="50">
        <v>4.9000000000000004</v>
      </c>
      <c r="AR18" s="50">
        <v>4</v>
      </c>
      <c r="AS18" s="50">
        <v>4.5</v>
      </c>
      <c r="AT18" s="50">
        <v>4.7</v>
      </c>
      <c r="AU18" s="50">
        <v>4.5</v>
      </c>
      <c r="AV18" s="50">
        <v>5.5</v>
      </c>
      <c r="AW18" s="50">
        <v>4.5</v>
      </c>
      <c r="AX18" s="51">
        <f>SUM(AP18:AW18)</f>
        <v>35.599999999999994</v>
      </c>
      <c r="AY18" s="48">
        <f>AX18/8</f>
        <v>4.4499999999999993</v>
      </c>
      <c r="AZ18" s="49"/>
      <c r="BA18" s="55">
        <v>6.75</v>
      </c>
      <c r="BB18" s="56">
        <f>BA18</f>
        <v>6.75</v>
      </c>
      <c r="BC18" s="57"/>
      <c r="BD18" s="56">
        <f>SUM(BB18-BC18)</f>
        <v>6.75</v>
      </c>
      <c r="BE18" s="54"/>
      <c r="BF18" s="10">
        <f>SUM((M18*0.25)+(X18*0.375)+(AY18*0.375))</f>
        <v>5.1271874999999998</v>
      </c>
      <c r="BG18" s="11"/>
      <c r="BH18" s="10">
        <f>SUM((AE18*0.25),(AN18*0.25),(BD18*0.5))</f>
        <v>6.2162500000000005</v>
      </c>
      <c r="BI18" s="11"/>
      <c r="BJ18" s="24">
        <f>AVERAGE(BF18:BH18)</f>
        <v>5.6717187500000001</v>
      </c>
      <c r="BK18" s="58"/>
      <c r="BL18" s="6"/>
      <c r="BM18" s="6"/>
    </row>
    <row r="19" spans="1:65" x14ac:dyDescent="0.3">
      <c r="A19" s="122">
        <v>7</v>
      </c>
      <c r="B19" s="123" t="s">
        <v>104</v>
      </c>
      <c r="C19" s="123" t="s">
        <v>105</v>
      </c>
      <c r="D19" s="123" t="s">
        <v>106</v>
      </c>
      <c r="E19" s="123" t="s">
        <v>107</v>
      </c>
      <c r="F19" s="178">
        <v>2</v>
      </c>
      <c r="G19" s="144"/>
      <c r="H19" s="47">
        <v>6</v>
      </c>
      <c r="I19" s="47">
        <v>6</v>
      </c>
      <c r="J19" s="47">
        <v>6.5</v>
      </c>
      <c r="K19" s="47">
        <v>7</v>
      </c>
      <c r="L19" s="47">
        <v>6.2</v>
      </c>
      <c r="M19" s="48">
        <f t="shared" si="22"/>
        <v>6.49</v>
      </c>
      <c r="N19" s="49"/>
      <c r="O19" s="50">
        <v>3.5</v>
      </c>
      <c r="P19" s="50">
        <v>4</v>
      </c>
      <c r="Q19" s="50">
        <v>4.5</v>
      </c>
      <c r="R19" s="50">
        <v>4</v>
      </c>
      <c r="S19" s="50">
        <v>4.5</v>
      </c>
      <c r="T19" s="50">
        <v>5</v>
      </c>
      <c r="U19" s="50">
        <v>4.5</v>
      </c>
      <c r="V19" s="50">
        <v>4</v>
      </c>
      <c r="W19" s="51">
        <f t="shared" si="23"/>
        <v>34</v>
      </c>
      <c r="X19" s="48">
        <f t="shared" si="24"/>
        <v>4.25</v>
      </c>
      <c r="Y19" s="49"/>
      <c r="Z19" s="47">
        <v>6</v>
      </c>
      <c r="AA19" s="47">
        <v>6</v>
      </c>
      <c r="AB19" s="47">
        <v>6.5</v>
      </c>
      <c r="AC19" s="47">
        <v>7</v>
      </c>
      <c r="AD19" s="47">
        <v>6.2</v>
      </c>
      <c r="AE19" s="48">
        <f t="shared" si="25"/>
        <v>6.49</v>
      </c>
      <c r="AF19" s="52"/>
      <c r="AG19" s="50">
        <v>6</v>
      </c>
      <c r="AH19" s="50">
        <v>5</v>
      </c>
      <c r="AI19" s="50">
        <v>6</v>
      </c>
      <c r="AJ19" s="50">
        <v>6</v>
      </c>
      <c r="AK19" s="50">
        <v>6</v>
      </c>
      <c r="AL19" s="48">
        <f t="shared" si="4"/>
        <v>5.8500000000000005</v>
      </c>
      <c r="AM19" s="53"/>
      <c r="AN19" s="48">
        <f t="shared" si="26"/>
        <v>5.8500000000000005</v>
      </c>
      <c r="AO19" s="54"/>
      <c r="AP19" s="50">
        <v>4.3</v>
      </c>
      <c r="AQ19" s="50">
        <v>4.5</v>
      </c>
      <c r="AR19" s="50">
        <v>3</v>
      </c>
      <c r="AS19" s="50">
        <v>4.5</v>
      </c>
      <c r="AT19" s="50">
        <v>4.9000000000000004</v>
      </c>
      <c r="AU19" s="50">
        <v>4.7</v>
      </c>
      <c r="AV19" s="50">
        <v>4.7</v>
      </c>
      <c r="AW19" s="50">
        <v>4.7</v>
      </c>
      <c r="AX19" s="51">
        <f t="shared" si="27"/>
        <v>35.300000000000004</v>
      </c>
      <c r="AY19" s="48">
        <f t="shared" si="28"/>
        <v>4.4125000000000005</v>
      </c>
      <c r="AZ19" s="49"/>
      <c r="BA19" s="55">
        <v>6.8</v>
      </c>
      <c r="BB19" s="56">
        <f t="shared" si="29"/>
        <v>6.8</v>
      </c>
      <c r="BC19" s="57">
        <v>0.1</v>
      </c>
      <c r="BD19" s="56">
        <f t="shared" si="9"/>
        <v>6.7</v>
      </c>
      <c r="BE19" s="54"/>
      <c r="BF19" s="10">
        <f t="shared" si="10"/>
        <v>4.8709375000000001</v>
      </c>
      <c r="BG19" s="11"/>
      <c r="BH19" s="10">
        <f t="shared" si="11"/>
        <v>6.4350000000000005</v>
      </c>
      <c r="BI19" s="11"/>
      <c r="BJ19" s="24">
        <f t="shared" si="12"/>
        <v>5.6529687500000003</v>
      </c>
      <c r="BK19" s="58"/>
      <c r="BL19" s="6"/>
      <c r="BM19" s="6"/>
    </row>
    <row r="20" spans="1:65" x14ac:dyDescent="0.3">
      <c r="A20" s="122">
        <v>5</v>
      </c>
      <c r="B20" s="123" t="s">
        <v>96</v>
      </c>
      <c r="C20" s="123" t="s">
        <v>97</v>
      </c>
      <c r="D20" s="123" t="s">
        <v>98</v>
      </c>
      <c r="E20" s="123" t="s">
        <v>99</v>
      </c>
      <c r="F20" s="178">
        <v>5</v>
      </c>
      <c r="G20" s="144"/>
      <c r="H20" s="47">
        <v>3</v>
      </c>
      <c r="I20" s="47">
        <v>6</v>
      </c>
      <c r="J20" s="47">
        <v>4</v>
      </c>
      <c r="K20" s="47">
        <v>4.5</v>
      </c>
      <c r="L20" s="47">
        <v>5</v>
      </c>
      <c r="M20" s="48">
        <f>SUM((H20*0.1),(I20*0.1),(J20*0.3),(K20*0.3),(L20*0.2))</f>
        <v>4.45</v>
      </c>
      <c r="N20" s="49"/>
      <c r="O20" s="50">
        <v>4.5</v>
      </c>
      <c r="P20" s="50">
        <v>6</v>
      </c>
      <c r="Q20" s="50">
        <v>5.5</v>
      </c>
      <c r="R20" s="50">
        <v>5</v>
      </c>
      <c r="S20" s="50">
        <v>5</v>
      </c>
      <c r="T20" s="50">
        <v>4.5</v>
      </c>
      <c r="U20" s="50">
        <v>5.5</v>
      </c>
      <c r="V20" s="50">
        <v>4</v>
      </c>
      <c r="W20" s="51">
        <f>SUM(O20:V20)</f>
        <v>40</v>
      </c>
      <c r="X20" s="48">
        <f>W20/8</f>
        <v>5</v>
      </c>
      <c r="Y20" s="49"/>
      <c r="Z20" s="47">
        <v>4.5</v>
      </c>
      <c r="AA20" s="47">
        <v>5.5</v>
      </c>
      <c r="AB20" s="47">
        <v>5</v>
      </c>
      <c r="AC20" s="47">
        <v>5</v>
      </c>
      <c r="AD20" s="47">
        <v>5</v>
      </c>
      <c r="AE20" s="48">
        <f>SUM((Z20*0.1),(AA20*0.1),(AB20*0.3),(AC20*0.3),(AD20*0.2))</f>
        <v>5</v>
      </c>
      <c r="AF20" s="52"/>
      <c r="AG20" s="50">
        <v>6</v>
      </c>
      <c r="AH20" s="50">
        <v>6.2</v>
      </c>
      <c r="AI20" s="50">
        <v>6</v>
      </c>
      <c r="AJ20" s="50">
        <v>6.2</v>
      </c>
      <c r="AK20" s="50">
        <v>6.5</v>
      </c>
      <c r="AL20" s="48">
        <f>SUM((AG20*0.2),(AH20*0.15),(AI20*0.25),(AJ20*0.2),(AK20*0.2))</f>
        <v>6.17</v>
      </c>
      <c r="AM20" s="53"/>
      <c r="AN20" s="48">
        <f>AL20-AM20</f>
        <v>6.17</v>
      </c>
      <c r="AO20" s="54"/>
      <c r="AP20" s="50">
        <v>5</v>
      </c>
      <c r="AQ20" s="50">
        <v>5.7</v>
      </c>
      <c r="AR20" s="50">
        <v>5.3</v>
      </c>
      <c r="AS20" s="50">
        <v>4.7</v>
      </c>
      <c r="AT20" s="50">
        <v>5.3</v>
      </c>
      <c r="AU20" s="50">
        <v>5.2</v>
      </c>
      <c r="AV20" s="50">
        <v>5.7</v>
      </c>
      <c r="AW20" s="50">
        <v>5.2</v>
      </c>
      <c r="AX20" s="51">
        <f>SUM(AP20:AW20)</f>
        <v>42.1</v>
      </c>
      <c r="AY20" s="48">
        <f>AX20/8</f>
        <v>5.2625000000000002</v>
      </c>
      <c r="AZ20" s="49"/>
      <c r="BA20" s="55">
        <v>6</v>
      </c>
      <c r="BB20" s="56">
        <f>BA20</f>
        <v>6</v>
      </c>
      <c r="BC20" s="57"/>
      <c r="BD20" s="56">
        <f>SUM(BB20-BC20)</f>
        <v>6</v>
      </c>
      <c r="BE20" s="54"/>
      <c r="BF20" s="10">
        <f>SUM((M20*0.25)+(X20*0.375)+(AY20*0.375))</f>
        <v>4.9609375</v>
      </c>
      <c r="BG20" s="11"/>
      <c r="BH20" s="10">
        <f>SUM((AE20*0.25),(AN20*0.25),(BD20*0.5))</f>
        <v>5.7925000000000004</v>
      </c>
      <c r="BI20" s="11"/>
      <c r="BJ20" s="24">
        <f>AVERAGE(BF20:BH20)</f>
        <v>5.3767187500000002</v>
      </c>
      <c r="BK20" s="58"/>
      <c r="BL20" s="6"/>
      <c r="BM20" s="6"/>
    </row>
    <row r="21" spans="1:65" x14ac:dyDescent="0.3">
      <c r="A21" s="122">
        <v>21</v>
      </c>
      <c r="B21" s="123" t="s">
        <v>90</v>
      </c>
      <c r="C21" s="123" t="s">
        <v>91</v>
      </c>
      <c r="D21" s="123" t="s">
        <v>92</v>
      </c>
      <c r="E21" s="123" t="s">
        <v>93</v>
      </c>
      <c r="F21" s="178">
        <v>3</v>
      </c>
      <c r="G21" s="144"/>
      <c r="H21" s="47">
        <v>6</v>
      </c>
      <c r="I21" s="47">
        <v>5</v>
      </c>
      <c r="J21" s="47">
        <v>6</v>
      </c>
      <c r="K21" s="47">
        <v>6</v>
      </c>
      <c r="L21" s="47">
        <v>6.5</v>
      </c>
      <c r="M21" s="48">
        <f>SUM((H21*0.1),(I21*0.1),(J21*0.3),(K21*0.3),(L21*0.2))</f>
        <v>5.9999999999999991</v>
      </c>
      <c r="N21" s="49"/>
      <c r="O21" s="50">
        <v>3</v>
      </c>
      <c r="P21" s="50">
        <v>4</v>
      </c>
      <c r="Q21" s="50">
        <v>5.5</v>
      </c>
      <c r="R21" s="50">
        <v>4</v>
      </c>
      <c r="S21" s="50">
        <v>4.5</v>
      </c>
      <c r="T21" s="50">
        <v>5</v>
      </c>
      <c r="U21" s="50">
        <v>6</v>
      </c>
      <c r="V21" s="50">
        <v>5.5</v>
      </c>
      <c r="W21" s="51">
        <f>SUM(O21:V21)</f>
        <v>37.5</v>
      </c>
      <c r="X21" s="48">
        <f>W21/8</f>
        <v>4.6875</v>
      </c>
      <c r="Y21" s="49"/>
      <c r="Z21" s="47">
        <v>6</v>
      </c>
      <c r="AA21" s="47">
        <v>5</v>
      </c>
      <c r="AB21" s="47">
        <v>6</v>
      </c>
      <c r="AC21" s="47">
        <v>6</v>
      </c>
      <c r="AD21" s="47">
        <v>6.5</v>
      </c>
      <c r="AE21" s="48">
        <f>SUM((Z21*0.1),(AA21*0.1),(AB21*0.3),(AC21*0.3),(AD21*0.2))</f>
        <v>5.9999999999999991</v>
      </c>
      <c r="AF21" s="52"/>
      <c r="AG21" s="50">
        <v>3</v>
      </c>
      <c r="AH21" s="50">
        <v>5</v>
      </c>
      <c r="AI21" s="50">
        <v>4.5</v>
      </c>
      <c r="AJ21" s="50">
        <v>4</v>
      </c>
      <c r="AK21" s="50">
        <v>4</v>
      </c>
      <c r="AL21" s="48">
        <f>SUM((AG21*0.2),(AH21*0.15),(AI21*0.25),(AJ21*0.2),(AK21*0.2))</f>
        <v>4.0750000000000002</v>
      </c>
      <c r="AM21" s="53"/>
      <c r="AN21" s="48">
        <f>AL21-AM21</f>
        <v>4.0750000000000002</v>
      </c>
      <c r="AO21" s="54"/>
      <c r="AP21" s="50">
        <v>4</v>
      </c>
      <c r="AQ21" s="50">
        <v>5.3</v>
      </c>
      <c r="AR21" s="50">
        <v>5</v>
      </c>
      <c r="AS21" s="50">
        <v>5.2</v>
      </c>
      <c r="AT21" s="50">
        <v>4.2</v>
      </c>
      <c r="AU21" s="50">
        <v>4</v>
      </c>
      <c r="AV21" s="50">
        <v>4.9000000000000004</v>
      </c>
      <c r="AW21" s="50">
        <v>4.7</v>
      </c>
      <c r="AX21" s="51">
        <f>SUM(AP21:AW21)</f>
        <v>37.300000000000004</v>
      </c>
      <c r="AY21" s="48">
        <f>AX21/8</f>
        <v>4.6625000000000005</v>
      </c>
      <c r="AZ21" s="49"/>
      <c r="BA21" s="55">
        <v>6.2</v>
      </c>
      <c r="BB21" s="56">
        <f>BA21</f>
        <v>6.2</v>
      </c>
      <c r="BC21" s="57"/>
      <c r="BD21" s="56">
        <f>SUM(BB21-BC21)</f>
        <v>6.2</v>
      </c>
      <c r="BE21" s="54"/>
      <c r="BF21" s="10">
        <f>SUM((M21*0.25)+(X21*0.375)+(AY21*0.375))</f>
        <v>5.0062499999999996</v>
      </c>
      <c r="BG21" s="11"/>
      <c r="BH21" s="10">
        <f>SUM((AE21*0.25),(AN21*0.25),(BD21*0.5))</f>
        <v>5.6187500000000004</v>
      </c>
      <c r="BI21" s="11"/>
      <c r="BJ21" s="24">
        <f>AVERAGE(BF21:BH21)</f>
        <v>5.3125</v>
      </c>
      <c r="BK21" s="168" t="s">
        <v>153</v>
      </c>
      <c r="BL21" s="6"/>
      <c r="BM21" s="6"/>
    </row>
    <row r="22" spans="1:65" x14ac:dyDescent="0.3">
      <c r="A22" s="122">
        <v>15</v>
      </c>
      <c r="B22" s="123" t="s">
        <v>94</v>
      </c>
      <c r="C22" s="123" t="s">
        <v>91</v>
      </c>
      <c r="D22" s="123" t="s">
        <v>92</v>
      </c>
      <c r="E22" s="123" t="s">
        <v>95</v>
      </c>
      <c r="F22" s="178">
        <v>10</v>
      </c>
      <c r="G22" s="144"/>
      <c r="H22" s="47">
        <v>6</v>
      </c>
      <c r="I22" s="47">
        <v>5</v>
      </c>
      <c r="J22" s="47">
        <v>6</v>
      </c>
      <c r="K22" s="47">
        <v>6</v>
      </c>
      <c r="L22" s="47">
        <v>6.5</v>
      </c>
      <c r="M22" s="48">
        <f>SUM((H22*0.1),(I22*0.1),(J22*0.3),(K22*0.3),(L22*0.2))</f>
        <v>5.9999999999999991</v>
      </c>
      <c r="N22" s="49"/>
      <c r="O22" s="50">
        <v>5.5</v>
      </c>
      <c r="P22" s="50">
        <v>4</v>
      </c>
      <c r="Q22" s="50">
        <v>5</v>
      </c>
      <c r="R22" s="50">
        <v>4</v>
      </c>
      <c r="S22" s="50">
        <v>3</v>
      </c>
      <c r="T22" s="50">
        <v>4</v>
      </c>
      <c r="U22" s="50">
        <v>4</v>
      </c>
      <c r="V22" s="50">
        <v>5</v>
      </c>
      <c r="W22" s="51">
        <f>SUM(O22:V22)</f>
        <v>34.5</v>
      </c>
      <c r="X22" s="48">
        <f>W22/8</f>
        <v>4.3125</v>
      </c>
      <c r="Y22" s="49"/>
      <c r="Z22" s="47">
        <v>6</v>
      </c>
      <c r="AA22" s="47">
        <v>5</v>
      </c>
      <c r="AB22" s="47">
        <v>6</v>
      </c>
      <c r="AC22" s="47">
        <v>6</v>
      </c>
      <c r="AD22" s="47">
        <v>6.5</v>
      </c>
      <c r="AE22" s="48">
        <f>SUM((Z22*0.1),(AA22*0.1),(AB22*0.3),(AC22*0.3),(AD22*0.2))</f>
        <v>5.9999999999999991</v>
      </c>
      <c r="AF22" s="52"/>
      <c r="AG22" s="50">
        <v>5</v>
      </c>
      <c r="AH22" s="50">
        <v>3.5</v>
      </c>
      <c r="AI22" s="50">
        <v>4.5</v>
      </c>
      <c r="AJ22" s="50">
        <v>4</v>
      </c>
      <c r="AK22" s="50">
        <v>4</v>
      </c>
      <c r="AL22" s="48">
        <f>SUM((AG22*0.2),(AH22*0.15),(AI22*0.25),(AJ22*0.2),(AK22*0.2))</f>
        <v>4.25</v>
      </c>
      <c r="AM22" s="53"/>
      <c r="AN22" s="48">
        <f>AL22-AM22</f>
        <v>4.25</v>
      </c>
      <c r="AO22" s="54"/>
      <c r="AP22" s="50">
        <v>4</v>
      </c>
      <c r="AQ22" s="50">
        <v>4.8</v>
      </c>
      <c r="AR22" s="50">
        <v>4</v>
      </c>
      <c r="AS22" s="50">
        <v>4</v>
      </c>
      <c r="AT22" s="50">
        <v>4.5999999999999996</v>
      </c>
      <c r="AU22" s="50">
        <v>4.5999999999999996</v>
      </c>
      <c r="AV22" s="50">
        <v>4.7</v>
      </c>
      <c r="AW22" s="50">
        <v>4.5</v>
      </c>
      <c r="AX22" s="51">
        <f>SUM(AP22:AW22)</f>
        <v>35.200000000000003</v>
      </c>
      <c r="AY22" s="48">
        <f>AX22/8</f>
        <v>4.4000000000000004</v>
      </c>
      <c r="AZ22" s="49"/>
      <c r="BA22" s="55">
        <v>5.3</v>
      </c>
      <c r="BB22" s="56">
        <f>BA22</f>
        <v>5.3</v>
      </c>
      <c r="BC22" s="57"/>
      <c r="BD22" s="56">
        <f>SUM(BB22-BC22)</f>
        <v>5.3</v>
      </c>
      <c r="BE22" s="54"/>
      <c r="BF22" s="10">
        <f>SUM((M22*0.25)+(X22*0.375)+(AY22*0.375))</f>
        <v>4.7671875000000004</v>
      </c>
      <c r="BG22" s="11"/>
      <c r="BH22" s="10">
        <f>SUM((AE22*0.25),(AN22*0.25),(BD22*0.5))</f>
        <v>5.2125000000000004</v>
      </c>
      <c r="BI22" s="11"/>
      <c r="BJ22" s="24">
        <f>AVERAGE(BF22:BH22)</f>
        <v>4.9898437500000004</v>
      </c>
      <c r="BK22" s="168" t="s">
        <v>153</v>
      </c>
      <c r="BL22" s="6"/>
      <c r="BM22" s="6"/>
    </row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3"/>
  <sheetViews>
    <sheetView tabSelected="1" workbookViewId="0">
      <selection activeCell="D22" sqref="D22"/>
    </sheetView>
  </sheetViews>
  <sheetFormatPr defaultRowHeight="14.4" x14ac:dyDescent="0.3"/>
  <cols>
    <col min="1" max="1" width="5.6640625" customWidth="1"/>
    <col min="2" max="2" width="20" style="60" customWidth="1"/>
    <col min="3" max="3" width="17.109375" style="60" customWidth="1"/>
    <col min="4" max="4" width="15.33203125" style="60" customWidth="1"/>
    <col min="5" max="5" width="24.109375" style="60" customWidth="1"/>
    <col min="6" max="6" width="5.88671875" style="60" customWidth="1"/>
    <col min="7" max="7" width="2.5546875" style="60" customWidth="1"/>
    <col min="14" max="14" width="2.88671875" customWidth="1"/>
    <col min="25" max="25" width="2.88671875" customWidth="1"/>
    <col min="32" max="32" width="2.88671875" customWidth="1"/>
    <col min="41" max="41" width="2.88671875" customWidth="1"/>
    <col min="52" max="52" width="2.88671875" customWidth="1"/>
    <col min="53" max="56" width="9.109375" style="60"/>
    <col min="57" max="57" width="2.88671875" style="60" customWidth="1"/>
    <col min="58" max="58" width="11.44140625" style="60" customWidth="1"/>
    <col min="59" max="59" width="3" style="61" customWidth="1"/>
    <col min="60" max="60" width="10" style="60" customWidth="1"/>
    <col min="61" max="61" width="2.88671875" style="61" customWidth="1"/>
    <col min="62" max="62" width="9.109375" style="60"/>
    <col min="63" max="63" width="12.5546875" customWidth="1"/>
  </cols>
  <sheetData>
    <row r="1" spans="1:63" ht="15.6" x14ac:dyDescent="0.3">
      <c r="A1" s="5" t="str">
        <f>CompDetail!A1</f>
        <v xml:space="preserve"> 2018 ENSW INTERSCHOOL CHAMPIONSHIPS VAULTING 							</v>
      </c>
      <c r="B1" s="12"/>
      <c r="C1" s="12"/>
      <c r="D1" s="12"/>
      <c r="E1" s="12"/>
      <c r="F1" s="12"/>
      <c r="G1" s="12"/>
      <c r="H1" s="6"/>
      <c r="I1" s="8"/>
      <c r="J1" s="9"/>
      <c r="K1" s="9"/>
      <c r="L1" s="9"/>
      <c r="M1" s="9"/>
      <c r="N1" s="8"/>
      <c r="O1" s="9"/>
      <c r="P1" s="9"/>
      <c r="Q1" s="9"/>
      <c r="R1" s="9"/>
      <c r="S1" s="9"/>
      <c r="T1" s="9"/>
      <c r="U1" s="9"/>
      <c r="V1" s="9"/>
      <c r="W1" s="9"/>
      <c r="X1" s="9"/>
      <c r="Y1" s="8"/>
      <c r="Z1" s="6"/>
      <c r="AA1" s="6"/>
      <c r="AB1" s="6"/>
      <c r="AC1" s="6"/>
      <c r="AD1" s="6"/>
      <c r="AE1" s="6"/>
      <c r="AF1" s="8"/>
      <c r="AG1" s="6"/>
      <c r="AH1" s="6"/>
      <c r="AI1" s="6"/>
      <c r="AJ1" s="6"/>
      <c r="AK1" s="6"/>
      <c r="AL1" s="6"/>
      <c r="AM1" s="6"/>
      <c r="AN1" s="6"/>
      <c r="AO1" s="6"/>
      <c r="AP1" s="9"/>
      <c r="AQ1" s="9"/>
      <c r="AR1" s="9"/>
      <c r="AS1" s="9"/>
      <c r="AT1" s="9"/>
      <c r="AU1" s="9"/>
      <c r="AV1" s="9"/>
      <c r="AW1" s="9"/>
      <c r="AX1" s="9"/>
      <c r="AY1" s="9"/>
      <c r="AZ1" s="8"/>
      <c r="BA1" s="10"/>
      <c r="BB1" s="10"/>
      <c r="BC1" s="10"/>
      <c r="BD1" s="10"/>
      <c r="BE1" s="12"/>
      <c r="BF1" s="11"/>
      <c r="BG1" s="11"/>
      <c r="BH1" s="12"/>
      <c r="BI1" s="11"/>
      <c r="BJ1" s="12"/>
      <c r="BK1" s="13">
        <f ca="1">NOW()</f>
        <v>43305.578187500003</v>
      </c>
    </row>
    <row r="2" spans="1:63" ht="15.6" x14ac:dyDescent="0.3">
      <c r="A2" s="5"/>
      <c r="B2" s="12"/>
      <c r="C2" s="12"/>
      <c r="D2" s="12" t="s">
        <v>0</v>
      </c>
      <c r="E2" s="12" t="s">
        <v>150</v>
      </c>
      <c r="F2" s="12"/>
      <c r="G2" s="12"/>
      <c r="H2" s="6"/>
      <c r="I2" s="8"/>
      <c r="J2" s="9"/>
      <c r="K2" s="9"/>
      <c r="L2" s="9"/>
      <c r="M2" s="9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8"/>
      <c r="Z2" s="6"/>
      <c r="AA2" s="6"/>
      <c r="AB2" s="6"/>
      <c r="AC2" s="6"/>
      <c r="AD2" s="6"/>
      <c r="AE2" s="6"/>
      <c r="AF2" s="8"/>
      <c r="AG2" s="6"/>
      <c r="AH2" s="6"/>
      <c r="AI2" s="6"/>
      <c r="AJ2" s="6"/>
      <c r="AK2" s="6"/>
      <c r="AL2" s="6"/>
      <c r="AM2" s="6"/>
      <c r="AN2" s="6"/>
      <c r="AO2" s="6"/>
      <c r="AP2" s="9"/>
      <c r="AQ2" s="9"/>
      <c r="AR2" s="9"/>
      <c r="AS2" s="9"/>
      <c r="AT2" s="9"/>
      <c r="AU2" s="9"/>
      <c r="AV2" s="9"/>
      <c r="AW2" s="9"/>
      <c r="AX2" s="9"/>
      <c r="AY2" s="9"/>
      <c r="AZ2" s="8"/>
      <c r="BA2" s="10"/>
      <c r="BB2" s="10"/>
      <c r="BC2" s="10"/>
      <c r="BD2" s="10"/>
      <c r="BE2" s="12"/>
      <c r="BF2" s="11"/>
      <c r="BG2" s="11"/>
      <c r="BH2" s="12"/>
      <c r="BI2" s="11"/>
      <c r="BJ2" s="12"/>
      <c r="BK2" s="13"/>
    </row>
    <row r="3" spans="1:63" ht="15.6" x14ac:dyDescent="0.3">
      <c r="A3" s="5"/>
      <c r="B3" s="12"/>
      <c r="C3" s="12"/>
      <c r="D3" s="12" t="s">
        <v>1</v>
      </c>
      <c r="E3" t="s">
        <v>151</v>
      </c>
      <c r="F3" s="12"/>
      <c r="G3" s="12"/>
      <c r="H3" s="6"/>
      <c r="I3" s="8"/>
      <c r="J3" s="6"/>
      <c r="K3" s="6"/>
      <c r="L3" s="6"/>
      <c r="M3" s="6"/>
      <c r="N3" s="8"/>
      <c r="O3" s="6"/>
      <c r="P3" s="6"/>
      <c r="Q3" s="6"/>
      <c r="R3" s="6"/>
      <c r="S3" s="6"/>
      <c r="T3" s="6"/>
      <c r="U3" s="6"/>
      <c r="V3" s="6"/>
      <c r="W3" s="6"/>
      <c r="X3" s="6"/>
      <c r="Y3" s="8"/>
      <c r="Z3" s="6"/>
      <c r="AA3" s="6"/>
      <c r="AB3" s="6"/>
      <c r="AC3" s="6"/>
      <c r="AD3" s="6"/>
      <c r="AE3" s="6"/>
      <c r="AF3" s="8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8"/>
      <c r="BA3" s="10"/>
      <c r="BB3" s="10"/>
      <c r="BC3" s="10"/>
      <c r="BD3" s="10"/>
      <c r="BE3" s="12"/>
      <c r="BF3" s="11"/>
      <c r="BG3" s="11"/>
      <c r="BH3" s="12"/>
      <c r="BI3" s="11"/>
      <c r="BJ3" s="12"/>
      <c r="BK3" s="14">
        <f ca="1">NOW()</f>
        <v>43305.578187500003</v>
      </c>
    </row>
    <row r="4" spans="1:63" ht="15.6" x14ac:dyDescent="0.3">
      <c r="A4" s="216">
        <f>CompDetail!A3</f>
        <v>43301</v>
      </c>
      <c r="B4" s="216"/>
      <c r="C4" s="12"/>
      <c r="D4" s="12"/>
      <c r="E4" s="12"/>
      <c r="F4" s="12"/>
      <c r="G4" s="12"/>
      <c r="H4" s="62" t="s">
        <v>2</v>
      </c>
      <c r="I4" s="16"/>
      <c r="J4" s="15"/>
      <c r="K4" s="16"/>
      <c r="L4" s="16"/>
      <c r="M4" s="16"/>
      <c r="N4" s="16"/>
      <c r="O4" s="15"/>
      <c r="P4" s="16"/>
      <c r="Q4" s="16"/>
      <c r="R4" s="16"/>
      <c r="S4" s="16"/>
      <c r="T4" s="16"/>
      <c r="U4" s="16"/>
      <c r="V4" s="16"/>
      <c r="W4" s="16"/>
      <c r="X4" s="16"/>
      <c r="Y4" s="8"/>
      <c r="Z4" s="17" t="s">
        <v>3</v>
      </c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6"/>
      <c r="AP4" s="15" t="s">
        <v>2</v>
      </c>
      <c r="AQ4" s="16"/>
      <c r="AR4" s="16"/>
      <c r="AS4" s="16"/>
      <c r="AT4" s="16"/>
      <c r="AU4" s="16"/>
      <c r="AV4" s="16"/>
      <c r="AW4" s="16"/>
      <c r="AX4" s="16"/>
      <c r="AY4" s="16"/>
      <c r="AZ4" s="8"/>
      <c r="BA4" s="19" t="s">
        <v>3</v>
      </c>
      <c r="BB4" s="19"/>
      <c r="BC4" s="19"/>
      <c r="BD4" s="19"/>
      <c r="BE4" s="12"/>
      <c r="BF4" s="11"/>
      <c r="BG4" s="11"/>
      <c r="BH4" s="12"/>
      <c r="BI4" s="11"/>
      <c r="BJ4" s="12"/>
      <c r="BK4" s="6"/>
    </row>
    <row r="5" spans="1:63" ht="15.6" x14ac:dyDescent="0.3">
      <c r="A5" s="5"/>
      <c r="B5" s="12"/>
      <c r="C5" s="12"/>
      <c r="D5" s="12"/>
      <c r="E5" s="12"/>
      <c r="F5" s="12"/>
      <c r="G5" s="12"/>
      <c r="H5" s="6"/>
      <c r="I5" s="8"/>
      <c r="J5" s="6"/>
      <c r="K5" s="6"/>
      <c r="L5" s="6"/>
      <c r="M5" s="6"/>
      <c r="N5" s="8"/>
      <c r="O5" s="6"/>
      <c r="P5" s="6"/>
      <c r="Q5" s="6"/>
      <c r="R5" s="6"/>
      <c r="S5" s="6"/>
      <c r="T5" s="6"/>
      <c r="U5" s="6"/>
      <c r="V5" s="6"/>
      <c r="W5" s="6"/>
      <c r="X5" s="6"/>
      <c r="Y5" s="8"/>
      <c r="Z5" s="6"/>
      <c r="AA5" s="6"/>
      <c r="AB5" s="6"/>
      <c r="AC5" s="6"/>
      <c r="AD5" s="6"/>
      <c r="AE5" s="6"/>
      <c r="AF5" s="8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8"/>
      <c r="BA5" s="10"/>
      <c r="BB5" s="10"/>
      <c r="BC5" s="10"/>
      <c r="BD5" s="10"/>
      <c r="BE5" s="12"/>
      <c r="BF5" s="11"/>
      <c r="BG5" s="11"/>
      <c r="BH5" s="12"/>
      <c r="BI5" s="11"/>
      <c r="BJ5" s="12"/>
      <c r="BK5" s="6"/>
    </row>
    <row r="6" spans="1:63" ht="15.6" x14ac:dyDescent="0.3">
      <c r="A6" s="5" t="s">
        <v>48</v>
      </c>
      <c r="B6" s="29"/>
      <c r="C6" s="12"/>
      <c r="D6" s="12"/>
      <c r="E6" s="12"/>
      <c r="F6" s="12"/>
      <c r="G6" s="12"/>
      <c r="H6" s="21" t="s">
        <v>5</v>
      </c>
      <c r="I6" s="22"/>
      <c r="J6" s="6"/>
      <c r="K6" s="21"/>
      <c r="L6" s="6"/>
      <c r="M6" s="6"/>
      <c r="N6" s="8"/>
      <c r="O6" s="21" t="s">
        <v>6</v>
      </c>
      <c r="P6" s="21"/>
      <c r="Q6" s="6"/>
      <c r="R6" s="6"/>
      <c r="S6" s="6"/>
      <c r="T6" s="6"/>
      <c r="U6" s="6"/>
      <c r="V6" s="6"/>
      <c r="W6" s="6"/>
      <c r="X6" s="6"/>
      <c r="Y6" s="22"/>
      <c r="Z6" s="21" t="s">
        <v>5</v>
      </c>
      <c r="AA6" s="6"/>
      <c r="AB6" s="6"/>
      <c r="AC6" s="6"/>
      <c r="AD6" s="6"/>
      <c r="AE6" s="6"/>
      <c r="AF6" s="8"/>
      <c r="AG6" s="21" t="s">
        <v>5</v>
      </c>
      <c r="AH6" s="6"/>
      <c r="AI6" s="6"/>
      <c r="AJ6" s="6"/>
      <c r="AK6" s="6"/>
      <c r="AL6" s="6"/>
      <c r="AM6" s="21"/>
      <c r="AN6" s="21"/>
      <c r="AO6" s="23"/>
      <c r="AP6" s="21" t="s">
        <v>7</v>
      </c>
      <c r="AQ6" s="21"/>
      <c r="AR6" s="6"/>
      <c r="AS6" s="6"/>
      <c r="AT6" s="6"/>
      <c r="AU6" s="6"/>
      <c r="AV6" s="6"/>
      <c r="AW6" s="6"/>
      <c r="AX6" s="6"/>
      <c r="AY6" s="6"/>
      <c r="AZ6" s="8"/>
      <c r="BA6" s="24" t="s">
        <v>8</v>
      </c>
      <c r="BB6" s="10"/>
      <c r="BC6" s="10"/>
      <c r="BD6" s="10"/>
      <c r="BE6" s="63"/>
      <c r="BF6" s="25" t="s">
        <v>9</v>
      </c>
      <c r="BG6" s="11"/>
      <c r="BH6" s="12"/>
      <c r="BI6" s="11"/>
      <c r="BJ6" s="12"/>
      <c r="BK6" s="6"/>
    </row>
    <row r="7" spans="1:63" ht="15.6" x14ac:dyDescent="0.3">
      <c r="A7" s="5" t="s">
        <v>10</v>
      </c>
      <c r="B7" s="120">
        <v>5</v>
      </c>
      <c r="C7" s="12"/>
      <c r="D7" s="12"/>
      <c r="E7" s="12"/>
      <c r="F7" s="12"/>
      <c r="G7" s="12"/>
      <c r="H7" s="6" t="str">
        <f>E2</f>
        <v>Jenny Scott</v>
      </c>
      <c r="I7" s="8"/>
      <c r="J7" s="6"/>
      <c r="K7" s="6"/>
      <c r="L7" s="6"/>
      <c r="M7" s="6"/>
      <c r="N7" s="6"/>
      <c r="O7" s="6" t="str">
        <f>E2</f>
        <v>Jenny Scott</v>
      </c>
      <c r="P7" s="6"/>
      <c r="Q7" s="6"/>
      <c r="R7" s="6"/>
      <c r="S7" s="6"/>
      <c r="T7" s="6"/>
      <c r="U7" s="6"/>
      <c r="V7" s="6"/>
      <c r="W7" s="6"/>
      <c r="X7" s="8"/>
      <c r="Y7" s="8"/>
      <c r="Z7" s="6" t="str">
        <f>E2</f>
        <v>Jenny Scott</v>
      </c>
      <c r="AA7" s="6"/>
      <c r="AB7" s="6"/>
      <c r="AC7" s="6"/>
      <c r="AD7" s="6"/>
      <c r="AE7" s="6"/>
      <c r="AF7" s="6"/>
      <c r="AG7" s="6" t="str">
        <f>E2</f>
        <v>Jenny Scott</v>
      </c>
      <c r="AH7" s="6"/>
      <c r="AI7" s="6"/>
      <c r="AJ7" s="6"/>
      <c r="AK7" s="6"/>
      <c r="AL7" s="6"/>
      <c r="AM7" s="6"/>
      <c r="AN7" s="6"/>
      <c r="AO7" s="23"/>
      <c r="AP7" s="6" t="str">
        <f>E3</f>
        <v>Robyn Bruderer</v>
      </c>
      <c r="AQ7" s="6"/>
      <c r="AR7" s="6"/>
      <c r="AS7" s="6"/>
      <c r="AT7" s="6"/>
      <c r="AU7" s="6"/>
      <c r="AV7" s="6"/>
      <c r="AW7" s="6"/>
      <c r="AX7" s="6"/>
      <c r="AY7" s="8"/>
      <c r="AZ7" s="6"/>
      <c r="BA7" s="10" t="str">
        <f>E3</f>
        <v>Robyn Bruderer</v>
      </c>
      <c r="BB7" s="10"/>
      <c r="BC7" s="10"/>
      <c r="BD7" s="10"/>
      <c r="BE7" s="63"/>
      <c r="BF7" s="12"/>
      <c r="BG7" s="11"/>
      <c r="BH7" s="12"/>
      <c r="BI7" s="11"/>
      <c r="BJ7" s="12"/>
      <c r="BK7" s="6"/>
    </row>
    <row r="8" spans="1:63" x14ac:dyDescent="0.3">
      <c r="A8" s="6"/>
      <c r="B8" s="12"/>
      <c r="C8" s="12"/>
      <c r="D8" s="12"/>
      <c r="E8" s="12"/>
      <c r="F8" s="12"/>
      <c r="G8" s="145"/>
      <c r="H8" s="6" t="s">
        <v>11</v>
      </c>
      <c r="I8" s="6"/>
      <c r="J8" s="6"/>
      <c r="K8" s="6"/>
      <c r="L8" s="6"/>
      <c r="M8" s="9"/>
      <c r="N8" s="26"/>
      <c r="O8" s="6"/>
      <c r="P8" s="9"/>
      <c r="Q8" s="9"/>
      <c r="R8" s="9"/>
      <c r="S8" s="9"/>
      <c r="T8" s="9"/>
      <c r="U8" s="9"/>
      <c r="V8" s="9"/>
      <c r="W8" s="9"/>
      <c r="X8" s="9"/>
      <c r="Y8" s="26"/>
      <c r="Z8" s="27" t="s">
        <v>11</v>
      </c>
      <c r="AA8" s="27"/>
      <c r="AB8" s="27"/>
      <c r="AC8" s="27"/>
      <c r="AD8" s="28"/>
      <c r="AE8" s="6"/>
      <c r="AF8" s="8"/>
      <c r="AG8" s="6" t="s">
        <v>12</v>
      </c>
      <c r="AH8" s="6"/>
      <c r="AI8" s="6"/>
      <c r="AJ8" s="6"/>
      <c r="AK8" s="6"/>
      <c r="AL8" s="6"/>
      <c r="AM8" s="6"/>
      <c r="AN8" s="27" t="s">
        <v>12</v>
      </c>
      <c r="AO8" s="23"/>
      <c r="AP8" s="6"/>
      <c r="AQ8" s="9"/>
      <c r="AR8" s="9"/>
      <c r="AS8" s="9"/>
      <c r="AT8" s="9"/>
      <c r="AU8" s="9"/>
      <c r="AV8" s="9"/>
      <c r="AW8" s="9"/>
      <c r="AX8" s="9"/>
      <c r="AY8" s="9"/>
      <c r="AZ8" s="26"/>
      <c r="BA8" s="24"/>
      <c r="BB8" s="10"/>
      <c r="BC8" s="10" t="s">
        <v>13</v>
      </c>
      <c r="BD8" s="10" t="s">
        <v>14</v>
      </c>
      <c r="BE8" s="63"/>
      <c r="BF8" s="29" t="s">
        <v>15</v>
      </c>
      <c r="BG8" s="11"/>
      <c r="BH8" s="29" t="s">
        <v>3</v>
      </c>
      <c r="BI8" s="64"/>
      <c r="BJ8" s="30" t="s">
        <v>16</v>
      </c>
      <c r="BK8" s="31"/>
    </row>
    <row r="9" spans="1:63" x14ac:dyDescent="0.3">
      <c r="A9" s="32" t="s">
        <v>17</v>
      </c>
      <c r="B9" s="33" t="s">
        <v>18</v>
      </c>
      <c r="C9" s="33" t="s">
        <v>11</v>
      </c>
      <c r="D9" s="33" t="s">
        <v>19</v>
      </c>
      <c r="E9" s="33" t="s">
        <v>80</v>
      </c>
      <c r="F9" s="33" t="s">
        <v>81</v>
      </c>
      <c r="G9" s="142"/>
      <c r="H9" s="34" t="s">
        <v>21</v>
      </c>
      <c r="I9" s="34" t="s">
        <v>22</v>
      </c>
      <c r="J9" s="34" t="s">
        <v>23</v>
      </c>
      <c r="K9" s="34" t="s">
        <v>24</v>
      </c>
      <c r="L9" s="34" t="s">
        <v>25</v>
      </c>
      <c r="M9" s="34" t="s">
        <v>11</v>
      </c>
      <c r="N9" s="35"/>
      <c r="O9" s="32" t="s">
        <v>26</v>
      </c>
      <c r="P9" s="32" t="s">
        <v>27</v>
      </c>
      <c r="Q9" s="32" t="s">
        <v>28</v>
      </c>
      <c r="R9" s="32" t="s">
        <v>29</v>
      </c>
      <c r="S9" s="32" t="s">
        <v>30</v>
      </c>
      <c r="T9" s="32" t="s">
        <v>31</v>
      </c>
      <c r="U9" s="32" t="s">
        <v>32</v>
      </c>
      <c r="V9" s="32" t="s">
        <v>33</v>
      </c>
      <c r="W9" s="32" t="s">
        <v>34</v>
      </c>
      <c r="X9" s="32" t="s">
        <v>35</v>
      </c>
      <c r="Y9" s="35"/>
      <c r="Z9" s="34" t="s">
        <v>21</v>
      </c>
      <c r="AA9" s="34" t="s">
        <v>22</v>
      </c>
      <c r="AB9" s="34" t="s">
        <v>23</v>
      </c>
      <c r="AC9" s="34" t="s">
        <v>24</v>
      </c>
      <c r="AD9" s="34" t="s">
        <v>25</v>
      </c>
      <c r="AE9" s="34" t="s">
        <v>11</v>
      </c>
      <c r="AF9" s="36"/>
      <c r="AG9" s="34" t="s">
        <v>36</v>
      </c>
      <c r="AH9" s="34" t="s">
        <v>37</v>
      </c>
      <c r="AI9" s="34" t="s">
        <v>38</v>
      </c>
      <c r="AJ9" s="34" t="s">
        <v>39</v>
      </c>
      <c r="AK9" s="34" t="s">
        <v>40</v>
      </c>
      <c r="AL9" s="34" t="s">
        <v>41</v>
      </c>
      <c r="AM9" s="32" t="s">
        <v>42</v>
      </c>
      <c r="AN9" s="32" t="s">
        <v>43</v>
      </c>
      <c r="AO9" s="37"/>
      <c r="AP9" s="32" t="s">
        <v>26</v>
      </c>
      <c r="AQ9" s="32" t="s">
        <v>27</v>
      </c>
      <c r="AR9" s="32" t="s">
        <v>28</v>
      </c>
      <c r="AS9" s="32" t="s">
        <v>29</v>
      </c>
      <c r="AT9" s="32" t="s">
        <v>30</v>
      </c>
      <c r="AU9" s="32" t="s">
        <v>31</v>
      </c>
      <c r="AV9" s="32" t="s">
        <v>32</v>
      </c>
      <c r="AW9" s="32" t="s">
        <v>33</v>
      </c>
      <c r="AX9" s="32" t="s">
        <v>34</v>
      </c>
      <c r="AY9" s="32" t="s">
        <v>35</v>
      </c>
      <c r="AZ9" s="35"/>
      <c r="BA9" s="38" t="s">
        <v>44</v>
      </c>
      <c r="BB9" s="38" t="s">
        <v>14</v>
      </c>
      <c r="BC9" s="38" t="s">
        <v>45</v>
      </c>
      <c r="BD9" s="38" t="s">
        <v>43</v>
      </c>
      <c r="BE9" s="63"/>
      <c r="BF9" s="40" t="s">
        <v>46</v>
      </c>
      <c r="BG9" s="41"/>
      <c r="BH9" s="40" t="s">
        <v>46</v>
      </c>
      <c r="BI9" s="65"/>
      <c r="BJ9" s="43" t="s">
        <v>46</v>
      </c>
      <c r="BK9" s="44" t="s">
        <v>47</v>
      </c>
    </row>
    <row r="10" spans="1:63" x14ac:dyDescent="0.3">
      <c r="A10" s="27"/>
      <c r="B10" s="12"/>
      <c r="C10" s="12"/>
      <c r="D10" s="12"/>
      <c r="E10" s="12"/>
      <c r="F10" s="12"/>
      <c r="G10" s="145"/>
      <c r="H10" s="31"/>
      <c r="I10" s="31"/>
      <c r="J10" s="31"/>
      <c r="K10" s="31"/>
      <c r="L10" s="31"/>
      <c r="M10" s="31"/>
      <c r="N10" s="3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35"/>
      <c r="Z10" s="31"/>
      <c r="AA10" s="31"/>
      <c r="AB10" s="31"/>
      <c r="AC10" s="31"/>
      <c r="AD10" s="31"/>
      <c r="AE10" s="31"/>
      <c r="AF10" s="36"/>
      <c r="AG10" s="31"/>
      <c r="AH10" s="31"/>
      <c r="AI10" s="31"/>
      <c r="AJ10" s="31"/>
      <c r="AK10" s="31"/>
      <c r="AL10" s="31"/>
      <c r="AM10" s="27"/>
      <c r="AN10" s="27"/>
      <c r="AO10" s="3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35"/>
      <c r="BA10" s="10"/>
      <c r="BB10" s="10"/>
      <c r="BC10" s="10"/>
      <c r="BD10" s="10"/>
      <c r="BE10" s="63"/>
      <c r="BF10" s="29"/>
      <c r="BG10" s="11"/>
      <c r="BH10" s="29"/>
      <c r="BI10" s="66"/>
      <c r="BJ10" s="30"/>
      <c r="BK10" s="46"/>
    </row>
    <row r="11" spans="1:63" x14ac:dyDescent="0.3">
      <c r="A11" s="122">
        <v>3</v>
      </c>
      <c r="B11" s="123" t="s">
        <v>117</v>
      </c>
      <c r="C11" s="123" t="s">
        <v>118</v>
      </c>
      <c r="D11" s="123" t="s">
        <v>119</v>
      </c>
      <c r="E11" s="123" t="s">
        <v>120</v>
      </c>
      <c r="F11" s="122">
        <v>5</v>
      </c>
      <c r="G11" s="144"/>
      <c r="H11" s="47">
        <v>6.2</v>
      </c>
      <c r="I11" s="47">
        <v>6.5</v>
      </c>
      <c r="J11" s="47">
        <v>7.5</v>
      </c>
      <c r="K11" s="47">
        <v>6.5</v>
      </c>
      <c r="L11" s="47">
        <v>6.5</v>
      </c>
      <c r="M11" s="48">
        <f t="shared" ref="M11" si="0">SUM((H11*0.3),(I11*0.25),(J11*0.25),(K11*0.15),(L11*0.05))</f>
        <v>6.6599999999999993</v>
      </c>
      <c r="N11" s="49"/>
      <c r="O11" s="50">
        <v>6</v>
      </c>
      <c r="P11" s="50">
        <v>6.2</v>
      </c>
      <c r="Q11" s="50">
        <v>5</v>
      </c>
      <c r="R11" s="50">
        <v>6</v>
      </c>
      <c r="S11" s="50">
        <v>5.5</v>
      </c>
      <c r="T11" s="50">
        <v>5.2</v>
      </c>
      <c r="U11" s="50">
        <v>6.5</v>
      </c>
      <c r="V11" s="50">
        <v>6.5</v>
      </c>
      <c r="W11" s="51">
        <f t="shared" ref="W11" si="1">SUM(O11:V11)</f>
        <v>46.9</v>
      </c>
      <c r="X11" s="48">
        <f t="shared" ref="X11" si="2">W11/8</f>
        <v>5.8624999999999998</v>
      </c>
      <c r="Y11" s="49"/>
      <c r="Z11" s="47">
        <v>6.5</v>
      </c>
      <c r="AA11" s="47">
        <v>6.2</v>
      </c>
      <c r="AB11" s="47">
        <v>7.5</v>
      </c>
      <c r="AC11" s="47">
        <v>6.8</v>
      </c>
      <c r="AD11" s="47">
        <v>6.5</v>
      </c>
      <c r="AE11" s="48">
        <f t="shared" ref="AE11" si="3">SUM((Z11*0.1),(AA11*0.1),(AB11*0.3),(AC11*0.3),(AD11*0.2))</f>
        <v>6.86</v>
      </c>
      <c r="AF11" s="52"/>
      <c r="AG11" s="50">
        <v>6.8</v>
      </c>
      <c r="AH11" s="50">
        <v>6.5</v>
      </c>
      <c r="AI11" s="50">
        <v>7</v>
      </c>
      <c r="AJ11" s="50">
        <v>7</v>
      </c>
      <c r="AK11" s="50">
        <v>6.5</v>
      </c>
      <c r="AL11" s="48">
        <f t="shared" ref="AL11" si="4">SUM((AG11*0.2),(AH11*0.15),(AI11*0.25),(AJ11*0.2),(AK11*0.2))</f>
        <v>6.7850000000000001</v>
      </c>
      <c r="AM11" s="53"/>
      <c r="AN11" s="48">
        <f t="shared" ref="AN11" si="5">AL11-AM11</f>
        <v>6.7850000000000001</v>
      </c>
      <c r="AO11" s="54"/>
      <c r="AP11" s="50">
        <v>5.3</v>
      </c>
      <c r="AQ11" s="50">
        <v>6</v>
      </c>
      <c r="AR11" s="50">
        <v>6</v>
      </c>
      <c r="AS11" s="50">
        <v>6</v>
      </c>
      <c r="AT11" s="50">
        <v>6.3</v>
      </c>
      <c r="AU11" s="50">
        <v>6.5</v>
      </c>
      <c r="AV11" s="50">
        <v>5.7</v>
      </c>
      <c r="AW11" s="50">
        <v>5.7</v>
      </c>
      <c r="AX11" s="51">
        <f t="shared" ref="AX11" si="6">SUM(AP11:AW11)</f>
        <v>47.500000000000007</v>
      </c>
      <c r="AY11" s="48">
        <f t="shared" ref="AY11" si="7">AX11/8</f>
        <v>5.9375000000000009</v>
      </c>
      <c r="AZ11" s="49"/>
      <c r="BA11" s="55">
        <v>8.16</v>
      </c>
      <c r="BB11" s="56">
        <f t="shared" ref="BB11" si="8">BA11</f>
        <v>8.16</v>
      </c>
      <c r="BC11" s="57"/>
      <c r="BD11" s="56">
        <f t="shared" ref="BD11" si="9">SUM(BB11-BC11)</f>
        <v>8.16</v>
      </c>
      <c r="BE11" s="67"/>
      <c r="BF11" s="10">
        <f t="shared" ref="BF11" si="10">SUM((M11*0.25)+(X11*0.375)+(AY11*0.375))</f>
        <v>6.09</v>
      </c>
      <c r="BG11" s="11"/>
      <c r="BH11" s="10">
        <f t="shared" ref="BH11" si="11">SUM((AE11*0.25),(AN11*0.25),(BD11*0.5))</f>
        <v>7.49125</v>
      </c>
      <c r="BI11" s="64"/>
      <c r="BJ11" s="24">
        <f t="shared" ref="BJ11" si="12">AVERAGE(BF11:BH11)</f>
        <v>6.7906250000000004</v>
      </c>
      <c r="BK11" s="58">
        <f>RANK(BJ11,BJ$11:BJ$1010)</f>
        <v>1</v>
      </c>
    </row>
    <row r="12" spans="1:63" x14ac:dyDescent="0.3">
      <c r="A12" s="122">
        <v>19</v>
      </c>
      <c r="B12" s="123" t="s">
        <v>115</v>
      </c>
      <c r="C12" s="123" t="s">
        <v>105</v>
      </c>
      <c r="D12" s="123" t="s">
        <v>106</v>
      </c>
      <c r="E12" s="123" t="s">
        <v>116</v>
      </c>
      <c r="F12" s="122">
        <v>11</v>
      </c>
      <c r="G12" s="144"/>
      <c r="H12" s="47">
        <v>5.5</v>
      </c>
      <c r="I12" s="47">
        <v>5.5</v>
      </c>
      <c r="J12" s="47">
        <v>6.5</v>
      </c>
      <c r="K12" s="47">
        <v>6.5</v>
      </c>
      <c r="L12" s="47">
        <v>6.5</v>
      </c>
      <c r="M12" s="48">
        <f>SUM((H12*0.3),(I12*0.25),(J12*0.25),(K12*0.15),(L12*0.05))</f>
        <v>5.95</v>
      </c>
      <c r="N12" s="49"/>
      <c r="O12" s="50">
        <v>5.5</v>
      </c>
      <c r="P12" s="50">
        <v>6</v>
      </c>
      <c r="Q12" s="50">
        <v>6</v>
      </c>
      <c r="R12" s="50">
        <v>7</v>
      </c>
      <c r="S12" s="50">
        <v>6.5</v>
      </c>
      <c r="T12" s="50">
        <v>6.5</v>
      </c>
      <c r="U12" s="50">
        <v>6.8</v>
      </c>
      <c r="V12" s="50">
        <v>6.5</v>
      </c>
      <c r="W12" s="51">
        <f t="shared" ref="W12" si="13">SUM(O12:V12)</f>
        <v>50.8</v>
      </c>
      <c r="X12" s="48">
        <f t="shared" ref="X12" si="14">W12/8</f>
        <v>6.35</v>
      </c>
      <c r="Y12" s="49"/>
      <c r="Z12" s="47">
        <v>5.5</v>
      </c>
      <c r="AA12" s="47">
        <v>5.5</v>
      </c>
      <c r="AB12" s="47">
        <v>6.5</v>
      </c>
      <c r="AC12" s="47">
        <v>6.5</v>
      </c>
      <c r="AD12" s="47">
        <v>6.5</v>
      </c>
      <c r="AE12" s="48">
        <f t="shared" ref="AE12" si="15">SUM((Z12*0.1),(AA12*0.1),(AB12*0.3),(AC12*0.3),(AD12*0.2))</f>
        <v>6.3</v>
      </c>
      <c r="AF12" s="52"/>
      <c r="AG12" s="50">
        <v>6</v>
      </c>
      <c r="AH12" s="50">
        <v>6.5</v>
      </c>
      <c r="AI12" s="50">
        <v>6.5</v>
      </c>
      <c r="AJ12" s="50">
        <v>6</v>
      </c>
      <c r="AK12" s="50">
        <v>6</v>
      </c>
      <c r="AL12" s="48">
        <f t="shared" ref="AL12" si="16">SUM((AG12*0.2),(AH12*0.15),(AI12*0.25),(AJ12*0.2),(AK12*0.2))</f>
        <v>6.2</v>
      </c>
      <c r="AM12" s="53"/>
      <c r="AN12" s="48">
        <f t="shared" ref="AN12" si="17">AL12-AM12</f>
        <v>6.2</v>
      </c>
      <c r="AO12" s="54"/>
      <c r="AP12" s="50">
        <v>4.7</v>
      </c>
      <c r="AQ12" s="50">
        <v>5</v>
      </c>
      <c r="AR12" s="50">
        <v>6</v>
      </c>
      <c r="AS12" s="50">
        <v>6</v>
      </c>
      <c r="AT12" s="50">
        <v>6.3</v>
      </c>
      <c r="AU12" s="50">
        <v>6.3</v>
      </c>
      <c r="AV12" s="50">
        <v>6.5</v>
      </c>
      <c r="AW12" s="50">
        <v>6.2</v>
      </c>
      <c r="AX12" s="51">
        <f t="shared" ref="AX12" si="18">SUM(AP12:AW12)</f>
        <v>47</v>
      </c>
      <c r="AY12" s="48">
        <f t="shared" ref="AY12" si="19">AX12/8</f>
        <v>5.875</v>
      </c>
      <c r="AZ12" s="49"/>
      <c r="BA12" s="55">
        <v>7.45</v>
      </c>
      <c r="BB12" s="56">
        <f t="shared" ref="BB12" si="20">BA12</f>
        <v>7.45</v>
      </c>
      <c r="BC12" s="57"/>
      <c r="BD12" s="56">
        <f>SUM(BB12-BC12)</f>
        <v>7.45</v>
      </c>
      <c r="BE12" s="67"/>
      <c r="BF12" s="10">
        <f>SUM((M12*0.25)+(X12*0.375)+(AY12*0.375))</f>
        <v>6.0718749999999995</v>
      </c>
      <c r="BG12" s="11"/>
      <c r="BH12" s="10">
        <f>SUM((AE12*0.25),(AN12*0.25),(BD12*0.5))</f>
        <v>6.85</v>
      </c>
      <c r="BI12" s="64"/>
      <c r="BJ12" s="24">
        <f>AVERAGE(BF12:BH12)</f>
        <v>6.4609375</v>
      </c>
      <c r="BK12" s="58">
        <f>RANK(BJ12,BJ$11:BJ$1010)</f>
        <v>2</v>
      </c>
    </row>
    <row r="13" spans="1:63" x14ac:dyDescent="0.3">
      <c r="A13" s="122">
        <v>22</v>
      </c>
      <c r="B13" s="123" t="s">
        <v>121</v>
      </c>
      <c r="C13" s="123" t="s">
        <v>118</v>
      </c>
      <c r="D13" s="123" t="s">
        <v>119</v>
      </c>
      <c r="E13" s="123" t="s">
        <v>122</v>
      </c>
      <c r="F13" s="122">
        <v>12</v>
      </c>
      <c r="G13" s="144"/>
      <c r="H13" s="47">
        <v>6.2</v>
      </c>
      <c r="I13" s="47">
        <v>6.5</v>
      </c>
      <c r="J13" s="47">
        <v>7.5</v>
      </c>
      <c r="K13" s="47">
        <v>6.5</v>
      </c>
      <c r="L13" s="47">
        <v>6.5</v>
      </c>
      <c r="M13" s="48">
        <f>SUM((H13*0.3),(I13*0.25),(J13*0.25),(K13*0.15),(L13*0.05))</f>
        <v>6.6599999999999993</v>
      </c>
      <c r="N13" s="49"/>
      <c r="O13" s="50">
        <v>0</v>
      </c>
      <c r="P13" s="50">
        <v>6.5</v>
      </c>
      <c r="Q13" s="50">
        <v>6</v>
      </c>
      <c r="R13" s="50">
        <v>6.5</v>
      </c>
      <c r="S13" s="50">
        <v>5.5</v>
      </c>
      <c r="T13" s="50">
        <v>5</v>
      </c>
      <c r="U13" s="50">
        <v>7</v>
      </c>
      <c r="V13" s="50">
        <v>0</v>
      </c>
      <c r="W13" s="51">
        <f>SUM(O13:V13)</f>
        <v>36.5</v>
      </c>
      <c r="X13" s="48">
        <f>W13/8</f>
        <v>4.5625</v>
      </c>
      <c r="Y13" s="49"/>
      <c r="Z13" s="47">
        <v>6.5</v>
      </c>
      <c r="AA13" s="47">
        <v>6.2</v>
      </c>
      <c r="AB13" s="47">
        <v>7.5</v>
      </c>
      <c r="AC13" s="47">
        <v>6.8</v>
      </c>
      <c r="AD13" s="47">
        <v>6.5</v>
      </c>
      <c r="AE13" s="48">
        <f>SUM((Z13*0.1),(AA13*0.1),(AB13*0.3),(AC13*0.3),(AD13*0.2))</f>
        <v>6.86</v>
      </c>
      <c r="AF13" s="52"/>
      <c r="AG13" s="50">
        <v>6.5</v>
      </c>
      <c r="AH13" s="50">
        <v>6.5</v>
      </c>
      <c r="AI13" s="50">
        <v>6.2</v>
      </c>
      <c r="AJ13" s="50">
        <v>5.5</v>
      </c>
      <c r="AK13" s="50">
        <v>5.5</v>
      </c>
      <c r="AL13" s="48">
        <f>SUM((AG13*0.2),(AH13*0.15),(AI13*0.25),(AJ13*0.2),(AK13*0.2))</f>
        <v>6.0250000000000004</v>
      </c>
      <c r="AM13" s="53"/>
      <c r="AN13" s="48">
        <f>AL13-AM13</f>
        <v>6.0250000000000004</v>
      </c>
      <c r="AO13" s="54"/>
      <c r="AP13" s="50">
        <v>0</v>
      </c>
      <c r="AQ13" s="50">
        <v>6</v>
      </c>
      <c r="AR13" s="50">
        <v>6.2</v>
      </c>
      <c r="AS13" s="50">
        <v>6</v>
      </c>
      <c r="AT13" s="50">
        <v>5</v>
      </c>
      <c r="AU13" s="50">
        <v>5</v>
      </c>
      <c r="AV13" s="50">
        <v>6.3</v>
      </c>
      <c r="AW13" s="50">
        <v>0</v>
      </c>
      <c r="AX13" s="51">
        <f>SUM(AP13:AW13)</f>
        <v>34.5</v>
      </c>
      <c r="AY13" s="48">
        <f>AX13/8</f>
        <v>4.3125</v>
      </c>
      <c r="AZ13" s="49"/>
      <c r="BA13" s="55">
        <v>7.8</v>
      </c>
      <c r="BB13" s="56">
        <f>BA13</f>
        <v>7.8</v>
      </c>
      <c r="BC13" s="57"/>
      <c r="BD13" s="56">
        <f>SUM(BB13-BC13)</f>
        <v>7.8</v>
      </c>
      <c r="BE13" s="67"/>
      <c r="BF13" s="10">
        <f>SUM((M13*0.25)+(X13*0.375)+(AY13*0.375))</f>
        <v>4.993125</v>
      </c>
      <c r="BG13" s="11"/>
      <c r="BH13" s="10">
        <f>SUM((AE13*0.25),(AN13*0.25),(BD13*0.5))</f>
        <v>7.1212499999999999</v>
      </c>
      <c r="BI13" s="64"/>
      <c r="BJ13" s="24">
        <f>AVERAGE(BF13:BH13)</f>
        <v>6.0571874999999995</v>
      </c>
      <c r="BK13" s="58">
        <f>RANK(BJ13,BJ$11:BJ$1010)</f>
        <v>3</v>
      </c>
    </row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2"/>
  <sheetViews>
    <sheetView workbookViewId="0">
      <selection sqref="A1:XFD3"/>
    </sheetView>
  </sheetViews>
  <sheetFormatPr defaultRowHeight="14.4" x14ac:dyDescent="0.3"/>
  <cols>
    <col min="1" max="1" width="5.6640625" customWidth="1"/>
    <col min="2" max="2" width="20" customWidth="1"/>
    <col min="3" max="3" width="17.109375" customWidth="1"/>
    <col min="4" max="4" width="12.44140625" customWidth="1"/>
    <col min="5" max="5" width="24" customWidth="1"/>
    <col min="6" max="6" width="6.6640625" customWidth="1"/>
    <col min="7" max="7" width="2.6640625" customWidth="1"/>
    <col min="14" max="14" width="2.88671875" customWidth="1"/>
    <col min="24" max="24" width="2.88671875" customWidth="1"/>
    <col min="31" max="31" width="2.88671875" customWidth="1"/>
    <col min="40" max="40" width="2.88671875" customWidth="1"/>
    <col min="50" max="50" width="2.88671875" customWidth="1"/>
    <col min="55" max="55" width="2.88671875" customWidth="1"/>
    <col min="56" max="56" width="11.44140625" customWidth="1"/>
    <col min="57" max="57" width="2.88671875" customWidth="1"/>
    <col min="58" max="58" width="10" customWidth="1"/>
    <col min="59" max="59" width="2.6640625" customWidth="1"/>
    <col min="61" max="61" width="12.33203125" customWidth="1"/>
  </cols>
  <sheetData>
    <row r="1" spans="1:61" x14ac:dyDescent="0.3">
      <c r="A1" s="121" t="str">
        <f>CompDetail!A1</f>
        <v xml:space="preserve"> 2018 ENSW INTERSCHOOL CHAMPIONSHIPS VAULTING 							</v>
      </c>
    </row>
    <row r="2" spans="1:61" ht="15.6" x14ac:dyDescent="0.3">
      <c r="A2" s="5"/>
      <c r="B2" s="6"/>
      <c r="C2" s="6"/>
      <c r="D2" s="7" t="s">
        <v>0</v>
      </c>
      <c r="E2" s="6" t="s">
        <v>150</v>
      </c>
      <c r="F2" s="6"/>
      <c r="G2" s="6"/>
      <c r="H2" s="6"/>
      <c r="I2" s="8"/>
      <c r="J2" s="9"/>
      <c r="K2" s="9"/>
      <c r="L2" s="9"/>
      <c r="M2" s="9"/>
      <c r="N2" s="8"/>
      <c r="O2" s="9"/>
      <c r="P2" s="9"/>
      <c r="Q2" s="9"/>
      <c r="R2" s="9"/>
      <c r="S2" s="9"/>
      <c r="T2" s="9"/>
      <c r="U2" s="9"/>
      <c r="V2" s="9"/>
      <c r="W2" s="9"/>
      <c r="X2" s="8"/>
      <c r="Y2" s="6"/>
      <c r="Z2" s="6"/>
      <c r="AA2" s="6"/>
      <c r="AB2" s="6"/>
      <c r="AC2" s="6"/>
      <c r="AD2" s="6"/>
      <c r="AE2" s="8"/>
      <c r="AF2" s="6"/>
      <c r="AG2" s="6"/>
      <c r="AH2" s="6"/>
      <c r="AI2" s="6"/>
      <c r="AJ2" s="6"/>
      <c r="AK2" s="6"/>
      <c r="AL2" s="6"/>
      <c r="AM2" s="6"/>
      <c r="AN2" s="6"/>
      <c r="AO2" s="9"/>
      <c r="AP2" s="9"/>
      <c r="AQ2" s="9"/>
      <c r="AR2" s="9"/>
      <c r="AS2" s="9"/>
      <c r="AT2" s="9"/>
      <c r="AU2" s="9"/>
      <c r="AV2" s="9"/>
      <c r="AW2" s="9"/>
      <c r="AX2" s="8"/>
      <c r="AY2" s="68"/>
      <c r="AZ2" s="68"/>
      <c r="BA2" s="68"/>
      <c r="BB2" s="68"/>
      <c r="BC2" s="6"/>
      <c r="BD2" s="8"/>
      <c r="BE2" s="8"/>
      <c r="BF2" s="6"/>
      <c r="BG2" s="8"/>
      <c r="BH2" s="6"/>
      <c r="BI2" s="13">
        <f ca="1">NOW()</f>
        <v>43305.578187500003</v>
      </c>
    </row>
    <row r="3" spans="1:61" ht="15.6" x14ac:dyDescent="0.3">
      <c r="A3" s="5" t="s">
        <v>77</v>
      </c>
      <c r="B3" s="6"/>
      <c r="C3" s="6"/>
      <c r="D3" s="7" t="s">
        <v>1</v>
      </c>
      <c r="E3" t="s">
        <v>151</v>
      </c>
      <c r="F3" s="6"/>
      <c r="G3" s="6"/>
      <c r="H3" s="6"/>
      <c r="I3" s="8"/>
      <c r="J3" s="6"/>
      <c r="K3" s="6"/>
      <c r="L3" s="6"/>
      <c r="M3" s="6"/>
      <c r="N3" s="8"/>
      <c r="O3" s="6"/>
      <c r="P3" s="6"/>
      <c r="Q3" s="6"/>
      <c r="R3" s="6"/>
      <c r="S3" s="6"/>
      <c r="T3" s="6"/>
      <c r="U3" s="6"/>
      <c r="V3" s="6"/>
      <c r="W3" s="6"/>
      <c r="X3" s="8"/>
      <c r="Y3" s="6"/>
      <c r="Z3" s="6"/>
      <c r="AA3" s="6"/>
      <c r="AB3" s="6"/>
      <c r="AC3" s="6"/>
      <c r="AD3" s="6"/>
      <c r="AE3" s="8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8"/>
      <c r="AY3" s="68"/>
      <c r="AZ3" s="68"/>
      <c r="BA3" s="68"/>
      <c r="BB3" s="68"/>
      <c r="BC3" s="6"/>
      <c r="BD3" s="8"/>
      <c r="BE3" s="8"/>
      <c r="BF3" s="6"/>
      <c r="BG3" s="8"/>
      <c r="BH3" s="6"/>
      <c r="BI3" s="14">
        <f ca="1">NOW()</f>
        <v>43305.578187500003</v>
      </c>
    </row>
    <row r="4" spans="1:61" ht="15.6" x14ac:dyDescent="0.3">
      <c r="A4" s="5"/>
      <c r="B4" s="6"/>
      <c r="C4" s="6"/>
      <c r="D4" s="7"/>
      <c r="E4" s="6"/>
      <c r="F4" s="6"/>
      <c r="G4" s="6"/>
      <c r="H4" s="62" t="s">
        <v>2</v>
      </c>
      <c r="I4" s="16"/>
      <c r="J4" s="15"/>
      <c r="K4" s="16"/>
      <c r="L4" s="16"/>
      <c r="M4" s="16"/>
      <c r="N4" s="16"/>
      <c r="O4" s="15"/>
      <c r="P4" s="16"/>
      <c r="Q4" s="16"/>
      <c r="R4" s="16"/>
      <c r="S4" s="16"/>
      <c r="T4" s="16"/>
      <c r="U4" s="16"/>
      <c r="V4" s="16"/>
      <c r="W4" s="16"/>
      <c r="X4" s="8"/>
      <c r="Y4" s="17" t="s">
        <v>3</v>
      </c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6"/>
      <c r="AO4" s="15" t="s">
        <v>2</v>
      </c>
      <c r="AP4" s="16"/>
      <c r="AQ4" s="16"/>
      <c r="AR4" s="16"/>
      <c r="AS4" s="16"/>
      <c r="AT4" s="16"/>
      <c r="AU4" s="16"/>
      <c r="AV4" s="16"/>
      <c r="AW4" s="16"/>
      <c r="AX4" s="8"/>
      <c r="AY4" s="69" t="s">
        <v>3</v>
      </c>
      <c r="AZ4" s="70"/>
      <c r="BA4" s="70"/>
      <c r="BB4" s="70"/>
      <c r="BC4" s="6"/>
      <c r="BD4" s="8"/>
      <c r="BE4" s="8"/>
      <c r="BF4" s="6"/>
      <c r="BG4" s="8"/>
      <c r="BH4" s="6"/>
      <c r="BI4" s="6"/>
    </row>
    <row r="5" spans="1:61" ht="15.6" x14ac:dyDescent="0.3">
      <c r="A5" s="5"/>
      <c r="B5" s="6"/>
      <c r="C5" s="7"/>
      <c r="D5" s="6"/>
      <c r="E5" s="6"/>
      <c r="F5" s="6"/>
      <c r="G5" s="6"/>
      <c r="H5" s="6"/>
      <c r="I5" s="8"/>
      <c r="J5" s="6"/>
      <c r="K5" s="6"/>
      <c r="L5" s="6"/>
      <c r="M5" s="6"/>
      <c r="N5" s="8"/>
      <c r="O5" s="6"/>
      <c r="P5" s="6"/>
      <c r="Q5" s="6"/>
      <c r="R5" s="6"/>
      <c r="S5" s="6"/>
      <c r="T5" s="6"/>
      <c r="U5" s="6"/>
      <c r="V5" s="6"/>
      <c r="W5" s="6"/>
      <c r="X5" s="8"/>
      <c r="Y5" s="6"/>
      <c r="Z5" s="6"/>
      <c r="AA5" s="6"/>
      <c r="AB5" s="6"/>
      <c r="AC5" s="6"/>
      <c r="AD5" s="6"/>
      <c r="AE5" s="8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8"/>
      <c r="AY5" s="68"/>
      <c r="AZ5" s="68"/>
      <c r="BA5" s="68"/>
      <c r="BB5" s="68"/>
      <c r="BC5" s="6"/>
      <c r="BD5" s="8"/>
      <c r="BE5" s="8"/>
      <c r="BF5" s="6"/>
      <c r="BG5" s="8"/>
      <c r="BH5" s="6"/>
      <c r="BI5" s="6"/>
    </row>
    <row r="6" spans="1:61" ht="15.6" x14ac:dyDescent="0.3">
      <c r="A6" s="5" t="s">
        <v>49</v>
      </c>
      <c r="B6" s="21"/>
      <c r="C6" s="6"/>
      <c r="D6" s="6"/>
      <c r="E6" s="6"/>
      <c r="F6" s="6"/>
      <c r="G6" s="6"/>
      <c r="H6" s="21" t="s">
        <v>5</v>
      </c>
      <c r="I6" s="22"/>
      <c r="J6" s="6"/>
      <c r="K6" s="21"/>
      <c r="L6" s="6"/>
      <c r="M6" s="6"/>
      <c r="N6" s="8"/>
      <c r="O6" s="21" t="s">
        <v>6</v>
      </c>
      <c r="P6" s="21"/>
      <c r="Q6" s="6"/>
      <c r="R6" s="6"/>
      <c r="S6" s="6"/>
      <c r="T6" s="6"/>
      <c r="U6" s="6"/>
      <c r="V6" s="6"/>
      <c r="W6" s="6"/>
      <c r="X6" s="22"/>
      <c r="Y6" s="21" t="s">
        <v>5</v>
      </c>
      <c r="Z6" s="6"/>
      <c r="AA6" s="6"/>
      <c r="AB6" s="6"/>
      <c r="AC6" s="6"/>
      <c r="AD6" s="6"/>
      <c r="AE6" s="8"/>
      <c r="AF6" s="21" t="s">
        <v>5</v>
      </c>
      <c r="AG6" s="6"/>
      <c r="AH6" s="6"/>
      <c r="AI6" s="6"/>
      <c r="AJ6" s="6"/>
      <c r="AK6" s="6"/>
      <c r="AL6" s="21"/>
      <c r="AM6" s="21"/>
      <c r="AN6" s="23"/>
      <c r="AO6" s="21" t="s">
        <v>7</v>
      </c>
      <c r="AP6" s="21"/>
      <c r="AQ6" s="6"/>
      <c r="AR6" s="6"/>
      <c r="AS6" s="6"/>
      <c r="AT6" s="6"/>
      <c r="AU6" s="6"/>
      <c r="AV6" s="6"/>
      <c r="AW6" s="6"/>
      <c r="AX6" s="8"/>
      <c r="AY6" s="71" t="s">
        <v>8</v>
      </c>
      <c r="AZ6" s="68"/>
      <c r="BA6" s="68"/>
      <c r="BB6" s="68"/>
      <c r="BC6" s="23"/>
      <c r="BD6" s="22" t="s">
        <v>9</v>
      </c>
      <c r="BE6" s="8"/>
      <c r="BF6" s="6"/>
      <c r="BG6" s="8"/>
      <c r="BH6" s="6"/>
      <c r="BI6" s="6"/>
    </row>
    <row r="7" spans="1:61" ht="15.6" x14ac:dyDescent="0.3">
      <c r="A7" s="5" t="s">
        <v>10</v>
      </c>
      <c r="B7" s="21">
        <v>4</v>
      </c>
      <c r="C7" s="6"/>
      <c r="D7" s="6"/>
      <c r="E7" s="6"/>
      <c r="F7" s="6"/>
      <c r="G7" s="6"/>
      <c r="H7" s="6" t="str">
        <f>E2</f>
        <v>Jenny Scott</v>
      </c>
      <c r="I7" s="8"/>
      <c r="J7" s="6"/>
      <c r="K7" s="6"/>
      <c r="L7" s="6"/>
      <c r="M7" s="6"/>
      <c r="N7" s="6"/>
      <c r="O7" s="6" t="str">
        <f>E2</f>
        <v>Jenny Scott</v>
      </c>
      <c r="P7" s="6"/>
      <c r="Q7" s="6"/>
      <c r="R7" s="6"/>
      <c r="S7" s="6"/>
      <c r="T7" s="6"/>
      <c r="U7" s="6"/>
      <c r="V7" s="6"/>
      <c r="W7" s="8"/>
      <c r="X7" s="8"/>
      <c r="Y7" s="6" t="str">
        <f>E2</f>
        <v>Jenny Scott</v>
      </c>
      <c r="Z7" s="6"/>
      <c r="AA7" s="6"/>
      <c r="AB7" s="6"/>
      <c r="AC7" s="6"/>
      <c r="AD7" s="6"/>
      <c r="AE7" s="6"/>
      <c r="AF7" s="6" t="str">
        <f>E2</f>
        <v>Jenny Scott</v>
      </c>
      <c r="AG7" s="6"/>
      <c r="AH7" s="6"/>
      <c r="AI7" s="6"/>
      <c r="AJ7" s="6"/>
      <c r="AK7" s="6"/>
      <c r="AL7" s="6"/>
      <c r="AM7" s="6"/>
      <c r="AN7" s="23"/>
      <c r="AO7" s="6" t="str">
        <f>E3</f>
        <v>Robyn Bruderer</v>
      </c>
      <c r="AP7" s="6"/>
      <c r="AQ7" s="6"/>
      <c r="AR7" s="6"/>
      <c r="AS7" s="6"/>
      <c r="AT7" s="6"/>
      <c r="AU7" s="6"/>
      <c r="AV7" s="6"/>
      <c r="AW7" s="8"/>
      <c r="AX7" s="6"/>
      <c r="AY7" s="68" t="str">
        <f>E3</f>
        <v>Robyn Bruderer</v>
      </c>
      <c r="AZ7" s="68"/>
      <c r="BA7" s="68"/>
      <c r="BB7" s="68"/>
      <c r="BC7" s="23"/>
      <c r="BD7" s="6"/>
      <c r="BE7" s="8"/>
      <c r="BF7" s="6"/>
      <c r="BG7" s="8"/>
      <c r="BH7" s="6"/>
      <c r="BI7" s="6"/>
    </row>
    <row r="8" spans="1:61" x14ac:dyDescent="0.3">
      <c r="A8" s="6"/>
      <c r="B8" s="6"/>
      <c r="C8" s="6"/>
      <c r="D8" s="6"/>
      <c r="E8" s="6"/>
      <c r="F8" s="6"/>
      <c r="G8" s="141"/>
      <c r="H8" s="6" t="s">
        <v>11</v>
      </c>
      <c r="I8" s="6"/>
      <c r="J8" s="6"/>
      <c r="K8" s="6"/>
      <c r="L8" s="6"/>
      <c r="M8" s="9"/>
      <c r="N8" s="26"/>
      <c r="O8" s="6"/>
      <c r="P8" s="9"/>
      <c r="Q8" s="9"/>
      <c r="R8" s="9"/>
      <c r="S8" s="9"/>
      <c r="T8" s="9"/>
      <c r="U8" s="9"/>
      <c r="V8" s="9"/>
      <c r="W8" s="9"/>
      <c r="X8" s="26"/>
      <c r="Y8" s="27" t="s">
        <v>11</v>
      </c>
      <c r="Z8" s="27"/>
      <c r="AA8" s="27"/>
      <c r="AB8" s="27"/>
      <c r="AC8" s="28"/>
      <c r="AD8" s="6"/>
      <c r="AE8" s="8"/>
      <c r="AF8" s="6" t="s">
        <v>12</v>
      </c>
      <c r="AG8" s="6"/>
      <c r="AH8" s="6"/>
      <c r="AI8" s="6"/>
      <c r="AJ8" s="6"/>
      <c r="AK8" s="6"/>
      <c r="AL8" s="6"/>
      <c r="AM8" s="27" t="s">
        <v>12</v>
      </c>
      <c r="AN8" s="23"/>
      <c r="AO8" s="6"/>
      <c r="AP8" s="9"/>
      <c r="AQ8" s="9"/>
      <c r="AR8" s="9"/>
      <c r="AS8" s="9"/>
      <c r="AT8" s="9"/>
      <c r="AU8" s="9"/>
      <c r="AV8" s="9"/>
      <c r="AW8" s="9"/>
      <c r="AX8" s="26"/>
      <c r="AY8" s="71"/>
      <c r="AZ8" s="68"/>
      <c r="BA8" s="68" t="s">
        <v>13</v>
      </c>
      <c r="BB8" s="68" t="s">
        <v>14</v>
      </c>
      <c r="BC8" s="23"/>
      <c r="BD8" s="28" t="s">
        <v>15</v>
      </c>
      <c r="BE8" s="8"/>
      <c r="BF8" s="28" t="s">
        <v>3</v>
      </c>
      <c r="BG8" s="72"/>
      <c r="BH8" s="46" t="s">
        <v>16</v>
      </c>
      <c r="BI8" s="31"/>
    </row>
    <row r="9" spans="1:61" x14ac:dyDescent="0.3">
      <c r="A9" s="33" t="s">
        <v>17</v>
      </c>
      <c r="B9" s="33" t="s">
        <v>18</v>
      </c>
      <c r="C9" s="33" t="s">
        <v>11</v>
      </c>
      <c r="D9" s="33" t="s">
        <v>19</v>
      </c>
      <c r="E9" s="33" t="s">
        <v>80</v>
      </c>
      <c r="F9" s="33" t="s">
        <v>81</v>
      </c>
      <c r="G9" s="142"/>
      <c r="H9" s="34" t="s">
        <v>21</v>
      </c>
      <c r="I9" s="34" t="s">
        <v>22</v>
      </c>
      <c r="J9" s="34" t="s">
        <v>23</v>
      </c>
      <c r="K9" s="34" t="s">
        <v>24</v>
      </c>
      <c r="L9" s="34" t="s">
        <v>25</v>
      </c>
      <c r="M9" s="34" t="s">
        <v>11</v>
      </c>
      <c r="N9" s="35"/>
      <c r="O9" s="32" t="s">
        <v>26</v>
      </c>
      <c r="P9" s="32" t="s">
        <v>27</v>
      </c>
      <c r="Q9" s="32" t="s">
        <v>50</v>
      </c>
      <c r="R9" s="32" t="s">
        <v>51</v>
      </c>
      <c r="S9" s="32" t="s">
        <v>52</v>
      </c>
      <c r="T9" s="32" t="s">
        <v>53</v>
      </c>
      <c r="U9" s="32" t="s">
        <v>54</v>
      </c>
      <c r="V9" s="32" t="s">
        <v>34</v>
      </c>
      <c r="W9" s="32" t="s">
        <v>35</v>
      </c>
      <c r="X9" s="35"/>
      <c r="Y9" s="34" t="s">
        <v>21</v>
      </c>
      <c r="Z9" s="34" t="s">
        <v>22</v>
      </c>
      <c r="AA9" s="34" t="s">
        <v>23</v>
      </c>
      <c r="AB9" s="34" t="s">
        <v>24</v>
      </c>
      <c r="AC9" s="34" t="s">
        <v>25</v>
      </c>
      <c r="AD9" s="34" t="s">
        <v>11</v>
      </c>
      <c r="AE9" s="36"/>
      <c r="AF9" s="34" t="s">
        <v>36</v>
      </c>
      <c r="AG9" s="34" t="s">
        <v>37</v>
      </c>
      <c r="AH9" s="34" t="s">
        <v>38</v>
      </c>
      <c r="AI9" s="34" t="s">
        <v>39</v>
      </c>
      <c r="AJ9" s="34" t="s">
        <v>40</v>
      </c>
      <c r="AK9" s="34" t="s">
        <v>41</v>
      </c>
      <c r="AL9" s="32" t="s">
        <v>42</v>
      </c>
      <c r="AM9" s="32" t="s">
        <v>43</v>
      </c>
      <c r="AN9" s="37"/>
      <c r="AO9" s="32" t="s">
        <v>26</v>
      </c>
      <c r="AP9" s="32" t="s">
        <v>27</v>
      </c>
      <c r="AQ9" s="32" t="s">
        <v>50</v>
      </c>
      <c r="AR9" s="32" t="s">
        <v>51</v>
      </c>
      <c r="AS9" s="32" t="s">
        <v>52</v>
      </c>
      <c r="AT9" s="32" t="s">
        <v>53</v>
      </c>
      <c r="AU9" s="32" t="s">
        <v>54</v>
      </c>
      <c r="AV9" s="32" t="s">
        <v>34</v>
      </c>
      <c r="AW9" s="32" t="s">
        <v>35</v>
      </c>
      <c r="AX9" s="35"/>
      <c r="AY9" s="73" t="s">
        <v>44</v>
      </c>
      <c r="AZ9" s="73" t="s">
        <v>14</v>
      </c>
      <c r="BA9" s="73" t="s">
        <v>45</v>
      </c>
      <c r="BB9" s="73" t="s">
        <v>43</v>
      </c>
      <c r="BC9" s="39"/>
      <c r="BD9" s="74" t="s">
        <v>46</v>
      </c>
      <c r="BE9" s="75"/>
      <c r="BF9" s="74" t="s">
        <v>46</v>
      </c>
      <c r="BG9" s="76"/>
      <c r="BH9" s="44" t="s">
        <v>46</v>
      </c>
      <c r="BI9" s="44" t="s">
        <v>47</v>
      </c>
    </row>
    <row r="10" spans="1:61" x14ac:dyDescent="0.3">
      <c r="A10" s="12"/>
      <c r="B10" s="12"/>
      <c r="C10" s="12"/>
      <c r="D10" s="12"/>
      <c r="E10" s="12"/>
      <c r="F10" s="12"/>
      <c r="G10" s="145"/>
      <c r="H10" s="31"/>
      <c r="I10" s="31"/>
      <c r="J10" s="31"/>
      <c r="K10" s="31"/>
      <c r="L10" s="31"/>
      <c r="M10" s="31"/>
      <c r="N10" s="35"/>
      <c r="O10" s="27"/>
      <c r="P10" s="27"/>
      <c r="Q10" s="27"/>
      <c r="R10" s="27"/>
      <c r="S10" s="27"/>
      <c r="T10" s="27"/>
      <c r="U10" s="27"/>
      <c r="V10" s="27"/>
      <c r="W10" s="27"/>
      <c r="X10" s="35"/>
      <c r="Y10" s="31"/>
      <c r="Z10" s="31"/>
      <c r="AA10" s="31"/>
      <c r="AB10" s="31"/>
      <c r="AC10" s="31"/>
      <c r="AD10" s="31"/>
      <c r="AE10" s="36"/>
      <c r="AF10" s="31"/>
      <c r="AG10" s="31"/>
      <c r="AH10" s="31"/>
      <c r="AI10" s="31"/>
      <c r="AJ10" s="31"/>
      <c r="AK10" s="31"/>
      <c r="AL10" s="27"/>
      <c r="AM10" s="27"/>
      <c r="AN10" s="37"/>
      <c r="AO10" s="27"/>
      <c r="AP10" s="27"/>
      <c r="AQ10" s="27"/>
      <c r="AR10" s="27"/>
      <c r="AS10" s="27"/>
      <c r="AT10" s="27"/>
      <c r="AU10" s="27"/>
      <c r="AV10" s="27"/>
      <c r="AW10" s="27"/>
      <c r="AX10" s="35"/>
      <c r="AY10" s="77"/>
      <c r="AZ10" s="77"/>
      <c r="BA10" s="77"/>
      <c r="BB10" s="77"/>
      <c r="BC10" s="39"/>
      <c r="BD10" s="28"/>
      <c r="BE10" s="26"/>
      <c r="BF10" s="28"/>
      <c r="BG10" s="78"/>
      <c r="BH10" s="46"/>
      <c r="BI10" s="46"/>
    </row>
    <row r="11" spans="1:61" x14ac:dyDescent="0.3">
      <c r="A11" s="124">
        <v>23</v>
      </c>
      <c r="B11" s="125" t="s">
        <v>125</v>
      </c>
      <c r="C11" s="125" t="s">
        <v>101</v>
      </c>
      <c r="D11" s="125" t="s">
        <v>102</v>
      </c>
      <c r="E11" s="123" t="s">
        <v>126</v>
      </c>
      <c r="F11" s="122">
        <v>7</v>
      </c>
      <c r="G11" s="144"/>
      <c r="H11" s="47">
        <v>5.5</v>
      </c>
      <c r="I11" s="47">
        <v>5</v>
      </c>
      <c r="J11" s="47">
        <v>5.5</v>
      </c>
      <c r="K11" s="47">
        <v>6.5</v>
      </c>
      <c r="L11" s="47">
        <v>7</v>
      </c>
      <c r="M11" s="48">
        <f>SUM((H11*0.3),(I11*0.25),(J11*0.25),(K11*0.15),(L11*0.05))</f>
        <v>5.6</v>
      </c>
      <c r="N11" s="49"/>
      <c r="O11" s="50">
        <v>4</v>
      </c>
      <c r="P11" s="50">
        <v>4.5</v>
      </c>
      <c r="Q11" s="50">
        <v>6.5</v>
      </c>
      <c r="R11" s="50">
        <v>6</v>
      </c>
      <c r="S11" s="50">
        <v>5.5</v>
      </c>
      <c r="T11" s="50">
        <v>6.5</v>
      </c>
      <c r="U11" s="50">
        <v>6.5</v>
      </c>
      <c r="V11" s="51">
        <f>SUM(O11:U11)</f>
        <v>39.5</v>
      </c>
      <c r="W11" s="48">
        <f>V11/7</f>
        <v>5.6428571428571432</v>
      </c>
      <c r="X11" s="49"/>
      <c r="Y11" s="47">
        <v>6</v>
      </c>
      <c r="Z11" s="47">
        <v>6</v>
      </c>
      <c r="AA11" s="47">
        <v>6.5</v>
      </c>
      <c r="AB11" s="47">
        <v>6.5</v>
      </c>
      <c r="AC11" s="47">
        <v>7</v>
      </c>
      <c r="AD11" s="48">
        <f>SUM((Y11*0.3),(Z11*0.25),(AA11*0.25),(AB11*0.15),(AC11*0.05))</f>
        <v>6.2499999999999991</v>
      </c>
      <c r="AE11" s="52"/>
      <c r="AF11" s="50">
        <v>7</v>
      </c>
      <c r="AG11" s="50">
        <v>5.8</v>
      </c>
      <c r="AH11" s="50">
        <v>6.5</v>
      </c>
      <c r="AI11" s="50">
        <v>6.5</v>
      </c>
      <c r="AJ11" s="50">
        <v>6</v>
      </c>
      <c r="AK11" s="48">
        <f t="shared" ref="AK11" si="0">SUM((AF11*0.2),(AG11*0.15),(AH11*0.25),(AI11*0.2),(AJ11*0.2))</f>
        <v>6.3950000000000005</v>
      </c>
      <c r="AL11" s="53"/>
      <c r="AM11" s="48">
        <f t="shared" ref="AM11" si="1">AK11-AL11</f>
        <v>6.3950000000000005</v>
      </c>
      <c r="AN11" s="54"/>
      <c r="AO11" s="50">
        <v>4</v>
      </c>
      <c r="AP11" s="50">
        <v>6.3</v>
      </c>
      <c r="AQ11" s="50">
        <v>5</v>
      </c>
      <c r="AR11" s="50">
        <v>6.2</v>
      </c>
      <c r="AS11" s="50">
        <v>5.3</v>
      </c>
      <c r="AT11" s="50">
        <v>5.3</v>
      </c>
      <c r="AU11" s="50">
        <v>5.3</v>
      </c>
      <c r="AV11" s="51">
        <f>SUM(AO11:AU11)</f>
        <v>37.4</v>
      </c>
      <c r="AW11" s="48">
        <f>AV11/7</f>
        <v>5.3428571428571425</v>
      </c>
      <c r="AX11" s="49"/>
      <c r="AY11" s="79">
        <v>8</v>
      </c>
      <c r="AZ11" s="48">
        <f t="shared" ref="AZ11" si="2">AY11</f>
        <v>8</v>
      </c>
      <c r="BA11" s="80"/>
      <c r="BB11" s="48">
        <f>SUM(AZ11-BA11)</f>
        <v>8</v>
      </c>
      <c r="BC11" s="54"/>
      <c r="BD11" s="68">
        <f>SUM((M11*0.25)+(W11*0.375)+(AW11*0.375))</f>
        <v>5.5196428571428573</v>
      </c>
      <c r="BE11" s="8"/>
      <c r="BF11" s="68">
        <f>SUM((AD11*0.25),(AM11*0.25),(BB11*0.5))</f>
        <v>7.1612499999999999</v>
      </c>
      <c r="BG11" s="72"/>
      <c r="BH11" s="71">
        <f>AVERAGE(BD11:BF11)</f>
        <v>6.340446428571429</v>
      </c>
      <c r="BI11" s="58">
        <f>RANK(BH11,BH$11:BH$1011)</f>
        <v>1</v>
      </c>
    </row>
    <row r="12" spans="1:61" x14ac:dyDescent="0.3">
      <c r="A12" s="124">
        <v>2</v>
      </c>
      <c r="B12" s="123" t="s">
        <v>123</v>
      </c>
      <c r="C12" s="123" t="s">
        <v>91</v>
      </c>
      <c r="D12" s="123" t="s">
        <v>92</v>
      </c>
      <c r="E12" s="123" t="s">
        <v>124</v>
      </c>
      <c r="F12" s="122">
        <v>9</v>
      </c>
      <c r="G12" s="144"/>
      <c r="H12" s="47">
        <v>6</v>
      </c>
      <c r="I12" s="47">
        <v>6</v>
      </c>
      <c r="J12" s="47">
        <v>6.5</v>
      </c>
      <c r="K12" s="47">
        <v>6.5</v>
      </c>
      <c r="L12" s="47">
        <v>6.5</v>
      </c>
      <c r="M12" s="48">
        <f>SUM((H12*0.3),(I12*0.25),(J12*0.25),(K12*0.15),(L12*0.05))</f>
        <v>6.2249999999999996</v>
      </c>
      <c r="N12" s="49"/>
      <c r="O12" s="50">
        <v>4</v>
      </c>
      <c r="P12" s="50">
        <v>5</v>
      </c>
      <c r="Q12" s="50">
        <v>4</v>
      </c>
      <c r="R12" s="50">
        <v>3</v>
      </c>
      <c r="S12" s="50">
        <v>5.5</v>
      </c>
      <c r="T12" s="50">
        <v>5</v>
      </c>
      <c r="U12" s="50">
        <v>4.5</v>
      </c>
      <c r="V12" s="51">
        <f>SUM(O12:U12)</f>
        <v>31</v>
      </c>
      <c r="W12" s="48">
        <f>V12/7</f>
        <v>4.4285714285714288</v>
      </c>
      <c r="X12" s="49"/>
      <c r="Y12" s="47">
        <v>6</v>
      </c>
      <c r="Z12" s="47">
        <v>6</v>
      </c>
      <c r="AA12" s="47">
        <v>7</v>
      </c>
      <c r="AB12" s="47">
        <v>6</v>
      </c>
      <c r="AC12" s="47">
        <v>6.5</v>
      </c>
      <c r="AD12" s="48">
        <f>SUM((Y12*0.3),(Z12*0.25),(AA12*0.25),(AB12*0.15),(AC12*0.05))</f>
        <v>6.2749999999999995</v>
      </c>
      <c r="AE12" s="52"/>
      <c r="AF12" s="50">
        <v>6</v>
      </c>
      <c r="AG12" s="50">
        <v>6</v>
      </c>
      <c r="AH12" s="50">
        <v>6</v>
      </c>
      <c r="AI12" s="50">
        <v>5</v>
      </c>
      <c r="AJ12" s="50">
        <v>5.5</v>
      </c>
      <c r="AK12" s="48">
        <f t="shared" ref="AK12" si="3">SUM((AF12*0.2),(AG12*0.15),(AH12*0.25),(AI12*0.2),(AJ12*0.2))</f>
        <v>5.6999999999999993</v>
      </c>
      <c r="AL12" s="53"/>
      <c r="AM12" s="48">
        <f t="shared" ref="AM12" si="4">AK12-AL12</f>
        <v>5.6999999999999993</v>
      </c>
      <c r="AN12" s="54"/>
      <c r="AO12" s="50">
        <v>4.7</v>
      </c>
      <c r="AP12" s="50">
        <v>5.2</v>
      </c>
      <c r="AQ12" s="50">
        <v>5.2</v>
      </c>
      <c r="AR12" s="50">
        <v>2</v>
      </c>
      <c r="AS12" s="50">
        <v>5.2</v>
      </c>
      <c r="AT12" s="50">
        <v>5.3</v>
      </c>
      <c r="AU12" s="50">
        <v>5.0999999999999996</v>
      </c>
      <c r="AV12" s="51">
        <f>SUM(AO12:AU12)</f>
        <v>32.700000000000003</v>
      </c>
      <c r="AW12" s="48">
        <f>AV12/7</f>
        <v>4.6714285714285717</v>
      </c>
      <c r="AX12" s="49"/>
      <c r="AY12" s="79">
        <v>7.33</v>
      </c>
      <c r="AZ12" s="48">
        <f t="shared" ref="AZ12" si="5">AY12</f>
        <v>7.33</v>
      </c>
      <c r="BA12" s="80"/>
      <c r="BB12" s="48">
        <f>SUM(AZ12-BA12)</f>
        <v>7.33</v>
      </c>
      <c r="BC12" s="54"/>
      <c r="BD12" s="68">
        <f>SUM((M12*0.25)+(W12*0.375)+(AW12*0.375))</f>
        <v>4.96875</v>
      </c>
      <c r="BE12" s="8"/>
      <c r="BF12" s="68">
        <f>SUM((AD12*0.25),(AM12*0.25),(BB12*0.5))</f>
        <v>6.6587499999999995</v>
      </c>
      <c r="BG12" s="72"/>
      <c r="BH12" s="71">
        <f>AVERAGE(BD12:BF12)</f>
        <v>5.8137499999999998</v>
      </c>
      <c r="BI12" s="168" t="s">
        <v>153</v>
      </c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3"/>
  <sheetViews>
    <sheetView workbookViewId="0">
      <selection activeCell="A11" sqref="A11"/>
    </sheetView>
  </sheetViews>
  <sheetFormatPr defaultRowHeight="14.4" x14ac:dyDescent="0.3"/>
  <cols>
    <col min="1" max="1" width="5.6640625" customWidth="1"/>
    <col min="2" max="2" width="20" customWidth="1"/>
    <col min="3" max="3" width="17.109375" customWidth="1"/>
    <col min="4" max="4" width="14.33203125" customWidth="1"/>
    <col min="5" max="5" width="27.33203125" customWidth="1"/>
    <col min="6" max="6" width="6.5546875" customWidth="1"/>
    <col min="7" max="7" width="2.44140625" customWidth="1"/>
    <col min="14" max="14" width="2.88671875" customWidth="1"/>
    <col min="24" max="24" width="2.88671875" customWidth="1"/>
    <col min="31" max="31" width="2.88671875" customWidth="1"/>
    <col min="40" max="40" width="2.88671875" customWidth="1"/>
    <col min="50" max="50" width="2.88671875" customWidth="1"/>
    <col min="55" max="55" width="2.88671875" customWidth="1"/>
    <col min="57" max="57" width="2.88671875" customWidth="1"/>
    <col min="59" max="59" width="2.88671875" customWidth="1"/>
    <col min="61" max="61" width="13.109375" customWidth="1"/>
  </cols>
  <sheetData>
    <row r="1" spans="1:61" x14ac:dyDescent="0.3">
      <c r="A1" s="121" t="str">
        <f>CompDetail!A1</f>
        <v xml:space="preserve"> 2018 ENSW INTERSCHOOL CHAMPIONSHIPS VAULTING 							</v>
      </c>
    </row>
    <row r="2" spans="1:61" ht="15.6" x14ac:dyDescent="0.3">
      <c r="A2" s="5"/>
      <c r="B2" s="6"/>
      <c r="C2" s="6"/>
      <c r="D2" s="7" t="s">
        <v>0</v>
      </c>
      <c r="E2" s="6" t="s">
        <v>150</v>
      </c>
      <c r="F2" s="6"/>
      <c r="G2" s="6"/>
      <c r="H2" s="6"/>
      <c r="I2" s="8"/>
      <c r="J2" s="9"/>
      <c r="K2" s="9"/>
      <c r="L2" s="9"/>
      <c r="M2" s="9"/>
      <c r="N2" s="8"/>
      <c r="O2" s="9"/>
      <c r="P2" s="9"/>
      <c r="Q2" s="9"/>
      <c r="R2" s="9"/>
      <c r="S2" s="9"/>
      <c r="T2" s="9"/>
      <c r="U2" s="9"/>
      <c r="V2" s="9"/>
      <c r="W2" s="9"/>
      <c r="X2" s="8"/>
      <c r="Y2" s="6"/>
      <c r="Z2" s="6"/>
      <c r="AA2" s="6"/>
      <c r="AB2" s="6"/>
      <c r="AC2" s="6"/>
      <c r="AD2" s="6"/>
      <c r="AE2" s="8"/>
      <c r="AF2" s="6"/>
      <c r="AG2" s="6"/>
      <c r="AH2" s="6"/>
      <c r="AI2" s="6"/>
      <c r="AJ2" s="6"/>
      <c r="AK2" s="6"/>
      <c r="AL2" s="6"/>
      <c r="AM2" s="6"/>
      <c r="AN2" s="6"/>
      <c r="AO2" s="9"/>
      <c r="AP2" s="9"/>
      <c r="AQ2" s="9"/>
      <c r="AR2" s="9"/>
      <c r="AS2" s="9"/>
      <c r="AT2" s="9"/>
      <c r="AU2" s="9"/>
      <c r="AV2" s="9"/>
      <c r="AW2" s="9"/>
      <c r="AX2" s="8"/>
      <c r="AY2" s="68"/>
      <c r="AZ2" s="68"/>
      <c r="BA2" s="68"/>
      <c r="BB2" s="68"/>
      <c r="BC2" s="6"/>
      <c r="BD2" s="8"/>
      <c r="BE2" s="8"/>
      <c r="BF2" s="6"/>
      <c r="BG2" s="8"/>
      <c r="BH2" s="6"/>
      <c r="BI2" s="13">
        <f ca="1">NOW()</f>
        <v>43305.578187500003</v>
      </c>
    </row>
    <row r="3" spans="1:61" ht="15.6" x14ac:dyDescent="0.3">
      <c r="A3" s="5" t="s">
        <v>77</v>
      </c>
      <c r="B3" s="6"/>
      <c r="C3" s="6"/>
      <c r="D3" s="7" t="s">
        <v>1</v>
      </c>
      <c r="E3" t="s">
        <v>151</v>
      </c>
      <c r="F3" s="6"/>
      <c r="G3" s="6"/>
      <c r="H3" s="6"/>
      <c r="I3" s="8"/>
      <c r="J3" s="6"/>
      <c r="K3" s="6"/>
      <c r="L3" s="6"/>
      <c r="M3" s="6"/>
      <c r="N3" s="8"/>
      <c r="O3" s="6"/>
      <c r="P3" s="6"/>
      <c r="Q3" s="6"/>
      <c r="R3" s="6"/>
      <c r="S3" s="6"/>
      <c r="T3" s="6"/>
      <c r="U3" s="6"/>
      <c r="V3" s="6"/>
      <c r="W3" s="6"/>
      <c r="X3" s="8"/>
      <c r="Y3" s="6"/>
      <c r="Z3" s="6"/>
      <c r="AA3" s="6"/>
      <c r="AB3" s="6"/>
      <c r="AC3" s="6"/>
      <c r="AD3" s="6"/>
      <c r="AE3" s="8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8"/>
      <c r="AY3" s="68"/>
      <c r="AZ3" s="68"/>
      <c r="BA3" s="68"/>
      <c r="BB3" s="68"/>
      <c r="BC3" s="6"/>
      <c r="BD3" s="8"/>
      <c r="BE3" s="8"/>
      <c r="BF3" s="6"/>
      <c r="BG3" s="8"/>
      <c r="BH3" s="6"/>
      <c r="BI3" s="14">
        <f ca="1">NOW()</f>
        <v>43305.578187500003</v>
      </c>
    </row>
    <row r="4" spans="1:61" ht="15.6" x14ac:dyDescent="0.3">
      <c r="A4" s="5"/>
      <c r="B4" s="6"/>
      <c r="C4" s="6"/>
      <c r="D4" s="7"/>
      <c r="E4" s="6"/>
      <c r="F4" s="6"/>
      <c r="G4" s="6"/>
      <c r="H4" s="62" t="s">
        <v>2</v>
      </c>
      <c r="I4" s="16"/>
      <c r="J4" s="15"/>
      <c r="K4" s="16"/>
      <c r="L4" s="16"/>
      <c r="M4" s="16"/>
      <c r="N4" s="16"/>
      <c r="O4" s="15"/>
      <c r="P4" s="16"/>
      <c r="Q4" s="16"/>
      <c r="R4" s="16"/>
      <c r="S4" s="16"/>
      <c r="T4" s="16"/>
      <c r="U4" s="16"/>
      <c r="V4" s="16"/>
      <c r="W4" s="16"/>
      <c r="X4" s="8"/>
      <c r="Y4" s="17" t="s">
        <v>3</v>
      </c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6"/>
      <c r="AO4" s="15" t="s">
        <v>2</v>
      </c>
      <c r="AP4" s="16"/>
      <c r="AQ4" s="16"/>
      <c r="AR4" s="16"/>
      <c r="AS4" s="16"/>
      <c r="AT4" s="16"/>
      <c r="AU4" s="16"/>
      <c r="AV4" s="16"/>
      <c r="AW4" s="16"/>
      <c r="AX4" s="8"/>
      <c r="AY4" s="69" t="s">
        <v>3</v>
      </c>
      <c r="AZ4" s="70"/>
      <c r="BA4" s="70"/>
      <c r="BB4" s="70"/>
      <c r="BC4" s="6"/>
      <c r="BD4" s="8"/>
      <c r="BE4" s="8"/>
      <c r="BF4" s="6"/>
      <c r="BG4" s="8"/>
      <c r="BH4" s="6"/>
      <c r="BI4" s="6"/>
    </row>
    <row r="5" spans="1:61" ht="15.6" x14ac:dyDescent="0.3">
      <c r="A5" s="5"/>
      <c r="B5" s="6"/>
      <c r="C5" s="7"/>
      <c r="D5" s="6"/>
      <c r="E5" s="6"/>
      <c r="F5" s="6"/>
      <c r="G5" s="6"/>
      <c r="H5" s="6"/>
      <c r="I5" s="8"/>
      <c r="J5" s="6"/>
      <c r="K5" s="6"/>
      <c r="L5" s="6"/>
      <c r="M5" s="6"/>
      <c r="N5" s="8"/>
      <c r="O5" s="6"/>
      <c r="P5" s="6"/>
      <c r="Q5" s="6"/>
      <c r="R5" s="6"/>
      <c r="S5" s="6"/>
      <c r="T5" s="6"/>
      <c r="U5" s="6"/>
      <c r="V5" s="6"/>
      <c r="W5" s="6"/>
      <c r="X5" s="8"/>
      <c r="Y5" s="6"/>
      <c r="Z5" s="6"/>
      <c r="AA5" s="6"/>
      <c r="AB5" s="6"/>
      <c r="AC5" s="6"/>
      <c r="AD5" s="6"/>
      <c r="AE5" s="8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8"/>
      <c r="AY5" s="68"/>
      <c r="AZ5" s="68"/>
      <c r="BA5" s="68"/>
      <c r="BB5" s="68"/>
      <c r="BC5" s="6"/>
      <c r="BD5" s="8"/>
      <c r="BE5" s="8"/>
      <c r="BF5" s="6"/>
      <c r="BG5" s="8"/>
      <c r="BH5" s="6"/>
      <c r="BI5" s="6"/>
    </row>
    <row r="6" spans="1:61" ht="15.6" x14ac:dyDescent="0.3">
      <c r="A6" s="5" t="s">
        <v>76</v>
      </c>
      <c r="B6" s="21"/>
      <c r="C6" s="6"/>
      <c r="D6" s="6"/>
      <c r="E6" s="6"/>
      <c r="F6" s="6"/>
      <c r="G6" s="6"/>
      <c r="H6" s="21" t="s">
        <v>5</v>
      </c>
      <c r="I6" s="22"/>
      <c r="J6" s="6"/>
      <c r="K6" s="21"/>
      <c r="L6" s="6"/>
      <c r="M6" s="6"/>
      <c r="N6" s="8"/>
      <c r="O6" s="21" t="s">
        <v>6</v>
      </c>
      <c r="P6" s="21"/>
      <c r="Q6" s="6"/>
      <c r="R6" s="6"/>
      <c r="S6" s="6"/>
      <c r="T6" s="6"/>
      <c r="U6" s="6"/>
      <c r="V6" s="6"/>
      <c r="W6" s="6"/>
      <c r="X6" s="22"/>
      <c r="Y6" s="21" t="s">
        <v>5</v>
      </c>
      <c r="Z6" s="6"/>
      <c r="AA6" s="6"/>
      <c r="AB6" s="6"/>
      <c r="AC6" s="6"/>
      <c r="AD6" s="6"/>
      <c r="AE6" s="8"/>
      <c r="AF6" s="21" t="s">
        <v>5</v>
      </c>
      <c r="AG6" s="6"/>
      <c r="AH6" s="6"/>
      <c r="AI6" s="6"/>
      <c r="AJ6" s="6"/>
      <c r="AK6" s="6"/>
      <c r="AL6" s="21"/>
      <c r="AM6" s="21"/>
      <c r="AN6" s="23"/>
      <c r="AO6" s="21" t="s">
        <v>7</v>
      </c>
      <c r="AP6" s="21"/>
      <c r="AQ6" s="6"/>
      <c r="AR6" s="6"/>
      <c r="AS6" s="6"/>
      <c r="AT6" s="6"/>
      <c r="AU6" s="6"/>
      <c r="AV6" s="6"/>
      <c r="AW6" s="6"/>
      <c r="AX6" s="8"/>
      <c r="AY6" s="71" t="s">
        <v>8</v>
      </c>
      <c r="AZ6" s="68"/>
      <c r="BA6" s="68"/>
      <c r="BB6" s="68"/>
      <c r="BC6" s="23"/>
      <c r="BD6" s="22" t="s">
        <v>9</v>
      </c>
      <c r="BE6" s="8"/>
      <c r="BF6" s="6"/>
      <c r="BG6" s="8"/>
      <c r="BH6" s="6"/>
      <c r="BI6" s="6"/>
    </row>
    <row r="7" spans="1:61" ht="15.6" x14ac:dyDescent="0.3">
      <c r="A7" s="5" t="s">
        <v>10</v>
      </c>
      <c r="B7" s="21">
        <v>3</v>
      </c>
      <c r="C7" s="6"/>
      <c r="D7" s="6"/>
      <c r="E7" s="6"/>
      <c r="F7" s="6"/>
      <c r="G7" s="6"/>
      <c r="H7" s="6" t="str">
        <f>E2</f>
        <v>Jenny Scott</v>
      </c>
      <c r="I7" s="8"/>
      <c r="J7" s="6"/>
      <c r="K7" s="6"/>
      <c r="L7" s="6"/>
      <c r="M7" s="6"/>
      <c r="N7" s="6"/>
      <c r="O7" s="6" t="str">
        <f>E2</f>
        <v>Jenny Scott</v>
      </c>
      <c r="P7" s="6"/>
      <c r="Q7" s="6"/>
      <c r="R7" s="6"/>
      <c r="S7" s="6"/>
      <c r="T7" s="6"/>
      <c r="U7" s="6"/>
      <c r="V7" s="6"/>
      <c r="W7" s="8"/>
      <c r="X7" s="8"/>
      <c r="Y7" s="6" t="str">
        <f>E2</f>
        <v>Jenny Scott</v>
      </c>
      <c r="Z7" s="6"/>
      <c r="AA7" s="6"/>
      <c r="AB7" s="6"/>
      <c r="AC7" s="6"/>
      <c r="AD7" s="6"/>
      <c r="AE7" s="6"/>
      <c r="AF7" s="6" t="str">
        <f>E2</f>
        <v>Jenny Scott</v>
      </c>
      <c r="AG7" s="6"/>
      <c r="AH7" s="6"/>
      <c r="AI7" s="6"/>
      <c r="AJ7" s="6"/>
      <c r="AK7" s="6"/>
      <c r="AL7" s="6"/>
      <c r="AM7" s="6"/>
      <c r="AN7" s="23"/>
      <c r="AO7" s="6" t="str">
        <f>E3</f>
        <v>Robyn Bruderer</v>
      </c>
      <c r="AP7" s="6"/>
      <c r="AQ7" s="6"/>
      <c r="AR7" s="6"/>
      <c r="AS7" s="6"/>
      <c r="AT7" s="6"/>
      <c r="AU7" s="6"/>
      <c r="AV7" s="6"/>
      <c r="AW7" s="8"/>
      <c r="AX7" s="6"/>
      <c r="AY7" s="68" t="str">
        <f>E3</f>
        <v>Robyn Bruderer</v>
      </c>
      <c r="AZ7" s="68"/>
      <c r="BA7" s="68"/>
      <c r="BB7" s="68"/>
      <c r="BC7" s="23"/>
      <c r="BD7" s="6"/>
      <c r="BE7" s="8"/>
      <c r="BF7" s="6"/>
      <c r="BG7" s="8"/>
      <c r="BH7" s="6"/>
      <c r="BI7" s="6"/>
    </row>
    <row r="8" spans="1:61" x14ac:dyDescent="0.3">
      <c r="A8" s="6"/>
      <c r="B8" s="6"/>
      <c r="C8" s="6"/>
      <c r="D8" s="6"/>
      <c r="E8" s="6"/>
      <c r="F8" s="6"/>
      <c r="G8" s="141"/>
      <c r="H8" s="6" t="s">
        <v>11</v>
      </c>
      <c r="I8" s="6"/>
      <c r="J8" s="6"/>
      <c r="K8" s="6"/>
      <c r="L8" s="6"/>
      <c r="M8" s="9"/>
      <c r="N8" s="26"/>
      <c r="O8" s="6"/>
      <c r="P8" s="9"/>
      <c r="Q8" s="9"/>
      <c r="R8" s="9"/>
      <c r="S8" s="9"/>
      <c r="T8" s="9"/>
      <c r="U8" s="9"/>
      <c r="V8" s="9"/>
      <c r="W8" s="9"/>
      <c r="X8" s="26"/>
      <c r="Y8" s="27" t="s">
        <v>11</v>
      </c>
      <c r="Z8" s="27"/>
      <c r="AA8" s="27"/>
      <c r="AB8" s="27"/>
      <c r="AC8" s="28"/>
      <c r="AD8" s="6"/>
      <c r="AE8" s="8"/>
      <c r="AF8" s="6" t="s">
        <v>12</v>
      </c>
      <c r="AG8" s="6"/>
      <c r="AH8" s="6"/>
      <c r="AI8" s="6"/>
      <c r="AJ8" s="6"/>
      <c r="AK8" s="6"/>
      <c r="AL8" s="6"/>
      <c r="AM8" s="27" t="s">
        <v>12</v>
      </c>
      <c r="AN8" s="23"/>
      <c r="AO8" s="6"/>
      <c r="AP8" s="9"/>
      <c r="AQ8" s="9"/>
      <c r="AR8" s="9"/>
      <c r="AS8" s="9"/>
      <c r="AT8" s="9"/>
      <c r="AU8" s="9"/>
      <c r="AV8" s="9"/>
      <c r="AW8" s="9"/>
      <c r="AX8" s="26"/>
      <c r="AY8" s="71"/>
      <c r="AZ8" s="68"/>
      <c r="BA8" s="68" t="s">
        <v>13</v>
      </c>
      <c r="BB8" s="68" t="s">
        <v>14</v>
      </c>
      <c r="BC8" s="23"/>
      <c r="BD8" s="28" t="s">
        <v>15</v>
      </c>
      <c r="BE8" s="8"/>
      <c r="BF8" s="28" t="s">
        <v>3</v>
      </c>
      <c r="BG8" s="72"/>
      <c r="BH8" s="46" t="s">
        <v>16</v>
      </c>
      <c r="BI8" s="31"/>
    </row>
    <row r="9" spans="1:61" x14ac:dyDescent="0.3">
      <c r="A9" s="33" t="s">
        <v>17</v>
      </c>
      <c r="B9" s="33" t="s">
        <v>18</v>
      </c>
      <c r="C9" s="33" t="s">
        <v>11</v>
      </c>
      <c r="D9" s="33" t="s">
        <v>19</v>
      </c>
      <c r="E9" s="33" t="s">
        <v>80</v>
      </c>
      <c r="F9" s="33" t="s">
        <v>81</v>
      </c>
      <c r="G9" s="142"/>
      <c r="H9" s="34" t="s">
        <v>21</v>
      </c>
      <c r="I9" s="34" t="s">
        <v>22</v>
      </c>
      <c r="J9" s="34" t="s">
        <v>23</v>
      </c>
      <c r="K9" s="34" t="s">
        <v>24</v>
      </c>
      <c r="L9" s="34" t="s">
        <v>25</v>
      </c>
      <c r="M9" s="34" t="s">
        <v>11</v>
      </c>
      <c r="N9" s="35"/>
      <c r="O9" s="32" t="s">
        <v>26</v>
      </c>
      <c r="P9" s="32" t="s">
        <v>27</v>
      </c>
      <c r="Q9" s="32" t="s">
        <v>50</v>
      </c>
      <c r="R9" s="32" t="s">
        <v>51</v>
      </c>
      <c r="S9" s="32" t="s">
        <v>52</v>
      </c>
      <c r="T9" s="32" t="s">
        <v>53</v>
      </c>
      <c r="U9" s="32" t="s">
        <v>54</v>
      </c>
      <c r="V9" s="32" t="s">
        <v>34</v>
      </c>
      <c r="W9" s="32" t="s">
        <v>35</v>
      </c>
      <c r="X9" s="35"/>
      <c r="Y9" s="34" t="s">
        <v>21</v>
      </c>
      <c r="Z9" s="34" t="s">
        <v>22</v>
      </c>
      <c r="AA9" s="34" t="s">
        <v>23</v>
      </c>
      <c r="AB9" s="34" t="s">
        <v>24</v>
      </c>
      <c r="AC9" s="34" t="s">
        <v>25</v>
      </c>
      <c r="AD9" s="34" t="s">
        <v>11</v>
      </c>
      <c r="AE9" s="36"/>
      <c r="AF9" s="34" t="s">
        <v>36</v>
      </c>
      <c r="AG9" s="34" t="s">
        <v>37</v>
      </c>
      <c r="AH9" s="34" t="s">
        <v>38</v>
      </c>
      <c r="AI9" s="34" t="s">
        <v>39</v>
      </c>
      <c r="AJ9" s="34" t="s">
        <v>40</v>
      </c>
      <c r="AK9" s="34" t="s">
        <v>41</v>
      </c>
      <c r="AL9" s="32" t="s">
        <v>42</v>
      </c>
      <c r="AM9" s="32" t="s">
        <v>43</v>
      </c>
      <c r="AN9" s="37"/>
      <c r="AO9" s="32" t="s">
        <v>26</v>
      </c>
      <c r="AP9" s="32" t="s">
        <v>27</v>
      </c>
      <c r="AQ9" s="32" t="s">
        <v>50</v>
      </c>
      <c r="AR9" s="32" t="s">
        <v>51</v>
      </c>
      <c r="AS9" s="32" t="s">
        <v>52</v>
      </c>
      <c r="AT9" s="32" t="s">
        <v>53</v>
      </c>
      <c r="AU9" s="32" t="s">
        <v>54</v>
      </c>
      <c r="AV9" s="32" t="s">
        <v>34</v>
      </c>
      <c r="AW9" s="32" t="s">
        <v>35</v>
      </c>
      <c r="AX9" s="35"/>
      <c r="AY9" s="73" t="s">
        <v>44</v>
      </c>
      <c r="AZ9" s="73" t="s">
        <v>14</v>
      </c>
      <c r="BA9" s="73" t="s">
        <v>45</v>
      </c>
      <c r="BB9" s="73" t="s">
        <v>43</v>
      </c>
      <c r="BC9" s="39"/>
      <c r="BD9" s="74" t="s">
        <v>46</v>
      </c>
      <c r="BE9" s="75"/>
      <c r="BF9" s="74" t="s">
        <v>46</v>
      </c>
      <c r="BG9" s="76"/>
      <c r="BH9" s="44" t="s">
        <v>46</v>
      </c>
      <c r="BI9" s="44" t="s">
        <v>47</v>
      </c>
    </row>
    <row r="10" spans="1:61" x14ac:dyDescent="0.3">
      <c r="A10" s="12"/>
      <c r="B10" s="12"/>
      <c r="C10" s="12"/>
      <c r="D10" s="12"/>
      <c r="E10" s="12"/>
      <c r="F10" s="12"/>
      <c r="G10" s="145"/>
      <c r="H10" s="31"/>
      <c r="I10" s="31"/>
      <c r="J10" s="31"/>
      <c r="K10" s="31"/>
      <c r="L10" s="31"/>
      <c r="M10" s="31"/>
      <c r="N10" s="35"/>
      <c r="O10" s="27"/>
      <c r="P10" s="27"/>
      <c r="Q10" s="27"/>
      <c r="R10" s="27"/>
      <c r="S10" s="27"/>
      <c r="T10" s="27"/>
      <c r="U10" s="27"/>
      <c r="V10" s="27"/>
      <c r="W10" s="27"/>
      <c r="X10" s="35"/>
      <c r="Y10" s="31"/>
      <c r="Z10" s="31"/>
      <c r="AA10" s="31"/>
      <c r="AB10" s="31"/>
      <c r="AC10" s="31"/>
      <c r="AD10" s="31"/>
      <c r="AE10" s="36"/>
      <c r="AF10" s="31"/>
      <c r="AG10" s="31"/>
      <c r="AH10" s="31"/>
      <c r="AI10" s="31"/>
      <c r="AJ10" s="31"/>
      <c r="AK10" s="31"/>
      <c r="AL10" s="27"/>
      <c r="AM10" s="27"/>
      <c r="AN10" s="37"/>
      <c r="AO10" s="27"/>
      <c r="AP10" s="27"/>
      <c r="AQ10" s="27"/>
      <c r="AR10" s="27"/>
      <c r="AS10" s="27"/>
      <c r="AT10" s="27"/>
      <c r="AU10" s="27"/>
      <c r="AV10" s="27"/>
      <c r="AW10" s="27"/>
      <c r="AX10" s="35"/>
      <c r="AY10" s="77"/>
      <c r="AZ10" s="77"/>
      <c r="BA10" s="77"/>
      <c r="BB10" s="77"/>
      <c r="BC10" s="39"/>
      <c r="BD10" s="28"/>
      <c r="BE10" s="26"/>
      <c r="BF10" s="28"/>
      <c r="BG10" s="78"/>
      <c r="BH10" s="46"/>
      <c r="BI10" s="46"/>
    </row>
    <row r="11" spans="1:61" x14ac:dyDescent="0.3">
      <c r="A11" s="122">
        <v>6</v>
      </c>
      <c r="B11" s="123" t="s">
        <v>127</v>
      </c>
      <c r="C11" s="123" t="s">
        <v>101</v>
      </c>
      <c r="D11" s="123" t="s">
        <v>102</v>
      </c>
      <c r="E11" s="123" t="s">
        <v>128</v>
      </c>
      <c r="F11" s="122">
        <v>8</v>
      </c>
      <c r="G11" s="144"/>
      <c r="H11" s="47">
        <v>5</v>
      </c>
      <c r="I11" s="47">
        <v>5.5</v>
      </c>
      <c r="J11" s="47">
        <v>6</v>
      </c>
      <c r="K11" s="47">
        <v>6.5</v>
      </c>
      <c r="L11" s="47">
        <v>6.2</v>
      </c>
      <c r="M11" s="48">
        <f>SUM((H11*0.3),(I11*0.25),(J11*0.25),(K11*0.15),(L11*0.05))</f>
        <v>5.66</v>
      </c>
      <c r="N11" s="49"/>
      <c r="O11" s="50">
        <v>4.5</v>
      </c>
      <c r="P11" s="50">
        <v>5.5</v>
      </c>
      <c r="Q11" s="50">
        <v>5.5</v>
      </c>
      <c r="R11" s="50">
        <v>7.5</v>
      </c>
      <c r="S11" s="50">
        <v>5</v>
      </c>
      <c r="T11" s="50">
        <v>4</v>
      </c>
      <c r="U11" s="50">
        <v>5</v>
      </c>
      <c r="V11" s="51">
        <f>SUM(O11:U11)</f>
        <v>37</v>
      </c>
      <c r="W11" s="48">
        <f>V11/7</f>
        <v>5.2857142857142856</v>
      </c>
      <c r="X11" s="49"/>
      <c r="Y11" s="47">
        <v>5.5</v>
      </c>
      <c r="Z11" s="47">
        <v>5.5</v>
      </c>
      <c r="AA11" s="47">
        <v>5</v>
      </c>
      <c r="AB11" s="47">
        <v>6</v>
      </c>
      <c r="AC11" s="47">
        <v>6.2</v>
      </c>
      <c r="AD11" s="48">
        <f>SUM((Y11*0.3),(Z11*0.25),(AA11*0.25),(AB11*0.15),(AC11*0.05))</f>
        <v>5.4850000000000012</v>
      </c>
      <c r="AE11" s="52"/>
      <c r="AF11" s="50">
        <v>4.5</v>
      </c>
      <c r="AG11" s="50">
        <v>6</v>
      </c>
      <c r="AH11" s="50">
        <v>5.5</v>
      </c>
      <c r="AI11" s="50">
        <v>4.5</v>
      </c>
      <c r="AJ11" s="50">
        <v>5</v>
      </c>
      <c r="AK11" s="48">
        <f>SUM((AF11*0.2),(AG11*0.15),(AH11*0.25),(AI11*0.2),(AJ11*0.2))</f>
        <v>5.0750000000000002</v>
      </c>
      <c r="AL11" s="53"/>
      <c r="AM11" s="48">
        <f>AK11-AL11</f>
        <v>5.0750000000000002</v>
      </c>
      <c r="AN11" s="54"/>
      <c r="AO11" s="50">
        <v>5.2</v>
      </c>
      <c r="AP11" s="50">
        <v>5.7</v>
      </c>
      <c r="AQ11" s="50">
        <v>5.3</v>
      </c>
      <c r="AR11" s="50">
        <v>6</v>
      </c>
      <c r="AS11" s="50">
        <v>5.3</v>
      </c>
      <c r="AT11" s="50">
        <v>5.2</v>
      </c>
      <c r="AU11" s="50">
        <v>5.5</v>
      </c>
      <c r="AV11" s="51">
        <f>SUM(AO11:AU11)</f>
        <v>38.200000000000003</v>
      </c>
      <c r="AW11" s="48">
        <f>AV11/7</f>
        <v>5.4571428571428573</v>
      </c>
      <c r="AX11" s="49"/>
      <c r="AY11" s="79">
        <v>7.25</v>
      </c>
      <c r="AZ11" s="48">
        <f t="shared" ref="AZ11" si="0">AY11</f>
        <v>7.25</v>
      </c>
      <c r="BA11" s="80"/>
      <c r="BB11" s="48">
        <f>SUM(AZ11-BA11)</f>
        <v>7.25</v>
      </c>
      <c r="BC11" s="54"/>
      <c r="BD11" s="68">
        <f>SUM((M11*0.25)+(W11*0.375)+(AW11*0.375))</f>
        <v>5.4435714285714294</v>
      </c>
      <c r="BE11" s="8"/>
      <c r="BF11" s="68">
        <f>SUM((AD11*0.25),(AM11*0.25),(BB11*0.5))</f>
        <v>6.2650000000000006</v>
      </c>
      <c r="BG11" s="72"/>
      <c r="BH11" s="71">
        <f>AVERAGE(BD11:BF11)</f>
        <v>5.854285714285715</v>
      </c>
      <c r="BI11" s="58">
        <f>RANK(BH11,BH$11:BH$1011)</f>
        <v>1</v>
      </c>
    </row>
    <row r="12" spans="1:61" x14ac:dyDescent="0.3">
      <c r="A12" s="122">
        <v>4</v>
      </c>
      <c r="B12" s="123" t="s">
        <v>129</v>
      </c>
      <c r="C12" s="123" t="s">
        <v>101</v>
      </c>
      <c r="D12" s="123" t="s">
        <v>102</v>
      </c>
      <c r="E12" s="123" t="s">
        <v>130</v>
      </c>
      <c r="F12" s="122">
        <v>6</v>
      </c>
      <c r="G12" s="144"/>
      <c r="H12" s="47">
        <v>5</v>
      </c>
      <c r="I12" s="47">
        <v>5.5</v>
      </c>
      <c r="J12" s="47">
        <v>6</v>
      </c>
      <c r="K12" s="47">
        <v>6.5</v>
      </c>
      <c r="L12" s="47">
        <v>6.2</v>
      </c>
      <c r="M12" s="48">
        <f t="shared" ref="M12:M13" si="1">SUM((H12*0.3),(I12*0.25),(J12*0.25),(K12*0.15),(L12*0.05))</f>
        <v>5.66</v>
      </c>
      <c r="N12" s="49"/>
      <c r="O12" s="50">
        <v>4.5</v>
      </c>
      <c r="P12" s="50">
        <v>6</v>
      </c>
      <c r="Q12" s="50">
        <v>4.5</v>
      </c>
      <c r="R12" s="50">
        <v>6.5</v>
      </c>
      <c r="S12" s="50">
        <v>5.5</v>
      </c>
      <c r="T12" s="50">
        <v>5</v>
      </c>
      <c r="U12" s="50">
        <v>6</v>
      </c>
      <c r="V12" s="51">
        <f t="shared" ref="V12:V13" si="2">SUM(O12:U12)</f>
        <v>38</v>
      </c>
      <c r="W12" s="48">
        <f t="shared" ref="W12:W13" si="3">V12/7</f>
        <v>5.4285714285714288</v>
      </c>
      <c r="X12" s="49"/>
      <c r="Y12" s="47">
        <v>5.5</v>
      </c>
      <c r="Z12" s="47">
        <v>5</v>
      </c>
      <c r="AA12" s="47">
        <v>5.8</v>
      </c>
      <c r="AB12" s="47">
        <v>6.5</v>
      </c>
      <c r="AC12" s="47">
        <v>6.2</v>
      </c>
      <c r="AD12" s="48">
        <f t="shared" ref="AD12:AD13" si="4">SUM((Y12*0.3),(Z12*0.25),(AA12*0.25),(AB12*0.15),(AC12*0.05))</f>
        <v>5.6349999999999998</v>
      </c>
      <c r="AE12" s="52"/>
      <c r="AF12" s="50">
        <v>6.5</v>
      </c>
      <c r="AG12" s="50">
        <v>6.2</v>
      </c>
      <c r="AH12" s="50">
        <v>6</v>
      </c>
      <c r="AI12" s="50">
        <v>6.5</v>
      </c>
      <c r="AJ12" s="50">
        <v>6</v>
      </c>
      <c r="AK12" s="48">
        <f t="shared" ref="AK12:AK13" si="5">SUM((AF12*0.2),(AG12*0.15),(AH12*0.25),(AI12*0.2),(AJ12*0.2))</f>
        <v>6.23</v>
      </c>
      <c r="AL12" s="53"/>
      <c r="AM12" s="48">
        <f t="shared" ref="AM12:AM13" si="6">AK12-AL12</f>
        <v>6.23</v>
      </c>
      <c r="AN12" s="54"/>
      <c r="AO12" s="50">
        <v>4.7</v>
      </c>
      <c r="AP12" s="50">
        <v>5.7</v>
      </c>
      <c r="AQ12" s="50">
        <v>5</v>
      </c>
      <c r="AR12" s="50">
        <v>5.2</v>
      </c>
      <c r="AS12" s="50">
        <v>4.7</v>
      </c>
      <c r="AT12" s="50">
        <v>5</v>
      </c>
      <c r="AU12" s="50">
        <v>5.3</v>
      </c>
      <c r="AV12" s="51">
        <f t="shared" ref="AV12:AV13" si="7">SUM(AO12:AU12)</f>
        <v>35.6</v>
      </c>
      <c r="AW12" s="48">
        <f t="shared" ref="AW12:AW13" si="8">AV12/7</f>
        <v>5.0857142857142863</v>
      </c>
      <c r="AX12" s="49"/>
      <c r="AY12" s="79">
        <v>5.4</v>
      </c>
      <c r="AZ12" s="48">
        <f t="shared" ref="AZ12:AZ13" si="9">AY12</f>
        <v>5.4</v>
      </c>
      <c r="BA12" s="80"/>
      <c r="BB12" s="48">
        <f t="shared" ref="BB12:BB13" si="10">SUM(AZ12-BA12)</f>
        <v>5.4</v>
      </c>
      <c r="BC12" s="54"/>
      <c r="BD12" s="68">
        <f t="shared" ref="BD12:BD13" si="11">SUM((M12*0.25)+(W12*0.375)+(AW12*0.375))</f>
        <v>5.3578571428571431</v>
      </c>
      <c r="BE12" s="8"/>
      <c r="BF12" s="68">
        <f t="shared" ref="BF12:BF13" si="12">SUM((AD12*0.25),(AM12*0.25),(BB12*0.5))</f>
        <v>5.6662499999999998</v>
      </c>
      <c r="BG12" s="72"/>
      <c r="BH12" s="71">
        <f t="shared" ref="BH12:BH13" si="13">AVERAGE(BD12:BF12)</f>
        <v>5.5120535714285719</v>
      </c>
      <c r="BI12" s="58">
        <f t="shared" ref="BI12" si="14">RANK(BH12,BH$11:BH$1011)</f>
        <v>2</v>
      </c>
    </row>
    <row r="13" spans="1:61" x14ac:dyDescent="0.3">
      <c r="A13" s="169">
        <v>8</v>
      </c>
      <c r="B13" s="170" t="s">
        <v>131</v>
      </c>
      <c r="C13" s="170" t="s">
        <v>118</v>
      </c>
      <c r="D13" s="170" t="s">
        <v>132</v>
      </c>
      <c r="E13" s="170" t="s">
        <v>133</v>
      </c>
      <c r="F13" s="169">
        <v>10</v>
      </c>
      <c r="G13" s="171"/>
      <c r="H13" s="151"/>
      <c r="I13" s="151"/>
      <c r="J13" s="151"/>
      <c r="K13" s="151"/>
      <c r="L13" s="151"/>
      <c r="M13" s="152">
        <f t="shared" si="1"/>
        <v>0</v>
      </c>
      <c r="N13" s="153"/>
      <c r="O13" s="154"/>
      <c r="P13" s="154"/>
      <c r="Q13" s="154"/>
      <c r="R13" s="154"/>
      <c r="S13" s="154"/>
      <c r="T13" s="154"/>
      <c r="U13" s="154"/>
      <c r="V13" s="155">
        <f t="shared" si="2"/>
        <v>0</v>
      </c>
      <c r="W13" s="152">
        <f t="shared" si="3"/>
        <v>0</v>
      </c>
      <c r="X13" s="153"/>
      <c r="Y13" s="151"/>
      <c r="Z13" s="151"/>
      <c r="AA13" s="151"/>
      <c r="AB13" s="151"/>
      <c r="AC13" s="151"/>
      <c r="AD13" s="152">
        <f t="shared" si="4"/>
        <v>0</v>
      </c>
      <c r="AE13" s="156"/>
      <c r="AF13" s="154"/>
      <c r="AG13" s="154"/>
      <c r="AH13" s="154"/>
      <c r="AI13" s="154"/>
      <c r="AJ13" s="154"/>
      <c r="AK13" s="152">
        <f t="shared" si="5"/>
        <v>0</v>
      </c>
      <c r="AL13" s="157"/>
      <c r="AM13" s="152">
        <f t="shared" si="6"/>
        <v>0</v>
      </c>
      <c r="AN13" s="158"/>
      <c r="AO13" s="154"/>
      <c r="AP13" s="154"/>
      <c r="AQ13" s="154"/>
      <c r="AR13" s="154"/>
      <c r="AS13" s="154"/>
      <c r="AT13" s="154"/>
      <c r="AU13" s="154"/>
      <c r="AV13" s="155">
        <f t="shared" si="7"/>
        <v>0</v>
      </c>
      <c r="AW13" s="152">
        <f t="shared" si="8"/>
        <v>0</v>
      </c>
      <c r="AX13" s="153"/>
      <c r="AY13" s="172"/>
      <c r="AZ13" s="152">
        <f t="shared" si="9"/>
        <v>0</v>
      </c>
      <c r="BA13" s="173"/>
      <c r="BB13" s="152">
        <f t="shared" si="10"/>
        <v>0</v>
      </c>
      <c r="BC13" s="158"/>
      <c r="BD13" s="174">
        <f t="shared" si="11"/>
        <v>0</v>
      </c>
      <c r="BE13" s="175"/>
      <c r="BF13" s="174">
        <f t="shared" si="12"/>
        <v>0</v>
      </c>
      <c r="BG13" s="176"/>
      <c r="BH13" s="177">
        <f t="shared" si="13"/>
        <v>0</v>
      </c>
      <c r="BI13" s="58" t="s">
        <v>152</v>
      </c>
    </row>
  </sheetData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3"/>
  <sheetViews>
    <sheetView topLeftCell="X1" workbookViewId="0">
      <selection activeCell="BI4" sqref="BI4"/>
    </sheetView>
  </sheetViews>
  <sheetFormatPr defaultRowHeight="14.4" x14ac:dyDescent="0.3"/>
  <cols>
    <col min="1" max="1" width="5.6640625" customWidth="1"/>
    <col min="2" max="2" width="20" customWidth="1"/>
    <col min="3" max="3" width="17.109375" customWidth="1"/>
    <col min="4" max="4" width="16.5546875" customWidth="1"/>
    <col min="5" max="5" width="16" customWidth="1"/>
    <col min="6" max="6" width="5.6640625" customWidth="1"/>
    <col min="7" max="7" width="3.5546875" customWidth="1"/>
    <col min="14" max="14" width="2.88671875" customWidth="1"/>
    <col min="25" max="25" width="2.88671875" customWidth="1"/>
    <col min="32" max="32" width="2.88671875" customWidth="1"/>
    <col min="41" max="41" width="2.88671875" customWidth="1"/>
    <col min="52" max="52" width="2.88671875" customWidth="1"/>
    <col min="53" max="57" width="9.109375" style="60"/>
    <col min="58" max="58" width="2.88671875" style="60" customWidth="1"/>
    <col min="59" max="59" width="10.6640625" style="60" customWidth="1"/>
    <col min="60" max="60" width="2.88671875" style="60" customWidth="1"/>
    <col min="61" max="61" width="9.109375" style="60"/>
    <col min="62" max="62" width="2.6640625" style="60" customWidth="1"/>
    <col min="63" max="63" width="9.109375" style="60"/>
    <col min="64" max="64" width="12.88671875" customWidth="1"/>
  </cols>
  <sheetData>
    <row r="1" spans="1:64" ht="15.6" x14ac:dyDescent="0.3">
      <c r="A1" s="5" t="str">
        <f>CompDetail!A1</f>
        <v xml:space="preserve"> 2018 ENSW INTERSCHOOL CHAMPIONSHIPS VAULTING 							</v>
      </c>
    </row>
    <row r="2" spans="1:64" x14ac:dyDescent="0.3">
      <c r="B2" s="6"/>
      <c r="C2" s="6"/>
      <c r="D2" s="7" t="s">
        <v>0</v>
      </c>
      <c r="E2" s="6" t="s">
        <v>150</v>
      </c>
      <c r="F2" s="6"/>
      <c r="G2" s="6"/>
      <c r="H2" s="6"/>
      <c r="I2" s="8"/>
      <c r="J2" s="9"/>
      <c r="K2" s="9"/>
      <c r="L2" s="9"/>
      <c r="M2" s="9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8"/>
      <c r="Z2" s="6"/>
      <c r="AA2" s="6"/>
      <c r="AB2" s="6"/>
      <c r="AC2" s="6"/>
      <c r="AD2" s="6"/>
      <c r="AE2" s="6"/>
      <c r="AF2" s="8"/>
      <c r="AG2" s="6"/>
      <c r="AH2" s="6"/>
      <c r="AI2" s="6"/>
      <c r="AJ2" s="6"/>
      <c r="AK2" s="6"/>
      <c r="AL2" s="6"/>
      <c r="AM2" s="6"/>
      <c r="AN2" s="6"/>
      <c r="AO2" s="6"/>
      <c r="AP2" s="9"/>
      <c r="AQ2" s="9"/>
      <c r="AR2" s="9"/>
      <c r="AS2" s="9"/>
      <c r="AT2" s="9"/>
      <c r="AU2" s="9"/>
      <c r="AV2" s="9"/>
      <c r="AW2" s="9"/>
      <c r="AX2" s="9"/>
      <c r="AY2" s="9"/>
      <c r="AZ2" s="8"/>
      <c r="BA2" s="10"/>
      <c r="BB2" s="10"/>
      <c r="BC2" s="10"/>
      <c r="BD2" s="10"/>
      <c r="BE2" s="10"/>
      <c r="BF2" s="12"/>
      <c r="BG2" s="11"/>
      <c r="BH2" s="11"/>
      <c r="BI2" s="12"/>
      <c r="BJ2" s="11"/>
      <c r="BK2" s="12"/>
      <c r="BL2" s="13">
        <f ca="1">NOW()</f>
        <v>43305.578187500003</v>
      </c>
    </row>
    <row r="3" spans="1:64" ht="15.6" x14ac:dyDescent="0.3">
      <c r="A3" s="5"/>
      <c r="B3" s="6"/>
      <c r="C3" s="6"/>
      <c r="D3" s="7" t="s">
        <v>1</v>
      </c>
      <c r="E3" t="s">
        <v>151</v>
      </c>
      <c r="F3" s="6"/>
      <c r="G3" s="6"/>
      <c r="H3" s="6"/>
      <c r="I3" s="8"/>
      <c r="J3" s="6"/>
      <c r="K3" s="6"/>
      <c r="L3" s="6"/>
      <c r="M3" s="6"/>
      <c r="N3" s="8"/>
      <c r="O3" s="6"/>
      <c r="P3" s="6"/>
      <c r="Q3" s="6"/>
      <c r="R3" s="6"/>
      <c r="S3" s="6"/>
      <c r="T3" s="6"/>
      <c r="U3" s="6"/>
      <c r="V3" s="6"/>
      <c r="W3" s="6"/>
      <c r="X3" s="6"/>
      <c r="Y3" s="8"/>
      <c r="Z3" s="6"/>
      <c r="AA3" s="6"/>
      <c r="AB3" s="6"/>
      <c r="AC3" s="6"/>
      <c r="AD3" s="6"/>
      <c r="AE3" s="6"/>
      <c r="AF3" s="8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8"/>
      <c r="BA3" s="10"/>
      <c r="BB3" s="10"/>
      <c r="BC3" s="10"/>
      <c r="BD3" s="10"/>
      <c r="BE3" s="10"/>
      <c r="BF3" s="12"/>
      <c r="BG3" s="11"/>
      <c r="BH3" s="11"/>
      <c r="BI3" s="12"/>
      <c r="BJ3" s="11"/>
      <c r="BK3" s="12"/>
      <c r="BL3" s="14">
        <f ca="1">NOW()</f>
        <v>43305.578187500003</v>
      </c>
    </row>
    <row r="4" spans="1:64" ht="15.6" x14ac:dyDescent="0.3">
      <c r="A4" s="216">
        <f>CompDetail!A3</f>
        <v>43301</v>
      </c>
      <c r="B4" s="216"/>
      <c r="C4" s="6"/>
      <c r="D4" s="7"/>
      <c r="E4" s="6"/>
      <c r="F4" s="6"/>
      <c r="G4" s="6"/>
      <c r="H4" s="81" t="s">
        <v>55</v>
      </c>
      <c r="I4" s="82"/>
      <c r="J4" s="81"/>
      <c r="K4" s="82"/>
      <c r="L4" s="82"/>
      <c r="M4" s="82"/>
      <c r="N4" s="16"/>
      <c r="O4" s="81"/>
      <c r="P4" s="82"/>
      <c r="Q4" s="82"/>
      <c r="R4" s="82"/>
      <c r="S4" s="82"/>
      <c r="T4" s="82"/>
      <c r="U4" s="82"/>
      <c r="V4" s="82"/>
      <c r="W4" s="82"/>
      <c r="X4" s="82"/>
      <c r="Y4" s="8"/>
      <c r="Z4" s="83" t="s">
        <v>56</v>
      </c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6"/>
      <c r="AP4" s="81" t="s">
        <v>55</v>
      </c>
      <c r="AQ4" s="82"/>
      <c r="AR4" s="82"/>
      <c r="AS4" s="82"/>
      <c r="AT4" s="82"/>
      <c r="AU4" s="82"/>
      <c r="AV4" s="82"/>
      <c r="AW4" s="82"/>
      <c r="AX4" s="82"/>
      <c r="AY4" s="82"/>
      <c r="AZ4" s="8"/>
      <c r="BA4" s="84" t="s">
        <v>56</v>
      </c>
      <c r="BB4" s="85"/>
      <c r="BC4" s="85"/>
      <c r="BD4" s="85"/>
      <c r="BE4" s="85"/>
      <c r="BF4" s="12"/>
      <c r="BG4" s="179"/>
      <c r="BH4" s="11"/>
      <c r="BI4" s="180"/>
      <c r="BJ4" s="11"/>
      <c r="BK4" s="12"/>
      <c r="BL4" s="6"/>
    </row>
    <row r="5" spans="1:64" ht="15.6" x14ac:dyDescent="0.3">
      <c r="A5" s="5"/>
      <c r="B5" s="6"/>
      <c r="C5" s="7"/>
      <c r="D5" s="6"/>
      <c r="E5" s="6"/>
      <c r="F5" s="6"/>
      <c r="G5" s="6"/>
      <c r="H5" s="6"/>
      <c r="I5" s="8"/>
      <c r="J5" s="6"/>
      <c r="K5" s="6"/>
      <c r="L5" s="6"/>
      <c r="M5" s="6"/>
      <c r="N5" s="8"/>
      <c r="O5" s="6"/>
      <c r="P5" s="6"/>
      <c r="Q5" s="6"/>
      <c r="R5" s="6"/>
      <c r="S5" s="6"/>
      <c r="T5" s="6"/>
      <c r="U5" s="6"/>
      <c r="V5" s="6"/>
      <c r="W5" s="6"/>
      <c r="X5" s="6"/>
      <c r="Y5" s="8"/>
      <c r="Z5" s="6"/>
      <c r="AA5" s="6"/>
      <c r="AB5" s="6"/>
      <c r="AC5" s="6"/>
      <c r="AD5" s="6"/>
      <c r="AE5" s="6"/>
      <c r="AF5" s="8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8"/>
      <c r="BA5" s="10"/>
      <c r="BB5" s="10"/>
      <c r="BC5" s="10"/>
      <c r="BD5" s="10"/>
      <c r="BE5" s="10"/>
      <c r="BF5" s="12"/>
      <c r="BG5" s="11"/>
      <c r="BH5" s="11"/>
      <c r="BI5" s="12"/>
      <c r="BJ5" s="11"/>
      <c r="BK5" s="12"/>
      <c r="BL5" s="6"/>
    </row>
    <row r="6" spans="1:64" ht="15.6" x14ac:dyDescent="0.3">
      <c r="A6" s="5" t="s">
        <v>57</v>
      </c>
      <c r="B6" s="21"/>
      <c r="C6" s="6"/>
      <c r="D6" s="6"/>
      <c r="E6" s="6"/>
      <c r="F6" s="6"/>
      <c r="G6" s="6"/>
      <c r="H6" s="21" t="s">
        <v>5</v>
      </c>
      <c r="I6" s="22"/>
      <c r="J6" s="6"/>
      <c r="K6" s="21"/>
      <c r="L6" s="6"/>
      <c r="M6" s="6"/>
      <c r="N6" s="22"/>
      <c r="O6" s="21" t="s">
        <v>6</v>
      </c>
      <c r="P6" s="21"/>
      <c r="Q6" s="6"/>
      <c r="R6" s="6"/>
      <c r="S6" s="6"/>
      <c r="T6" s="6"/>
      <c r="U6" s="6"/>
      <c r="V6" s="6"/>
      <c r="W6" s="6"/>
      <c r="X6" s="6"/>
      <c r="Y6" s="8"/>
      <c r="Z6" s="21" t="s">
        <v>5</v>
      </c>
      <c r="AA6" s="6"/>
      <c r="AB6" s="6"/>
      <c r="AC6" s="6"/>
      <c r="AD6" s="6"/>
      <c r="AE6" s="6"/>
      <c r="AF6" s="8"/>
      <c r="AG6" s="21" t="s">
        <v>5</v>
      </c>
      <c r="AH6" s="6"/>
      <c r="AI6" s="6"/>
      <c r="AJ6" s="6"/>
      <c r="AK6" s="6"/>
      <c r="AL6" s="6"/>
      <c r="AM6" s="21"/>
      <c r="AN6" s="21"/>
      <c r="AO6" s="23"/>
      <c r="AP6" s="21" t="s">
        <v>7</v>
      </c>
      <c r="AQ6" s="21"/>
      <c r="AR6" s="6"/>
      <c r="AS6" s="6"/>
      <c r="AT6" s="6"/>
      <c r="AU6" s="6"/>
      <c r="AV6" s="6"/>
      <c r="AW6" s="6"/>
      <c r="AX6" s="6"/>
      <c r="AY6" s="6"/>
      <c r="AZ6" s="8"/>
      <c r="BA6" s="24" t="s">
        <v>8</v>
      </c>
      <c r="BB6" s="10"/>
      <c r="BC6" s="10"/>
      <c r="BD6" s="24"/>
      <c r="BE6" s="10"/>
      <c r="BF6" s="63"/>
      <c r="BG6" s="25" t="s">
        <v>9</v>
      </c>
      <c r="BH6" s="11"/>
      <c r="BI6" s="12"/>
      <c r="BJ6" s="11"/>
      <c r="BK6" s="12"/>
      <c r="BL6" s="6"/>
    </row>
    <row r="7" spans="1:64" ht="15.6" x14ac:dyDescent="0.3">
      <c r="A7" s="5" t="s">
        <v>10</v>
      </c>
      <c r="B7" s="21">
        <v>2</v>
      </c>
      <c r="C7" s="6"/>
      <c r="D7" s="6"/>
      <c r="E7" s="6"/>
      <c r="F7" s="6"/>
      <c r="G7" s="6"/>
      <c r="H7" s="6" t="str">
        <f>E2</f>
        <v>Jenny Scott</v>
      </c>
      <c r="I7" s="8"/>
      <c r="J7" s="6"/>
      <c r="K7" s="6"/>
      <c r="L7" s="6"/>
      <c r="M7" s="6"/>
      <c r="N7" s="8"/>
      <c r="O7" s="6" t="str">
        <f>E2</f>
        <v>Jenny Scott</v>
      </c>
      <c r="P7" s="6"/>
      <c r="Q7" s="6"/>
      <c r="R7" s="6"/>
      <c r="S7" s="6"/>
      <c r="T7" s="6"/>
      <c r="U7" s="6"/>
      <c r="V7" s="6"/>
      <c r="W7" s="6"/>
      <c r="X7" s="8"/>
      <c r="Y7" s="6"/>
      <c r="Z7" s="6" t="str">
        <f>E2</f>
        <v>Jenny Scott</v>
      </c>
      <c r="AA7" s="6"/>
      <c r="AB7" s="6"/>
      <c r="AC7" s="6"/>
      <c r="AD7" s="6"/>
      <c r="AE7" s="6"/>
      <c r="AF7" s="6"/>
      <c r="AG7" s="6" t="str">
        <f>E2</f>
        <v>Jenny Scott</v>
      </c>
      <c r="AH7" s="6"/>
      <c r="AI7" s="6"/>
      <c r="AJ7" s="6"/>
      <c r="AK7" s="6"/>
      <c r="AL7" s="6"/>
      <c r="AM7" s="6"/>
      <c r="AN7" s="6"/>
      <c r="AO7" s="23"/>
      <c r="AP7" s="6" t="str">
        <f>E3</f>
        <v>Robyn Bruderer</v>
      </c>
      <c r="AQ7" s="6"/>
      <c r="AR7" s="6"/>
      <c r="AS7" s="6"/>
      <c r="AT7" s="6"/>
      <c r="AU7" s="6"/>
      <c r="AV7" s="6"/>
      <c r="AW7" s="6"/>
      <c r="AX7" s="6"/>
      <c r="AY7" s="8"/>
      <c r="AZ7" s="6"/>
      <c r="BA7" s="10" t="str">
        <f>E3</f>
        <v>Robyn Bruderer</v>
      </c>
      <c r="BB7" s="10"/>
      <c r="BC7" s="10"/>
      <c r="BD7" s="10"/>
      <c r="BE7" s="10"/>
      <c r="BF7" s="63"/>
      <c r="BG7" s="12"/>
      <c r="BH7" s="11"/>
      <c r="BI7" s="12"/>
      <c r="BJ7" s="64"/>
      <c r="BK7" s="12"/>
      <c r="BL7" s="6"/>
    </row>
    <row r="8" spans="1:64" x14ac:dyDescent="0.3">
      <c r="A8" s="6"/>
      <c r="B8" s="6"/>
      <c r="C8" s="6"/>
      <c r="D8" s="6"/>
      <c r="E8" s="6"/>
      <c r="F8" s="6"/>
      <c r="G8" s="141"/>
      <c r="H8" s="6" t="s">
        <v>11</v>
      </c>
      <c r="I8" s="6"/>
      <c r="J8" s="6"/>
      <c r="K8" s="6"/>
      <c r="L8" s="6"/>
      <c r="M8" s="9"/>
      <c r="N8" s="26"/>
      <c r="O8" s="6"/>
      <c r="P8" s="9"/>
      <c r="Q8" s="9"/>
      <c r="R8" s="9"/>
      <c r="S8" s="9"/>
      <c r="T8" s="9"/>
      <c r="U8" s="9"/>
      <c r="V8" s="9"/>
      <c r="W8" s="9"/>
      <c r="X8" s="9"/>
      <c r="Y8" s="26"/>
      <c r="Z8" s="27" t="s">
        <v>11</v>
      </c>
      <c r="AA8" s="27"/>
      <c r="AB8" s="27"/>
      <c r="AC8" s="27"/>
      <c r="AD8" s="28"/>
      <c r="AE8" s="6"/>
      <c r="AF8" s="8"/>
      <c r="AG8" s="6" t="s">
        <v>12</v>
      </c>
      <c r="AH8" s="6"/>
      <c r="AI8" s="6"/>
      <c r="AJ8" s="6"/>
      <c r="AK8" s="6"/>
      <c r="AL8" s="6"/>
      <c r="AM8" s="6"/>
      <c r="AN8" s="27" t="s">
        <v>12</v>
      </c>
      <c r="AO8" s="23"/>
      <c r="AP8" s="6"/>
      <c r="AQ8" s="9"/>
      <c r="AR8" s="9"/>
      <c r="AS8" s="9"/>
      <c r="AT8" s="9"/>
      <c r="AU8" s="9"/>
      <c r="AV8" s="9"/>
      <c r="AW8" s="9"/>
      <c r="AX8" s="9"/>
      <c r="AY8" s="9"/>
      <c r="AZ8" s="26"/>
      <c r="BA8" s="24"/>
      <c r="BB8" s="10" t="s">
        <v>13</v>
      </c>
      <c r="BC8" s="10" t="s">
        <v>44</v>
      </c>
      <c r="BD8" s="24"/>
      <c r="BE8" s="10"/>
      <c r="BF8" s="63"/>
      <c r="BG8" s="29" t="s">
        <v>15</v>
      </c>
      <c r="BH8" s="11"/>
      <c r="BI8" s="29" t="s">
        <v>3</v>
      </c>
      <c r="BJ8" s="64"/>
      <c r="BK8" s="30" t="s">
        <v>16</v>
      </c>
      <c r="BL8" s="31"/>
    </row>
    <row r="9" spans="1:64" x14ac:dyDescent="0.3">
      <c r="A9" s="33" t="s">
        <v>17</v>
      </c>
      <c r="B9" s="33" t="s">
        <v>18</v>
      </c>
      <c r="C9" s="33" t="s">
        <v>11</v>
      </c>
      <c r="D9" s="33" t="s">
        <v>19</v>
      </c>
      <c r="E9" s="33" t="s">
        <v>80</v>
      </c>
      <c r="F9" s="33" t="s">
        <v>81</v>
      </c>
      <c r="G9" s="142"/>
      <c r="H9" s="34" t="s">
        <v>21</v>
      </c>
      <c r="I9" s="34" t="s">
        <v>22</v>
      </c>
      <c r="J9" s="34" t="s">
        <v>23</v>
      </c>
      <c r="K9" s="34" t="s">
        <v>24</v>
      </c>
      <c r="L9" s="34" t="s">
        <v>25</v>
      </c>
      <c r="M9" s="34" t="s">
        <v>11</v>
      </c>
      <c r="N9" s="35"/>
      <c r="O9" s="32" t="s">
        <v>26</v>
      </c>
      <c r="P9" s="32" t="s">
        <v>27</v>
      </c>
      <c r="Q9" s="32" t="s">
        <v>50</v>
      </c>
      <c r="R9" s="32" t="s">
        <v>58</v>
      </c>
      <c r="S9" s="32" t="s">
        <v>59</v>
      </c>
      <c r="T9" s="32" t="s">
        <v>60</v>
      </c>
      <c r="U9" s="32" t="s">
        <v>51</v>
      </c>
      <c r="V9" s="32" t="s">
        <v>61</v>
      </c>
      <c r="W9" s="32" t="s">
        <v>34</v>
      </c>
      <c r="X9" s="32" t="s">
        <v>35</v>
      </c>
      <c r="Y9" s="35"/>
      <c r="Z9" s="34" t="s">
        <v>21</v>
      </c>
      <c r="AA9" s="34" t="s">
        <v>22</v>
      </c>
      <c r="AB9" s="34" t="s">
        <v>23</v>
      </c>
      <c r="AC9" s="34" t="s">
        <v>24</v>
      </c>
      <c r="AD9" s="34" t="s">
        <v>25</v>
      </c>
      <c r="AE9" s="34" t="s">
        <v>11</v>
      </c>
      <c r="AF9" s="36"/>
      <c r="AG9" s="34" t="s">
        <v>36</v>
      </c>
      <c r="AH9" s="34" t="s">
        <v>37</v>
      </c>
      <c r="AI9" s="34" t="s">
        <v>38</v>
      </c>
      <c r="AJ9" s="34" t="s">
        <v>39</v>
      </c>
      <c r="AK9" s="34" t="s">
        <v>40</v>
      </c>
      <c r="AL9" s="34" t="s">
        <v>41</v>
      </c>
      <c r="AM9" s="32" t="s">
        <v>42</v>
      </c>
      <c r="AN9" s="32" t="s">
        <v>43</v>
      </c>
      <c r="AO9" s="37"/>
      <c r="AP9" s="32" t="s">
        <v>26</v>
      </c>
      <c r="AQ9" s="32" t="s">
        <v>27</v>
      </c>
      <c r="AR9" s="32" t="s">
        <v>50</v>
      </c>
      <c r="AS9" s="32" t="s">
        <v>58</v>
      </c>
      <c r="AT9" s="32" t="s">
        <v>59</v>
      </c>
      <c r="AU9" s="32" t="s">
        <v>60</v>
      </c>
      <c r="AV9" s="32" t="s">
        <v>51</v>
      </c>
      <c r="AW9" s="32" t="s">
        <v>61</v>
      </c>
      <c r="AX9" s="32" t="s">
        <v>34</v>
      </c>
      <c r="AY9" s="32" t="s">
        <v>35</v>
      </c>
      <c r="AZ9" s="35"/>
      <c r="BA9" s="38" t="s">
        <v>44</v>
      </c>
      <c r="BB9" s="38" t="s">
        <v>45</v>
      </c>
      <c r="BC9" s="38" t="s">
        <v>43</v>
      </c>
      <c r="BD9" s="38" t="s">
        <v>62</v>
      </c>
      <c r="BE9" s="86" t="s">
        <v>14</v>
      </c>
      <c r="BF9" s="63"/>
      <c r="BG9" s="40" t="s">
        <v>46</v>
      </c>
      <c r="BH9" s="41"/>
      <c r="BI9" s="40" t="s">
        <v>46</v>
      </c>
      <c r="BJ9" s="65"/>
      <c r="BK9" s="43" t="s">
        <v>46</v>
      </c>
      <c r="BL9" s="44" t="s">
        <v>47</v>
      </c>
    </row>
    <row r="10" spans="1:64" x14ac:dyDescent="0.3">
      <c r="A10" s="12"/>
      <c r="B10" s="12"/>
      <c r="C10" s="12"/>
      <c r="D10" s="12"/>
      <c r="E10" s="12"/>
      <c r="F10" s="12"/>
      <c r="G10" s="145"/>
      <c r="H10" s="31"/>
      <c r="I10" s="31"/>
      <c r="J10" s="31"/>
      <c r="K10" s="31"/>
      <c r="L10" s="31"/>
      <c r="M10" s="31"/>
      <c r="N10" s="3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35"/>
      <c r="Z10" s="31"/>
      <c r="AA10" s="31"/>
      <c r="AB10" s="31"/>
      <c r="AC10" s="31"/>
      <c r="AD10" s="31"/>
      <c r="AE10" s="31"/>
      <c r="AF10" s="36"/>
      <c r="AG10" s="31"/>
      <c r="AH10" s="31"/>
      <c r="AI10" s="31"/>
      <c r="AJ10" s="31"/>
      <c r="AK10" s="31"/>
      <c r="AL10" s="31"/>
      <c r="AM10" s="27"/>
      <c r="AN10" s="27"/>
      <c r="AO10" s="3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35"/>
      <c r="BA10" s="10"/>
      <c r="BB10" s="10"/>
      <c r="BC10" s="10"/>
      <c r="BD10" s="10"/>
      <c r="BE10" s="10"/>
      <c r="BF10" s="63"/>
      <c r="BG10" s="29"/>
      <c r="BH10" s="11"/>
      <c r="BI10" s="29"/>
      <c r="BJ10" s="66"/>
      <c r="BK10" s="30"/>
      <c r="BL10" s="46"/>
    </row>
    <row r="11" spans="1:64" x14ac:dyDescent="0.3">
      <c r="A11" s="126">
        <v>16</v>
      </c>
      <c r="B11" s="125" t="s">
        <v>138</v>
      </c>
      <c r="C11" s="125" t="s">
        <v>118</v>
      </c>
      <c r="D11" s="125" t="s">
        <v>119</v>
      </c>
      <c r="E11" s="125" t="s">
        <v>139</v>
      </c>
      <c r="F11" s="127">
        <v>9</v>
      </c>
      <c r="G11" s="146"/>
      <c r="H11" s="47">
        <v>7</v>
      </c>
      <c r="I11" s="47">
        <v>6.5</v>
      </c>
      <c r="J11" s="47">
        <v>7.5</v>
      </c>
      <c r="K11" s="47">
        <v>7.5</v>
      </c>
      <c r="L11" s="47">
        <v>7</v>
      </c>
      <c r="M11" s="48">
        <f t="shared" ref="M11:M12" si="0">SUM((H11*0.3),(I11*0.25),(J11*0.25),(K11*0.15),(L11*0.05))</f>
        <v>7.0749999999999993</v>
      </c>
      <c r="N11" s="49"/>
      <c r="O11" s="50">
        <v>7</v>
      </c>
      <c r="P11" s="50">
        <v>6.5</v>
      </c>
      <c r="Q11" s="50">
        <v>6.5</v>
      </c>
      <c r="R11" s="50">
        <v>7.5</v>
      </c>
      <c r="S11" s="50">
        <v>6.5</v>
      </c>
      <c r="T11" s="50">
        <v>6.5</v>
      </c>
      <c r="U11" s="50">
        <v>6</v>
      </c>
      <c r="V11" s="50">
        <v>7.5</v>
      </c>
      <c r="W11" s="51">
        <f>SUM(O11:V11)</f>
        <v>54</v>
      </c>
      <c r="X11" s="48">
        <f t="shared" ref="X11:X12" si="1">W11/8</f>
        <v>6.75</v>
      </c>
      <c r="Y11" s="49"/>
      <c r="Z11" s="47">
        <v>6.5</v>
      </c>
      <c r="AA11" s="47">
        <v>7</v>
      </c>
      <c r="AB11" s="47">
        <v>7.5</v>
      </c>
      <c r="AC11" s="47">
        <v>7.5</v>
      </c>
      <c r="AD11" s="47">
        <v>7</v>
      </c>
      <c r="AE11" s="48">
        <f t="shared" ref="AE11:AE12" si="2">SUM((Z11*0.3),(AA11*0.25),(AB11*0.25),(AC11*0.15),(AD11*0.05))</f>
        <v>7.05</v>
      </c>
      <c r="AF11" s="52"/>
      <c r="AG11" s="50">
        <v>8.5</v>
      </c>
      <c r="AH11" s="50">
        <v>7</v>
      </c>
      <c r="AI11" s="50">
        <v>7.5</v>
      </c>
      <c r="AJ11" s="50">
        <v>7.5</v>
      </c>
      <c r="AK11" s="50">
        <v>7</v>
      </c>
      <c r="AL11" s="48">
        <f t="shared" ref="AL11:AL12" si="3">SUM((AG11*0.2),(AH11*0.15),(AI11*0.25),(AJ11*0.2),(AK11*0.2))</f>
        <v>7.5250000000000004</v>
      </c>
      <c r="AM11" s="53"/>
      <c r="AN11" s="48">
        <f t="shared" ref="AN11:AN12" si="4">AL11-AM11</f>
        <v>7.5250000000000004</v>
      </c>
      <c r="AO11" s="54"/>
      <c r="AP11" s="50">
        <v>6.5</v>
      </c>
      <c r="AQ11" s="50">
        <v>7.2</v>
      </c>
      <c r="AR11" s="50">
        <v>6.5</v>
      </c>
      <c r="AS11" s="50">
        <v>6.5</v>
      </c>
      <c r="AT11" s="50">
        <v>5.5</v>
      </c>
      <c r="AU11" s="50">
        <v>6.5</v>
      </c>
      <c r="AV11" s="50">
        <v>2</v>
      </c>
      <c r="AW11" s="50">
        <v>6.5</v>
      </c>
      <c r="AX11" s="51">
        <f>SUM(AP11:AW11)</f>
        <v>47.2</v>
      </c>
      <c r="AY11" s="48">
        <f t="shared" ref="AY11:AY12" si="5">AX11/8</f>
        <v>5.9</v>
      </c>
      <c r="AZ11" s="49"/>
      <c r="BA11" s="55">
        <v>8</v>
      </c>
      <c r="BB11" s="57"/>
      <c r="BC11" s="56">
        <f t="shared" ref="BC11:BC12" si="6">SUM(BA11-BB11)</f>
        <v>8</v>
      </c>
      <c r="BD11" s="55">
        <v>7.4</v>
      </c>
      <c r="BE11" s="56">
        <f t="shared" ref="BE11:BE12" si="7">SUM((BC11*0.7),(BD11*0.3))</f>
        <v>7.82</v>
      </c>
      <c r="BF11" s="67"/>
      <c r="BG11" s="10">
        <f t="shared" ref="BG11:BG12" si="8">SUM((M11*0.25)+(X11*0.375)+(AY11*0.375))</f>
        <v>6.5125000000000002</v>
      </c>
      <c r="BH11" s="11"/>
      <c r="BI11" s="10">
        <f t="shared" ref="BI11:BI12" si="9">SUM((AE11*0.25),(AN11*0.25),(BE11*0.5))</f>
        <v>7.55375</v>
      </c>
      <c r="BJ11" s="64"/>
      <c r="BK11" s="24">
        <f t="shared" ref="BK11:BK12" si="10">AVERAGE(BG11:BI11)</f>
        <v>7.0331250000000001</v>
      </c>
      <c r="BL11" s="58">
        <f>RANK(BK11,BK$11:BK$1010)</f>
        <v>1</v>
      </c>
    </row>
    <row r="12" spans="1:64" x14ac:dyDescent="0.3">
      <c r="A12" s="126">
        <v>14</v>
      </c>
      <c r="B12" s="125" t="s">
        <v>140</v>
      </c>
      <c r="C12" s="125" t="s">
        <v>91</v>
      </c>
      <c r="D12" s="125" t="s">
        <v>92</v>
      </c>
      <c r="E12" s="125" t="s">
        <v>141</v>
      </c>
      <c r="F12" s="127">
        <v>8</v>
      </c>
      <c r="G12" s="146"/>
      <c r="H12" s="47">
        <v>6.5</v>
      </c>
      <c r="I12" s="47">
        <v>6</v>
      </c>
      <c r="J12" s="47">
        <v>7</v>
      </c>
      <c r="K12" s="47">
        <v>6.5</v>
      </c>
      <c r="L12" s="47">
        <v>6.5</v>
      </c>
      <c r="M12" s="48">
        <f t="shared" si="0"/>
        <v>6.5</v>
      </c>
      <c r="N12" s="49"/>
      <c r="O12" s="50">
        <v>6.5</v>
      </c>
      <c r="P12" s="50">
        <v>6.5</v>
      </c>
      <c r="Q12" s="50">
        <v>6</v>
      </c>
      <c r="R12" s="50">
        <v>6.2</v>
      </c>
      <c r="S12" s="50">
        <v>7.5</v>
      </c>
      <c r="T12" s="50">
        <v>4</v>
      </c>
      <c r="U12" s="50">
        <v>8</v>
      </c>
      <c r="V12" s="50">
        <v>6.5</v>
      </c>
      <c r="W12" s="51">
        <f>SUM(O12:V12)</f>
        <v>51.2</v>
      </c>
      <c r="X12" s="48">
        <f t="shared" si="1"/>
        <v>6.4</v>
      </c>
      <c r="Y12" s="49"/>
      <c r="Z12" s="47">
        <v>6</v>
      </c>
      <c r="AA12" s="47">
        <v>6</v>
      </c>
      <c r="AB12" s="47">
        <v>6.2</v>
      </c>
      <c r="AC12" s="47">
        <v>6</v>
      </c>
      <c r="AD12" s="47">
        <v>6.5</v>
      </c>
      <c r="AE12" s="48">
        <f t="shared" si="2"/>
        <v>6.0750000000000002</v>
      </c>
      <c r="AF12" s="52"/>
      <c r="AG12" s="50">
        <v>7</v>
      </c>
      <c r="AH12" s="50">
        <v>6</v>
      </c>
      <c r="AI12" s="50">
        <v>6</v>
      </c>
      <c r="AJ12" s="50">
        <v>6.2</v>
      </c>
      <c r="AK12" s="50">
        <v>5.5</v>
      </c>
      <c r="AL12" s="48">
        <f t="shared" si="3"/>
        <v>6.1400000000000006</v>
      </c>
      <c r="AM12" s="53"/>
      <c r="AN12" s="48">
        <f t="shared" si="4"/>
        <v>6.1400000000000006</v>
      </c>
      <c r="AO12" s="54"/>
      <c r="AP12" s="50">
        <v>5.2</v>
      </c>
      <c r="AQ12" s="50">
        <v>6.3</v>
      </c>
      <c r="AR12" s="50">
        <v>6</v>
      </c>
      <c r="AS12" s="50">
        <v>5.5</v>
      </c>
      <c r="AT12" s="50">
        <v>5.2</v>
      </c>
      <c r="AU12" s="50">
        <v>5</v>
      </c>
      <c r="AV12" s="50">
        <v>7.5</v>
      </c>
      <c r="AW12" s="50">
        <v>7.2</v>
      </c>
      <c r="AX12" s="51">
        <f>SUM(AP12:AW12)</f>
        <v>47.900000000000006</v>
      </c>
      <c r="AY12" s="48">
        <f t="shared" si="5"/>
        <v>5.9875000000000007</v>
      </c>
      <c r="AZ12" s="49"/>
      <c r="BA12" s="55">
        <v>6.16</v>
      </c>
      <c r="BB12" s="57">
        <v>1</v>
      </c>
      <c r="BC12" s="56">
        <f t="shared" si="6"/>
        <v>5.16</v>
      </c>
      <c r="BD12" s="55">
        <v>5.6</v>
      </c>
      <c r="BE12" s="56">
        <f t="shared" si="7"/>
        <v>5.2919999999999998</v>
      </c>
      <c r="BF12" s="67"/>
      <c r="BG12" s="10">
        <f t="shared" si="8"/>
        <v>6.2703125000000011</v>
      </c>
      <c r="BH12" s="11"/>
      <c r="BI12" s="10">
        <f t="shared" si="9"/>
        <v>5.6997499999999999</v>
      </c>
      <c r="BJ12" s="64"/>
      <c r="BK12" s="24">
        <f t="shared" si="10"/>
        <v>5.9850312500000005</v>
      </c>
      <c r="BL12" s="168" t="s">
        <v>153</v>
      </c>
    </row>
    <row r="13" spans="1:64" x14ac:dyDescent="0.3">
      <c r="A13" s="147">
        <v>12</v>
      </c>
      <c r="B13" s="148" t="s">
        <v>134</v>
      </c>
      <c r="C13" s="148" t="s">
        <v>135</v>
      </c>
      <c r="D13" s="148" t="s">
        <v>136</v>
      </c>
      <c r="E13" s="148" t="s">
        <v>137</v>
      </c>
      <c r="F13" s="149">
        <v>10</v>
      </c>
      <c r="G13" s="150"/>
      <c r="H13" s="151"/>
      <c r="I13" s="151"/>
      <c r="J13" s="151"/>
      <c r="K13" s="151"/>
      <c r="L13" s="151"/>
      <c r="M13" s="152">
        <f>SUM((H13*0.3),(I13*0.25),(J13*0.25),(K13*0.15),(L13*0.05))</f>
        <v>0</v>
      </c>
      <c r="N13" s="153"/>
      <c r="O13" s="154"/>
      <c r="P13" s="154"/>
      <c r="Q13" s="154"/>
      <c r="R13" s="154"/>
      <c r="S13" s="154"/>
      <c r="T13" s="154"/>
      <c r="U13" s="154"/>
      <c r="V13" s="154"/>
      <c r="W13" s="155">
        <f>SUM(O13:U13)</f>
        <v>0</v>
      </c>
      <c r="X13" s="152">
        <f>W13/8</f>
        <v>0</v>
      </c>
      <c r="Y13" s="153"/>
      <c r="Z13" s="151"/>
      <c r="AA13" s="151"/>
      <c r="AB13" s="151"/>
      <c r="AC13" s="151"/>
      <c r="AD13" s="151"/>
      <c r="AE13" s="152">
        <f>SUM((Z13*0.3),(AA13*0.25),(AB13*0.25),(AC13*0.15),(AD13*0.05))</f>
        <v>0</v>
      </c>
      <c r="AF13" s="156"/>
      <c r="AG13" s="154"/>
      <c r="AH13" s="154"/>
      <c r="AI13" s="154"/>
      <c r="AJ13" s="154"/>
      <c r="AK13" s="154"/>
      <c r="AL13" s="152">
        <f t="shared" ref="AL13" si="11">SUM((AG13*0.2),(AH13*0.15),(AI13*0.25),(AJ13*0.2),(AK13*0.2))</f>
        <v>0</v>
      </c>
      <c r="AM13" s="157"/>
      <c r="AN13" s="152">
        <f t="shared" ref="AN13" si="12">AL13-AM13</f>
        <v>0</v>
      </c>
      <c r="AO13" s="158"/>
      <c r="AP13" s="154"/>
      <c r="AQ13" s="154"/>
      <c r="AR13" s="154"/>
      <c r="AS13" s="154"/>
      <c r="AT13" s="154"/>
      <c r="AU13" s="154"/>
      <c r="AV13" s="154"/>
      <c r="AW13" s="154"/>
      <c r="AX13" s="155">
        <f>SUM(AP13:AV13)</f>
        <v>0</v>
      </c>
      <c r="AY13" s="152">
        <f>AX13/8</f>
        <v>0</v>
      </c>
      <c r="AZ13" s="153"/>
      <c r="BA13" s="159"/>
      <c r="BB13" s="160"/>
      <c r="BC13" s="161">
        <f>SUM(BA13-BB13)</f>
        <v>0</v>
      </c>
      <c r="BD13" s="159"/>
      <c r="BE13" s="161">
        <f>SUM((BC13*0.7),(BD13*0.3))</f>
        <v>0</v>
      </c>
      <c r="BF13" s="162"/>
      <c r="BG13" s="163">
        <f>SUM((M13*0.25)+(X13*0.375)+(AY13*0.375))</f>
        <v>0</v>
      </c>
      <c r="BH13" s="164"/>
      <c r="BI13" s="163">
        <f>SUM((AE13*0.25),(AN13*0.25),(BE13*0.5))</f>
        <v>0</v>
      </c>
      <c r="BJ13" s="165"/>
      <c r="BK13" s="166">
        <f>AVERAGE(BG13:BI13)</f>
        <v>0</v>
      </c>
      <c r="BL13" s="58" t="s">
        <v>152</v>
      </c>
    </row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opLeftCell="I1" workbookViewId="0">
      <selection activeCell="B12" sqref="B12"/>
    </sheetView>
  </sheetViews>
  <sheetFormatPr defaultRowHeight="14.4" x14ac:dyDescent="0.3"/>
  <cols>
    <col min="1" max="1" width="5.6640625" customWidth="1"/>
    <col min="2" max="2" width="20" customWidth="1"/>
    <col min="3" max="3" width="17.109375" customWidth="1"/>
    <col min="4" max="4" width="14.109375" customWidth="1"/>
    <col min="5" max="5" width="28.5546875" customWidth="1"/>
    <col min="6" max="6" width="7.5546875" customWidth="1"/>
    <col min="7" max="7" width="2.88671875" customWidth="1"/>
    <col min="14" max="14" width="2.88671875" customWidth="1"/>
    <col min="23" max="23" width="3.109375" customWidth="1"/>
    <col min="28" max="28" width="2.88671875" customWidth="1"/>
    <col min="30" max="30" width="13.88671875" customWidth="1"/>
  </cols>
  <sheetData>
    <row r="1" spans="1:30" ht="15.6" x14ac:dyDescent="0.3">
      <c r="A1" s="5" t="str">
        <f>CompDetail!A1</f>
        <v xml:space="preserve"> 2018 ENSW INTERSCHOOL CHAMPIONSHIPS VAULTING 							</v>
      </c>
    </row>
    <row r="2" spans="1:30" x14ac:dyDescent="0.3">
      <c r="B2" s="6"/>
      <c r="C2" s="6"/>
      <c r="D2" s="7" t="s">
        <v>0</v>
      </c>
      <c r="E2" t="s">
        <v>150</v>
      </c>
      <c r="AD2" s="13">
        <f ca="1">NOW()</f>
        <v>43305.578187500003</v>
      </c>
    </row>
    <row r="3" spans="1:30" ht="15.6" x14ac:dyDescent="0.3">
      <c r="A3" s="5"/>
      <c r="B3" s="6"/>
      <c r="C3" s="6"/>
      <c r="D3" s="7" t="s">
        <v>1</v>
      </c>
      <c r="E3" t="s">
        <v>151</v>
      </c>
      <c r="AD3" s="14">
        <f ca="1">NOW()</f>
        <v>43305.578187500003</v>
      </c>
    </row>
    <row r="4" spans="1:30" ht="15.6" x14ac:dyDescent="0.3">
      <c r="A4" s="216">
        <f>CompDetail!A3</f>
        <v>43301</v>
      </c>
      <c r="B4" s="216"/>
      <c r="C4" s="6"/>
      <c r="D4" s="7"/>
    </row>
    <row r="5" spans="1:30" ht="15.6" x14ac:dyDescent="0.3">
      <c r="A5" s="5"/>
      <c r="B5" s="6"/>
      <c r="C5" s="7"/>
      <c r="D5" s="6"/>
    </row>
    <row r="6" spans="1:30" ht="15.6" x14ac:dyDescent="0.3">
      <c r="A6" s="5" t="s">
        <v>63</v>
      </c>
      <c r="B6" s="21"/>
      <c r="C6" s="6"/>
      <c r="D6" s="6"/>
      <c r="H6" s="21" t="s">
        <v>5</v>
      </c>
      <c r="W6" s="23"/>
      <c r="X6" s="21" t="s">
        <v>8</v>
      </c>
      <c r="AB6" s="23"/>
    </row>
    <row r="7" spans="1:30" ht="15.6" x14ac:dyDescent="0.3">
      <c r="A7" s="5" t="s">
        <v>10</v>
      </c>
      <c r="B7" s="21" t="s">
        <v>78</v>
      </c>
      <c r="C7" s="6"/>
      <c r="D7" s="6"/>
      <c r="H7" s="6" t="str">
        <f>E2</f>
        <v>Jenny Scott</v>
      </c>
      <c r="W7" s="23"/>
      <c r="X7" s="6" t="str">
        <f>E3</f>
        <v>Robyn Bruderer</v>
      </c>
      <c r="AB7" s="23"/>
    </row>
    <row r="8" spans="1:30" x14ac:dyDescent="0.3">
      <c r="W8" s="23"/>
      <c r="AB8" s="23"/>
    </row>
    <row r="9" spans="1:30" x14ac:dyDescent="0.3">
      <c r="A9" s="6"/>
      <c r="B9" s="6"/>
      <c r="C9" s="6"/>
      <c r="D9" s="6"/>
      <c r="E9" s="6"/>
      <c r="F9" s="6"/>
      <c r="G9" s="6"/>
      <c r="H9" s="21" t="s">
        <v>11</v>
      </c>
      <c r="I9" s="6"/>
      <c r="J9" s="6"/>
      <c r="K9" s="6"/>
      <c r="L9" s="6"/>
      <c r="M9" s="9"/>
      <c r="N9" s="27"/>
      <c r="O9" s="87" t="s">
        <v>12</v>
      </c>
      <c r="P9" s="6"/>
      <c r="Q9" s="6"/>
      <c r="R9" s="6"/>
      <c r="S9" s="6"/>
      <c r="T9" s="6"/>
      <c r="U9" s="6"/>
      <c r="V9" s="6" t="s">
        <v>64</v>
      </c>
      <c r="W9" s="39"/>
      <c r="X9" s="30" t="s">
        <v>14</v>
      </c>
      <c r="Y9" s="27"/>
      <c r="Z9" s="31" t="s">
        <v>13</v>
      </c>
      <c r="AA9" s="31" t="s">
        <v>14</v>
      </c>
      <c r="AB9" s="23"/>
      <c r="AC9" s="28" t="s">
        <v>43</v>
      </c>
      <c r="AD9" s="6"/>
    </row>
    <row r="10" spans="1:30" x14ac:dyDescent="0.3">
      <c r="A10" s="59" t="s">
        <v>17</v>
      </c>
      <c r="B10" s="59" t="s">
        <v>18</v>
      </c>
      <c r="C10" s="59" t="s">
        <v>11</v>
      </c>
      <c r="D10" s="59" t="s">
        <v>19</v>
      </c>
      <c r="E10" s="59" t="s">
        <v>80</v>
      </c>
      <c r="F10" s="59" t="s">
        <v>81</v>
      </c>
      <c r="G10" s="88"/>
      <c r="H10" s="34" t="s">
        <v>21</v>
      </c>
      <c r="I10" s="34" t="s">
        <v>22</v>
      </c>
      <c r="J10" s="34" t="s">
        <v>23</v>
      </c>
      <c r="K10" s="34" t="s">
        <v>24</v>
      </c>
      <c r="L10" s="34" t="s">
        <v>25</v>
      </c>
      <c r="M10" s="34" t="s">
        <v>11</v>
      </c>
      <c r="N10" s="88"/>
      <c r="O10" s="34" t="s">
        <v>36</v>
      </c>
      <c r="P10" s="34" t="s">
        <v>37</v>
      </c>
      <c r="Q10" s="34" t="s">
        <v>38</v>
      </c>
      <c r="R10" s="34" t="s">
        <v>39</v>
      </c>
      <c r="S10" s="34" t="s">
        <v>40</v>
      </c>
      <c r="T10" s="34" t="s">
        <v>41</v>
      </c>
      <c r="U10" s="32" t="s">
        <v>42</v>
      </c>
      <c r="V10" s="32" t="s">
        <v>43</v>
      </c>
      <c r="W10" s="89"/>
      <c r="X10" s="32" t="s">
        <v>44</v>
      </c>
      <c r="Y10" s="32" t="s">
        <v>14</v>
      </c>
      <c r="Z10" s="34" t="s">
        <v>45</v>
      </c>
      <c r="AA10" s="34" t="s">
        <v>43</v>
      </c>
      <c r="AB10" s="90"/>
      <c r="AC10" s="74" t="s">
        <v>46</v>
      </c>
      <c r="AD10" s="32" t="s">
        <v>47</v>
      </c>
    </row>
    <row r="11" spans="1:30" x14ac:dyDescent="0.3">
      <c r="A11" s="59"/>
      <c r="B11" s="59"/>
      <c r="C11" s="59"/>
      <c r="D11" s="59"/>
      <c r="E11" s="59"/>
      <c r="F11" s="59"/>
      <c r="G11" s="135"/>
      <c r="H11" s="111"/>
      <c r="I11" s="111"/>
      <c r="J11" s="111"/>
      <c r="K11" s="111"/>
      <c r="L11" s="111"/>
      <c r="M11" s="111"/>
      <c r="N11" s="135"/>
      <c r="O11" s="111"/>
      <c r="P11" s="111"/>
      <c r="Q11" s="111"/>
      <c r="R11" s="111"/>
      <c r="S11" s="111"/>
      <c r="T11" s="111"/>
      <c r="U11" s="137"/>
      <c r="V11" s="137"/>
      <c r="W11" s="138"/>
      <c r="X11" s="137"/>
      <c r="Y11" s="137"/>
      <c r="Z11" s="111"/>
      <c r="AA11" s="111"/>
      <c r="AB11" s="90"/>
      <c r="AC11" s="87"/>
      <c r="AD11" s="137"/>
    </row>
    <row r="12" spans="1:30" x14ac:dyDescent="0.3">
      <c r="A12" s="129">
        <v>13</v>
      </c>
      <c r="B12" s="134" t="s">
        <v>142</v>
      </c>
      <c r="C12" s="217" t="s">
        <v>83</v>
      </c>
      <c r="D12" s="217" t="s">
        <v>84</v>
      </c>
      <c r="E12" s="134" t="s">
        <v>143</v>
      </c>
      <c r="F12" s="129">
        <v>3</v>
      </c>
      <c r="G12" s="52"/>
      <c r="H12" s="52"/>
      <c r="I12" s="52"/>
      <c r="J12" s="52"/>
      <c r="K12" s="52"/>
      <c r="L12" s="52"/>
      <c r="M12" s="52"/>
      <c r="N12" s="92"/>
      <c r="O12" s="52"/>
      <c r="P12" s="52"/>
      <c r="Q12" s="52"/>
      <c r="R12" s="52"/>
      <c r="S12" s="52"/>
      <c r="T12" s="52"/>
      <c r="U12" s="52"/>
      <c r="V12" s="52"/>
      <c r="W12" s="93"/>
      <c r="X12" s="94"/>
      <c r="Y12" s="94"/>
      <c r="Z12" s="94"/>
      <c r="AA12" s="94"/>
      <c r="AB12" s="23"/>
      <c r="AC12" s="95"/>
      <c r="AD12" s="49"/>
    </row>
    <row r="13" spans="1:30" s="106" customFormat="1" x14ac:dyDescent="0.3">
      <c r="A13" s="106">
        <v>2</v>
      </c>
      <c r="B13" s="128" t="s">
        <v>123</v>
      </c>
      <c r="C13" s="218"/>
      <c r="D13" s="218"/>
      <c r="E13" s="128" t="s">
        <v>144</v>
      </c>
      <c r="F13" s="106">
        <v>9</v>
      </c>
      <c r="G13" s="97"/>
      <c r="H13" s="205">
        <v>6</v>
      </c>
      <c r="I13" s="205">
        <v>5</v>
      </c>
      <c r="J13" s="205">
        <v>6.5</v>
      </c>
      <c r="K13" s="205">
        <v>6.5</v>
      </c>
      <c r="L13" s="205">
        <v>6.2</v>
      </c>
      <c r="M13" s="98">
        <f>SUM((H13*0.1),(I13*0.1),(J13*0.3),(K13*0.3),(L13*0.2))</f>
        <v>6.24</v>
      </c>
      <c r="N13" s="99"/>
      <c r="O13" s="100">
        <v>5.5</v>
      </c>
      <c r="P13" s="100">
        <v>6</v>
      </c>
      <c r="Q13" s="100">
        <v>6</v>
      </c>
      <c r="R13" s="100">
        <v>5</v>
      </c>
      <c r="S13" s="100">
        <v>4.5</v>
      </c>
      <c r="T13" s="98">
        <f>SUM((O13*0.2),(P13*0.15),(Q13*0.25),(R13*0.2),(S13*0.2))</f>
        <v>5.4</v>
      </c>
      <c r="U13" s="203"/>
      <c r="V13" s="98">
        <f>T13-U13</f>
        <v>5.4</v>
      </c>
      <c r="W13" s="102"/>
      <c r="X13" s="200">
        <v>6.57</v>
      </c>
      <c r="Y13" s="98">
        <f>X13</f>
        <v>6.57</v>
      </c>
      <c r="Z13" s="101">
        <v>0.1</v>
      </c>
      <c r="AA13" s="98">
        <f>Y13-Z13</f>
        <v>6.4700000000000006</v>
      </c>
      <c r="AB13" s="103"/>
      <c r="AC13" s="104">
        <f>SUM((M13*0.25)+(V13*0.25)+(AA13*0.5))</f>
        <v>6.1450000000000005</v>
      </c>
      <c r="AD13" s="105">
        <v>1</v>
      </c>
    </row>
    <row r="14" spans="1:30" x14ac:dyDescent="0.3">
      <c r="A14" s="129">
        <v>23</v>
      </c>
      <c r="B14" s="130" t="s">
        <v>125</v>
      </c>
      <c r="C14" s="217" t="s">
        <v>97</v>
      </c>
      <c r="D14" s="217" t="s">
        <v>98</v>
      </c>
      <c r="E14" s="130" t="s">
        <v>126</v>
      </c>
      <c r="F14" s="131">
        <v>7</v>
      </c>
      <c r="G14" s="52"/>
      <c r="H14" s="92"/>
      <c r="I14" s="92"/>
      <c r="J14" s="92"/>
      <c r="K14" s="92"/>
      <c r="L14" s="92"/>
      <c r="M14" s="52"/>
      <c r="N14" s="92"/>
      <c r="O14" s="52"/>
      <c r="P14" s="52"/>
      <c r="Q14" s="52"/>
      <c r="R14" s="52"/>
      <c r="S14" s="52"/>
      <c r="T14" s="202"/>
      <c r="U14" s="202"/>
      <c r="V14" s="202"/>
      <c r="W14" s="93"/>
      <c r="X14" s="94"/>
      <c r="Y14" s="94"/>
      <c r="Z14" s="94"/>
      <c r="AA14" s="94"/>
      <c r="AB14" s="23"/>
      <c r="AC14" s="95"/>
      <c r="AD14" s="49"/>
    </row>
    <row r="15" spans="1:30" s="106" customFormat="1" x14ac:dyDescent="0.3">
      <c r="A15" s="106">
        <v>4</v>
      </c>
      <c r="B15" s="132" t="s">
        <v>129</v>
      </c>
      <c r="C15" s="218"/>
      <c r="D15" s="218"/>
      <c r="E15" s="132" t="s">
        <v>130</v>
      </c>
      <c r="F15" s="133">
        <v>6</v>
      </c>
      <c r="G15" s="97"/>
      <c r="H15" s="205">
        <v>5</v>
      </c>
      <c r="I15" s="205">
        <v>4.5</v>
      </c>
      <c r="J15" s="205">
        <v>4</v>
      </c>
      <c r="K15" s="205">
        <v>6</v>
      </c>
      <c r="L15" s="205">
        <v>5.8</v>
      </c>
      <c r="M15" s="98">
        <f>SUM((H15*0.1),(I15*0.1),(J15*0.3),(K15*0.3),(L15*0.2))</f>
        <v>5.1099999999999994</v>
      </c>
      <c r="N15" s="99"/>
      <c r="O15" s="100">
        <v>5.8</v>
      </c>
      <c r="P15" s="100">
        <v>5.2</v>
      </c>
      <c r="Q15" s="100">
        <v>5</v>
      </c>
      <c r="R15" s="100">
        <v>4.5</v>
      </c>
      <c r="S15" s="100">
        <v>5</v>
      </c>
      <c r="T15" s="98">
        <f>SUM((O15*0.2),(P15*0.15),(Q15*0.25),(R15*0.2),(S15*0.2))</f>
        <v>5.09</v>
      </c>
      <c r="U15" s="203"/>
      <c r="V15" s="98">
        <f>T15-U15</f>
        <v>5.09</v>
      </c>
      <c r="W15" s="102"/>
      <c r="X15" s="200">
        <v>7.07</v>
      </c>
      <c r="Y15" s="98">
        <f>X15</f>
        <v>7.07</v>
      </c>
      <c r="Z15" s="101"/>
      <c r="AA15" s="98">
        <f>Y15-Z15</f>
        <v>7.07</v>
      </c>
      <c r="AB15" s="103"/>
      <c r="AC15" s="104">
        <f>SUM((M15*0.25)+(V15*0.25)+(AA15*0.5))</f>
        <v>6.085</v>
      </c>
      <c r="AD15" s="105">
        <v>2</v>
      </c>
    </row>
  </sheetData>
  <mergeCells count="5">
    <mergeCell ref="A4:B4"/>
    <mergeCell ref="C12:C13"/>
    <mergeCell ref="D12:D13"/>
    <mergeCell ref="C14:C15"/>
    <mergeCell ref="D14:D1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"/>
  <sheetViews>
    <sheetView topLeftCell="I1" workbookViewId="0">
      <selection activeCell="AE19" sqref="AE19"/>
    </sheetView>
  </sheetViews>
  <sheetFormatPr defaultRowHeight="14.4" x14ac:dyDescent="0.3"/>
  <cols>
    <col min="1" max="1" width="5.6640625" customWidth="1"/>
    <col min="2" max="2" width="20" customWidth="1"/>
    <col min="3" max="3" width="17.109375" customWidth="1"/>
    <col min="4" max="4" width="13.88671875" customWidth="1"/>
    <col min="5" max="5" width="27" customWidth="1"/>
    <col min="6" max="6" width="7" customWidth="1"/>
    <col min="7" max="7" width="2.88671875" customWidth="1"/>
    <col min="14" max="14" width="2.88671875" customWidth="1"/>
    <col min="23" max="23" width="3.109375" customWidth="1"/>
    <col min="28" max="28" width="2.88671875" customWidth="1"/>
    <col min="30" max="30" width="13.88671875" customWidth="1"/>
  </cols>
  <sheetData>
    <row r="1" spans="1:30" ht="15.6" x14ac:dyDescent="0.3">
      <c r="A1" s="5" t="str">
        <f>CompDetail!A1</f>
        <v xml:space="preserve"> 2018 ENSW INTERSCHOOL CHAMPIONSHIPS VAULTING 							</v>
      </c>
    </row>
    <row r="2" spans="1:30" x14ac:dyDescent="0.3">
      <c r="B2" s="6"/>
      <c r="C2" s="6"/>
      <c r="D2" s="7" t="s">
        <v>0</v>
      </c>
      <c r="E2" t="s">
        <v>150</v>
      </c>
      <c r="AD2" s="13">
        <f ca="1">NOW()</f>
        <v>43305.578187500003</v>
      </c>
    </row>
    <row r="3" spans="1:30" ht="15.6" x14ac:dyDescent="0.3">
      <c r="A3" s="5"/>
      <c r="B3" s="6"/>
      <c r="C3" s="6"/>
      <c r="D3" s="7" t="s">
        <v>1</v>
      </c>
      <c r="E3" t="s">
        <v>151</v>
      </c>
      <c r="AD3" s="14">
        <f ca="1">NOW()</f>
        <v>43305.578187500003</v>
      </c>
    </row>
    <row r="4" spans="1:30" ht="15.6" x14ac:dyDescent="0.3">
      <c r="A4" s="216">
        <f>CompDetail!A3</f>
        <v>43301</v>
      </c>
      <c r="B4" s="216"/>
      <c r="C4" s="6"/>
      <c r="D4" s="7"/>
    </row>
    <row r="5" spans="1:30" ht="15.6" x14ac:dyDescent="0.3">
      <c r="A5" s="5"/>
      <c r="B5" s="6"/>
      <c r="C5" s="7"/>
      <c r="D5" s="6"/>
    </row>
    <row r="6" spans="1:30" ht="15.6" x14ac:dyDescent="0.3">
      <c r="A6" s="5" t="s">
        <v>63</v>
      </c>
      <c r="B6" s="21"/>
      <c r="C6" s="6"/>
      <c r="D6" s="6"/>
      <c r="H6" s="21" t="s">
        <v>5</v>
      </c>
      <c r="W6" s="23"/>
      <c r="X6" s="21" t="s">
        <v>8</v>
      </c>
      <c r="AB6" s="23"/>
    </row>
    <row r="7" spans="1:30" ht="15.6" x14ac:dyDescent="0.3">
      <c r="A7" s="5" t="s">
        <v>10</v>
      </c>
      <c r="B7" s="21" t="s">
        <v>79</v>
      </c>
      <c r="C7" s="6"/>
      <c r="D7" s="6"/>
      <c r="H7" s="6" t="str">
        <f>E2</f>
        <v>Jenny Scott</v>
      </c>
      <c r="W7" s="23"/>
      <c r="X7" s="6" t="str">
        <f>E3</f>
        <v>Robyn Bruderer</v>
      </c>
      <c r="AB7" s="23"/>
    </row>
    <row r="8" spans="1:30" x14ac:dyDescent="0.3">
      <c r="W8" s="23"/>
      <c r="AB8" s="23"/>
    </row>
    <row r="9" spans="1:30" x14ac:dyDescent="0.3">
      <c r="A9" s="6"/>
      <c r="B9" s="6"/>
      <c r="C9" s="6"/>
      <c r="D9" s="6"/>
      <c r="E9" s="6"/>
      <c r="F9" s="6"/>
      <c r="G9" s="6"/>
      <c r="H9" s="21" t="s">
        <v>11</v>
      </c>
      <c r="I9" s="6"/>
      <c r="J9" s="6"/>
      <c r="K9" s="6"/>
      <c r="L9" s="6"/>
      <c r="M9" s="9"/>
      <c r="N9" s="27"/>
      <c r="O9" s="87" t="s">
        <v>12</v>
      </c>
      <c r="P9" s="6"/>
      <c r="Q9" s="6"/>
      <c r="R9" s="6"/>
      <c r="S9" s="6"/>
      <c r="T9" s="6"/>
      <c r="U9" s="6"/>
      <c r="V9" s="6" t="s">
        <v>64</v>
      </c>
      <c r="W9" s="39"/>
      <c r="X9" s="30" t="s">
        <v>14</v>
      </c>
      <c r="Y9" s="27"/>
      <c r="Z9" s="31" t="s">
        <v>13</v>
      </c>
      <c r="AA9" s="31" t="s">
        <v>14</v>
      </c>
      <c r="AB9" s="23"/>
      <c r="AC9" s="28" t="s">
        <v>43</v>
      </c>
      <c r="AD9" s="6"/>
    </row>
    <row r="10" spans="1:30" x14ac:dyDescent="0.3">
      <c r="A10" s="59" t="s">
        <v>17</v>
      </c>
      <c r="B10" s="59" t="s">
        <v>18</v>
      </c>
      <c r="C10" s="59" t="s">
        <v>11</v>
      </c>
      <c r="D10" s="59" t="s">
        <v>19</v>
      </c>
      <c r="E10" s="59" t="s">
        <v>80</v>
      </c>
      <c r="F10" s="59" t="s">
        <v>81</v>
      </c>
      <c r="G10" s="88"/>
      <c r="H10" s="34" t="s">
        <v>21</v>
      </c>
      <c r="I10" s="34" t="s">
        <v>22</v>
      </c>
      <c r="J10" s="34" t="s">
        <v>23</v>
      </c>
      <c r="K10" s="34" t="s">
        <v>24</v>
      </c>
      <c r="L10" s="34" t="s">
        <v>25</v>
      </c>
      <c r="M10" s="34" t="s">
        <v>11</v>
      </c>
      <c r="N10" s="88"/>
      <c r="O10" s="34" t="s">
        <v>36</v>
      </c>
      <c r="P10" s="34" t="s">
        <v>37</v>
      </c>
      <c r="Q10" s="34" t="s">
        <v>38</v>
      </c>
      <c r="R10" s="34" t="s">
        <v>39</v>
      </c>
      <c r="S10" s="34" t="s">
        <v>40</v>
      </c>
      <c r="T10" s="34" t="s">
        <v>41</v>
      </c>
      <c r="U10" s="32" t="s">
        <v>42</v>
      </c>
      <c r="V10" s="32" t="s">
        <v>43</v>
      </c>
      <c r="W10" s="89"/>
      <c r="X10" s="32" t="s">
        <v>44</v>
      </c>
      <c r="Y10" s="32" t="s">
        <v>14</v>
      </c>
      <c r="Z10" s="34" t="s">
        <v>45</v>
      </c>
      <c r="AA10" s="34" t="s">
        <v>43</v>
      </c>
      <c r="AB10" s="90"/>
      <c r="AC10" s="74" t="s">
        <v>46</v>
      </c>
      <c r="AD10" s="32" t="s">
        <v>47</v>
      </c>
    </row>
    <row r="11" spans="1:30" x14ac:dyDescent="0.3">
      <c r="A11" s="59"/>
      <c r="B11" s="59"/>
      <c r="C11" s="59"/>
      <c r="D11" s="59"/>
      <c r="E11" s="59"/>
      <c r="F11" s="59"/>
      <c r="G11" s="135"/>
      <c r="H11" s="111"/>
      <c r="I11" s="111"/>
      <c r="J11" s="111"/>
      <c r="K11" s="111"/>
      <c r="L11" s="111"/>
      <c r="M11" s="111"/>
      <c r="N11" s="135"/>
      <c r="O11" s="111"/>
      <c r="P11" s="111"/>
      <c r="Q11" s="111"/>
      <c r="R11" s="111"/>
      <c r="S11" s="111"/>
      <c r="T11" s="111"/>
      <c r="U11" s="137"/>
      <c r="V11" s="137"/>
      <c r="W11" s="138"/>
      <c r="X11" s="137"/>
      <c r="Y11" s="137"/>
      <c r="Z11" s="111"/>
      <c r="AA11" s="111"/>
      <c r="AB11" s="90"/>
      <c r="AC11" s="87"/>
      <c r="AD11" s="137"/>
    </row>
    <row r="12" spans="1:30" x14ac:dyDescent="0.3">
      <c r="A12" s="129">
        <v>19</v>
      </c>
      <c r="B12" s="134" t="s">
        <v>115</v>
      </c>
      <c r="C12" s="219" t="s">
        <v>105</v>
      </c>
      <c r="D12" s="219" t="s">
        <v>106</v>
      </c>
      <c r="E12" s="134" t="s">
        <v>145</v>
      </c>
      <c r="F12" s="129">
        <v>11</v>
      </c>
      <c r="G12" s="52"/>
      <c r="H12" s="201"/>
      <c r="I12" s="201"/>
      <c r="J12" s="201"/>
      <c r="K12" s="201"/>
      <c r="L12" s="201"/>
      <c r="M12" s="52"/>
      <c r="N12" s="92"/>
      <c r="O12" s="201"/>
      <c r="P12" s="201"/>
      <c r="Q12" s="201"/>
      <c r="R12" s="201"/>
      <c r="S12" s="201"/>
      <c r="T12" s="202"/>
      <c r="U12" s="202"/>
      <c r="V12" s="202"/>
      <c r="W12" s="93"/>
      <c r="X12" s="94"/>
      <c r="Y12" s="95"/>
      <c r="Z12" s="94"/>
      <c r="AA12" s="94"/>
      <c r="AB12" s="23"/>
      <c r="AC12" s="95"/>
      <c r="AD12" s="49"/>
    </row>
    <row r="13" spans="1:30" s="106" customFormat="1" x14ac:dyDescent="0.3">
      <c r="A13" s="106">
        <v>7</v>
      </c>
      <c r="B13" s="128" t="s">
        <v>104</v>
      </c>
      <c r="C13" s="220"/>
      <c r="D13" s="220"/>
      <c r="E13" s="128" t="s">
        <v>107</v>
      </c>
      <c r="F13" s="106">
        <v>2</v>
      </c>
      <c r="G13" s="97"/>
      <c r="H13" s="205">
        <v>6.2</v>
      </c>
      <c r="I13" s="205">
        <v>6</v>
      </c>
      <c r="J13" s="205">
        <v>7</v>
      </c>
      <c r="K13" s="205">
        <v>7</v>
      </c>
      <c r="L13" s="205">
        <v>6.5</v>
      </c>
      <c r="M13" s="98">
        <f t="shared" ref="M13" si="0">SUM((H13*0.1),(I13*0.1),(J13*0.3),(K13*0.3),(L13*0.2))</f>
        <v>6.72</v>
      </c>
      <c r="N13" s="99"/>
      <c r="O13" s="100">
        <v>7.5</v>
      </c>
      <c r="P13" s="100">
        <v>6.5</v>
      </c>
      <c r="Q13" s="100">
        <v>6</v>
      </c>
      <c r="R13" s="100">
        <v>5</v>
      </c>
      <c r="S13" s="100">
        <v>5.5</v>
      </c>
      <c r="T13" s="98">
        <f t="shared" ref="T13" si="1">SUM((O13*0.2),(P13*0.15),(Q13*0.25),(R13*0.2),(S13*0.2))</f>
        <v>6.0749999999999993</v>
      </c>
      <c r="U13" s="203"/>
      <c r="V13" s="98">
        <f t="shared" ref="V13" si="2">T13-U13</f>
        <v>6.0749999999999993</v>
      </c>
      <c r="W13" s="102"/>
      <c r="X13" s="200">
        <v>6.8570000000000002</v>
      </c>
      <c r="Y13" s="98">
        <f t="shared" ref="Y13" si="3">X13</f>
        <v>6.8570000000000002</v>
      </c>
      <c r="Z13" s="101">
        <v>0.1</v>
      </c>
      <c r="AA13" s="98">
        <f t="shared" ref="AA13" si="4">Y13-Z13</f>
        <v>6.7570000000000006</v>
      </c>
      <c r="AB13" s="103"/>
      <c r="AC13" s="104">
        <f t="shared" ref="AC13" si="5">SUM((M13*0.25)+(V13*0.25)+(AA13*0.5))</f>
        <v>6.5772499999999994</v>
      </c>
      <c r="AD13" s="105">
        <v>1</v>
      </c>
    </row>
    <row r="14" spans="1:30" x14ac:dyDescent="0.3">
      <c r="A14" s="129">
        <v>11</v>
      </c>
      <c r="B14" s="134" t="s">
        <v>86</v>
      </c>
      <c r="C14" s="221" t="s">
        <v>83</v>
      </c>
      <c r="D14" s="221" t="s">
        <v>84</v>
      </c>
      <c r="E14" s="134" t="s">
        <v>87</v>
      </c>
      <c r="F14" s="129">
        <v>9</v>
      </c>
      <c r="G14" s="52"/>
      <c r="H14" s="92"/>
      <c r="I14" s="92"/>
      <c r="J14" s="92"/>
      <c r="K14" s="92"/>
      <c r="L14" s="92"/>
      <c r="M14" s="52"/>
      <c r="N14" s="92"/>
      <c r="O14" s="92"/>
      <c r="P14" s="92"/>
      <c r="Q14" s="92"/>
      <c r="R14" s="92"/>
      <c r="S14" s="92"/>
      <c r="T14" s="202"/>
      <c r="U14" s="202"/>
      <c r="V14" s="202"/>
      <c r="W14" s="93"/>
      <c r="X14" s="94"/>
      <c r="Y14" s="95"/>
      <c r="Z14" s="94"/>
      <c r="AA14" s="94"/>
      <c r="AB14" s="23"/>
      <c r="AC14" s="95"/>
      <c r="AD14" s="49"/>
    </row>
    <row r="15" spans="1:30" s="106" customFormat="1" x14ac:dyDescent="0.3">
      <c r="A15" s="106">
        <v>17</v>
      </c>
      <c r="B15" s="123" t="s">
        <v>110</v>
      </c>
      <c r="C15" s="222"/>
      <c r="D15" s="223"/>
      <c r="E15" s="128" t="s">
        <v>111</v>
      </c>
      <c r="F15" s="106">
        <v>7</v>
      </c>
      <c r="G15" s="97"/>
      <c r="H15" s="205">
        <v>6</v>
      </c>
      <c r="I15" s="205">
        <v>6</v>
      </c>
      <c r="J15" s="205">
        <v>7</v>
      </c>
      <c r="K15" s="205">
        <v>6.5</v>
      </c>
      <c r="L15" s="205">
        <v>6.5</v>
      </c>
      <c r="M15" s="98">
        <f t="shared" ref="M15" si="6">SUM((H15*0.1),(I15*0.1),(J15*0.3),(K15*0.3),(L15*0.2))</f>
        <v>6.55</v>
      </c>
      <c r="N15" s="99"/>
      <c r="O15" s="100">
        <v>6.2</v>
      </c>
      <c r="P15" s="100">
        <v>6</v>
      </c>
      <c r="Q15" s="100">
        <v>6</v>
      </c>
      <c r="R15" s="100">
        <v>4</v>
      </c>
      <c r="S15" s="100">
        <v>5</v>
      </c>
      <c r="T15" s="98">
        <f t="shared" ref="T15" si="7">SUM((O15*0.2),(P15*0.15),(Q15*0.25),(R15*0.2),(S15*0.2))</f>
        <v>5.44</v>
      </c>
      <c r="U15" s="203"/>
      <c r="V15" s="98">
        <f t="shared" ref="V15" si="8">T15-U15</f>
        <v>5.44</v>
      </c>
      <c r="W15" s="102"/>
      <c r="X15" s="200">
        <v>6.4</v>
      </c>
      <c r="Y15" s="98">
        <f t="shared" ref="Y15" si="9">X15</f>
        <v>6.4</v>
      </c>
      <c r="Z15" s="101"/>
      <c r="AA15" s="98">
        <f t="shared" ref="AA15" si="10">Y15-Z15</f>
        <v>6.4</v>
      </c>
      <c r="AB15" s="103"/>
      <c r="AC15" s="104">
        <f t="shared" ref="AC15" si="11">SUM((M15*0.25)+(V15*0.25)+(AA15*0.5))</f>
        <v>6.1974999999999998</v>
      </c>
      <c r="AD15" s="105">
        <v>2</v>
      </c>
    </row>
    <row r="16" spans="1:30" x14ac:dyDescent="0.3">
      <c r="A16" s="129">
        <v>9</v>
      </c>
      <c r="B16" s="167" t="s">
        <v>154</v>
      </c>
      <c r="C16" s="219" t="s">
        <v>83</v>
      </c>
      <c r="D16" s="219" t="s">
        <v>84</v>
      </c>
      <c r="E16" s="134" t="s">
        <v>109</v>
      </c>
      <c r="F16" s="129">
        <v>7</v>
      </c>
      <c r="G16" s="52"/>
      <c r="H16" s="92"/>
      <c r="I16" s="92"/>
      <c r="J16" s="92"/>
      <c r="K16" s="92"/>
      <c r="L16" s="92"/>
      <c r="M16" s="52"/>
      <c r="N16" s="92"/>
      <c r="O16" s="92"/>
      <c r="P16" s="92"/>
      <c r="Q16" s="92"/>
      <c r="R16" s="92"/>
      <c r="S16" s="92"/>
      <c r="T16" s="52"/>
      <c r="U16" s="52"/>
      <c r="V16" s="52"/>
      <c r="W16" s="93"/>
      <c r="X16" s="95"/>
      <c r="Y16" s="95"/>
      <c r="Z16" s="94"/>
      <c r="AA16" s="94"/>
      <c r="AB16" s="23"/>
      <c r="AC16" s="95"/>
      <c r="AD16" s="49"/>
    </row>
    <row r="17" spans="1:30" s="106" customFormat="1" x14ac:dyDescent="0.3">
      <c r="A17" s="106">
        <v>10</v>
      </c>
      <c r="B17" s="204" t="s">
        <v>108</v>
      </c>
      <c r="C17" s="220"/>
      <c r="D17" s="220"/>
      <c r="E17" s="128" t="s">
        <v>109</v>
      </c>
      <c r="F17" s="106">
        <v>5</v>
      </c>
      <c r="G17" s="97"/>
      <c r="H17" s="205">
        <v>6</v>
      </c>
      <c r="I17" s="205">
        <v>6.2</v>
      </c>
      <c r="J17" s="205">
        <v>6.5</v>
      </c>
      <c r="K17" s="205">
        <v>6.2</v>
      </c>
      <c r="L17" s="205">
        <v>6.5</v>
      </c>
      <c r="M17" s="98">
        <f t="shared" ref="M17" si="12">SUM((H17*0.1),(I17*0.1),(J17*0.3),(K17*0.3),(L17*0.2))</f>
        <v>6.3299999999999992</v>
      </c>
      <c r="N17" s="99"/>
      <c r="O17" s="100">
        <v>6.2</v>
      </c>
      <c r="P17" s="100">
        <v>6</v>
      </c>
      <c r="Q17" s="100">
        <v>5</v>
      </c>
      <c r="R17" s="100">
        <v>4.5</v>
      </c>
      <c r="S17" s="100">
        <v>4.5</v>
      </c>
      <c r="T17" s="98">
        <f t="shared" ref="T17" si="13">SUM((O17*0.2),(P17*0.15),(Q17*0.25),(R17*0.2),(S17*0.2))</f>
        <v>5.19</v>
      </c>
      <c r="U17" s="101"/>
      <c r="V17" s="98">
        <f t="shared" ref="V17" si="14">T17-U17</f>
        <v>5.19</v>
      </c>
      <c r="W17" s="102"/>
      <c r="X17" s="200">
        <v>5.7</v>
      </c>
      <c r="Y17" s="98">
        <f t="shared" ref="Y17" si="15">X17</f>
        <v>5.7</v>
      </c>
      <c r="Z17" s="101"/>
      <c r="AA17" s="98">
        <f t="shared" ref="AA17" si="16">Y17-Z17</f>
        <v>5.7</v>
      </c>
      <c r="AB17" s="103"/>
      <c r="AC17" s="104">
        <f t="shared" ref="AC17" si="17">SUM((M17*0.25)+(V17*0.25)+(AA17*0.5))</f>
        <v>5.73</v>
      </c>
      <c r="AD17" s="105">
        <v>3</v>
      </c>
    </row>
    <row r="18" spans="1:30" x14ac:dyDescent="0.3">
      <c r="A18" s="129">
        <v>1</v>
      </c>
      <c r="B18" s="130" t="s">
        <v>100</v>
      </c>
      <c r="C18" s="221" t="s">
        <v>97</v>
      </c>
      <c r="D18" s="221" t="s">
        <v>98</v>
      </c>
      <c r="E18" s="130" t="s">
        <v>103</v>
      </c>
      <c r="F18" s="131">
        <v>4</v>
      </c>
      <c r="G18" s="52"/>
      <c r="H18" s="92"/>
      <c r="I18" s="92"/>
      <c r="J18" s="92"/>
      <c r="K18" s="92"/>
      <c r="L18" s="92"/>
      <c r="M18" s="52"/>
      <c r="N18" s="92"/>
      <c r="O18" s="92"/>
      <c r="P18" s="92"/>
      <c r="Q18" s="92"/>
      <c r="R18" s="92"/>
      <c r="S18" s="92"/>
      <c r="T18" s="52"/>
      <c r="U18" s="52"/>
      <c r="V18" s="52"/>
      <c r="W18" s="93"/>
      <c r="X18" s="94"/>
      <c r="Y18" s="94"/>
      <c r="Z18" s="94"/>
      <c r="AA18" s="94"/>
      <c r="AB18" s="23"/>
      <c r="AC18" s="95"/>
      <c r="AD18" s="49"/>
    </row>
    <row r="19" spans="1:30" s="106" customFormat="1" x14ac:dyDescent="0.3">
      <c r="A19" s="106">
        <v>5</v>
      </c>
      <c r="B19" s="132" t="s">
        <v>96</v>
      </c>
      <c r="C19" s="222"/>
      <c r="D19" s="223"/>
      <c r="E19" s="132" t="s">
        <v>130</v>
      </c>
      <c r="F19" s="133">
        <v>5</v>
      </c>
      <c r="G19" s="97"/>
      <c r="H19" s="205">
        <v>5</v>
      </c>
      <c r="I19" s="205">
        <v>5.5</v>
      </c>
      <c r="J19" s="205">
        <v>5</v>
      </c>
      <c r="K19" s="205">
        <v>6</v>
      </c>
      <c r="L19" s="205">
        <v>5.5</v>
      </c>
      <c r="M19" s="98">
        <f>SUM((H19*0.1),(I19*0.1),(J19*0.3),(K19*0.3),(L19*0.2))</f>
        <v>5.4499999999999993</v>
      </c>
      <c r="N19" s="99"/>
      <c r="O19" s="100">
        <v>4</v>
      </c>
      <c r="P19" s="100">
        <v>4</v>
      </c>
      <c r="Q19" s="100">
        <v>3</v>
      </c>
      <c r="R19" s="100">
        <v>2</v>
      </c>
      <c r="S19" s="100">
        <v>2</v>
      </c>
      <c r="T19" s="98">
        <f>SUM((O19*0.2),(P19*0.15),(Q19*0.25),(R19*0.2),(S19*0.2))</f>
        <v>2.9499999999999997</v>
      </c>
      <c r="U19" s="203"/>
      <c r="V19" s="98">
        <f>T19-U19</f>
        <v>2.9499999999999997</v>
      </c>
      <c r="W19" s="102"/>
      <c r="X19" s="200">
        <v>6</v>
      </c>
      <c r="Y19" s="98">
        <f>X19</f>
        <v>6</v>
      </c>
      <c r="Z19" s="101">
        <v>2</v>
      </c>
      <c r="AA19" s="98">
        <f>Y19-Z19</f>
        <v>4</v>
      </c>
      <c r="AB19" s="103"/>
      <c r="AC19" s="104">
        <f>SUM((M19*0.25)+(V19*0.25)+(AA19*0.5))</f>
        <v>4.0999999999999996</v>
      </c>
      <c r="AD19" s="105">
        <v>4</v>
      </c>
    </row>
  </sheetData>
  <mergeCells count="9">
    <mergeCell ref="C16:C17"/>
    <mergeCell ref="D16:D17"/>
    <mergeCell ref="A4:B4"/>
    <mergeCell ref="C18:C19"/>
    <mergeCell ref="D18:D19"/>
    <mergeCell ref="C12:C13"/>
    <mergeCell ref="D12:D13"/>
    <mergeCell ref="C14:C15"/>
    <mergeCell ref="D14:D1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"/>
  <sheetViews>
    <sheetView workbookViewId="0">
      <selection activeCell="B12" sqref="B12"/>
    </sheetView>
  </sheetViews>
  <sheetFormatPr defaultRowHeight="14.4" x14ac:dyDescent="0.3"/>
  <cols>
    <col min="1" max="1" width="5.6640625" customWidth="1"/>
    <col min="2" max="2" width="20" customWidth="1"/>
    <col min="3" max="3" width="17.109375" customWidth="1"/>
    <col min="4" max="4" width="11.6640625" customWidth="1"/>
    <col min="5" max="5" width="21" customWidth="1"/>
    <col min="6" max="6" width="6.44140625" customWidth="1"/>
    <col min="7" max="7" width="2.88671875" customWidth="1"/>
    <col min="14" max="14" width="2.88671875" customWidth="1"/>
    <col min="23" max="23" width="2.88671875" customWidth="1"/>
    <col min="24" max="27" width="9.109375" style="60"/>
    <col min="28" max="28" width="2.88671875" customWidth="1"/>
    <col min="30" max="30" width="13.6640625" customWidth="1"/>
  </cols>
  <sheetData>
    <row r="1" spans="1:30" ht="15.6" x14ac:dyDescent="0.3">
      <c r="A1" s="5" t="str">
        <f>CompDetail!A1</f>
        <v xml:space="preserve"> 2018 ENSW INTERSCHOOL CHAMPIONSHIPS VAULTING 							</v>
      </c>
    </row>
    <row r="2" spans="1:30" x14ac:dyDescent="0.3">
      <c r="B2" s="6"/>
      <c r="C2" s="6"/>
      <c r="D2" s="7" t="s">
        <v>0</v>
      </c>
      <c r="E2" t="s">
        <v>150</v>
      </c>
      <c r="AD2" s="13">
        <f ca="1">NOW()</f>
        <v>43305.578187500003</v>
      </c>
    </row>
    <row r="3" spans="1:30" ht="15.6" x14ac:dyDescent="0.3">
      <c r="A3" s="5"/>
      <c r="B3" s="6"/>
      <c r="C3" s="6"/>
      <c r="D3" s="7" t="s">
        <v>1</v>
      </c>
      <c r="E3" t="s">
        <v>151</v>
      </c>
      <c r="AD3" s="14">
        <f ca="1">NOW()</f>
        <v>43305.578187500003</v>
      </c>
    </row>
    <row r="4" spans="1:30" ht="15.6" x14ac:dyDescent="0.3">
      <c r="A4" s="216">
        <f>CompDetail!A3</f>
        <v>43301</v>
      </c>
      <c r="B4" s="216"/>
      <c r="C4" s="6"/>
      <c r="D4" s="7"/>
    </row>
    <row r="5" spans="1:30" ht="15.6" x14ac:dyDescent="0.3">
      <c r="A5" s="5"/>
      <c r="B5" s="6"/>
      <c r="C5" s="7"/>
      <c r="D5" s="6"/>
    </row>
    <row r="6" spans="1:30" ht="15.6" x14ac:dyDescent="0.3">
      <c r="A6" s="5" t="s">
        <v>65</v>
      </c>
      <c r="B6" s="21"/>
      <c r="C6" s="6"/>
      <c r="D6" s="6"/>
      <c r="H6" s="21" t="s">
        <v>5</v>
      </c>
      <c r="W6" s="23"/>
      <c r="X6" s="29" t="s">
        <v>8</v>
      </c>
      <c r="AB6" s="23"/>
    </row>
    <row r="7" spans="1:30" ht="15.6" x14ac:dyDescent="0.3">
      <c r="A7" s="5" t="s">
        <v>10</v>
      </c>
      <c r="B7" s="21">
        <v>12</v>
      </c>
      <c r="C7" s="6"/>
      <c r="D7" s="6"/>
      <c r="H7" s="6" t="str">
        <f>E2</f>
        <v>Jenny Scott</v>
      </c>
      <c r="W7" s="23"/>
      <c r="X7" s="12" t="str">
        <f>E3</f>
        <v>Robyn Bruderer</v>
      </c>
      <c r="AB7" s="23"/>
    </row>
    <row r="8" spans="1:30" x14ac:dyDescent="0.3">
      <c r="W8" s="23"/>
      <c r="AB8" s="23"/>
    </row>
    <row r="9" spans="1:30" x14ac:dyDescent="0.3">
      <c r="A9" s="6"/>
      <c r="B9" s="6"/>
      <c r="C9" s="6"/>
      <c r="D9" s="6"/>
      <c r="E9" s="6"/>
      <c r="F9" s="6"/>
      <c r="G9" s="6"/>
      <c r="H9" s="21" t="s">
        <v>11</v>
      </c>
      <c r="I9" s="6"/>
      <c r="J9" s="6"/>
      <c r="K9" s="6"/>
      <c r="L9" s="6"/>
      <c r="M9" s="9"/>
      <c r="N9" s="27"/>
      <c r="O9" s="87" t="s">
        <v>12</v>
      </c>
      <c r="P9" s="6"/>
      <c r="Q9" s="6"/>
      <c r="R9" s="6"/>
      <c r="S9" s="6"/>
      <c r="T9" s="6"/>
      <c r="U9" s="6"/>
      <c r="V9" s="6" t="s">
        <v>64</v>
      </c>
      <c r="W9" s="39"/>
      <c r="X9" s="30" t="s">
        <v>14</v>
      </c>
      <c r="Y9" s="12"/>
      <c r="Z9" s="107" t="s">
        <v>13</v>
      </c>
      <c r="AA9" s="107" t="s">
        <v>14</v>
      </c>
      <c r="AB9" s="23"/>
      <c r="AC9" s="28" t="s">
        <v>43</v>
      </c>
      <c r="AD9" s="6"/>
    </row>
    <row r="10" spans="1:30" x14ac:dyDescent="0.3">
      <c r="A10" s="59" t="s">
        <v>17</v>
      </c>
      <c r="B10" s="59" t="s">
        <v>18</v>
      </c>
      <c r="C10" s="59" t="s">
        <v>11</v>
      </c>
      <c r="D10" s="59" t="s">
        <v>19</v>
      </c>
      <c r="E10" s="59" t="s">
        <v>20</v>
      </c>
      <c r="F10" s="136" t="s">
        <v>81</v>
      </c>
      <c r="G10" s="135"/>
      <c r="H10" s="34" t="s">
        <v>21</v>
      </c>
      <c r="I10" s="34" t="s">
        <v>22</v>
      </c>
      <c r="J10" s="34" t="s">
        <v>23</v>
      </c>
      <c r="K10" s="34" t="s">
        <v>24</v>
      </c>
      <c r="L10" s="34" t="s">
        <v>25</v>
      </c>
      <c r="M10" s="34" t="s">
        <v>11</v>
      </c>
      <c r="N10" s="88"/>
      <c r="O10" s="34" t="s">
        <v>36</v>
      </c>
      <c r="P10" s="34" t="s">
        <v>37</v>
      </c>
      <c r="Q10" s="34" t="s">
        <v>38</v>
      </c>
      <c r="R10" s="34" t="s">
        <v>39</v>
      </c>
      <c r="S10" s="34" t="s">
        <v>40</v>
      </c>
      <c r="T10" s="34" t="s">
        <v>41</v>
      </c>
      <c r="U10" s="32" t="s">
        <v>42</v>
      </c>
      <c r="V10" s="32" t="s">
        <v>43</v>
      </c>
      <c r="W10" s="89"/>
      <c r="X10" s="33" t="s">
        <v>44</v>
      </c>
      <c r="Y10" s="33" t="s">
        <v>14</v>
      </c>
      <c r="Z10" s="108" t="s">
        <v>45</v>
      </c>
      <c r="AA10" s="108" t="s">
        <v>43</v>
      </c>
      <c r="AB10" s="90"/>
      <c r="AC10" s="74" t="s">
        <v>46</v>
      </c>
      <c r="AD10" s="32" t="s">
        <v>47</v>
      </c>
    </row>
    <row r="11" spans="1:30" x14ac:dyDescent="0.3">
      <c r="A11" s="59"/>
      <c r="B11" s="59"/>
      <c r="C11" s="59"/>
      <c r="D11" s="59"/>
      <c r="E11" s="59"/>
      <c r="F11" s="136"/>
      <c r="G11" s="135"/>
      <c r="H11" s="111"/>
      <c r="I11" s="111"/>
      <c r="J11" s="111"/>
      <c r="K11" s="111"/>
      <c r="L11" s="111"/>
      <c r="M11" s="111"/>
      <c r="N11" s="135"/>
      <c r="O11" s="111"/>
      <c r="P11" s="111"/>
      <c r="Q11" s="111"/>
      <c r="R11" s="111"/>
      <c r="S11" s="111"/>
      <c r="T11" s="111"/>
      <c r="U11" s="137"/>
      <c r="V11" s="137"/>
      <c r="W11" s="138"/>
      <c r="X11" s="59"/>
      <c r="Y11" s="59"/>
      <c r="Z11" s="139"/>
      <c r="AA11" s="139"/>
      <c r="AB11" s="90"/>
      <c r="AC11" s="87"/>
      <c r="AD11" s="137"/>
    </row>
    <row r="12" spans="1:30" s="122" customFormat="1" x14ac:dyDescent="0.3">
      <c r="A12" s="122">
        <v>6</v>
      </c>
      <c r="B12" s="123" t="s">
        <v>127</v>
      </c>
      <c r="C12" s="224" t="s">
        <v>91</v>
      </c>
      <c r="D12" s="224" t="s">
        <v>146</v>
      </c>
      <c r="E12" s="123" t="s">
        <v>147</v>
      </c>
      <c r="F12" s="122">
        <v>8</v>
      </c>
      <c r="G12" s="135"/>
      <c r="H12" s="181"/>
      <c r="I12" s="181"/>
      <c r="J12" s="181"/>
      <c r="K12" s="181"/>
      <c r="L12" s="181"/>
      <c r="M12" s="181"/>
      <c r="N12" s="182"/>
      <c r="O12" s="181"/>
      <c r="P12" s="181"/>
      <c r="Q12" s="181"/>
      <c r="R12" s="181"/>
      <c r="S12" s="181"/>
      <c r="T12" s="181"/>
      <c r="U12" s="181"/>
      <c r="V12" s="181"/>
      <c r="W12" s="183"/>
      <c r="X12" s="184"/>
      <c r="Y12" s="184"/>
      <c r="Z12" s="184"/>
      <c r="AA12" s="184"/>
      <c r="AB12" s="185"/>
      <c r="AC12" s="186"/>
      <c r="AD12" s="187"/>
    </row>
    <row r="13" spans="1:30" s="122" customFormat="1" x14ac:dyDescent="0.3">
      <c r="A13" s="122">
        <v>14</v>
      </c>
      <c r="B13" s="123" t="s">
        <v>140</v>
      </c>
      <c r="C13" s="225"/>
      <c r="D13" s="225"/>
      <c r="E13" s="123" t="s">
        <v>148</v>
      </c>
      <c r="F13" s="122">
        <v>8</v>
      </c>
      <c r="G13" s="135"/>
      <c r="H13" s="215">
        <v>6</v>
      </c>
      <c r="I13" s="215">
        <v>6</v>
      </c>
      <c r="J13" s="215">
        <v>7</v>
      </c>
      <c r="K13" s="188">
        <v>6.5</v>
      </c>
      <c r="L13" s="188">
        <v>6.5</v>
      </c>
      <c r="M13" s="189">
        <f>SUM((H13*0.3),(I13*0.25),(J13*0.25),(K13*0.15),(L13*0.05))</f>
        <v>6.35</v>
      </c>
      <c r="N13" s="182"/>
      <c r="O13" s="190">
        <v>6</v>
      </c>
      <c r="P13" s="190">
        <v>6</v>
      </c>
      <c r="Q13" s="190">
        <v>6.2</v>
      </c>
      <c r="R13" s="190">
        <v>5</v>
      </c>
      <c r="S13" s="190">
        <v>5.5</v>
      </c>
      <c r="T13" s="191">
        <f>SUM((O13*0.25),(P13*0.25),(Q13*0.2),(R13*0.2),(S13*0.1))</f>
        <v>5.79</v>
      </c>
      <c r="U13" s="192"/>
      <c r="V13" s="189">
        <f>T13-U13</f>
        <v>5.79</v>
      </c>
      <c r="W13" s="183"/>
      <c r="X13" s="193">
        <v>6.2</v>
      </c>
      <c r="Y13" s="194">
        <f>X13</f>
        <v>6.2</v>
      </c>
      <c r="Z13" s="195"/>
      <c r="AA13" s="196">
        <f>Y13-Z13</f>
        <v>6.2</v>
      </c>
      <c r="AB13" s="197"/>
      <c r="AC13" s="198">
        <f>SUM((M13*0.25)+(V13*0.25)+(AA13*0.5))</f>
        <v>6.1349999999999998</v>
      </c>
      <c r="AD13" s="199" t="s">
        <v>153</v>
      </c>
    </row>
  </sheetData>
  <mergeCells count="3">
    <mergeCell ref="A4:B4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CompDetail</vt:lpstr>
      <vt:lpstr>Prelim IND</vt:lpstr>
      <vt:lpstr>PreNov IND</vt:lpstr>
      <vt:lpstr>Nov IND</vt:lpstr>
      <vt:lpstr>Interm IND</vt:lpstr>
      <vt:lpstr>Adv IND</vt:lpstr>
      <vt:lpstr>PDD Walk A</vt:lpstr>
      <vt:lpstr>PDD Walk B</vt:lpstr>
      <vt:lpstr>PDD Inter</vt:lpstr>
      <vt:lpstr>Prelim Squad Comp</vt:lpstr>
      <vt:lpstr>'Adv IND'!Print_Area</vt:lpstr>
      <vt:lpstr>'Interm IND'!Print_Area</vt:lpstr>
      <vt:lpstr>'Nov IND'!Print_Area</vt:lpstr>
      <vt:lpstr>'PDD Inter'!Print_Area</vt:lpstr>
      <vt:lpstr>'PDD Walk A'!Print_Area</vt:lpstr>
      <vt:lpstr>'PDD Walk B'!Print_Area</vt:lpstr>
      <vt:lpstr>'Prelim IND'!Print_Area</vt:lpstr>
      <vt:lpstr>'Prelim Squad Comp'!Print_Area</vt:lpstr>
      <vt:lpstr>'PreNov IND'!Print_Area</vt:lpstr>
      <vt:lpstr>'Adv IND'!Print_Titles</vt:lpstr>
      <vt:lpstr>'Interm IND'!Print_Titles</vt:lpstr>
      <vt:lpstr>'Nov IND'!Print_Titles</vt:lpstr>
      <vt:lpstr>'PDD Inter'!Print_Titles</vt:lpstr>
      <vt:lpstr>'PDD Walk A'!Print_Titles</vt:lpstr>
      <vt:lpstr>'PDD Walk B'!Print_Titles</vt:lpstr>
      <vt:lpstr>'Prelim IND'!Print_Titles</vt:lpstr>
      <vt:lpstr>'Prelim Squad Comp'!Print_Titles</vt:lpstr>
      <vt:lpstr>'PreNov IND'!Print_Titles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Fraser</dc:creator>
  <cp:lastModifiedBy>Davis, Noeline /AU/EXT</cp:lastModifiedBy>
  <cp:lastPrinted>2018-07-20T04:27:31Z</cp:lastPrinted>
  <dcterms:created xsi:type="dcterms:W3CDTF">2018-07-07T01:03:44Z</dcterms:created>
  <dcterms:modified xsi:type="dcterms:W3CDTF">2018-07-24T03:53:26Z</dcterms:modified>
</cp:coreProperties>
</file>